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emf" ContentType="image/x-emf"/>
  <Default Extension="vml" ContentType="application/vnd.openxmlformats-officedocument.vmlDrawing"/>
  <Default Extension="gif" ContentType="image/gif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 codeName="{00000000-0000-0000-0000-000000000000}"/>
  <workbookPr showInkAnnotation="0" codeName="ThisWorkbook" autoCompressPictures="0"/>
  <bookViews>
    <workbookView xWindow="880" yWindow="880" windowWidth="24720" windowHeight="14600" tabRatio="500"/>
  </bookViews>
  <sheets>
    <sheet name="TVA " sheetId="2" r:id="rId1"/>
    <sheet name="journal" sheetId="1" r:id="rId2"/>
  </sheets>
  <functionGroups builtInGroupCount="17"/>
  <externalReferences>
    <externalReference r:id="rId3"/>
    <externalReference r:id="rId4"/>
  </externalReferences>
  <definedNames>
    <definedName name="_xlnm._FilterDatabase" localSheetId="1" hidden="1">journal!$A$2:$FB$289</definedName>
    <definedName name="Achats">journal!$Z$15:$Z$16</definedName>
    <definedName name="Categ_ref">journal!$BE$3:$BF$7</definedName>
    <definedName name="Categories" localSheetId="0">[1]journal!$X$3:$Y$8</definedName>
    <definedName name="Categories">journal!$X$3:$Y$8</definedName>
    <definedName name="Frais">journal!$Z$21:$Z$24</definedName>
    <definedName name="Gestion">journal!$Z$32:$Z$41</definedName>
    <definedName name="iMAGE1">OFFSET([2]BASE!$A$1,'[2]DETAILS COUT PROPOSITION'!$B$49-1,0)</definedName>
    <definedName name="iMAGE10">OFFSET([2]BASE!$A$1,'[2]DETAILS COUT PROPOSITION'!$B$58-1,0)</definedName>
    <definedName name="iMAGE11">OFFSET([2]BASE!$A$1,'[2]DETAILS COUT PROPOSITION'!$B$59-1,0)</definedName>
    <definedName name="iMAGE12">OFFSET([2]BASE!$A$1,'[2]DETAILS COUT PROPOSITION'!$B$60-1,0)</definedName>
    <definedName name="iMAGE2">OFFSET([2]BASE!$A$1,'[2]DETAILS COUT PROPOSITION'!$B$50-1,0)</definedName>
    <definedName name="iMAGE3">OFFSET([2]BASE!$A$1,'[2]DETAILS COUT PROPOSITION'!$B$51-1,0)</definedName>
    <definedName name="iMAGE4">OFFSET([2]BASE!$A$1,'[2]DETAILS COUT PROPOSITION'!$B$52-1,0)</definedName>
    <definedName name="iMAGE5">OFFSET([2]BASE!$A$1,'[2]DETAILS COUT PROPOSITION'!$B$53-1,0)</definedName>
    <definedName name="iMAGE6">OFFSET([2]BASE!$A$1,'[2]DETAILS COUT PROPOSITION'!$B$54-1,0)</definedName>
    <definedName name="iMAGE7">OFFSET([2]BASE!$A$1,'[2]DETAILS COUT PROPOSITION'!$B$55-1,0)</definedName>
    <definedName name="iMAGE8">OFFSET([2]BASE!$A$1,'[2]DETAILS COUT PROPOSITION'!$B$56-1,0)</definedName>
    <definedName name="iMAGE9">OFFSET([2]BASE!$A$1,'[2]DETAILS COUT PROPOSITION'!$B$57-1,0)</definedName>
    <definedName name="Materiel">journal!$Z$25:$Z$31</definedName>
    <definedName name="Salaires" xlm="1">journal!$Z$17:$Z$20</definedName>
    <definedName name="Ventes">journal!$Z$3:$Z$14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" i="2" l="1"/>
  <c r="M7" i="2"/>
  <c r="L7" i="2"/>
  <c r="X3" i="2"/>
  <c r="W3" i="2"/>
  <c r="V3" i="2"/>
  <c r="U3" i="2"/>
  <c r="T3" i="2"/>
  <c r="S3" i="2"/>
  <c r="R3" i="2"/>
  <c r="Q3" i="2"/>
  <c r="P3" i="2"/>
  <c r="O3" i="2"/>
  <c r="J1" i="2"/>
  <c r="J3" i="2"/>
  <c r="G3" i="2"/>
  <c r="C2" i="2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2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P282" i="1"/>
  <c r="O282" i="1"/>
  <c r="P281" i="1"/>
  <c r="T281" i="1"/>
  <c r="O281" i="1"/>
  <c r="P280" i="1"/>
  <c r="T280" i="1"/>
  <c r="O280" i="1"/>
  <c r="P279" i="1"/>
  <c r="T279" i="1"/>
  <c r="S279" i="1"/>
  <c r="O279" i="1"/>
  <c r="P278" i="1"/>
  <c r="T278" i="1"/>
  <c r="O278" i="1"/>
  <c r="P277" i="1"/>
  <c r="T277" i="1"/>
  <c r="S277" i="1"/>
  <c r="O277" i="1"/>
  <c r="P276" i="1"/>
  <c r="T276" i="1"/>
  <c r="S276" i="1"/>
  <c r="O276" i="1"/>
  <c r="P275" i="1"/>
  <c r="T275" i="1"/>
  <c r="S275" i="1"/>
  <c r="O275" i="1"/>
  <c r="P274" i="1"/>
  <c r="T274" i="1"/>
  <c r="S274" i="1"/>
  <c r="O274" i="1"/>
  <c r="P273" i="1"/>
  <c r="T273" i="1"/>
  <c r="S273" i="1"/>
  <c r="O273" i="1"/>
  <c r="P272" i="1"/>
  <c r="T272" i="1"/>
  <c r="S272" i="1"/>
  <c r="O272" i="1"/>
  <c r="P271" i="1"/>
  <c r="T271" i="1"/>
  <c r="S271" i="1"/>
  <c r="E271" i="1"/>
  <c r="D271" i="1"/>
  <c r="O271" i="1"/>
  <c r="C271" i="1"/>
  <c r="T270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T269" i="1"/>
  <c r="T268" i="1"/>
  <c r="T267" i="1"/>
  <c r="R267" i="1"/>
  <c r="T266" i="1"/>
  <c r="T265" i="1"/>
  <c r="R265" i="1"/>
  <c r="T264" i="1"/>
  <c r="T263" i="1"/>
  <c r="T262" i="1"/>
  <c r="T261" i="1"/>
  <c r="T260" i="1"/>
  <c r="T259" i="1"/>
  <c r="T258" i="1"/>
  <c r="T257" i="1"/>
  <c r="Q256" i="1"/>
  <c r="R257" i="1"/>
  <c r="T256" i="1"/>
  <c r="T255" i="1"/>
  <c r="T254" i="1"/>
  <c r="T253" i="1"/>
  <c r="R253" i="1"/>
  <c r="T252" i="1"/>
  <c r="T251" i="1"/>
  <c r="T250" i="1"/>
  <c r="T249" i="1"/>
  <c r="T248" i="1"/>
  <c r="T247" i="1"/>
  <c r="T246" i="1"/>
  <c r="T245" i="1"/>
  <c r="T244" i="1"/>
  <c r="T243" i="1"/>
  <c r="T242" i="1"/>
  <c r="P241" i="1"/>
  <c r="T241" i="1"/>
  <c r="S241" i="1"/>
  <c r="O241" i="1"/>
  <c r="T240" i="1"/>
  <c r="O240" i="1"/>
  <c r="F235" i="1"/>
  <c r="F236" i="1"/>
  <c r="F237" i="1"/>
  <c r="F238" i="1"/>
  <c r="F239" i="1"/>
  <c r="F240" i="1"/>
  <c r="O239" i="1"/>
  <c r="K239" i="1"/>
  <c r="T238" i="1"/>
  <c r="O238" i="1"/>
  <c r="O237" i="1"/>
  <c r="K237" i="1"/>
  <c r="T236" i="1"/>
  <c r="O236" i="1"/>
  <c r="T235" i="1"/>
  <c r="O235" i="1"/>
  <c r="P234" i="1"/>
  <c r="T234" i="1"/>
  <c r="S234" i="1"/>
  <c r="O234" i="1"/>
  <c r="P233" i="1"/>
  <c r="T233" i="1"/>
  <c r="O233" i="1"/>
  <c r="F227" i="1"/>
  <c r="F228" i="1"/>
  <c r="F229" i="1"/>
  <c r="F230" i="1"/>
  <c r="F231" i="1"/>
  <c r="F232" i="1"/>
  <c r="F233" i="1"/>
  <c r="P232" i="1"/>
  <c r="T232" i="1"/>
  <c r="S232" i="1"/>
  <c r="O232" i="1"/>
  <c r="P231" i="1"/>
  <c r="T231" i="1"/>
  <c r="S231" i="1"/>
  <c r="O231" i="1"/>
  <c r="P230" i="1"/>
  <c r="T230" i="1"/>
  <c r="S230" i="1"/>
  <c r="O230" i="1"/>
  <c r="P229" i="1"/>
  <c r="T229" i="1"/>
  <c r="S229" i="1"/>
  <c r="O229" i="1"/>
  <c r="P228" i="1"/>
  <c r="T228" i="1"/>
  <c r="S228" i="1"/>
  <c r="O228" i="1"/>
  <c r="P227" i="1"/>
  <c r="T227" i="1"/>
  <c r="O227" i="1"/>
  <c r="P226" i="1"/>
  <c r="T226" i="1"/>
  <c r="S226" i="1"/>
  <c r="O226" i="1"/>
  <c r="P225" i="1"/>
  <c r="T225" i="1"/>
  <c r="S225" i="1"/>
  <c r="O225" i="1"/>
  <c r="F225" i="1"/>
  <c r="O224" i="1"/>
  <c r="P224" i="1"/>
  <c r="T224" i="1"/>
  <c r="S224" i="1"/>
  <c r="O223" i="1"/>
  <c r="P223" i="1"/>
  <c r="T223" i="1"/>
  <c r="S223" i="1"/>
  <c r="P222" i="1"/>
  <c r="T222" i="1"/>
  <c r="S222" i="1"/>
  <c r="O222" i="1"/>
  <c r="P221" i="1"/>
  <c r="T221" i="1"/>
  <c r="S221" i="1"/>
  <c r="O174" i="1"/>
  <c r="Q174" i="1"/>
  <c r="O175" i="1"/>
  <c r="Q175" i="1"/>
  <c r="O177" i="1"/>
  <c r="Q177" i="1"/>
  <c r="O178" i="1"/>
  <c r="Q178" i="1"/>
  <c r="O179" i="1"/>
  <c r="Q179" i="1"/>
  <c r="O180" i="1"/>
  <c r="Q180" i="1"/>
  <c r="O181" i="1"/>
  <c r="Q181" i="1"/>
  <c r="O182" i="1"/>
  <c r="Q182" i="1"/>
  <c r="O183" i="1"/>
  <c r="Q183" i="1"/>
  <c r="O187" i="1"/>
  <c r="Q187" i="1"/>
  <c r="O192" i="1"/>
  <c r="Q192" i="1"/>
  <c r="O193" i="1"/>
  <c r="Q193" i="1"/>
  <c r="O194" i="1"/>
  <c r="Q194" i="1"/>
  <c r="O195" i="1"/>
  <c r="Q195" i="1"/>
  <c r="O196" i="1"/>
  <c r="Q196" i="1"/>
  <c r="O197" i="1"/>
  <c r="Q197" i="1"/>
  <c r="O198" i="1"/>
  <c r="Q198" i="1"/>
  <c r="O199" i="1"/>
  <c r="Q199" i="1"/>
  <c r="O205" i="1"/>
  <c r="Q205" i="1"/>
  <c r="O206" i="1"/>
  <c r="Q206" i="1"/>
  <c r="O207" i="1"/>
  <c r="Q207" i="1"/>
  <c r="O208" i="1"/>
  <c r="Q208" i="1"/>
  <c r="O209" i="1"/>
  <c r="Q209" i="1"/>
  <c r="O210" i="1"/>
  <c r="Q210" i="1"/>
  <c r="O211" i="1"/>
  <c r="Q211" i="1"/>
  <c r="O212" i="1"/>
  <c r="Q212" i="1"/>
  <c r="Q221" i="1"/>
  <c r="P220" i="1"/>
  <c r="T220" i="1"/>
  <c r="S220" i="1"/>
  <c r="P219" i="1"/>
  <c r="T219" i="1"/>
  <c r="S219" i="1"/>
  <c r="O219" i="1"/>
  <c r="O218" i="1"/>
  <c r="P218" i="1"/>
  <c r="T218" i="1"/>
  <c r="S218" i="1"/>
  <c r="O217" i="1"/>
  <c r="P217" i="1"/>
  <c r="T217" i="1"/>
  <c r="S217" i="1"/>
  <c r="P216" i="1"/>
  <c r="T216" i="1"/>
  <c r="S216" i="1"/>
  <c r="O216" i="1"/>
  <c r="O215" i="1"/>
  <c r="P215" i="1"/>
  <c r="T215" i="1"/>
  <c r="S215" i="1"/>
  <c r="P214" i="1"/>
  <c r="T214" i="1"/>
  <c r="S214" i="1"/>
  <c r="P213" i="1"/>
  <c r="T213" i="1"/>
  <c r="S213" i="1"/>
  <c r="P212" i="1"/>
  <c r="T212" i="1"/>
  <c r="S212" i="1"/>
  <c r="P211" i="1"/>
  <c r="T211" i="1"/>
  <c r="S211" i="1"/>
  <c r="P210" i="1"/>
  <c r="T210" i="1"/>
  <c r="S210" i="1"/>
  <c r="P209" i="1"/>
  <c r="T209" i="1"/>
  <c r="S209" i="1"/>
  <c r="P208" i="1"/>
  <c r="T208" i="1"/>
  <c r="S208" i="1"/>
  <c r="P207" i="1"/>
  <c r="T207" i="1"/>
  <c r="S207" i="1"/>
  <c r="P206" i="1"/>
  <c r="T206" i="1"/>
  <c r="S206" i="1"/>
  <c r="P205" i="1"/>
  <c r="T205" i="1"/>
  <c r="S205" i="1"/>
  <c r="P204" i="1"/>
  <c r="T204" i="1"/>
  <c r="S204" i="1"/>
  <c r="O203" i="1"/>
  <c r="P203" i="1"/>
  <c r="T203" i="1"/>
  <c r="S203" i="1"/>
  <c r="P202" i="1"/>
  <c r="T202" i="1"/>
  <c r="S202" i="1"/>
  <c r="O202" i="1"/>
  <c r="T201" i="1"/>
  <c r="S201" i="1"/>
  <c r="P200" i="1"/>
  <c r="T200" i="1"/>
  <c r="S200" i="1"/>
  <c r="O200" i="1"/>
  <c r="P199" i="1"/>
  <c r="T199" i="1"/>
  <c r="S199" i="1"/>
  <c r="P198" i="1"/>
  <c r="T198" i="1"/>
  <c r="S198" i="1"/>
  <c r="P197" i="1"/>
  <c r="T197" i="1"/>
  <c r="S197" i="1"/>
  <c r="P196" i="1"/>
  <c r="T196" i="1"/>
  <c r="S196" i="1"/>
  <c r="P195" i="1"/>
  <c r="T195" i="1"/>
  <c r="S195" i="1"/>
  <c r="P194" i="1"/>
  <c r="T194" i="1"/>
  <c r="S194" i="1"/>
  <c r="P193" i="1"/>
  <c r="T193" i="1"/>
  <c r="S193" i="1"/>
  <c r="P192" i="1"/>
  <c r="T192" i="1"/>
  <c r="S192" i="1"/>
  <c r="P191" i="1"/>
  <c r="T191" i="1"/>
  <c r="S191" i="1"/>
  <c r="O191" i="1"/>
  <c r="P190" i="1"/>
  <c r="T190" i="1"/>
  <c r="S190" i="1"/>
  <c r="O190" i="1"/>
  <c r="T189" i="1"/>
  <c r="S189" i="1"/>
  <c r="F189" i="1"/>
  <c r="O188" i="1"/>
  <c r="P188" i="1"/>
  <c r="T188" i="1"/>
  <c r="S188" i="1"/>
  <c r="P187" i="1"/>
  <c r="T187" i="1"/>
  <c r="S187" i="1"/>
  <c r="T186" i="1"/>
  <c r="S186" i="1"/>
  <c r="O186" i="1"/>
  <c r="P185" i="1"/>
  <c r="T185" i="1"/>
  <c r="S185" i="1"/>
  <c r="O185" i="1"/>
  <c r="P184" i="1"/>
  <c r="T184" i="1"/>
  <c r="S184" i="1"/>
  <c r="O184" i="1"/>
  <c r="P183" i="1"/>
  <c r="T183" i="1"/>
  <c r="S183" i="1"/>
  <c r="P182" i="1"/>
  <c r="T182" i="1"/>
  <c r="S182" i="1"/>
  <c r="P181" i="1"/>
  <c r="T181" i="1"/>
  <c r="S181" i="1"/>
  <c r="P180" i="1"/>
  <c r="T180" i="1"/>
  <c r="S180" i="1"/>
  <c r="P179" i="1"/>
  <c r="T179" i="1"/>
  <c r="S179" i="1"/>
  <c r="P178" i="1"/>
  <c r="T178" i="1"/>
  <c r="S178" i="1"/>
  <c r="P177" i="1"/>
  <c r="T177" i="1"/>
  <c r="S177" i="1"/>
  <c r="T176" i="1"/>
  <c r="S176" i="1"/>
  <c r="O176" i="1"/>
  <c r="P175" i="1"/>
  <c r="T175" i="1"/>
  <c r="S175" i="1"/>
  <c r="P174" i="1"/>
  <c r="T174" i="1"/>
  <c r="S174" i="1"/>
  <c r="F174" i="1"/>
  <c r="P173" i="1"/>
  <c r="T173" i="1"/>
  <c r="S173" i="1"/>
  <c r="F171" i="1"/>
  <c r="F173" i="1"/>
  <c r="P172" i="1"/>
  <c r="T172" i="1"/>
  <c r="S172" i="1"/>
  <c r="P171" i="1"/>
  <c r="T171" i="1"/>
  <c r="S171" i="1"/>
  <c r="O171" i="1"/>
  <c r="P170" i="1"/>
  <c r="T170" i="1"/>
  <c r="S170" i="1"/>
  <c r="Q119" i="1"/>
  <c r="O121" i="1"/>
  <c r="Q121" i="1"/>
  <c r="O122" i="1"/>
  <c r="Q122" i="1"/>
  <c r="O123" i="1"/>
  <c r="Q123" i="1"/>
  <c r="O124" i="1"/>
  <c r="Q124" i="1"/>
  <c r="O128" i="1"/>
  <c r="Q128" i="1"/>
  <c r="O129" i="1"/>
  <c r="Q129" i="1"/>
  <c r="O130" i="1"/>
  <c r="Q130" i="1"/>
  <c r="O131" i="1"/>
  <c r="Q131" i="1"/>
  <c r="O134" i="1"/>
  <c r="Q134" i="1"/>
  <c r="O135" i="1"/>
  <c r="Q135" i="1"/>
  <c r="O136" i="1"/>
  <c r="Q136" i="1"/>
  <c r="O140" i="1"/>
  <c r="Q140" i="1"/>
  <c r="O141" i="1"/>
  <c r="Q141" i="1"/>
  <c r="O142" i="1"/>
  <c r="Q142" i="1"/>
  <c r="O143" i="1"/>
  <c r="Q143" i="1"/>
  <c r="O146" i="1"/>
  <c r="Q146" i="1"/>
  <c r="O152" i="1"/>
  <c r="Q152" i="1"/>
  <c r="O153" i="1"/>
  <c r="Q153" i="1"/>
  <c r="O155" i="1"/>
  <c r="Q155" i="1"/>
  <c r="O156" i="1"/>
  <c r="Q156" i="1"/>
  <c r="O158" i="1"/>
  <c r="Q158" i="1"/>
  <c r="O161" i="1"/>
  <c r="Q161" i="1"/>
  <c r="O163" i="1"/>
  <c r="Q163" i="1"/>
  <c r="O168" i="1"/>
  <c r="Q168" i="1"/>
  <c r="O169" i="1"/>
  <c r="Q169" i="1"/>
  <c r="Q170" i="1"/>
  <c r="P169" i="1"/>
  <c r="T169" i="1"/>
  <c r="S169" i="1"/>
  <c r="P168" i="1"/>
  <c r="T168" i="1"/>
  <c r="S168" i="1"/>
  <c r="O167" i="1"/>
  <c r="P167" i="1"/>
  <c r="T167" i="1"/>
  <c r="S167" i="1"/>
  <c r="T166" i="1"/>
  <c r="S166" i="1"/>
  <c r="O166" i="1"/>
  <c r="P165" i="1"/>
  <c r="T165" i="1"/>
  <c r="S165" i="1"/>
  <c r="O165" i="1"/>
  <c r="O164" i="1"/>
  <c r="P164" i="1"/>
  <c r="T164" i="1"/>
  <c r="S164" i="1"/>
  <c r="P163" i="1"/>
  <c r="T163" i="1"/>
  <c r="S163" i="1"/>
  <c r="O162" i="1"/>
  <c r="P162" i="1"/>
  <c r="T162" i="1"/>
  <c r="S162" i="1"/>
  <c r="P161" i="1"/>
  <c r="T161" i="1"/>
  <c r="S161" i="1"/>
  <c r="T160" i="1"/>
  <c r="S160" i="1"/>
  <c r="P159" i="1"/>
  <c r="T159" i="1"/>
  <c r="S159" i="1"/>
  <c r="P158" i="1"/>
  <c r="T158" i="1"/>
  <c r="S158" i="1"/>
  <c r="P157" i="1"/>
  <c r="T157" i="1"/>
  <c r="S157" i="1"/>
  <c r="P156" i="1"/>
  <c r="T156" i="1"/>
  <c r="S156" i="1"/>
  <c r="P155" i="1"/>
  <c r="T155" i="1"/>
  <c r="S155" i="1"/>
  <c r="P154" i="1"/>
  <c r="T154" i="1"/>
  <c r="S154" i="1"/>
  <c r="P153" i="1"/>
  <c r="T153" i="1"/>
  <c r="S153" i="1"/>
  <c r="P152" i="1"/>
  <c r="T152" i="1"/>
  <c r="S152" i="1"/>
  <c r="P151" i="1"/>
  <c r="T151" i="1"/>
  <c r="S151" i="1"/>
  <c r="O151" i="1"/>
  <c r="P150" i="1"/>
  <c r="T150" i="1"/>
  <c r="S150" i="1"/>
  <c r="P149" i="1"/>
  <c r="T149" i="1"/>
  <c r="S149" i="1"/>
  <c r="P148" i="1"/>
  <c r="T148" i="1"/>
  <c r="S148" i="1"/>
  <c r="P147" i="1"/>
  <c r="T147" i="1"/>
  <c r="S147" i="1"/>
  <c r="P146" i="1"/>
  <c r="T146" i="1"/>
  <c r="S146" i="1"/>
  <c r="T145" i="1"/>
  <c r="S145" i="1"/>
  <c r="O145" i="1"/>
  <c r="P144" i="1"/>
  <c r="T144" i="1"/>
  <c r="S144" i="1"/>
  <c r="O144" i="1"/>
  <c r="P143" i="1"/>
  <c r="T143" i="1"/>
  <c r="S143" i="1"/>
  <c r="P142" i="1"/>
  <c r="T142" i="1"/>
  <c r="S142" i="1"/>
  <c r="P141" i="1"/>
  <c r="T141" i="1"/>
  <c r="S141" i="1"/>
  <c r="P140" i="1"/>
  <c r="T140" i="1"/>
  <c r="S140" i="1"/>
  <c r="O139" i="1"/>
  <c r="P139" i="1"/>
  <c r="T139" i="1"/>
  <c r="S139" i="1"/>
  <c r="O138" i="1"/>
  <c r="P138" i="1"/>
  <c r="T138" i="1"/>
  <c r="S138" i="1"/>
  <c r="P137" i="1"/>
  <c r="T137" i="1"/>
  <c r="S137" i="1"/>
  <c r="O137" i="1"/>
  <c r="P136" i="1"/>
  <c r="T136" i="1"/>
  <c r="S136" i="1"/>
  <c r="P135" i="1"/>
  <c r="T135" i="1"/>
  <c r="S135" i="1"/>
  <c r="P134" i="1"/>
  <c r="T134" i="1"/>
  <c r="S134" i="1"/>
  <c r="O133" i="1"/>
  <c r="P133" i="1"/>
  <c r="T133" i="1"/>
  <c r="S133" i="1"/>
  <c r="T132" i="1"/>
  <c r="S132" i="1"/>
  <c r="O132" i="1"/>
  <c r="P131" i="1"/>
  <c r="T131" i="1"/>
  <c r="S131" i="1"/>
  <c r="P130" i="1"/>
  <c r="T130" i="1"/>
  <c r="S130" i="1"/>
  <c r="P129" i="1"/>
  <c r="T129" i="1"/>
  <c r="S129" i="1"/>
  <c r="P128" i="1"/>
  <c r="T128" i="1"/>
  <c r="S128" i="1"/>
  <c r="P127" i="1"/>
  <c r="T127" i="1"/>
  <c r="S127" i="1"/>
  <c r="O127" i="1"/>
  <c r="P126" i="1"/>
  <c r="T126" i="1"/>
  <c r="S126" i="1"/>
  <c r="O126" i="1"/>
  <c r="O125" i="1"/>
  <c r="P125" i="1"/>
  <c r="T125" i="1"/>
  <c r="S125" i="1"/>
  <c r="P124" i="1"/>
  <c r="T124" i="1"/>
  <c r="S124" i="1"/>
  <c r="P123" i="1"/>
  <c r="T123" i="1"/>
  <c r="S123" i="1"/>
  <c r="P122" i="1"/>
  <c r="T122" i="1"/>
  <c r="S122" i="1"/>
  <c r="P121" i="1"/>
  <c r="T121" i="1"/>
  <c r="S121" i="1"/>
  <c r="P120" i="1"/>
  <c r="T120" i="1"/>
  <c r="S120" i="1"/>
  <c r="O120" i="1"/>
  <c r="P119" i="1"/>
  <c r="T119" i="1"/>
  <c r="S119" i="1"/>
  <c r="P118" i="1"/>
  <c r="T118" i="1"/>
  <c r="S118" i="1"/>
  <c r="O19" i="1"/>
  <c r="R99" i="1"/>
  <c r="O100" i="1"/>
  <c r="Q100" i="1"/>
  <c r="O101" i="1"/>
  <c r="Q101" i="1"/>
  <c r="O102" i="1"/>
  <c r="Q102" i="1"/>
  <c r="O103" i="1"/>
  <c r="Q103" i="1"/>
  <c r="O104" i="1"/>
  <c r="Q104" i="1"/>
  <c r="O105" i="1"/>
  <c r="Q105" i="1"/>
  <c r="O107" i="1"/>
  <c r="Q107" i="1"/>
  <c r="O108" i="1"/>
  <c r="Q108" i="1"/>
  <c r="O109" i="1"/>
  <c r="Q109" i="1"/>
  <c r="O110" i="1"/>
  <c r="Q110" i="1"/>
  <c r="O116" i="1"/>
  <c r="Q116" i="1"/>
  <c r="O117" i="1"/>
  <c r="Q117" i="1"/>
  <c r="Q118" i="1"/>
  <c r="P117" i="1"/>
  <c r="T117" i="1"/>
  <c r="S117" i="1"/>
  <c r="P116" i="1"/>
  <c r="T116" i="1"/>
  <c r="S116" i="1"/>
  <c r="O115" i="1"/>
  <c r="P115" i="1"/>
  <c r="T115" i="1"/>
  <c r="S115" i="1"/>
  <c r="P114" i="1"/>
  <c r="T114" i="1"/>
  <c r="S114" i="1"/>
  <c r="P113" i="1"/>
  <c r="T113" i="1"/>
  <c r="S113" i="1"/>
  <c r="P112" i="1"/>
  <c r="T112" i="1"/>
  <c r="S112" i="1"/>
  <c r="O111" i="1"/>
  <c r="P111" i="1"/>
  <c r="T111" i="1"/>
  <c r="S111" i="1"/>
  <c r="P110" i="1"/>
  <c r="T110" i="1"/>
  <c r="S110" i="1"/>
  <c r="P109" i="1"/>
  <c r="T109" i="1"/>
  <c r="S109" i="1"/>
  <c r="P108" i="1"/>
  <c r="T108" i="1"/>
  <c r="S108" i="1"/>
  <c r="P107" i="1"/>
  <c r="T107" i="1"/>
  <c r="S107" i="1"/>
  <c r="P106" i="1"/>
  <c r="T106" i="1"/>
  <c r="S106" i="1"/>
  <c r="O106" i="1"/>
  <c r="P105" i="1"/>
  <c r="T105" i="1"/>
  <c r="S105" i="1"/>
  <c r="P104" i="1"/>
  <c r="T104" i="1"/>
  <c r="S104" i="1"/>
  <c r="P103" i="1"/>
  <c r="T103" i="1"/>
  <c r="S103" i="1"/>
  <c r="P102" i="1"/>
  <c r="T102" i="1"/>
  <c r="S102" i="1"/>
  <c r="P101" i="1"/>
  <c r="T101" i="1"/>
  <c r="S101" i="1"/>
  <c r="P100" i="1"/>
  <c r="T100" i="1"/>
  <c r="S100" i="1"/>
  <c r="P99" i="1"/>
  <c r="T99" i="1"/>
  <c r="S99" i="1"/>
  <c r="O63" i="1"/>
  <c r="O60" i="1"/>
  <c r="Q63" i="1"/>
  <c r="O74" i="1"/>
  <c r="Q74" i="1"/>
  <c r="O86" i="1"/>
  <c r="Q86" i="1"/>
  <c r="O87" i="1"/>
  <c r="Q87" i="1"/>
  <c r="O92" i="1"/>
  <c r="O93" i="1"/>
  <c r="Q93" i="1"/>
  <c r="O95" i="1"/>
  <c r="Q95" i="1"/>
  <c r="O98" i="1"/>
  <c r="Q98" i="1"/>
  <c r="Q99" i="1"/>
  <c r="P98" i="1"/>
  <c r="T98" i="1"/>
  <c r="S98" i="1"/>
  <c r="P97" i="1"/>
  <c r="T97" i="1"/>
  <c r="S97" i="1"/>
  <c r="P96" i="1"/>
  <c r="T96" i="1"/>
  <c r="S96" i="1"/>
  <c r="P95" i="1"/>
  <c r="T95" i="1"/>
  <c r="S95" i="1"/>
  <c r="P94" i="1"/>
  <c r="T94" i="1"/>
  <c r="S94" i="1"/>
  <c r="O94" i="1"/>
  <c r="P93" i="1"/>
  <c r="T93" i="1"/>
  <c r="S93" i="1"/>
  <c r="P92" i="1"/>
  <c r="T92" i="1"/>
  <c r="S92" i="1"/>
  <c r="J92" i="1"/>
  <c r="O91" i="1"/>
  <c r="P91" i="1"/>
  <c r="T91" i="1"/>
  <c r="S91" i="1"/>
  <c r="P90" i="1"/>
  <c r="T90" i="1"/>
  <c r="S90" i="1"/>
  <c r="O90" i="1"/>
  <c r="P89" i="1"/>
  <c r="T89" i="1"/>
  <c r="S89" i="1"/>
  <c r="O89" i="1"/>
  <c r="T88" i="1"/>
  <c r="S88" i="1"/>
  <c r="O88" i="1"/>
  <c r="P87" i="1"/>
  <c r="T87" i="1"/>
  <c r="S87" i="1"/>
  <c r="P86" i="1"/>
  <c r="T86" i="1"/>
  <c r="S86" i="1"/>
  <c r="O85" i="1"/>
  <c r="P85" i="1"/>
  <c r="T85" i="1"/>
  <c r="S85" i="1"/>
  <c r="P84" i="1"/>
  <c r="T84" i="1"/>
  <c r="S84" i="1"/>
  <c r="O84" i="1"/>
  <c r="P83" i="1"/>
  <c r="T83" i="1"/>
  <c r="S83" i="1"/>
  <c r="O83" i="1"/>
  <c r="P82" i="1"/>
  <c r="T82" i="1"/>
  <c r="S82" i="1"/>
  <c r="O82" i="1"/>
  <c r="O81" i="1"/>
  <c r="P81" i="1"/>
  <c r="T81" i="1"/>
  <c r="S81" i="1"/>
  <c r="P80" i="1"/>
  <c r="T80" i="1"/>
  <c r="S80" i="1"/>
  <c r="P79" i="1"/>
  <c r="T79" i="1"/>
  <c r="S79" i="1"/>
  <c r="P78" i="1"/>
  <c r="T78" i="1"/>
  <c r="S78" i="1"/>
  <c r="O77" i="1"/>
  <c r="P77" i="1"/>
  <c r="T77" i="1"/>
  <c r="S77" i="1"/>
  <c r="O76" i="1"/>
  <c r="P76" i="1"/>
  <c r="T76" i="1"/>
  <c r="S76" i="1"/>
  <c r="P75" i="1"/>
  <c r="T75" i="1"/>
  <c r="S75" i="1"/>
  <c r="O75" i="1"/>
  <c r="P74" i="1"/>
  <c r="T74" i="1"/>
  <c r="S74" i="1"/>
  <c r="P73" i="1"/>
  <c r="T73" i="1"/>
  <c r="S73" i="1"/>
  <c r="O73" i="1"/>
  <c r="O72" i="1"/>
  <c r="P72" i="1"/>
  <c r="T72" i="1"/>
  <c r="S72" i="1"/>
  <c r="P71" i="1"/>
  <c r="T71" i="1"/>
  <c r="S71" i="1"/>
  <c r="P70" i="1"/>
  <c r="T70" i="1"/>
  <c r="S70" i="1"/>
  <c r="P69" i="1"/>
  <c r="T69" i="1"/>
  <c r="S69" i="1"/>
  <c r="P68" i="1"/>
  <c r="T68" i="1"/>
  <c r="S68" i="1"/>
  <c r="P67" i="1"/>
  <c r="T67" i="1"/>
  <c r="S67" i="1"/>
  <c r="P66" i="1"/>
  <c r="T66" i="1"/>
  <c r="S66" i="1"/>
  <c r="P65" i="1"/>
  <c r="T65" i="1"/>
  <c r="S65" i="1"/>
  <c r="P64" i="1"/>
  <c r="T64" i="1"/>
  <c r="S64" i="1"/>
  <c r="P63" i="1"/>
  <c r="T63" i="1"/>
  <c r="S63" i="1"/>
  <c r="T62" i="1"/>
  <c r="S62" i="1"/>
  <c r="O61" i="1"/>
  <c r="P61" i="1"/>
  <c r="T61" i="1"/>
  <c r="S61" i="1"/>
  <c r="P60" i="1"/>
  <c r="T60" i="1"/>
  <c r="S60" i="1"/>
  <c r="O59" i="1"/>
  <c r="P59" i="1"/>
  <c r="T59" i="1"/>
  <c r="S59" i="1"/>
  <c r="P58" i="1"/>
  <c r="T58" i="1"/>
  <c r="S58" i="1"/>
  <c r="P57" i="1"/>
  <c r="T57" i="1"/>
  <c r="S57" i="1"/>
  <c r="P56" i="1"/>
  <c r="T56" i="1"/>
  <c r="S56" i="1"/>
  <c r="T55" i="1"/>
  <c r="S55" i="1"/>
  <c r="O55" i="1"/>
  <c r="P54" i="1"/>
  <c r="T54" i="1"/>
  <c r="S54" i="1"/>
  <c r="O54" i="1"/>
  <c r="O53" i="1"/>
  <c r="P53" i="1"/>
  <c r="T53" i="1"/>
  <c r="S53" i="1"/>
  <c r="P52" i="1"/>
  <c r="T52" i="1"/>
  <c r="S52" i="1"/>
  <c r="O52" i="1"/>
  <c r="P51" i="1"/>
  <c r="T51" i="1"/>
  <c r="S51" i="1"/>
  <c r="O51" i="1"/>
  <c r="P50" i="1"/>
  <c r="T50" i="1"/>
  <c r="S50" i="1"/>
  <c r="O50" i="1"/>
  <c r="O49" i="1"/>
  <c r="P49" i="1"/>
  <c r="T49" i="1"/>
  <c r="S49" i="1"/>
  <c r="P48" i="1"/>
  <c r="T48" i="1"/>
  <c r="S48" i="1"/>
  <c r="O48" i="1"/>
  <c r="P47" i="1"/>
  <c r="T47" i="1"/>
  <c r="S47" i="1"/>
  <c r="O47" i="1"/>
  <c r="P46" i="1"/>
  <c r="T46" i="1"/>
  <c r="S46" i="1"/>
  <c r="P45" i="1"/>
  <c r="T45" i="1"/>
  <c r="S45" i="1"/>
  <c r="P44" i="1"/>
  <c r="T44" i="1"/>
  <c r="S44" i="1"/>
  <c r="P43" i="1"/>
  <c r="T43" i="1"/>
  <c r="S43" i="1"/>
  <c r="P42" i="1"/>
  <c r="T42" i="1"/>
  <c r="S42" i="1"/>
  <c r="P41" i="1"/>
  <c r="T41" i="1"/>
  <c r="S41" i="1"/>
  <c r="P40" i="1"/>
  <c r="T40" i="1"/>
  <c r="S40" i="1"/>
  <c r="P39" i="1"/>
  <c r="T39" i="1"/>
  <c r="S39" i="1"/>
  <c r="P38" i="1"/>
  <c r="T38" i="1"/>
  <c r="S38" i="1"/>
  <c r="O37" i="1"/>
  <c r="P37" i="1"/>
  <c r="T37" i="1"/>
  <c r="S37" i="1"/>
  <c r="T36" i="1"/>
  <c r="S36" i="1"/>
  <c r="O36" i="1"/>
  <c r="P35" i="1"/>
  <c r="T35" i="1"/>
  <c r="S35" i="1"/>
  <c r="O35" i="1"/>
  <c r="O34" i="1"/>
  <c r="P34" i="1"/>
  <c r="T34" i="1"/>
  <c r="S34" i="1"/>
  <c r="P33" i="1"/>
  <c r="T33" i="1"/>
  <c r="S33" i="1"/>
  <c r="O33" i="1"/>
  <c r="P32" i="1"/>
  <c r="T32" i="1"/>
  <c r="S32" i="1"/>
  <c r="O32" i="1"/>
  <c r="P31" i="1"/>
  <c r="T31" i="1"/>
  <c r="S31" i="1"/>
  <c r="O31" i="1"/>
  <c r="T30" i="1"/>
  <c r="S30" i="1"/>
  <c r="O30" i="1"/>
  <c r="O29" i="1"/>
  <c r="P29" i="1"/>
  <c r="T29" i="1"/>
  <c r="S29" i="1"/>
  <c r="O28" i="1"/>
  <c r="P28" i="1"/>
  <c r="T28" i="1"/>
  <c r="S28" i="1"/>
  <c r="O27" i="1"/>
  <c r="P27" i="1"/>
  <c r="T27" i="1"/>
  <c r="S27" i="1"/>
  <c r="T26" i="1"/>
  <c r="O26" i="1"/>
  <c r="T25" i="1"/>
  <c r="T24" i="1"/>
  <c r="T23" i="1"/>
  <c r="O23" i="1"/>
  <c r="T22" i="1"/>
  <c r="O22" i="1"/>
  <c r="T21" i="1"/>
  <c r="O21" i="1"/>
  <c r="T20" i="1"/>
  <c r="O20" i="1"/>
  <c r="P19" i="1"/>
  <c r="T19" i="1"/>
  <c r="P18" i="1"/>
  <c r="T18" i="1"/>
  <c r="O18" i="1"/>
  <c r="P17" i="1"/>
  <c r="T17" i="1"/>
  <c r="P16" i="1"/>
  <c r="T16" i="1"/>
  <c r="P15" i="1"/>
  <c r="T15" i="1"/>
  <c r="P14" i="1"/>
  <c r="T14" i="1"/>
  <c r="T13" i="1"/>
  <c r="T12" i="1"/>
  <c r="P11" i="1"/>
  <c r="T11" i="1"/>
  <c r="P10" i="1"/>
  <c r="T10" i="1"/>
  <c r="P9" i="1"/>
  <c r="T9" i="1"/>
  <c r="P8" i="1"/>
  <c r="T8" i="1"/>
  <c r="T7" i="1"/>
  <c r="O7" i="1"/>
  <c r="T6" i="1"/>
  <c r="O6" i="1"/>
  <c r="T5" i="1"/>
  <c r="O5" i="1"/>
  <c r="T4" i="1"/>
  <c r="O4" i="1"/>
  <c r="P3" i="1"/>
  <c r="T3" i="1"/>
  <c r="S3" i="1"/>
  <c r="O3" i="1"/>
</calcChain>
</file>

<file path=xl/sharedStrings.xml><?xml version="1.0" encoding="utf-8"?>
<sst xmlns="http://schemas.openxmlformats.org/spreadsheetml/2006/main" count="8124" uniqueCount="573">
  <si>
    <t>Relevés BNP</t>
  </si>
  <si>
    <t>011011</t>
  </si>
  <si>
    <t>OK</t>
  </si>
  <si>
    <t>Mois</t>
  </si>
  <si>
    <t>FOURNISSEURS 
CLIENTS</t>
  </si>
  <si>
    <t>MAGASIN</t>
  </si>
  <si>
    <t>N° FACTURE</t>
  </si>
  <si>
    <t>Affectations des dépenses</t>
  </si>
  <si>
    <t>Catégories pour liste déroulante (ne pas toucher)</t>
  </si>
  <si>
    <t xml:space="preserve">TVA pour couleur </t>
  </si>
  <si>
    <t>Couleur des mois</t>
  </si>
  <si>
    <t>NE PAS MODIFIER</t>
  </si>
  <si>
    <t>Date</t>
  </si>
  <si>
    <t>Opérations</t>
  </si>
  <si>
    <t>Débit</t>
  </si>
  <si>
    <t>Crédit</t>
  </si>
  <si>
    <t>solde</t>
  </si>
  <si>
    <t>NATURE</t>
  </si>
  <si>
    <t>CATEGORIE</t>
  </si>
  <si>
    <t>RUBRIQUE</t>
  </si>
  <si>
    <t xml:space="preserve">MONTANT </t>
  </si>
  <si>
    <t>TVA</t>
  </si>
  <si>
    <t>colonne N</t>
  </si>
  <si>
    <t>catégorie</t>
  </si>
  <si>
    <t>rubrique</t>
  </si>
  <si>
    <t>couleur</t>
  </si>
  <si>
    <t>Texte</t>
  </si>
  <si>
    <t>solde au 1/10/2012</t>
  </si>
  <si>
    <t>On ne peut pas effacer ni bouger ces lignes</t>
  </si>
  <si>
    <t>Ventes</t>
  </si>
  <si>
    <t>ventes</t>
  </si>
  <si>
    <t>Ac Jean</t>
  </si>
  <si>
    <t>0 255 0</t>
  </si>
  <si>
    <t>noir</t>
  </si>
  <si>
    <t>FACTURE CARTE  DU 280912 STATION AVIA TOSSIAT CARTE 497</t>
  </si>
  <si>
    <t>AVIA</t>
  </si>
  <si>
    <t>NFDG010</t>
  </si>
  <si>
    <t>Note de Frais septembre</t>
  </si>
  <si>
    <t>Frais de vie</t>
  </si>
  <si>
    <t>Frais de vie ATC 1</t>
  </si>
  <si>
    <t>Frais</t>
  </si>
  <si>
    <t>Achats pr ventes</t>
  </si>
  <si>
    <t>achats</t>
  </si>
  <si>
    <t>Ac ATC 1</t>
  </si>
  <si>
    <t>rouge</t>
  </si>
  <si>
    <t>FACTURE CARTE  DU 290912 FORMULE 1 0581 CHALON SUR SA C</t>
  </si>
  <si>
    <t>FORMULE1</t>
  </si>
  <si>
    <t>HOTEL</t>
  </si>
  <si>
    <t>Salaires</t>
  </si>
  <si>
    <t>salaires</t>
  </si>
  <si>
    <t>Ac ATC 2</t>
  </si>
  <si>
    <t>208 0 154</t>
  </si>
  <si>
    <t xml:space="preserve">FACTURE CARTE  DU 290912 MC DONALD S AUT CHALON SUR SA </t>
  </si>
  <si>
    <t>ok 156,37 le 1/10</t>
  </si>
  <si>
    <t>MAC DO</t>
  </si>
  <si>
    <t>Restauration</t>
  </si>
  <si>
    <t>Frais de vie Jean</t>
  </si>
  <si>
    <t>frais</t>
  </si>
  <si>
    <t>Ac Formations</t>
  </si>
  <si>
    <t xml:space="preserve">COMMISSIONS  FACTURE NUMERO 20121001005542488 </t>
  </si>
  <si>
    <t>BNP PARIBAS</t>
  </si>
  <si>
    <t>Frais bancaires</t>
  </si>
  <si>
    <t>Gestion</t>
  </si>
  <si>
    <t>Materiel</t>
  </si>
  <si>
    <t>materiel</t>
  </si>
  <si>
    <t>Ac Prestations</t>
  </si>
  <si>
    <t xml:space="preserve">REMISE CHEQUES  BORDEREAU 01925647 </t>
  </si>
  <si>
    <t>p10</t>
  </si>
  <si>
    <t>ROZIER</t>
  </si>
  <si>
    <t>Acompte excellence MKTG</t>
  </si>
  <si>
    <t>gestion</t>
  </si>
  <si>
    <t>Solde Jean</t>
  </si>
  <si>
    <t>DEBORDE</t>
  </si>
  <si>
    <t>F0104</t>
  </si>
  <si>
    <t>2ème acompte</t>
  </si>
  <si>
    <t>Solde ATC 1</t>
  </si>
  <si>
    <t>146 208 80</t>
  </si>
  <si>
    <t>F0127</t>
  </si>
  <si>
    <t>CHAMBREY</t>
  </si>
  <si>
    <t>F0126</t>
  </si>
  <si>
    <t xml:space="preserve">Acompte </t>
  </si>
  <si>
    <t>categories</t>
  </si>
  <si>
    <t>Solde ATC 2</t>
  </si>
  <si>
    <t>VIR CPTE A CPTE EMIS  VTL 02/10 20H10 V10022010 SALIRES + NF 0</t>
  </si>
  <si>
    <t>Jean GUENAT</t>
  </si>
  <si>
    <t>Salaire aout / Septembre PDG</t>
  </si>
  <si>
    <t>Salaires Jean</t>
  </si>
  <si>
    <t>les 12cases</t>
  </si>
  <si>
    <t>Solde Formations</t>
  </si>
  <si>
    <t>LOPEZ</t>
  </si>
  <si>
    <t>loyer juin a sept</t>
  </si>
  <si>
    <t>Loyer siège</t>
  </si>
  <si>
    <t>Solde Prestations</t>
  </si>
  <si>
    <t>VIRT SEPA RECU  /FRM FENETRES ET COMPAGNIE /EID NOTPROVI</t>
  </si>
  <si>
    <t>FENETRE &amp; CNIE</t>
  </si>
  <si>
    <t>SOLDE EXCELLENCE GESTION</t>
  </si>
  <si>
    <t>FM354</t>
  </si>
  <si>
    <t>Divers ventes</t>
  </si>
  <si>
    <t>228 109 10</t>
  </si>
  <si>
    <t>DURAND</t>
  </si>
  <si>
    <t>F0123</t>
  </si>
  <si>
    <t xml:space="preserve">2ème acompte </t>
  </si>
  <si>
    <t>Commissions</t>
  </si>
  <si>
    <t>jaune</t>
  </si>
  <si>
    <t>0 142 0</t>
  </si>
  <si>
    <t>MARECHAL</t>
  </si>
  <si>
    <t>F0124</t>
  </si>
  <si>
    <t>Acompte Marechal</t>
  </si>
  <si>
    <t>Achat materiel</t>
  </si>
  <si>
    <t>0 112 192</t>
  </si>
  <si>
    <t>ok Solde au 04/10/2012 :  3.621,00</t>
  </si>
  <si>
    <t>CARLOT</t>
  </si>
  <si>
    <t>F0125</t>
  </si>
  <si>
    <t>Acompte Carlod</t>
  </si>
  <si>
    <t>191  191  191</t>
  </si>
  <si>
    <t>VIREMENT FAVEUR TIERS  VTL 08/10 12H22 V10081222 SALAIRE SEPT12</t>
  </si>
  <si>
    <t>SALAIRE DIMITRI</t>
  </si>
  <si>
    <t>Salaire sept Dimitri</t>
  </si>
  <si>
    <t>Salaires ATC 1</t>
  </si>
  <si>
    <t>VIR CPTE A CPTE EMIS  VTL 06/10 05H33 V10060533 02286 003214 6</t>
  </si>
  <si>
    <t>NFJG0035</t>
  </si>
  <si>
    <t>IK octobre 2123,87€</t>
  </si>
  <si>
    <t>Indemn Kilom</t>
  </si>
  <si>
    <t>Salaires ATC 2</t>
  </si>
  <si>
    <t>RETRAIT DAB  06/10/12 22H20 095270 BNP PARIBAS CHALON</t>
  </si>
  <si>
    <t>Comite des Foires</t>
  </si>
  <si>
    <t>CONSOMMATION FOIRE CHALON</t>
  </si>
  <si>
    <t>Ch salariales</t>
  </si>
  <si>
    <t>blanc</t>
  </si>
  <si>
    <t>FACTURE CARTE  DU 061012 BOULANGER SA CHALON SUR SA CAR</t>
  </si>
  <si>
    <t>BOULANGER</t>
  </si>
  <si>
    <t>Chargeur Mac</t>
  </si>
  <si>
    <t>Fourn bureau</t>
  </si>
  <si>
    <t>orange</t>
  </si>
  <si>
    <t>FACTURE CARTE  DU 061012 BEAUNE EST BEAUNE CARTE 4974XX</t>
  </si>
  <si>
    <t>Autogrill</t>
  </si>
  <si>
    <t>Hotel Dimitri</t>
  </si>
  <si>
    <t>PRELEVEMENT  SPB BNPP SECURITE PRO NUM 115711 ECH 09.</t>
  </si>
  <si>
    <t>BNP</t>
  </si>
  <si>
    <t>Frais de vie ATC 2</t>
  </si>
  <si>
    <t>VIR CPTE A CPTE RECU  VTL 09/10 11H31 V10091131 ANNULATION ORD</t>
  </si>
  <si>
    <t>pas de tva</t>
  </si>
  <si>
    <t>VIREMENT FAVEUR TIERS  VTL 09/10 11H10 V10091110 PENSON JAAG BU</t>
  </si>
  <si>
    <t>Affr Courrier</t>
  </si>
  <si>
    <t>FACTURE CARTE  DU 081012 NETTO CHATENOY EN B CARTE 4974</t>
  </si>
  <si>
    <t>ok Solde au 09/10/2012 :  835,24</t>
  </si>
  <si>
    <t>NETTO</t>
  </si>
  <si>
    <t>NFDG011</t>
  </si>
  <si>
    <t>Avance Note de frais Octobre</t>
  </si>
  <si>
    <t>0 176 240</t>
  </si>
  <si>
    <t>PRELEVEMENT  SFR MOBILE NUM 332801 ECH 10.10.12 REF 8</t>
  </si>
  <si>
    <t>SFR</t>
  </si>
  <si>
    <t xml:space="preserve">Téléphone </t>
  </si>
  <si>
    <t>Téléphone, Internet</t>
  </si>
  <si>
    <t>Honoraires</t>
  </si>
  <si>
    <t>255  0  255</t>
  </si>
  <si>
    <t>PRELEVEMENT  WIBOX NUM 425375 ECH 11.10.12 REF FAWB12</t>
  </si>
  <si>
    <t>WIBOX</t>
  </si>
  <si>
    <t>INTERNET</t>
  </si>
  <si>
    <t>0 255 255</t>
  </si>
  <si>
    <t>FACTURE CARTE  DU 111012 AGIP9356JURA ARLAY CARTE 4974X</t>
  </si>
  <si>
    <t>AGIP</t>
  </si>
  <si>
    <t>DFDG011</t>
  </si>
  <si>
    <t>Véhicules</t>
  </si>
  <si>
    <t>0  176  240</t>
  </si>
  <si>
    <t>CHEQUE N° 7532436</t>
  </si>
  <si>
    <t>Le Franc Comtois</t>
  </si>
  <si>
    <t>Restauration Foire de Chalon</t>
  </si>
  <si>
    <t>Investissements</t>
  </si>
  <si>
    <t>0 0 204</t>
  </si>
  <si>
    <t>TELEREGLEMENT  URSSAF DE BOURG EN BRESS NUM 204064 ECH</t>
  </si>
  <si>
    <t>URSSAF</t>
  </si>
  <si>
    <t>Charges Salariales</t>
  </si>
  <si>
    <t>TELEREGLEMENT  AGME COTIS GROUPE MORNAY NUM 438781 ECH</t>
  </si>
  <si>
    <t>MORNAY</t>
  </si>
  <si>
    <t>211 45 45</t>
  </si>
  <si>
    <t>VIRT SEPA RECU  /FRM FENETRES ET COMPAGNIE /EID VIREMENT</t>
  </si>
  <si>
    <t>excellence MK fenetres et cie solde</t>
  </si>
  <si>
    <t>Solde Excellence Marketing</t>
  </si>
  <si>
    <t>Assurances</t>
  </si>
  <si>
    <t>FACTURE CARTE  DU 161012 MCDOLEVERNOIS LEVERNOIS CARTE</t>
  </si>
  <si>
    <t>ok Solde au 19/10/2012 :  -933,19€ depuis 4 jours</t>
  </si>
  <si>
    <t>Mac Donalds</t>
  </si>
  <si>
    <t>153 51 102</t>
  </si>
  <si>
    <t>PRELEVEMENT  APRR - ST APOLLINAIRE NUM 111201 ECH 22.</t>
  </si>
  <si>
    <t>APRR</t>
  </si>
  <si>
    <t>Autoroute Septembre</t>
  </si>
  <si>
    <t>Formations</t>
  </si>
  <si>
    <t>182  22 22</t>
  </si>
  <si>
    <t>PRELEVEMENT  SFR MOBILE NUM 332801 ECH 23.10.12 REF 8</t>
  </si>
  <si>
    <t>Publicité</t>
  </si>
  <si>
    <t>196  60  196</t>
  </si>
  <si>
    <t>JOLY</t>
  </si>
  <si>
    <t>F0130</t>
  </si>
  <si>
    <t>Cotisations</t>
  </si>
  <si>
    <t>184  119  237</t>
  </si>
  <si>
    <t>F0131</t>
  </si>
  <si>
    <t>Solde</t>
  </si>
  <si>
    <t>Capital</t>
  </si>
  <si>
    <t>112 48 160</t>
  </si>
  <si>
    <t>BERNARD</t>
  </si>
  <si>
    <t>F0133</t>
  </si>
  <si>
    <t xml:space="preserve">Prêt et interets </t>
  </si>
  <si>
    <t>F0134</t>
  </si>
  <si>
    <t>Impots</t>
  </si>
  <si>
    <t>F0132</t>
  </si>
  <si>
    <t>REMISE CHEQUES  BORDEREAU 01925649</t>
  </si>
  <si>
    <t>excellence MK rozier solde</t>
  </si>
  <si>
    <t>FM356</t>
  </si>
  <si>
    <t>MUNOZ</t>
  </si>
  <si>
    <t>F0135</t>
  </si>
  <si>
    <t>Acompte</t>
  </si>
  <si>
    <t>DEVILLARD</t>
  </si>
  <si>
    <t>F0129</t>
  </si>
  <si>
    <t>BALLAND</t>
  </si>
  <si>
    <t>F0128</t>
  </si>
  <si>
    <t>FACTURE CARTE  DU 251012 FORMULE 1 0581 CHALON SUR SA C</t>
  </si>
  <si>
    <t>FACTURE CARTE  DU 251012 GEVREY GEVREY CHAMBE CARTE 497</t>
  </si>
  <si>
    <t>ok Solde au 19/10/2012 :  4429,98€</t>
  </si>
  <si>
    <t>TOTAL</t>
  </si>
  <si>
    <t>PRELEVEMENT  CERFRANCE HAUTE-SAVOIE NUM 269794 ECH 29</t>
  </si>
  <si>
    <t>CER</t>
  </si>
  <si>
    <t>10ème Mensualité</t>
  </si>
  <si>
    <t>TELEREGLEMENT  TVA1 2013 1001534189519 NUM 453097 ECH 2</t>
  </si>
  <si>
    <t>Trésor Public</t>
  </si>
  <si>
    <t>TVA 4ème Acompte</t>
  </si>
  <si>
    <t>RETRAIT DAB  25/10/12 22H11 7008G2IH BP BOURGOGNE FRA</t>
  </si>
  <si>
    <t>Acompte loyer Octobre</t>
  </si>
  <si>
    <t>FACTURE CARTE  DU 261012 LA POSTE L71613 CHALON SUR SA</t>
  </si>
  <si>
    <t>LA POSTE</t>
  </si>
  <si>
    <t>Envoie Compta CER</t>
  </si>
  <si>
    <t>CHEQUE N° 7532434</t>
  </si>
  <si>
    <t>illico texto</t>
  </si>
  <si>
    <t>Achat Excellence MKT</t>
  </si>
  <si>
    <t>COMMISSIONS  FACTURE NUMERO 20121101006119135</t>
  </si>
  <si>
    <t>ok Solde au 19/10/2012 :  -732,67€</t>
  </si>
  <si>
    <t>Frais Bancaires</t>
  </si>
  <si>
    <t>CHEQUE N° 7532437</t>
  </si>
  <si>
    <t>GUY</t>
  </si>
  <si>
    <t>F0139</t>
  </si>
  <si>
    <t>p11</t>
  </si>
  <si>
    <t>F0141</t>
  </si>
  <si>
    <t>ok Solde au 08/11/2012 :  1383,1€</t>
  </si>
  <si>
    <t>GUERINEAU</t>
  </si>
  <si>
    <t>F0140</t>
  </si>
  <si>
    <t>RESTE</t>
  </si>
  <si>
    <t>IK JUIL A SEPT</t>
  </si>
  <si>
    <t>PRELEVEMENT  SFR MOBILE NUM 332801 ECH 12.11.12 REF 8</t>
  </si>
  <si>
    <t>FACTURE CARTE  DU 101112 SUPER U CAISSE SAINT AMOUR CAR</t>
  </si>
  <si>
    <t>NFJG26 à 28</t>
  </si>
  <si>
    <t>ik juil à sept  3229,12€</t>
  </si>
  <si>
    <t>PRELEVEMENT  WIBOX NUM 425375 ECH 13.11.12 REF FAWB12</t>
  </si>
  <si>
    <t>VIR CPTE A CPTE EMIS  VTL 13/11 20H47 V11132047 FRAIS OCTOBRE</t>
  </si>
  <si>
    <t>MEILLOUR</t>
  </si>
  <si>
    <t>F0142</t>
  </si>
  <si>
    <t>AUDEBERT</t>
  </si>
  <si>
    <t>F0143</t>
  </si>
  <si>
    <t>MAJ EXCELLENCE CHIFFRAGE</t>
  </si>
  <si>
    <t>FM357</t>
  </si>
  <si>
    <t>EXCELLENCE CHIFFRAGE V1.5.</t>
  </si>
  <si>
    <t>Formation pose  1</t>
  </si>
  <si>
    <t>FM358</t>
  </si>
  <si>
    <t>Formation pose Vichy</t>
  </si>
  <si>
    <t>Formation pose  2</t>
  </si>
  <si>
    <t>FM359</t>
  </si>
  <si>
    <t>Formation pose Moureau</t>
  </si>
  <si>
    <t>REMISE CHEQUES  BORDEREAU 01925648</t>
  </si>
  <si>
    <t>ROY</t>
  </si>
  <si>
    <t>F0145</t>
  </si>
  <si>
    <t>VOYANT</t>
  </si>
  <si>
    <t>F0144</t>
  </si>
  <si>
    <t>ok Solde au 08/11/2012 : 2686,84€</t>
  </si>
  <si>
    <t xml:space="preserve">Remboursement Equip Baie </t>
  </si>
  <si>
    <t>remboursement location Paris</t>
  </si>
  <si>
    <t>PRELEVEMENT  APRR - ST APOLLINAIRE NUM 111201 ECH 19.</t>
  </si>
  <si>
    <t>Autoroute OCTOBRE</t>
  </si>
  <si>
    <t>VIREMENT FAVEUR TIERS  VTL 17/11 12H56 V11171256 SALAIRE OCT .</t>
  </si>
  <si>
    <t>Solde pour tout compte Dimitri</t>
  </si>
  <si>
    <t>VIR CPTE A CPTE EMIS  VTL 17/11 12H47 V11171247 ACOMPTE SALAIR</t>
  </si>
  <si>
    <t>CHEQUE N° 7532440</t>
  </si>
  <si>
    <t>ok Solde au 08/11/2012 : 417,87€</t>
  </si>
  <si>
    <t>Recommandé Pièce Mielcarek</t>
  </si>
  <si>
    <t>PRELEVEMENT  SFR MOBILE NUM 332801 ECH 23.11.12 REF 8</t>
  </si>
  <si>
    <t>CHEQUE N° 7532439</t>
  </si>
  <si>
    <t>CAGNAUD</t>
  </si>
  <si>
    <t>Hébergement Paris</t>
  </si>
  <si>
    <t>REMISE CHEQUES  BORDEREAU 01925650</t>
  </si>
  <si>
    <t>F0138</t>
  </si>
  <si>
    <t>F0137</t>
  </si>
  <si>
    <t>DENIS</t>
  </si>
  <si>
    <t>F0136</t>
  </si>
  <si>
    <t>PRELEVEMENT  CERFRANCE HAUTE-SAVOIE NUM 269794 ECH 28</t>
  </si>
  <si>
    <t>SOCIALE</t>
  </si>
  <si>
    <t xml:space="preserve">CHEQUE N° 7532441 </t>
  </si>
  <si>
    <t>ok solde au 30/11/2012 :  226,35</t>
  </si>
  <si>
    <t>Recommandé Gonalo + Sécurité Bourgogne</t>
  </si>
  <si>
    <t>COMMISSIONS  FACTURE NUMERO 20121201006686409</t>
  </si>
  <si>
    <t>RETRAIT DAB  06/12/12 15H57 228639 BNP PARIBAS DIJON</t>
  </si>
  <si>
    <t>SALAIRE PDG</t>
  </si>
  <si>
    <t>SALAIRE OCOTBRE</t>
  </si>
  <si>
    <t>PRELEVEMENT  SFR MOBILE NUM 332801 ECH 10.12.12 REF 8</t>
  </si>
  <si>
    <t>RETRAIT DAB  12/12/12 08H26 00536565 CRCAM FRANCHE CO</t>
  </si>
  <si>
    <t>p12</t>
  </si>
  <si>
    <t>FACTURE CARTE  DU 111212 REL.BOURG JASSE CEYZERIAT CART</t>
  </si>
  <si>
    <t>FACTURE CARTE  DU 111212 ETAP HOTEL BEAUNE CARTE 4974XX</t>
  </si>
  <si>
    <t>ETAP H HOTEL</t>
  </si>
  <si>
    <t>ETAP HOTEL</t>
  </si>
  <si>
    <t>FACTURE CARTE  DU 111212 MAIS REVERMONT BEAUFORT CARTE</t>
  </si>
  <si>
    <t>MAISON DU REVERMONT</t>
  </si>
  <si>
    <t>FACTURE CARTE  DU 101212 APRR AUTOROUTE 50 CARTE 4974XX</t>
  </si>
  <si>
    <t>Autoroute</t>
  </si>
  <si>
    <t>PRELEVEMENT  WIBOX NUM 425375 ECH 13.12.12 REF FAWB12</t>
  </si>
  <si>
    <t>RETRAIT DAB  11/12/12 21H32 7008G2IH BP BOURGOGNE FRA</t>
  </si>
  <si>
    <t>RETRAIT DAB  11/12/12 23H11 7008G2IH BP BOURGOGNE FRA</t>
  </si>
  <si>
    <t>FACTURE CARTE  DU 121212 MAC DONALD ST APOLLINAIR CARTE</t>
  </si>
  <si>
    <t>FACTURE CARTE  DU 121212 STATIION AVIA SEURRE CARTE 497</t>
  </si>
  <si>
    <t>VIR EUROPEEN SEPA RECU  /FRM FENETRES ET COMPAGNIE /EID VIREMENT</t>
  </si>
  <si>
    <t>Formation pose  4</t>
  </si>
  <si>
    <t>FM360</t>
  </si>
  <si>
    <t>Fenêtres &amp; Cie 4</t>
  </si>
  <si>
    <t>Avoir Bernard et Joly</t>
  </si>
  <si>
    <t>F0147</t>
  </si>
  <si>
    <t>FACTURE CARTE  DU 141212 REL.DE LA THALI ST REMY CARTE</t>
  </si>
  <si>
    <t>VIREMENT FAVEUR TIERS  VTL 18/12 08H44 V12180844 NF JAAG BUSINE</t>
  </si>
  <si>
    <t>RETRAIT DAB  17/12/12 18H39 00238274 CRCAM CHAMPAGNE</t>
  </si>
  <si>
    <t>RETRAIT DAB  15/12/12 20H11 7008G2BW BP BOURGOGNE FRA</t>
  </si>
  <si>
    <t>FACTURE CARTE  DU 171212 CARREFDAC BEAUN BEAUNE CARTE 4</t>
  </si>
  <si>
    <t>FACTURE CARTE  DU 161212 STATION AVIA TOSSIAT CARTE 497</t>
  </si>
  <si>
    <t>FACTURE CARTE  DU 181212 L ABATTOIR BEAUNE CARTE 4974XX</t>
  </si>
  <si>
    <t>PRELEVEMENT  APRR - ST APOLLINAIRE NUM 111201 ECH 20.</t>
  </si>
  <si>
    <t>FACTURE CARTE  DU 191212 EASY CASH ST REMY CARTE 4974XX</t>
  </si>
  <si>
    <t>FACTURE CARTE  DU 191212 TOYS R US DIJON DIJON CARTE 49</t>
  </si>
  <si>
    <t>FACTURE CARTE  DU 191212 LE PETIT LUX LUX CARTE 4974XXX</t>
  </si>
  <si>
    <t>FACTURE CARTE  DU 191212 SG2P LA FERTE1 ST AMBREUIL CAR</t>
  </si>
  <si>
    <t>PRELEVEMENT  SFR MOBILE NUM 332801 ECH 24.12.12 REF 8</t>
  </si>
  <si>
    <t>F0148</t>
  </si>
  <si>
    <t>F0146</t>
  </si>
  <si>
    <t>Coaching commercial</t>
  </si>
  <si>
    <t>FM361</t>
  </si>
  <si>
    <t>Formation Coaching</t>
  </si>
  <si>
    <t>RETRAIT DAB  21/12/12 11H19 24084000 BANQUE BCP GAB O</t>
  </si>
  <si>
    <t>FACTURE CARTE  DU 221212 TOYS R US DIJON DIJON CARTE 49</t>
  </si>
  <si>
    <t>NFJG0036</t>
  </si>
  <si>
    <t>FACTURE CARTE  DU 221212 STATION AVIA TOSSIAT CARTE 497</t>
  </si>
  <si>
    <t>IK novembre 1532,65€</t>
  </si>
  <si>
    <t>FACTURE CARTE  DU 171212 CAFE DE FRANCE BEAUNE CARTE 49</t>
  </si>
  <si>
    <t>Café de France</t>
  </si>
  <si>
    <t>RETRAIT DAB  27/12/12 11H51 21782000 CE RHONE ALPES G</t>
  </si>
  <si>
    <t>FACTURE CARTE  DU 271212 SUPER U MAGASIN PONT D AIN CAR</t>
  </si>
  <si>
    <t>FACTURE CARTE  DU 271212 DAPA ESSENCE PONT D AIN CARTE</t>
  </si>
  <si>
    <t>FACTURE CARTE  DU 180113 TSI BOULOGNE CARTE 4974XXXXXXX</t>
  </si>
  <si>
    <t>PRELEVEMENT  CERFRANCE HAUTE-SAVOIE NUM 269794 ECH 31</t>
  </si>
  <si>
    <t>PRELEVEMENT NON PREVU</t>
  </si>
  <si>
    <t>COMMISSIONS  FACTURE NUMERO 20130101000431545</t>
  </si>
  <si>
    <t>COMMISSIONS  - FRAIS RETRAITS DAB UE NON BNPP CARTE N</t>
  </si>
  <si>
    <t>RETRAIT DAB  03/01/13 14H41 18013A01 LYONNAISE DE BAN</t>
  </si>
  <si>
    <t>FACTURE CARTE  DU 030113 DAPA ESSENCE PONT D AIN CARTE</t>
  </si>
  <si>
    <t>RETRAIT DAB  08/01/13 21H19 181780 BNP PARIBAS LONGVI</t>
  </si>
  <si>
    <t>FACTURE CARTE  DU 080113 CARREFDAC CHALO CHALON SUR SA</t>
  </si>
  <si>
    <t>FACTURE CARTE  DU 080113 IBIS BUDGET BEAUNE CARTE 4974X</t>
  </si>
  <si>
    <t>IBIS</t>
  </si>
  <si>
    <t>FM362</t>
  </si>
  <si>
    <t>RETRAIT DAB  09/01/13 08H31 00903655 SOCIETE GENERALE</t>
  </si>
  <si>
    <t>FACTURE CARTE  DU 090113 TSI BOULOGNE CARTE 4974XXXXXXX</t>
  </si>
  <si>
    <t>CHEQUE N° 7532442</t>
  </si>
  <si>
    <t>p1</t>
  </si>
  <si>
    <t>TVA fin exercice</t>
  </si>
  <si>
    <t>1er Acompte</t>
  </si>
  <si>
    <t>PRELEVEMENT  SFR MOBILE NUM 332801 ECH 11.01.13 REF 8</t>
  </si>
  <si>
    <t>Clôtures 3 lignes</t>
  </si>
  <si>
    <t>PRELEVEMENT  WIBOX NUM 425375 ECH 11.01.13 REF FAWB13</t>
  </si>
  <si>
    <t>Internet</t>
  </si>
  <si>
    <t>FACTURE CARTE  DU 100113 SNC FRANCKI PONT D AIN CARTE 4</t>
  </si>
  <si>
    <t>FACTURE CARTE  DU 110113 STATION AVIA TOSSIAT CARTE 497</t>
  </si>
  <si>
    <t>FACTURE CARTE  DU 120113 TSI BOULOGNE CARTE 4974XXXXXXX</t>
  </si>
  <si>
    <t>FACTURE CARTE  DU 120113 PHIE GARN FLAUJ PONT D AIN CAR</t>
  </si>
  <si>
    <t xml:space="preserve">INTERETS ET COMMISSIONS </t>
  </si>
  <si>
    <t>REGLEMENT TIP  IMPOT CEC 30001 NUM 005002 ECH 15.01.13</t>
  </si>
  <si>
    <t>Taxe Foncière des entreprises</t>
  </si>
  <si>
    <t>FACTURE CARTE  DU 140113 TSI BOULOGNE CARTE 4974XXXXXXX</t>
  </si>
  <si>
    <t>REMISE CHEQUES  BORDEREAU 05227572</t>
  </si>
  <si>
    <t xml:space="preserve">CHAMBREY </t>
  </si>
  <si>
    <t>F0150</t>
  </si>
  <si>
    <t>Chambrey 2ème Acompte</t>
  </si>
  <si>
    <t>F0149</t>
  </si>
  <si>
    <t>REMBOURSEMEN PRELEVEMENT DU 31/12</t>
  </si>
  <si>
    <t>PRESTATIONS</t>
  </si>
  <si>
    <t>SECURITE BOURGOGNE</t>
  </si>
  <si>
    <t>FM352</t>
  </si>
  <si>
    <t>Conditions Gle + Contrat d'enretien</t>
  </si>
  <si>
    <t>URSSAF charges salariales</t>
  </si>
  <si>
    <t>RETRAIT DAB  15/01/13 13H04 00904662 SOCIETE GENERALE</t>
  </si>
  <si>
    <t>FACTURE CARTE  DU 150113 RELAIS SALLE ST ALBAIN CARTE 4</t>
  </si>
  <si>
    <t>Mornay charges salariales</t>
  </si>
  <si>
    <t>RETRAIT DAB  16/01/13 15H15 18038A01 LYONNAISE DE BAN</t>
  </si>
  <si>
    <t>FACTURE CARTE  DU 160113 RELAIS SERVOTTE MERCEUIL CARTE</t>
  </si>
  <si>
    <t>PRELEVEMENT  APRR - ST APOLLINAIRE NUM 111201 ECH 18.</t>
  </si>
  <si>
    <t>FACTURE CARTE  DU 170113 TSI BOULOGNE CARTE 4974XXXXXXX</t>
  </si>
  <si>
    <t>Annulation de mouvement TELEREGLEMENT  TEP AGME COTIS GROUPE MORNAY NUM 438781</t>
  </si>
  <si>
    <t>Annulation de mouvement PRELEVEMENT  APRR - ST APOLLINAIRE NUM 111201 ECH 18.</t>
  </si>
  <si>
    <t>ok Solde au 21/01 : -1325,14€</t>
  </si>
  <si>
    <t>PRELEVEMENT  SFR MOBILE NUM 332801 ECH 23.01.13 REF 8</t>
  </si>
  <si>
    <t>TELEPHONE</t>
  </si>
  <si>
    <t>FACTURE CARTE  DU 220113 TSI BOULOGNE CARTE 4974XXXXXXX</t>
  </si>
  <si>
    <t xml:space="preserve">REMISE CHEQUES  BORDEREAU 05407626 </t>
  </si>
  <si>
    <t>VOYANT2</t>
  </si>
  <si>
    <t>PROTECH</t>
  </si>
  <si>
    <t>F0152</t>
  </si>
  <si>
    <t>ACOMPTE</t>
  </si>
  <si>
    <t>VIREMENT RECU TIERS  GUENAT FRANCOIS VR CPTE ASSOCI VTL 23/01</t>
  </si>
  <si>
    <t>PRÊT</t>
  </si>
  <si>
    <t>APPORT CCA FG</t>
  </si>
  <si>
    <t xml:space="preserve">CHEQUE IMPAYE  5141235 REMISE 5227572 DU 16/01/13 </t>
  </si>
  <si>
    <t xml:space="preserve">IMPAYE </t>
  </si>
  <si>
    <t>F015/F0149</t>
  </si>
  <si>
    <t>IMPAYE ROZIER</t>
  </si>
  <si>
    <t>PRO</t>
  </si>
  <si>
    <t>F0153</t>
  </si>
  <si>
    <t>SOLDE</t>
  </si>
  <si>
    <t xml:space="preserve">RETRAIT DAB  24/01/13 11H41 00238274 CRCAM CHAMPAGNE </t>
  </si>
  <si>
    <t>FACTURE CARTE  DU 240113 TSI BOULOGNE CARTE 4974XXXXXXX</t>
  </si>
  <si>
    <t>VIREMENT FAVEUR TIERS  VTL 27/01 16H19 V01271619 PENSION JAAG B</t>
  </si>
  <si>
    <t>NFJG0037</t>
  </si>
  <si>
    <t>IK décembre 805,73</t>
  </si>
  <si>
    <t>VIR CPTE A CPTE EMIS  VTL 25/01 16H19 V01251619 IK NFJG0036 ET</t>
  </si>
  <si>
    <t>frais de vie de 29 à 34</t>
  </si>
  <si>
    <t>provisions exercice précédent</t>
  </si>
  <si>
    <t>NFJG0038</t>
  </si>
  <si>
    <t>IK janvier</t>
  </si>
  <si>
    <t>FACTURE CARTE  DU 250113 STATION AVIA TOSSIAT CARTE 497</t>
  </si>
  <si>
    <t xml:space="preserve">FACTURE CARTE  DU 250113 CRESCENDO BOURG EN BRES CARTE </t>
  </si>
  <si>
    <t>CRESCENDO</t>
  </si>
  <si>
    <t>REESTAURATION</t>
  </si>
  <si>
    <t>FACTURE CARTE  DU 250113 CENTRE LECLERC BOURG EN BRES C</t>
  </si>
  <si>
    <t>FACTURE CARTE  DU 250113 APPLE ITUNES ST CARTE 4974XXXX</t>
  </si>
  <si>
    <t>FACTURE CARTE  DU 290113 SNC FRANCKI PONT D AIN CARTE 4</t>
  </si>
  <si>
    <t>FACTURE CARTE  DU 290113 2583-NETELLERA CARTE 4974XXXXX</t>
  </si>
  <si>
    <t>RETRAIT DAB  31/01/13 16H08 05211000 CE BOURGOGNE FRA</t>
  </si>
  <si>
    <t>FACTURE CARTE  DU 290113 NETELLER.UK CARTE 4974XXXXXXXX</t>
  </si>
  <si>
    <t xml:space="preserve">COMMISSIONS  FACTURE NUMERO 20130201001022996 </t>
  </si>
  <si>
    <t>FACTURE CARTE  DU 030213 IBIS BUDGET BEAUNE CARTE 4974X</t>
  </si>
  <si>
    <t>FACTURE CARTE  DU 030213 HRC037798 BTK2 ST ALBAIN CARTE</t>
  </si>
  <si>
    <t xml:space="preserve">REMISE CHEQUES  BORDEREAU 05227574 </t>
  </si>
  <si>
    <t>rb téléphone</t>
  </si>
  <si>
    <t>RETRAIT DAB  03/02/13 21H31 7008G2IH BP BOURGOGNE FRA</t>
  </si>
  <si>
    <t>SALAIRE Novembre</t>
  </si>
  <si>
    <t>RETRAIT DAB  03/02/13 22H58 7008G2JP BP BOURGOGNE FRA</t>
  </si>
  <si>
    <t>SALAIRE Décembre</t>
  </si>
  <si>
    <t>FACTURE CARTE  DU 010213 NETELLER.UK CARTE 4974XXXXXXXX</t>
  </si>
  <si>
    <t>FACTURE CARTE  DU 310113 NETELLER.UK CARTE 4974XXXXXXXX</t>
  </si>
  <si>
    <t>FACTURE CARTE  DU 310113 STATION AVIA TOSSIAT CARTE 497</t>
  </si>
  <si>
    <t>FACTURE CARTE  DU 040213 RELAIS SERVOTTE MERCEUIL CARTE</t>
  </si>
  <si>
    <t>FACTURE CARTE  DU 030213 NETELLER.UK CARTE 4974XXXXXXXX</t>
  </si>
  <si>
    <t>FACTURE CARTE  DU 050213 D UNE FLEUR A L PONT D AIN CAR</t>
  </si>
  <si>
    <t>FACTURE CARTE  DU 050213 TABAC PRESSE FONTAINE LES CART</t>
  </si>
  <si>
    <t>FACTURE CARTE  DU 040213 APPLE ITUNES ST CARTE 4974XXXX</t>
  </si>
  <si>
    <t xml:space="preserve">COMMISSIONS  FACTURE NUMERO 20130201001164418 </t>
  </si>
  <si>
    <t>PRELEVEMENT  APRR - ST APOLLINAIRE NUM 111201 ECH 07.</t>
  </si>
  <si>
    <t>AUtoroute</t>
  </si>
  <si>
    <t>FACTURE CARTE  DU 060213 TSI BOULOGNE CARTE 4974XXXXXXX</t>
  </si>
  <si>
    <t xml:space="preserve">CHEQUE N° 7532443 </t>
  </si>
  <si>
    <t>RECOMMANDES</t>
  </si>
  <si>
    <t>PRELEVEMENT  SFR MOBILE NUM 332801 ECH 11.02.13 REF 8</t>
  </si>
  <si>
    <t>RETRAIT DAB  09/02/13 10H46 00660171 CRCAM CENTRE EST</t>
  </si>
  <si>
    <t>FACTURE CARTE  DU 100213 WINAMAX PARIS CARTE 4974XXXXXX</t>
  </si>
  <si>
    <t>FACTURE CARTE  DU 100213 STATION AVIA TOSSIAT CARTE 497</t>
  </si>
  <si>
    <t>FACTURE CARTE  DU 100213 HRC037798 BTK1 ST ALBAIN CARTE</t>
  </si>
  <si>
    <t>FACTURE CARTE  DU 070213 APPLE ITUNES ST CARTE 4974XXXX</t>
  </si>
  <si>
    <t>FACTURE CARTE  DU 090213 APPLE ITUNES ST CARTE 4974XXXX</t>
  </si>
  <si>
    <t xml:space="preserve">pas ok Solde débiteur depuis 17 jours : -2.038,90 </t>
  </si>
  <si>
    <t>FACTURE CARTE DU 130213 WINAMAX PARIS CARTE 49</t>
  </si>
  <si>
    <t>FACTURE CARTE DU 120213 APPLE ITUNES ST CARTE</t>
  </si>
  <si>
    <t xml:space="preserve">Annulation de mouvement PRELEVEMENT  SFR MOBILE NUM 332801 ECH 11.02.13 </t>
  </si>
  <si>
    <t>Annulation de mouvement PRELEVEMENT  APRR - ST APOLLINAIRE NUM 111201 ECH 07.</t>
  </si>
  <si>
    <t xml:space="preserve">CHEQUE N° 7532444 </t>
  </si>
  <si>
    <t>Stapples</t>
  </si>
  <si>
    <t xml:space="preserve">VIR EUROPEEN SEPA RECU </t>
  </si>
  <si>
    <t>AGEFOS</t>
  </si>
  <si>
    <t>CHEQUE N° 7532448</t>
  </si>
  <si>
    <t>p2</t>
  </si>
  <si>
    <t>trésor public</t>
  </si>
  <si>
    <t>2ème acompte TVA</t>
  </si>
  <si>
    <t>19,2/2013</t>
  </si>
  <si>
    <t>virement perso</t>
  </si>
  <si>
    <t>salaire jan fev</t>
  </si>
  <si>
    <t>cumul</t>
  </si>
  <si>
    <t>PRELEVEMENT APRR - ST APOLLINAIRE</t>
  </si>
  <si>
    <t>aprr</t>
  </si>
  <si>
    <t>PRELEVEMENT WIBOX</t>
  </si>
  <si>
    <t>PRELEVEMENT SFR MOBILE NUM 332801 ECH 22.02.</t>
  </si>
  <si>
    <t>A VENIR</t>
  </si>
  <si>
    <t>aprr janvier annulé janvier et février</t>
  </si>
  <si>
    <t>chèque 46</t>
  </si>
  <si>
    <t>cotisation</t>
  </si>
  <si>
    <t>chéque 47</t>
  </si>
  <si>
    <t>taxe apprentissage</t>
  </si>
  <si>
    <t>chèque 49</t>
  </si>
  <si>
    <t>cer</t>
  </si>
  <si>
    <t>tribunal de commerce 500€ env</t>
  </si>
  <si>
    <t>chèque 50</t>
  </si>
  <si>
    <t>la poste</t>
  </si>
  <si>
    <t>recom amendes</t>
  </si>
  <si>
    <t>mornay charges salariales annulation janvier</t>
  </si>
  <si>
    <t>sfr annulé février</t>
  </si>
  <si>
    <t>prov2</t>
  </si>
  <si>
    <t>Rozier</t>
  </si>
  <si>
    <t>sur novembre</t>
  </si>
  <si>
    <t>frais de vie jonathan à récupèrer</t>
  </si>
  <si>
    <t>prov3</t>
  </si>
  <si>
    <t>tva solde exercice mars</t>
  </si>
  <si>
    <t>4051 calcul cer+372sur illico en 4 fois</t>
  </si>
  <si>
    <t>à regler achat sur vente : papa</t>
  </si>
  <si>
    <t>prov4</t>
  </si>
  <si>
    <t>tva solde exercice avril</t>
  </si>
  <si>
    <t>frais de vie dimitri sept</t>
  </si>
  <si>
    <t>NE PAS OUBLIER SARAH</t>
  </si>
  <si>
    <t>Solde au 28/9</t>
  </si>
  <si>
    <t/>
  </si>
  <si>
    <t>NE PAS TOUCHER CES LIGNES SAUF COLORIAGE:  c'est ce qu'on a annoncé comme provisions voir fichier béta</t>
  </si>
  <si>
    <t>prov</t>
  </si>
  <si>
    <t>fenetreset cie</t>
  </si>
  <si>
    <t>BABE</t>
  </si>
  <si>
    <t>1er acompte</t>
  </si>
  <si>
    <t>régul</t>
  </si>
  <si>
    <t>Protech</t>
  </si>
  <si>
    <t>solde excellence gestion mayot</t>
  </si>
  <si>
    <t>Prestations Jean</t>
  </si>
  <si>
    <t xml:space="preserve">prov </t>
  </si>
  <si>
    <t>excellence MK rozier acompte</t>
  </si>
  <si>
    <t>Avoir Jonathan</t>
  </si>
  <si>
    <t>Sal D Guillerme</t>
  </si>
  <si>
    <t>TVA sept</t>
  </si>
  <si>
    <t>loyer</t>
  </si>
  <si>
    <t>Salaire jean aout sept</t>
  </si>
  <si>
    <t>Sal Jean</t>
  </si>
  <si>
    <t xml:space="preserve">ecart de </t>
  </si>
  <si>
    <t>frais de vie jean avril à sept</t>
  </si>
  <si>
    <t>F de V Jean</t>
  </si>
  <si>
    <t>F de V D Guillerme</t>
  </si>
  <si>
    <t>avec solde au 1/10</t>
  </si>
  <si>
    <t>PREVISIONNEL</t>
  </si>
  <si>
    <t>chèque 48</t>
  </si>
  <si>
    <t>pr2</t>
  </si>
  <si>
    <t>GERBEAU acompte</t>
  </si>
  <si>
    <t>rozier</t>
  </si>
  <si>
    <t>CHAZEAU acompte</t>
  </si>
  <si>
    <t>GERBEAU</t>
  </si>
  <si>
    <t>ROZIER CHAMBREY PORTE</t>
  </si>
  <si>
    <t>mayot</t>
  </si>
  <si>
    <t>VOYANT 2</t>
  </si>
  <si>
    <t>protech</t>
  </si>
  <si>
    <t>3ème acompte tva</t>
  </si>
  <si>
    <t>pr3</t>
  </si>
  <si>
    <t>prestations protech</t>
  </si>
  <si>
    <t xml:space="preserve">RELEVE   DE    T V A </t>
  </si>
  <si>
    <t>TVA Trimestre</t>
  </si>
  <si>
    <t>MACRO DE CALCUL TVA</t>
  </si>
  <si>
    <t>Date Valeur</t>
  </si>
  <si>
    <t>MODE D'EMPLOI</t>
  </si>
  <si>
    <t xml:space="preserve">
NATURE</t>
  </si>
  <si>
    <t>choisissez le 1er mois du trimestre</t>
  </si>
  <si>
    <t>seuls choix possibles : 10 1 4 7</t>
  </si>
  <si>
    <t>Vérifier que pas de filtres actifs dans "journal"</t>
  </si>
  <si>
    <t>attention avril 2013 = 13 et mai 2013 = 14</t>
  </si>
  <si>
    <t>Lancer la macro TVAdépart</t>
  </si>
  <si>
    <t>lancer la macro TVAfin</t>
  </si>
  <si>
    <t>Le montant à régler étant affiché en haut colonne I</t>
  </si>
  <si>
    <t>JANVIER 2013</t>
  </si>
  <si>
    <t>FEVRIER 2013</t>
  </si>
  <si>
    <t>MARS 2013</t>
  </si>
  <si>
    <t>z</t>
  </si>
  <si>
    <t>x étant le numéro de la ligne de la colonne X précédent celle qui est vide</t>
  </si>
  <si>
    <t>Selectionner les cellules  de Xx à  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</si>
</sst>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#,##0.00\ &quot;€&quot;"/>
    <numFmt numFmtId="166" formatCode="dd/mm/yy;@"/>
    <numFmt numFmtId="167" formatCode="#,##0.00_ ;\-#,##0.00\ "/>
    <numFmt numFmtId="168" formatCode="_([$€]* #,##0.00_);_([$€]* \(#,##0.00\);_([$€]* &quot;-&quot;??_);_(@_)"/>
    <numFmt numFmtId="169" formatCode="_-* #,##0.00\ &quot;F&quot;_-;\-* #,##0.00\ &quot;F&quot;_-;_-* &quot;-&quot;??\ &quot;F&quot;_-;_-@_-"/>
    <numFmt numFmtId="170" formatCode="d/m/yy;@"/>
    <numFmt numFmtId="171" formatCode="ddd\ dd\ mmm"/>
  </numFmts>
  <fonts count="68" x14ac:knownFonts="1">
    <font>
      <sz val="11"/>
      <color theme="1"/>
      <name val="Calibri"/>
      <family val="2"/>
      <scheme val="minor"/>
    </font>
    <font>
      <sz val="12"/>
      <color theme="1"/>
      <name val="Apple Casu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0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D0009A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E46D0A"/>
      <name val="Calibri"/>
      <family val="2"/>
      <scheme val="minor"/>
    </font>
    <font>
      <b/>
      <sz val="11"/>
      <color rgb="FF008E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B0F0"/>
      <name val="Calibri"/>
      <family val="2"/>
      <scheme val="minor"/>
    </font>
    <font>
      <b/>
      <sz val="11"/>
      <color rgb="FF00FF00"/>
      <name val="Calibri"/>
      <family val="2"/>
      <scheme val="minor"/>
    </font>
    <font>
      <sz val="11"/>
      <name val="Arial"/>
      <family val="2"/>
    </font>
    <font>
      <sz val="11"/>
      <color theme="0"/>
      <name val="Arial"/>
      <family val="2"/>
    </font>
    <font>
      <sz val="1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u/>
      <sz val="10"/>
      <color indexed="12"/>
      <name val="Arial"/>
      <family val="2"/>
    </font>
    <font>
      <sz val="12"/>
      <color theme="1"/>
      <name val="Comic Sans MS"/>
      <family val="2"/>
    </font>
    <font>
      <sz val="9"/>
      <name val="Arial"/>
      <family val="2"/>
    </font>
    <font>
      <b/>
      <sz val="18"/>
      <color indexed="62"/>
      <name val="Cambria"/>
      <family val="2"/>
    </font>
    <font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24"/>
      <color rgb="FFFFFF00"/>
      <name val="Calibri"/>
      <family val="2"/>
      <scheme val="minor"/>
    </font>
    <font>
      <b/>
      <sz val="10"/>
      <color rgb="FFFFFF00"/>
      <name val="Arial"/>
      <family val="2"/>
    </font>
    <font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</font>
  </fonts>
  <fills count="6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55F3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79F5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8DB4E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D32D2D"/>
        <bgColor indexed="64"/>
      </patternFill>
    </fill>
    <fill>
      <patternFill patternType="solid">
        <fgColor rgb="FFD0009A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B61616"/>
        <bgColor indexed="64"/>
      </patternFill>
    </fill>
    <fill>
      <patternFill patternType="solid">
        <fgColor rgb="FFC43CC4"/>
        <bgColor indexed="64"/>
      </patternFill>
    </fill>
    <fill>
      <patternFill patternType="solid">
        <fgColor rgb="FFB877E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90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478C0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/>
      <top style="thin">
        <color theme="1"/>
      </top>
      <bottom/>
      <diagonal/>
    </border>
    <border>
      <left style="thin">
        <color auto="1"/>
      </left>
      <right style="thin">
        <color auto="1"/>
      </right>
      <top/>
      <bottom style="thick">
        <color rgb="FFFF0000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17">
    <xf numFmtId="0" fontId="0" fillId="0" borderId="0"/>
    <xf numFmtId="9" fontId="2" fillId="0" borderId="0" applyFont="0" applyFill="0" applyBorder="0" applyAlignment="0" applyProtection="0"/>
    <xf numFmtId="0" fontId="14" fillId="0" borderId="0"/>
    <xf numFmtId="44" fontId="1" fillId="0" borderId="0" applyFont="0" applyFill="0" applyBorder="0" applyAlignment="0" applyProtection="0"/>
    <xf numFmtId="0" fontId="2" fillId="0" borderId="0"/>
    <xf numFmtId="0" fontId="44" fillId="49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52" borderId="0" applyNumberFormat="0" applyBorder="0" applyAlignment="0" applyProtection="0"/>
    <xf numFmtId="0" fontId="45" fillId="53" borderId="0" applyNumberFormat="0" applyBorder="0" applyAlignment="0" applyProtection="0"/>
    <xf numFmtId="0" fontId="44" fillId="51" borderId="0" applyNumberFormat="0" applyBorder="0" applyAlignment="0" applyProtection="0"/>
    <xf numFmtId="0" fontId="44" fillId="54" borderId="0" applyNumberFormat="0" applyBorder="0" applyAlignment="0" applyProtection="0"/>
    <xf numFmtId="0" fontId="45" fillId="52" borderId="0" applyNumberFormat="0" applyBorder="0" applyAlignment="0" applyProtection="0"/>
    <xf numFmtId="0" fontId="44" fillId="49" borderId="0" applyNumberFormat="0" applyBorder="0" applyAlignment="0" applyProtection="0"/>
    <xf numFmtId="0" fontId="44" fillId="52" borderId="0" applyNumberFormat="0" applyBorder="0" applyAlignment="0" applyProtection="0"/>
    <xf numFmtId="0" fontId="45" fillId="52" borderId="0" applyNumberFormat="0" applyBorder="0" applyAlignment="0" applyProtection="0"/>
    <xf numFmtId="0" fontId="44" fillId="55" borderId="0" applyNumberFormat="0" applyBorder="0" applyAlignment="0" applyProtection="0"/>
    <xf numFmtId="0" fontId="44" fillId="49" borderId="0" applyNumberFormat="0" applyBorder="0" applyAlignment="0" applyProtection="0"/>
    <xf numFmtId="0" fontId="45" fillId="50" borderId="0" applyNumberFormat="0" applyBorder="0" applyAlignment="0" applyProtection="0"/>
    <xf numFmtId="0" fontId="44" fillId="51" borderId="0" applyNumberFormat="0" applyBorder="0" applyAlignment="0" applyProtection="0"/>
    <xf numFmtId="0" fontId="44" fillId="56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9" borderId="0" applyNumberFormat="0" applyBorder="0" applyAlignment="0" applyProtection="0"/>
    <xf numFmtId="168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47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169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8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48" fillId="0" borderId="0"/>
    <xf numFmtId="0" fontId="14" fillId="0" borderId="0"/>
    <xf numFmtId="0" fontId="1" fillId="0" borderId="0"/>
    <xf numFmtId="0" fontId="49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167" fontId="49" fillId="4" borderId="0">
      <alignment horizontal="right" vertical="center"/>
    </xf>
    <xf numFmtId="0" fontId="50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</cellStyleXfs>
  <cellXfs count="513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vertical="center"/>
      <protection hidden="1"/>
    </xf>
    <xf numFmtId="0" fontId="4" fillId="2" borderId="1" xfId="0" applyFont="1" applyFill="1" applyBorder="1" applyAlignment="1" applyProtection="1">
      <alignment vertical="center"/>
      <protection hidden="1"/>
    </xf>
    <xf numFmtId="0" fontId="5" fillId="2" borderId="1" xfId="0" quotePrefix="1" applyNumberFormat="1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left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/>
      <protection hidden="1"/>
    </xf>
    <xf numFmtId="164" fontId="3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4" xfId="0" applyFont="1" applyFill="1" applyBorder="1" applyAlignment="1" applyProtection="1">
      <alignment vertical="center"/>
      <protection hidden="1"/>
    </xf>
    <xf numFmtId="0" fontId="4" fillId="2" borderId="5" xfId="0" applyFont="1" applyFill="1" applyBorder="1" applyAlignment="1" applyProtection="1">
      <alignment vertical="center"/>
      <protection hidden="1"/>
    </xf>
    <xf numFmtId="165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/>
      <protection hidden="1"/>
    </xf>
    <xf numFmtId="0" fontId="10" fillId="3" borderId="0" xfId="0" applyFont="1" applyFill="1" applyBorder="1" applyAlignment="1" applyProtection="1">
      <alignment horizontal="center" vertical="center" wrapText="1"/>
      <protection hidden="1"/>
    </xf>
    <xf numFmtId="0" fontId="12" fillId="4" borderId="5" xfId="0" applyFont="1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vertical="center"/>
      <protection hidden="1"/>
    </xf>
    <xf numFmtId="0" fontId="10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0" fontId="7" fillId="2" borderId="3" xfId="2" applyFont="1" applyFill="1" applyBorder="1" applyAlignment="1" applyProtection="1">
      <alignment horizontal="center" vertical="center" wrapText="1"/>
      <protection hidden="1"/>
    </xf>
    <xf numFmtId="0" fontId="15" fillId="2" borderId="6" xfId="0" applyFont="1" applyFill="1" applyBorder="1" applyAlignment="1" applyProtection="1">
      <alignment horizontal="center" vertical="center" wrapText="1"/>
      <protection hidden="1"/>
    </xf>
    <xf numFmtId="0" fontId="6" fillId="2" borderId="6" xfId="0" applyFont="1" applyFill="1" applyBorder="1" applyAlignment="1" applyProtection="1">
      <alignment horizontal="center" vertical="center" wrapText="1"/>
      <protection hidden="1"/>
    </xf>
    <xf numFmtId="44" fontId="15" fillId="2" borderId="6" xfId="0" applyNumberFormat="1" applyFont="1" applyFill="1" applyBorder="1" applyAlignment="1" applyProtection="1">
      <alignment horizontal="center" vertical="center"/>
      <protection hidden="1"/>
    </xf>
    <xf numFmtId="44" fontId="15" fillId="2" borderId="3" xfId="0" applyNumberFormat="1" applyFont="1" applyFill="1" applyBorder="1" applyAlignment="1" applyProtection="1">
      <alignment horizontal="center" vertical="center"/>
      <protection hidden="1"/>
    </xf>
    <xf numFmtId="44" fontId="7" fillId="2" borderId="3" xfId="0" applyNumberFormat="1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 wrapText="1"/>
      <protection hidden="1"/>
    </xf>
    <xf numFmtId="164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3" xfId="0" applyFont="1" applyFill="1" applyBorder="1" applyAlignment="1" applyProtection="1">
      <alignment horizontal="center" vertical="center" wrapText="1"/>
      <protection hidden="1"/>
    </xf>
    <xf numFmtId="0" fontId="7" fillId="2" borderId="1" xfId="0" applyFont="1" applyFill="1" applyBorder="1" applyAlignment="1" applyProtection="1">
      <alignment horizontal="center" vertical="center"/>
      <protection hidden="1"/>
    </xf>
    <xf numFmtId="0" fontId="3" fillId="2" borderId="1" xfId="0" applyFont="1" applyFill="1" applyBorder="1" applyAlignment="1" applyProtection="1">
      <alignment horizontal="center" vertical="top"/>
      <protection hidden="1"/>
    </xf>
    <xf numFmtId="165" fontId="15" fillId="2" borderId="3" xfId="0" applyNumberFormat="1" applyFont="1" applyFill="1" applyBorder="1" applyAlignment="1" applyProtection="1">
      <alignment horizontal="center" vertical="center"/>
      <protection locked="0"/>
    </xf>
    <xf numFmtId="165" fontId="6" fillId="2" borderId="12" xfId="0" applyNumberFormat="1" applyFont="1" applyFill="1" applyBorder="1" applyAlignment="1" applyProtection="1">
      <alignment horizontal="center" vertical="center"/>
      <protection locked="0"/>
    </xf>
    <xf numFmtId="0" fontId="16" fillId="0" borderId="15" xfId="0" applyFont="1" applyFill="1" applyBorder="1" applyAlignment="1" applyProtection="1">
      <alignment horizontal="center" vertical="center"/>
      <protection hidden="1"/>
    </xf>
    <xf numFmtId="0" fontId="16" fillId="2" borderId="16" xfId="0" applyFont="1" applyFill="1" applyBorder="1" applyAlignment="1" applyProtection="1">
      <alignment vertical="center"/>
      <protection hidden="1"/>
    </xf>
    <xf numFmtId="0" fontId="16" fillId="2" borderId="3" xfId="0" applyFont="1" applyFill="1" applyBorder="1" applyAlignment="1" applyProtection="1">
      <alignment vertical="center"/>
      <protection hidden="1"/>
    </xf>
    <xf numFmtId="0" fontId="16" fillId="2" borderId="3" xfId="0" applyFont="1" applyFill="1" applyBorder="1" applyAlignment="1" applyProtection="1">
      <alignment horizontal="center" vertical="center"/>
      <protection hidden="1"/>
    </xf>
    <xf numFmtId="0" fontId="16" fillId="2" borderId="6" xfId="0" applyFont="1" applyFill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vertical="center"/>
      <protection locked="0"/>
    </xf>
    <xf numFmtId="0" fontId="16" fillId="2" borderId="3" xfId="0" applyFont="1" applyFill="1" applyBorder="1" applyAlignment="1" applyProtection="1">
      <alignment horizontal="center" vertical="center"/>
      <protection locked="0"/>
    </xf>
    <xf numFmtId="14" fontId="2" fillId="0" borderId="1" xfId="0" applyNumberFormat="1" applyFont="1" applyBorder="1" applyAlignment="1" applyProtection="1">
      <alignment horizontal="center" vertical="center"/>
      <protection hidden="1"/>
    </xf>
    <xf numFmtId="0" fontId="17" fillId="4" borderId="17" xfId="2" applyFont="1" applyFill="1" applyBorder="1" applyAlignment="1">
      <alignment horizontal="left" vertical="center" wrapText="1"/>
    </xf>
    <xf numFmtId="0" fontId="14" fillId="4" borderId="14" xfId="2" applyFont="1" applyFill="1" applyBorder="1" applyAlignment="1">
      <alignment horizontal="center" vertical="center" wrapText="1"/>
    </xf>
    <xf numFmtId="44" fontId="2" fillId="0" borderId="2" xfId="0" applyNumberFormat="1" applyFont="1" applyFill="1" applyBorder="1" applyAlignment="1" applyProtection="1">
      <alignment vertical="center"/>
      <protection locked="0"/>
    </xf>
    <xf numFmtId="44" fontId="2" fillId="0" borderId="1" xfId="0" applyNumberFormat="1" applyFont="1" applyBorder="1" applyAlignment="1" applyProtection="1">
      <alignment vertical="center"/>
      <protection hidden="1"/>
    </xf>
    <xf numFmtId="44" fontId="18" fillId="5" borderId="11" xfId="3" applyNumberFormat="1" applyFont="1" applyFill="1" applyBorder="1" applyAlignment="1" applyProtection="1">
      <alignment horizontal="right" vertic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hidden="1"/>
    </xf>
    <xf numFmtId="164" fontId="2" fillId="0" borderId="1" xfId="1" applyNumberFormat="1" applyFont="1" applyBorder="1" applyAlignment="1" applyProtection="1">
      <alignment horizontal="center" vertical="center"/>
      <protection hidden="1"/>
    </xf>
    <xf numFmtId="0" fontId="19" fillId="0" borderId="1" xfId="0" applyFont="1" applyBorder="1" applyAlignment="1" applyProtection="1">
      <alignment vertical="center"/>
      <protection locked="0"/>
    </xf>
    <xf numFmtId="0" fontId="16" fillId="4" borderId="1" xfId="0" applyFont="1" applyFill="1" applyBorder="1" applyAlignment="1" applyProtection="1">
      <alignment horizontal="left" vertical="center"/>
      <protection hidden="1"/>
    </xf>
    <xf numFmtId="165" fontId="2" fillId="0" borderId="1" xfId="0" applyNumberFormat="1" applyFont="1" applyBorder="1" applyAlignment="1" applyProtection="1">
      <alignment vertical="center"/>
      <protection locked="0"/>
    </xf>
    <xf numFmtId="165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hidden="1"/>
    </xf>
    <xf numFmtId="165" fontId="2" fillId="0" borderId="1" xfId="0" applyNumberFormat="1" applyFont="1" applyFill="1" applyBorder="1" applyAlignment="1" applyProtection="1">
      <alignment vertical="center"/>
      <protection hidden="1"/>
    </xf>
    <xf numFmtId="1" fontId="20" fillId="6" borderId="2" xfId="0" applyNumberFormat="1" applyFont="1" applyFill="1" applyBorder="1" applyAlignment="1" applyProtection="1">
      <alignment horizontal="center" vertical="center"/>
      <protection hidden="1"/>
    </xf>
    <xf numFmtId="0" fontId="19" fillId="0" borderId="1" xfId="0" applyFont="1" applyBorder="1" applyAlignment="1" applyProtection="1">
      <alignment vertical="center"/>
      <protection hidden="1"/>
    </xf>
    <xf numFmtId="0" fontId="19" fillId="7" borderId="1" xfId="0" applyFont="1" applyFill="1" applyBorder="1" applyAlignment="1" applyProtection="1">
      <alignment vertical="center"/>
      <protection hidden="1"/>
    </xf>
    <xf numFmtId="0" fontId="16" fillId="7" borderId="17" xfId="2" applyFont="1" applyFill="1" applyBorder="1" applyAlignment="1">
      <alignment vertical="center"/>
    </xf>
    <xf numFmtId="0" fontId="21" fillId="4" borderId="17" xfId="0" applyFont="1" applyFill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hidden="1"/>
    </xf>
    <xf numFmtId="166" fontId="2" fillId="0" borderId="2" xfId="0" applyNumberFormat="1" applyFont="1" applyBorder="1" applyAlignment="1" applyProtection="1">
      <alignment horizontal="center" vertical="center"/>
      <protection hidden="1"/>
    </xf>
    <xf numFmtId="44" fontId="23" fillId="0" borderId="11" xfId="3" applyNumberFormat="1" applyFont="1" applyFill="1" applyBorder="1" applyAlignment="1" applyProtection="1">
      <alignment horizontal="right" vertical="center"/>
      <protection hidden="1"/>
    </xf>
    <xf numFmtId="1" fontId="24" fillId="8" borderId="2" xfId="0" applyNumberFormat="1" applyFont="1" applyFill="1" applyBorder="1" applyAlignment="1" applyProtection="1">
      <alignment horizontal="center" vertical="center"/>
      <protection hidden="1"/>
    </xf>
    <xf numFmtId="4" fontId="19" fillId="6" borderId="1" xfId="0" applyNumberFormat="1" applyFont="1" applyFill="1" applyBorder="1" applyAlignment="1" applyProtection="1">
      <alignment vertical="center"/>
      <protection hidden="1"/>
    </xf>
    <xf numFmtId="0" fontId="6" fillId="7" borderId="1" xfId="2" applyFont="1" applyFill="1" applyBorder="1" applyAlignment="1">
      <alignment vertical="center"/>
    </xf>
    <xf numFmtId="0" fontId="21" fillId="4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" fillId="0" borderId="11" xfId="0" applyFont="1" applyBorder="1" applyAlignment="1" applyProtection="1">
      <alignment vertical="center"/>
      <protection locked="0"/>
    </xf>
    <xf numFmtId="165" fontId="0" fillId="0" borderId="2" xfId="0" applyNumberFormat="1" applyBorder="1" applyAlignment="1" applyProtection="1">
      <alignment vertical="center"/>
      <protection locked="0"/>
    </xf>
    <xf numFmtId="1" fontId="24" fillId="9" borderId="2" xfId="0" applyNumberFormat="1" applyFont="1" applyFill="1" applyBorder="1" applyAlignment="1" applyProtection="1">
      <alignment horizontal="center" vertical="center"/>
      <protection hidden="1"/>
    </xf>
    <xf numFmtId="0" fontId="16" fillId="2" borderId="1" xfId="0" applyFont="1" applyFill="1" applyBorder="1" applyAlignment="1" applyProtection="1">
      <alignment vertical="center"/>
      <protection hidden="1"/>
    </xf>
    <xf numFmtId="0" fontId="25" fillId="7" borderId="1" xfId="2" applyFont="1" applyFill="1" applyBorder="1" applyAlignment="1">
      <alignment vertical="center"/>
    </xf>
    <xf numFmtId="0" fontId="22" fillId="10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 applyProtection="1">
      <alignment vertical="center"/>
      <protection hidden="1"/>
    </xf>
    <xf numFmtId="1" fontId="24" fillId="11" borderId="2" xfId="0" applyNumberFormat="1" applyFont="1" applyFill="1" applyBorder="1" applyAlignment="1" applyProtection="1">
      <alignment horizontal="center" vertical="center"/>
      <protection hidden="1"/>
    </xf>
    <xf numFmtId="0" fontId="19" fillId="12" borderId="1" xfId="0" applyFont="1" applyFill="1" applyBorder="1" applyAlignment="1" applyProtection="1">
      <alignment vertical="center"/>
      <protection hidden="1"/>
    </xf>
    <xf numFmtId="0" fontId="26" fillId="7" borderId="1" xfId="2" applyFont="1" applyFill="1" applyBorder="1" applyAlignment="1" applyProtection="1">
      <alignment vertical="center"/>
      <protection hidden="1"/>
    </xf>
    <xf numFmtId="0" fontId="26" fillId="7" borderId="1" xfId="2" applyFont="1" applyFill="1" applyBorder="1" applyAlignment="1" applyProtection="1">
      <alignment horizontal="center" vertical="center"/>
      <protection hidden="1"/>
    </xf>
    <xf numFmtId="0" fontId="26" fillId="7" borderId="2" xfId="2" applyFont="1" applyFill="1" applyBorder="1" applyAlignment="1" applyProtection="1">
      <alignment horizontal="center" vertical="center"/>
      <protection hidden="1"/>
    </xf>
    <xf numFmtId="1" fontId="24" fillId="13" borderId="2" xfId="0" applyNumberFormat="1" applyFont="1" applyFill="1" applyBorder="1" applyAlignment="1" applyProtection="1">
      <alignment horizontal="center" vertical="center"/>
      <protection hidden="1"/>
    </xf>
    <xf numFmtId="0" fontId="19" fillId="9" borderId="1" xfId="0" applyFont="1" applyFill="1" applyBorder="1" applyAlignment="1" applyProtection="1">
      <alignment vertical="center"/>
      <protection hidden="1"/>
    </xf>
    <xf numFmtId="166" fontId="2" fillId="11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locked="0"/>
    </xf>
    <xf numFmtId="1" fontId="24" fillId="14" borderId="2" xfId="0" applyNumberFormat="1" applyFont="1" applyFill="1" applyBorder="1" applyAlignment="1" applyProtection="1">
      <alignment horizontal="center" vertical="center"/>
      <protection hidden="1"/>
    </xf>
    <xf numFmtId="0" fontId="16" fillId="15" borderId="1" xfId="0" applyFont="1" applyFill="1" applyBorder="1" applyAlignment="1" applyProtection="1">
      <alignment vertical="center"/>
      <protection hidden="1"/>
    </xf>
    <xf numFmtId="0" fontId="16" fillId="16" borderId="1" xfId="2" applyFont="1" applyFill="1" applyBorder="1" applyAlignment="1" applyProtection="1">
      <alignment vertical="center"/>
      <protection hidden="1"/>
    </xf>
    <xf numFmtId="164" fontId="0" fillId="0" borderId="1" xfId="1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1" fontId="20" fillId="17" borderId="2" xfId="0" applyNumberFormat="1" applyFont="1" applyFill="1" applyBorder="1" applyAlignment="1" applyProtection="1">
      <alignment horizontal="center" vertical="center"/>
      <protection hidden="1"/>
    </xf>
    <xf numFmtId="0" fontId="6" fillId="16" borderId="1" xfId="0" applyFont="1" applyFill="1" applyBorder="1" applyAlignment="1">
      <alignment vertical="center"/>
    </xf>
    <xf numFmtId="0" fontId="21" fillId="4" borderId="1" xfId="2" applyFont="1" applyFill="1" applyBorder="1" applyAlignment="1">
      <alignment horizontal="center" vertical="center"/>
    </xf>
    <xf numFmtId="1" fontId="20" fillId="16" borderId="2" xfId="0" applyNumberFormat="1" applyFont="1" applyFill="1" applyBorder="1" applyAlignment="1" applyProtection="1">
      <alignment horizontal="center" vertical="center"/>
      <protection hidden="1"/>
    </xf>
    <xf numFmtId="0" fontId="25" fillId="16" borderId="1" xfId="2" applyFont="1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hidden="1"/>
    </xf>
    <xf numFmtId="1" fontId="20" fillId="18" borderId="2" xfId="0" applyNumberFormat="1" applyFont="1" applyFill="1" applyBorder="1" applyAlignment="1" applyProtection="1">
      <alignment horizontal="center" vertical="center"/>
      <protection hidden="1"/>
    </xf>
    <xf numFmtId="0" fontId="26" fillId="16" borderId="1" xfId="2" applyFont="1" applyFill="1" applyBorder="1" applyAlignment="1" applyProtection="1">
      <alignment vertical="center"/>
      <protection hidden="1"/>
    </xf>
    <xf numFmtId="0" fontId="26" fillId="16" borderId="1" xfId="2" applyFont="1" applyFill="1" applyBorder="1" applyAlignment="1" applyProtection="1">
      <alignment horizontal="center" vertical="center"/>
      <protection hidden="1"/>
    </xf>
    <xf numFmtId="0" fontId="26" fillId="16" borderId="2" xfId="2" applyFont="1" applyFill="1" applyBorder="1" applyAlignment="1" applyProtection="1">
      <alignment horizontal="center" vertical="center"/>
      <protection hidden="1"/>
    </xf>
    <xf numFmtId="1" fontId="20" fillId="19" borderId="2" xfId="0" applyNumberFormat="1" applyFont="1" applyFill="1" applyBorder="1" applyAlignment="1" applyProtection="1">
      <alignment horizontal="center" vertical="center"/>
      <protection hidden="1"/>
    </xf>
    <xf numFmtId="1" fontId="20" fillId="20" borderId="2" xfId="0" applyNumberFormat="1" applyFont="1" applyFill="1" applyBorder="1" applyAlignment="1" applyProtection="1">
      <alignment horizontal="center" vertical="center"/>
      <protection hidden="1"/>
    </xf>
    <xf numFmtId="4" fontId="27" fillId="16" borderId="1" xfId="0" applyNumberFormat="1" applyFont="1" applyFill="1" applyBorder="1" applyAlignment="1" applyProtection="1">
      <alignment vertical="center"/>
      <protection hidden="1"/>
    </xf>
    <xf numFmtId="4" fontId="27" fillId="16" borderId="1" xfId="0" applyNumberFormat="1" applyFont="1" applyFill="1" applyBorder="1" applyAlignment="1" applyProtection="1">
      <alignment horizontal="center" vertical="center"/>
      <protection hidden="1"/>
    </xf>
    <xf numFmtId="4" fontId="27" fillId="16" borderId="2" xfId="0" applyNumberFormat="1" applyFont="1" applyFill="1" applyBorder="1" applyAlignment="1" applyProtection="1">
      <alignment horizontal="center" vertical="center"/>
      <protection hidden="1"/>
    </xf>
    <xf numFmtId="1" fontId="20" fillId="21" borderId="2" xfId="0" applyNumberFormat="1" applyFont="1" applyFill="1" applyBorder="1" applyAlignment="1" applyProtection="1">
      <alignment horizontal="center" vertical="center"/>
      <protection hidden="1"/>
    </xf>
    <xf numFmtId="0" fontId="6" fillId="6" borderId="1" xfId="2" applyFont="1" applyFill="1" applyBorder="1" applyAlignment="1" applyProtection="1">
      <alignment vertical="center"/>
      <protection hidden="1"/>
    </xf>
    <xf numFmtId="0" fontId="28" fillId="6" borderId="1" xfId="2" applyFont="1" applyFill="1" applyBorder="1" applyAlignment="1" applyProtection="1">
      <alignment horizontal="center" vertical="center"/>
      <protection hidden="1"/>
    </xf>
    <xf numFmtId="0" fontId="28" fillId="6" borderId="2" xfId="2" applyFont="1" applyFill="1" applyBorder="1" applyAlignment="1" applyProtection="1">
      <alignment horizontal="center" vertical="center"/>
      <protection hidden="1"/>
    </xf>
    <xf numFmtId="0" fontId="29" fillId="6" borderId="1" xfId="2" applyFont="1" applyFill="1" applyBorder="1" applyAlignment="1" applyProtection="1">
      <alignment vertical="center"/>
      <protection hidden="1"/>
    </xf>
    <xf numFmtId="0" fontId="29" fillId="6" borderId="1" xfId="2" applyFont="1" applyFill="1" applyBorder="1" applyAlignment="1" applyProtection="1">
      <alignment horizontal="center" vertical="center"/>
      <protection hidden="1"/>
    </xf>
    <xf numFmtId="0" fontId="29" fillId="6" borderId="2" xfId="2" applyFont="1" applyFill="1" applyBorder="1" applyAlignment="1" applyProtection="1">
      <alignment horizontal="center" vertical="center"/>
      <protection hidden="1"/>
    </xf>
    <xf numFmtId="0" fontId="16" fillId="2" borderId="1" xfId="2" applyFont="1" applyFill="1" applyBorder="1" applyAlignment="1" applyProtection="1">
      <alignment vertical="center"/>
      <protection hidden="1"/>
    </xf>
    <xf numFmtId="0" fontId="30" fillId="2" borderId="1" xfId="2" applyFont="1" applyFill="1" applyBorder="1" applyAlignment="1" applyProtection="1">
      <alignment horizontal="center" vertical="center"/>
      <protection hidden="1"/>
    </xf>
    <xf numFmtId="0" fontId="31" fillId="2" borderId="2" xfId="2" applyFont="1" applyFill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/>
      <protection hidden="1"/>
    </xf>
    <xf numFmtId="0" fontId="6" fillId="22" borderId="1" xfId="2" applyFont="1" applyFill="1" applyBorder="1" applyAlignment="1" applyProtection="1">
      <alignment vertical="center"/>
      <protection hidden="1"/>
    </xf>
    <xf numFmtId="0" fontId="30" fillId="22" borderId="1" xfId="2" applyFont="1" applyFill="1" applyBorder="1" applyAlignment="1" applyProtection="1">
      <alignment horizontal="center" vertical="center"/>
      <protection hidden="1"/>
    </xf>
    <xf numFmtId="0" fontId="31" fillId="22" borderId="2" xfId="2" applyFont="1" applyFill="1" applyBorder="1" applyAlignment="1" applyProtection="1">
      <alignment horizontal="center" vertical="center"/>
      <protection hidden="1"/>
    </xf>
    <xf numFmtId="166" fontId="2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10" fillId="23" borderId="1" xfId="0" applyFont="1" applyFill="1" applyBorder="1" applyAlignment="1" applyProtection="1">
      <alignment vertical="center"/>
      <protection locked="0"/>
    </xf>
    <xf numFmtId="0" fontId="25" fillId="22" borderId="1" xfId="2" applyFont="1" applyFill="1" applyBorder="1" applyAlignment="1" applyProtection="1">
      <alignment vertical="center"/>
      <protection hidden="1"/>
    </xf>
    <xf numFmtId="0" fontId="26" fillId="4" borderId="1" xfId="2" applyFont="1" applyFill="1" applyBorder="1" applyAlignment="1" applyProtection="1">
      <alignment vertical="center"/>
      <protection hidden="1"/>
    </xf>
    <xf numFmtId="0" fontId="26" fillId="4" borderId="1" xfId="2" applyFont="1" applyFill="1" applyBorder="1" applyAlignment="1" applyProtection="1">
      <alignment horizontal="center" vertical="center"/>
      <protection hidden="1"/>
    </xf>
    <xf numFmtId="0" fontId="26" fillId="4" borderId="2" xfId="2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locked="0"/>
    </xf>
    <xf numFmtId="0" fontId="16" fillId="11" borderId="1" xfId="2" applyFont="1" applyFill="1" applyBorder="1" applyAlignment="1" applyProtection="1">
      <alignment vertical="center"/>
      <protection hidden="1"/>
    </xf>
    <xf numFmtId="0" fontId="26" fillId="11" borderId="1" xfId="2" applyFont="1" applyFill="1" applyBorder="1" applyAlignment="1" applyProtection="1">
      <alignment horizontal="center" vertical="center"/>
      <protection hidden="1"/>
    </xf>
    <xf numFmtId="0" fontId="26" fillId="11" borderId="2" xfId="2" applyFont="1" applyFill="1" applyBorder="1" applyAlignment="1" applyProtection="1">
      <alignment horizontal="center" vertical="center"/>
      <protection hidden="1"/>
    </xf>
    <xf numFmtId="0" fontId="32" fillId="11" borderId="1" xfId="2" applyFont="1" applyFill="1" applyBorder="1" applyAlignment="1" applyProtection="1">
      <alignment vertical="center"/>
      <protection hidden="1"/>
    </xf>
    <xf numFmtId="0" fontId="2" fillId="0" borderId="22" xfId="0" applyFont="1" applyBorder="1" applyAlignment="1" applyProtection="1">
      <alignment vertical="center"/>
      <protection locked="0"/>
    </xf>
    <xf numFmtId="0" fontId="25" fillId="11" borderId="1" xfId="2" applyFont="1" applyFill="1" applyBorder="1" applyAlignment="1" applyProtection="1">
      <alignment vertical="center"/>
      <protection hidden="1"/>
    </xf>
    <xf numFmtId="0" fontId="33" fillId="0" borderId="23" xfId="0" applyFont="1" applyBorder="1" applyAlignment="1">
      <alignment vertical="center"/>
    </xf>
    <xf numFmtId="0" fontId="33" fillId="0" borderId="23" xfId="0" applyFont="1" applyBorder="1" applyAlignment="1">
      <alignment horizontal="center" vertical="center"/>
    </xf>
    <xf numFmtId="0" fontId="34" fillId="11" borderId="1" xfId="2" applyFont="1" applyFill="1" applyBorder="1" applyAlignment="1" applyProtection="1">
      <alignment vertical="center"/>
      <protection hidden="1"/>
    </xf>
    <xf numFmtId="0" fontId="34" fillId="11" borderId="1" xfId="2" applyFont="1" applyFill="1" applyBorder="1" applyAlignment="1" applyProtection="1">
      <alignment horizontal="center" vertical="center"/>
      <protection hidden="1"/>
    </xf>
    <xf numFmtId="0" fontId="29" fillId="11" borderId="2" xfId="2" applyFont="1" applyFill="1" applyBorder="1" applyAlignment="1" applyProtection="1">
      <alignment horizontal="center" vertical="center"/>
      <protection hidden="1"/>
    </xf>
    <xf numFmtId="0" fontId="2" fillId="0" borderId="24" xfId="0" applyFont="1" applyBorder="1" applyAlignment="1" applyProtection="1">
      <alignment vertical="center"/>
      <protection locked="0"/>
    </xf>
    <xf numFmtId="0" fontId="26" fillId="24" borderId="1" xfId="2" applyFont="1" applyFill="1" applyBorder="1" applyAlignment="1" applyProtection="1">
      <alignment vertical="center"/>
      <protection hidden="1"/>
    </xf>
    <xf numFmtId="0" fontId="26" fillId="24" borderId="1" xfId="2" applyFont="1" applyFill="1" applyBorder="1" applyAlignment="1" applyProtection="1">
      <alignment horizontal="center" vertical="center"/>
      <protection hidden="1"/>
    </xf>
    <xf numFmtId="0" fontId="26" fillId="24" borderId="2" xfId="2" applyFont="1" applyFill="1" applyBorder="1" applyAlignment="1" applyProtection="1">
      <alignment horizontal="center" vertical="center"/>
      <protection hidden="1"/>
    </xf>
    <xf numFmtId="0" fontId="26" fillId="25" borderId="1" xfId="2" applyFont="1" applyFill="1" applyBorder="1" applyAlignment="1" applyProtection="1">
      <alignment vertical="center"/>
      <protection hidden="1"/>
    </xf>
    <xf numFmtId="0" fontId="26" fillId="25" borderId="1" xfId="2" applyFont="1" applyFill="1" applyBorder="1" applyAlignment="1" applyProtection="1">
      <alignment horizontal="center" vertical="center"/>
      <protection hidden="1"/>
    </xf>
    <xf numFmtId="0" fontId="26" fillId="25" borderId="2" xfId="2" applyFont="1" applyFill="1" applyBorder="1" applyAlignment="1" applyProtection="1">
      <alignment horizontal="center" vertical="center"/>
      <protection hidden="1"/>
    </xf>
    <xf numFmtId="14" fontId="2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14" fontId="2" fillId="0" borderId="2" xfId="0" applyNumberFormat="1" applyFont="1" applyBorder="1" applyAlignment="1" applyProtection="1">
      <alignment horizontal="center" vertical="center" wrapText="1"/>
      <protection locked="0"/>
    </xf>
    <xf numFmtId="44" fontId="2" fillId="0" borderId="1" xfId="0" applyNumberFormat="1" applyFont="1" applyFill="1" applyBorder="1" applyAlignment="1" applyProtection="1">
      <alignment vertical="center"/>
      <protection locked="0"/>
    </xf>
    <xf numFmtId="167" fontId="2" fillId="0" borderId="1" xfId="0" applyNumberFormat="1" applyFont="1" applyBorder="1" applyAlignment="1" applyProtection="1">
      <alignment horizontal="left" vertical="center"/>
      <protection locked="0"/>
    </xf>
    <xf numFmtId="164" fontId="2" fillId="0" borderId="1" xfId="0" applyNumberFormat="1" applyFont="1" applyBorder="1" applyAlignment="1" applyProtection="1">
      <alignment horizontal="center" vertical="center"/>
      <protection locked="0"/>
    </xf>
    <xf numFmtId="0" fontId="26" fillId="26" borderId="21" xfId="2" applyFont="1" applyFill="1" applyBorder="1" applyAlignment="1" applyProtection="1">
      <alignment vertical="center"/>
      <protection hidden="1"/>
    </xf>
    <xf numFmtId="0" fontId="26" fillId="26" borderId="21" xfId="2" applyFont="1" applyFill="1" applyBorder="1" applyAlignment="1" applyProtection="1">
      <alignment horizontal="center" vertical="center"/>
      <protection hidden="1"/>
    </xf>
    <xf numFmtId="0" fontId="26" fillId="26" borderId="12" xfId="2" applyFont="1" applyFill="1" applyBorder="1" applyAlignment="1" applyProtection="1">
      <alignment horizontal="center" vertical="center"/>
      <protection hidden="1"/>
    </xf>
    <xf numFmtId="4" fontId="19" fillId="27" borderId="1" xfId="0" applyNumberFormat="1" applyFont="1" applyFill="1" applyBorder="1" applyAlignment="1" applyProtection="1">
      <alignment vertical="center"/>
      <protection hidden="1"/>
    </xf>
    <xf numFmtId="4" fontId="19" fillId="27" borderId="1" xfId="0" applyNumberFormat="1" applyFont="1" applyFill="1" applyBorder="1" applyAlignment="1" applyProtection="1">
      <alignment horizontal="center" vertical="center"/>
      <protection hidden="1"/>
    </xf>
    <xf numFmtId="4" fontId="19" fillId="27" borderId="2" xfId="0" applyNumberFormat="1" applyFont="1" applyFill="1" applyBorder="1" applyAlignment="1" applyProtection="1">
      <alignment horizontal="center" vertical="center"/>
      <protection hidden="1"/>
    </xf>
    <xf numFmtId="0" fontId="26" fillId="28" borderId="1" xfId="2" applyFont="1" applyFill="1" applyBorder="1" applyAlignment="1" applyProtection="1">
      <alignment vertical="center"/>
      <protection hidden="1"/>
    </xf>
    <xf numFmtId="3" fontId="26" fillId="28" borderId="1" xfId="2" applyNumberFormat="1" applyFont="1" applyFill="1" applyBorder="1" applyAlignment="1" applyProtection="1">
      <alignment horizontal="center" vertical="center"/>
      <protection hidden="1"/>
    </xf>
    <xf numFmtId="0" fontId="26" fillId="28" borderId="2" xfId="2" applyFont="1" applyFill="1" applyBorder="1" applyAlignment="1" applyProtection="1">
      <alignment horizontal="center" vertical="center"/>
      <protection hidden="1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165" fontId="2" fillId="12" borderId="1" xfId="0" applyNumberFormat="1" applyFont="1" applyFill="1" applyBorder="1" applyAlignment="1" applyProtection="1">
      <alignment vertical="center"/>
      <protection locked="0"/>
    </xf>
    <xf numFmtId="0" fontId="16" fillId="25" borderId="1" xfId="2" applyFont="1" applyFill="1" applyBorder="1" applyAlignment="1" applyProtection="1">
      <alignment vertical="center"/>
      <protection hidden="1"/>
    </xf>
    <xf numFmtId="0" fontId="16" fillId="25" borderId="1" xfId="2" applyFont="1" applyFill="1" applyBorder="1" applyAlignment="1" applyProtection="1">
      <alignment horizontal="center" vertical="center"/>
      <protection hidden="1"/>
    </xf>
    <xf numFmtId="0" fontId="16" fillId="25" borderId="2" xfId="2" applyFont="1" applyFill="1" applyBorder="1" applyAlignment="1" applyProtection="1">
      <alignment horizontal="center" vertical="center"/>
      <protection hidden="1"/>
    </xf>
    <xf numFmtId="0" fontId="16" fillId="29" borderId="24" xfId="0" applyFont="1" applyFill="1" applyBorder="1" applyAlignment="1" applyProtection="1">
      <alignment vertical="center"/>
      <protection hidden="1"/>
    </xf>
    <xf numFmtId="0" fontId="16" fillId="29" borderId="24" xfId="0" applyFont="1" applyFill="1" applyBorder="1" applyAlignment="1" applyProtection="1">
      <alignment horizontal="center" vertical="center"/>
      <protection hidden="1"/>
    </xf>
    <xf numFmtId="0" fontId="16" fillId="29" borderId="25" xfId="0" applyFont="1" applyFill="1" applyBorder="1" applyAlignment="1" applyProtection="1">
      <alignment horizontal="center" vertical="center"/>
      <protection hidden="1"/>
    </xf>
    <xf numFmtId="14" fontId="2" fillId="11" borderId="2" xfId="0" applyNumberFormat="1" applyFont="1" applyFill="1" applyBorder="1" applyAlignment="1" applyProtection="1">
      <alignment horizontal="center" vertical="center" wrapText="1"/>
      <protection locked="0"/>
    </xf>
    <xf numFmtId="14" fontId="23" fillId="0" borderId="1" xfId="0" applyNumberFormat="1" applyFont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vertical="center"/>
      <protection hidden="1"/>
    </xf>
    <xf numFmtId="14" fontId="2" fillId="11" borderId="2" xfId="0" applyNumberFormat="1" applyFont="1" applyFill="1" applyBorder="1" applyAlignment="1" applyProtection="1">
      <alignment horizontal="center" vertical="center"/>
      <protection hidden="1"/>
    </xf>
    <xf numFmtId="44" fontId="2" fillId="0" borderId="1" xfId="0" applyNumberFormat="1" applyFont="1" applyFill="1" applyBorder="1" applyAlignment="1" applyProtection="1">
      <alignment vertical="center"/>
      <protection hidden="1"/>
    </xf>
    <xf numFmtId="0" fontId="26" fillId="30" borderId="1" xfId="2" applyFont="1" applyFill="1" applyBorder="1" applyAlignment="1" applyProtection="1">
      <alignment vertical="center"/>
      <protection hidden="1"/>
    </xf>
    <xf numFmtId="0" fontId="26" fillId="30" borderId="1" xfId="2" applyFont="1" applyFill="1" applyBorder="1" applyAlignment="1" applyProtection="1">
      <alignment horizontal="center" vertical="center"/>
      <protection hidden="1"/>
    </xf>
    <xf numFmtId="0" fontId="26" fillId="30" borderId="2" xfId="2" applyFont="1" applyFill="1" applyBorder="1" applyAlignment="1" applyProtection="1">
      <alignment horizontal="center" vertical="center"/>
      <protection hidden="1"/>
    </xf>
    <xf numFmtId="0" fontId="26" fillId="31" borderId="14" xfId="2" applyFont="1" applyFill="1" applyBorder="1" applyAlignment="1" applyProtection="1">
      <alignment vertical="center"/>
      <protection hidden="1"/>
    </xf>
    <xf numFmtId="0" fontId="26" fillId="31" borderId="14" xfId="2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vertical="center"/>
      <protection hidden="1"/>
    </xf>
    <xf numFmtId="0" fontId="19" fillId="4" borderId="1" xfId="0" applyFont="1" applyFill="1" applyBorder="1" applyAlignment="1" applyProtection="1">
      <alignment vertical="center"/>
      <protection hidden="1"/>
    </xf>
    <xf numFmtId="0" fontId="2" fillId="4" borderId="1" xfId="0" applyFont="1" applyFill="1" applyBorder="1" applyAlignment="1" applyProtection="1">
      <alignment vertical="center"/>
      <protection hidden="1"/>
    </xf>
    <xf numFmtId="0" fontId="16" fillId="32" borderId="3" xfId="2" applyFont="1" applyFill="1" applyBorder="1" applyAlignment="1" applyProtection="1">
      <alignment vertical="center"/>
      <protection hidden="1"/>
    </xf>
    <xf numFmtId="0" fontId="16" fillId="32" borderId="3" xfId="2" applyFont="1" applyFill="1" applyBorder="1" applyAlignment="1" applyProtection="1">
      <alignment horizontal="center" vertical="center"/>
      <protection hidden="1"/>
    </xf>
    <xf numFmtId="0" fontId="16" fillId="32" borderId="6" xfId="2" applyFont="1" applyFill="1" applyBorder="1" applyAlignment="1" applyProtection="1">
      <alignment horizontal="center" vertical="center"/>
      <protection hidden="1"/>
    </xf>
    <xf numFmtId="165" fontId="0" fillId="0" borderId="1" xfId="0" applyNumberFormat="1" applyFont="1" applyBorder="1" applyAlignment="1" applyProtection="1">
      <alignment vertical="center"/>
      <protection locked="0"/>
    </xf>
    <xf numFmtId="0" fontId="35" fillId="33" borderId="1" xfId="2" applyFont="1" applyFill="1" applyBorder="1" applyAlignment="1" applyProtection="1">
      <alignment vertical="center"/>
      <protection hidden="1"/>
    </xf>
    <xf numFmtId="0" fontId="35" fillId="33" borderId="1" xfId="2" applyFont="1" applyFill="1" applyBorder="1" applyAlignment="1" applyProtection="1">
      <alignment horizontal="center" vertical="center"/>
      <protection hidden="1"/>
    </xf>
    <xf numFmtId="0" fontId="35" fillId="33" borderId="2" xfId="2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vertical="center"/>
      <protection locked="0"/>
    </xf>
    <xf numFmtId="0" fontId="19" fillId="4" borderId="1" xfId="0" applyFont="1" applyFill="1" applyBorder="1" applyAlignment="1" applyProtection="1">
      <alignment vertical="center"/>
      <protection locked="0"/>
    </xf>
    <xf numFmtId="0" fontId="35" fillId="34" borderId="1" xfId="2" applyFont="1" applyFill="1" applyBorder="1" applyAlignment="1" applyProtection="1">
      <alignment vertical="center"/>
      <protection hidden="1"/>
    </xf>
    <xf numFmtId="0" fontId="35" fillId="34" borderId="1" xfId="2" applyFont="1" applyFill="1" applyBorder="1" applyAlignment="1" applyProtection="1">
      <alignment horizontal="center" vertical="center"/>
      <protection hidden="1"/>
    </xf>
    <xf numFmtId="0" fontId="35" fillId="34" borderId="2" xfId="2" applyFont="1" applyFill="1" applyBorder="1" applyAlignment="1" applyProtection="1">
      <alignment horizontal="center" vertical="center"/>
      <protection hidden="1"/>
    </xf>
    <xf numFmtId="0" fontId="26" fillId="35" borderId="1" xfId="2" applyFont="1" applyFill="1" applyBorder="1" applyAlignment="1" applyProtection="1">
      <alignment vertical="center"/>
      <protection hidden="1"/>
    </xf>
    <xf numFmtId="0" fontId="26" fillId="35" borderId="1" xfId="2" applyFont="1" applyFill="1" applyBorder="1" applyAlignment="1" applyProtection="1">
      <alignment horizontal="center" vertical="center"/>
      <protection hidden="1"/>
    </xf>
    <xf numFmtId="0" fontId="26" fillId="35" borderId="2" xfId="2" applyFont="1" applyFill="1" applyBorder="1" applyAlignment="1" applyProtection="1">
      <alignment horizontal="center" vertical="center"/>
      <protection hidden="1"/>
    </xf>
    <xf numFmtId="4" fontId="2" fillId="4" borderId="1" xfId="0" applyNumberFormat="1" applyFont="1" applyFill="1" applyBorder="1" applyAlignment="1" applyProtection="1">
      <alignment vertical="center"/>
      <protection locked="0"/>
    </xf>
    <xf numFmtId="0" fontId="26" fillId="36" borderId="3" xfId="2" applyFont="1" applyFill="1" applyBorder="1" applyAlignment="1" applyProtection="1">
      <alignment vertical="center"/>
      <protection hidden="1"/>
    </xf>
    <xf numFmtId="0" fontId="26" fillId="36" borderId="3" xfId="2" applyFont="1" applyFill="1" applyBorder="1" applyAlignment="1" applyProtection="1">
      <alignment horizontal="center" vertical="center"/>
      <protection hidden="1"/>
    </xf>
    <xf numFmtId="0" fontId="26" fillId="36" borderId="6" xfId="2" applyFont="1" applyFill="1" applyBorder="1" applyAlignment="1" applyProtection="1">
      <alignment horizontal="center" vertical="center"/>
      <protection hidden="1"/>
    </xf>
    <xf numFmtId="0" fontId="16" fillId="3" borderId="26" xfId="2" applyFont="1" applyFill="1" applyBorder="1" applyAlignment="1" applyProtection="1">
      <alignment vertical="center"/>
      <protection hidden="1"/>
    </xf>
    <xf numFmtId="0" fontId="16" fillId="3" borderId="26" xfId="2" applyFont="1" applyFill="1" applyBorder="1" applyAlignment="1" applyProtection="1">
      <alignment horizontal="center" vertical="center"/>
      <protection hidden="1"/>
    </xf>
    <xf numFmtId="0" fontId="16" fillId="3" borderId="27" xfId="2" applyFont="1" applyFill="1" applyBorder="1" applyAlignment="1" applyProtection="1">
      <alignment horizontal="center" vertical="center"/>
      <protection hidden="1"/>
    </xf>
    <xf numFmtId="0" fontId="2" fillId="4" borderId="3" xfId="0" applyFont="1" applyFill="1" applyBorder="1" applyAlignment="1" applyProtection="1">
      <alignment vertical="center"/>
      <protection locked="0"/>
    </xf>
    <xf numFmtId="0" fontId="19" fillId="4" borderId="3" xfId="0" applyFont="1" applyFill="1" applyBorder="1" applyAlignment="1" applyProtection="1">
      <alignment vertical="center"/>
      <protection hidden="1"/>
    </xf>
    <xf numFmtId="0" fontId="19" fillId="4" borderId="3" xfId="0" applyFont="1" applyFill="1" applyBorder="1" applyAlignment="1" applyProtection="1">
      <alignment vertical="center"/>
      <protection locked="0"/>
    </xf>
    <xf numFmtId="4" fontId="2" fillId="4" borderId="3" xfId="0" applyNumberFormat="1" applyFont="1" applyFill="1" applyBorder="1" applyAlignment="1" applyProtection="1">
      <alignment vertical="center"/>
      <protection locked="0"/>
    </xf>
    <xf numFmtId="4" fontId="35" fillId="3" borderId="28" xfId="0" applyNumberFormat="1" applyFont="1" applyFill="1" applyBorder="1" applyAlignment="1" applyProtection="1">
      <alignment vertical="center"/>
      <protection hidden="1"/>
    </xf>
    <xf numFmtId="4" fontId="35" fillId="3" borderId="28" xfId="0" applyNumberFormat="1" applyFont="1" applyFill="1" applyBorder="1" applyAlignment="1" applyProtection="1">
      <alignment horizontal="center" vertical="center"/>
      <protection hidden="1"/>
    </xf>
    <xf numFmtId="4" fontId="35" fillId="3" borderId="29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vertical="center"/>
      <protection hidden="1"/>
    </xf>
    <xf numFmtId="0" fontId="23" fillId="4" borderId="1" xfId="0" applyFont="1" applyFill="1" applyBorder="1" applyAlignment="1" applyProtection="1">
      <alignment horizontal="center" vertical="center"/>
      <protection hidden="1"/>
    </xf>
    <xf numFmtId="0" fontId="2" fillId="4" borderId="1" xfId="0" applyFont="1" applyFill="1" applyBorder="1" applyAlignment="1" applyProtection="1">
      <alignment horizontal="center" vertical="center"/>
      <protection hidden="1"/>
    </xf>
    <xf numFmtId="0" fontId="2" fillId="4" borderId="24" xfId="0" applyFont="1" applyFill="1" applyBorder="1" applyAlignment="1" applyProtection="1">
      <alignment vertical="center"/>
      <protection locked="0"/>
    </xf>
    <xf numFmtId="44" fontId="0" fillId="0" borderId="1" xfId="0" applyNumberFormat="1" applyFont="1" applyBorder="1" applyAlignment="1" applyProtection="1">
      <alignment vertical="center"/>
      <protection hidden="1"/>
    </xf>
    <xf numFmtId="8" fontId="0" fillId="5" borderId="1" xfId="0" applyNumberFormat="1" applyFill="1" applyBorder="1" applyAlignment="1" applyProtection="1">
      <alignment vertical="center"/>
      <protection hidden="1"/>
    </xf>
    <xf numFmtId="14" fontId="23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left" vertical="center" wrapText="1"/>
      <protection locked="0"/>
    </xf>
    <xf numFmtId="14" fontId="2" fillId="0" borderId="25" xfId="0" applyNumberFormat="1" applyFont="1" applyBorder="1" applyAlignment="1" applyProtection="1">
      <alignment horizontal="center" vertical="center" wrapText="1"/>
      <protection locked="0"/>
    </xf>
    <xf numFmtId="44" fontId="2" fillId="0" borderId="25" xfId="0" applyNumberFormat="1" applyFont="1" applyFill="1" applyBorder="1" applyAlignment="1" applyProtection="1">
      <alignment vertical="center"/>
      <protection locked="0"/>
    </xf>
    <xf numFmtId="44" fontId="2" fillId="0" borderId="24" xfId="0" applyNumberFormat="1" applyFont="1" applyFill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hidden="1"/>
    </xf>
    <xf numFmtId="0" fontId="0" fillId="0" borderId="24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164" fontId="2" fillId="0" borderId="24" xfId="0" applyNumberFormat="1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vertical="center"/>
      <protection locked="0"/>
    </xf>
    <xf numFmtId="0" fontId="16" fillId="4" borderId="24" xfId="0" applyFont="1" applyFill="1" applyBorder="1" applyAlignment="1" applyProtection="1">
      <alignment horizontal="left" vertical="center"/>
      <protection hidden="1"/>
    </xf>
    <xf numFmtId="165" fontId="2" fillId="0" borderId="24" xfId="0" applyNumberFormat="1" applyFont="1" applyBorder="1" applyAlignment="1" applyProtection="1">
      <alignment vertical="center"/>
      <protection locked="0"/>
    </xf>
    <xf numFmtId="165" fontId="2" fillId="0" borderId="25" xfId="0" applyNumberFormat="1" applyFont="1" applyBorder="1" applyAlignment="1" applyProtection="1">
      <alignment vertical="center"/>
      <protection locked="0"/>
    </xf>
    <xf numFmtId="0" fontId="2" fillId="0" borderId="24" xfId="0" applyFont="1" applyFill="1" applyBorder="1" applyAlignment="1" applyProtection="1">
      <alignment vertical="center"/>
      <protection hidden="1"/>
    </xf>
    <xf numFmtId="165" fontId="2" fillId="0" borderId="24" xfId="0" applyNumberFormat="1" applyFont="1" applyFill="1" applyBorder="1" applyAlignment="1" applyProtection="1">
      <alignment vertical="center"/>
      <protection hidden="1"/>
    </xf>
    <xf numFmtId="0" fontId="19" fillId="4" borderId="24" xfId="0" applyFont="1" applyFill="1" applyBorder="1" applyAlignment="1" applyProtection="1">
      <alignment vertical="center"/>
      <protection locked="0"/>
    </xf>
    <xf numFmtId="0" fontId="26" fillId="4" borderId="24" xfId="2" applyFont="1" applyFill="1" applyBorder="1" applyAlignment="1" applyProtection="1">
      <alignment vertical="center"/>
      <protection hidden="1"/>
    </xf>
    <xf numFmtId="0" fontId="23" fillId="4" borderId="24" xfId="0" applyFont="1" applyFill="1" applyBorder="1" applyAlignment="1" applyProtection="1">
      <alignment horizontal="center" vertical="center"/>
      <protection hidden="1"/>
    </xf>
    <xf numFmtId="0" fontId="2" fillId="4" borderId="24" xfId="0" applyFont="1" applyFill="1" applyBorder="1" applyAlignment="1" applyProtection="1">
      <alignment horizontal="center" vertical="center"/>
      <protection hidden="1"/>
    </xf>
    <xf numFmtId="14" fontId="23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14" fontId="2" fillId="0" borderId="14" xfId="0" applyNumberFormat="1" applyFont="1" applyBorder="1" applyAlignment="1" applyProtection="1">
      <alignment horizontal="center" vertical="center" wrapText="1"/>
      <protection locked="0"/>
    </xf>
    <xf numFmtId="44" fontId="2" fillId="0" borderId="14" xfId="0" applyNumberFormat="1" applyFont="1" applyFill="1" applyBorder="1" applyAlignment="1" applyProtection="1">
      <alignment vertical="center"/>
      <protection locked="0"/>
    </xf>
    <xf numFmtId="44" fontId="2" fillId="0" borderId="11" xfId="0" applyNumberFormat="1" applyFont="1" applyFill="1" applyBorder="1" applyAlignment="1" applyProtection="1">
      <alignment vertical="center"/>
      <protection locked="0"/>
    </xf>
    <xf numFmtId="8" fontId="0" fillId="5" borderId="11" xfId="0" applyNumberFormat="1" applyFill="1" applyBorder="1" applyAlignment="1" applyProtection="1">
      <alignment vertical="center"/>
      <protection hidden="1"/>
    </xf>
    <xf numFmtId="1" fontId="24" fillId="3" borderId="14" xfId="0" applyNumberFormat="1" applyFon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164" fontId="2" fillId="0" borderId="11" xfId="0" applyNumberFormat="1" applyFont="1" applyBorder="1" applyAlignment="1" applyProtection="1">
      <alignment horizontal="center" vertical="center"/>
      <protection locked="0"/>
    </xf>
    <xf numFmtId="0" fontId="19" fillId="0" borderId="11" xfId="0" applyFont="1" applyBorder="1" applyAlignment="1" applyProtection="1">
      <alignment vertical="center"/>
      <protection locked="0"/>
    </xf>
    <xf numFmtId="0" fontId="16" fillId="4" borderId="11" xfId="0" applyFont="1" applyFill="1" applyBorder="1" applyAlignment="1" applyProtection="1">
      <alignment horizontal="left" vertical="center"/>
      <protection hidden="1"/>
    </xf>
    <xf numFmtId="165" fontId="2" fillId="0" borderId="11" xfId="0" applyNumberFormat="1" applyFont="1" applyBorder="1" applyAlignment="1" applyProtection="1">
      <alignment vertical="center"/>
      <protection locked="0"/>
    </xf>
    <xf numFmtId="165" fontId="2" fillId="0" borderId="14" xfId="0" applyNumberFormat="1" applyFont="1" applyBorder="1" applyAlignment="1" applyProtection="1">
      <alignment vertical="center"/>
      <protection locked="0"/>
    </xf>
    <xf numFmtId="0" fontId="2" fillId="0" borderId="11" xfId="0" applyFont="1" applyFill="1" applyBorder="1" applyAlignment="1" applyProtection="1">
      <alignment vertical="center"/>
      <protection hidden="1"/>
    </xf>
    <xf numFmtId="165" fontId="2" fillId="0" borderId="11" xfId="0" applyNumberFormat="1" applyFont="1" applyFill="1" applyBorder="1" applyAlignment="1" applyProtection="1">
      <alignment vertical="center"/>
      <protection hidden="1"/>
    </xf>
    <xf numFmtId="0" fontId="19" fillId="4" borderId="11" xfId="0" applyFont="1" applyFill="1" applyBorder="1" applyAlignment="1" applyProtection="1">
      <alignment vertical="center"/>
      <protection locked="0"/>
    </xf>
    <xf numFmtId="0" fontId="2" fillId="4" borderId="11" xfId="0" applyFont="1" applyFill="1" applyBorder="1" applyAlignment="1" applyProtection="1">
      <alignment vertical="center"/>
      <protection locked="0"/>
    </xf>
    <xf numFmtId="0" fontId="26" fillId="4" borderId="11" xfId="2" applyFont="1" applyFill="1" applyBorder="1" applyAlignment="1" applyProtection="1">
      <alignment vertical="center"/>
      <protection hidden="1"/>
    </xf>
    <xf numFmtId="0" fontId="23" fillId="4" borderId="11" xfId="0" applyFont="1" applyFill="1" applyBorder="1" applyAlignment="1" applyProtection="1">
      <alignment horizontal="center" vertical="center"/>
      <protection hidden="1"/>
    </xf>
    <xf numFmtId="0" fontId="2" fillId="4" borderId="11" xfId="0" applyFont="1" applyFill="1" applyBorder="1" applyAlignment="1" applyProtection="1">
      <alignment horizontal="center" vertical="center"/>
      <protection hidden="1"/>
    </xf>
    <xf numFmtId="0" fontId="2" fillId="0" borderId="11" xfId="0" applyFont="1" applyBorder="1" applyAlignment="1" applyProtection="1">
      <alignment vertical="center"/>
      <protection hidden="1"/>
    </xf>
    <xf numFmtId="0" fontId="2" fillId="0" borderId="30" xfId="0" applyFont="1" applyBorder="1" applyAlignment="1" applyProtection="1">
      <alignment vertical="center"/>
      <protection locked="0"/>
    </xf>
    <xf numFmtId="0" fontId="2" fillId="4" borderId="30" xfId="0" applyFont="1" applyFill="1" applyBorder="1" applyAlignment="1" applyProtection="1">
      <alignment vertical="center"/>
      <protection locked="0"/>
    </xf>
    <xf numFmtId="1" fontId="24" fillId="3" borderId="2" xfId="0" applyNumberFormat="1" applyFont="1" applyFill="1" applyBorder="1" applyAlignment="1" applyProtection="1">
      <alignment horizontal="center" vertical="center"/>
      <protection hidden="1"/>
    </xf>
    <xf numFmtId="165" fontId="0" fillId="37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8" fontId="0" fillId="5" borderId="1" xfId="0" applyNumberFormat="1" applyFont="1" applyFill="1" applyBorder="1" applyAlignment="1" applyProtection="1">
      <alignment vertical="center"/>
      <protection hidden="1"/>
    </xf>
    <xf numFmtId="165" fontId="10" fillId="38" borderId="2" xfId="0" applyNumberFormat="1" applyFont="1" applyFill="1" applyBorder="1" applyAlignment="1" applyProtection="1">
      <alignment horizontal="center" vertical="center"/>
      <protection locked="0"/>
    </xf>
    <xf numFmtId="165" fontId="10" fillId="38" borderId="2" xfId="0" applyNumberFormat="1" applyFont="1" applyFill="1" applyBorder="1" applyAlignment="1" applyProtection="1">
      <alignment vertical="center"/>
      <protection locked="0"/>
    </xf>
    <xf numFmtId="164" fontId="0" fillId="0" borderId="1" xfId="0" applyNumberFormat="1" applyFont="1" applyBorder="1" applyAlignment="1" applyProtection="1">
      <alignment horizontal="left" vertical="center"/>
      <protection locked="0"/>
    </xf>
    <xf numFmtId="0" fontId="10" fillId="39" borderId="1" xfId="0" applyFont="1" applyFill="1" applyBorder="1" applyAlignment="1" applyProtection="1">
      <alignment vertical="center"/>
      <protection locked="0"/>
    </xf>
    <xf numFmtId="165" fontId="10" fillId="38" borderId="14" xfId="0" applyNumberFormat="1" applyFont="1" applyFill="1" applyBorder="1" applyAlignment="1" applyProtection="1">
      <alignment vertical="center"/>
      <protection locked="0"/>
    </xf>
    <xf numFmtId="1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left" vertical="center" wrapText="1"/>
      <protection locked="0"/>
    </xf>
    <xf numFmtId="14" fontId="0" fillId="0" borderId="2" xfId="0" applyNumberFormat="1" applyFont="1" applyBorder="1" applyAlignment="1" applyProtection="1">
      <alignment horizontal="center" vertical="center" wrapText="1"/>
      <protection locked="0"/>
    </xf>
    <xf numFmtId="44" fontId="0" fillId="0" borderId="2" xfId="0" applyNumberFormat="1" applyFont="1" applyFill="1" applyBorder="1" applyAlignment="1" applyProtection="1">
      <alignment vertical="center"/>
      <protection locked="0"/>
    </xf>
    <xf numFmtId="44" fontId="0" fillId="0" borderId="1" xfId="0" applyNumberFormat="1" applyFont="1" applyFill="1" applyBorder="1" applyAlignment="1" applyProtection="1">
      <alignment vertical="center"/>
      <protection locked="0"/>
    </xf>
    <xf numFmtId="0" fontId="19" fillId="4" borderId="1" xfId="0" applyFont="1" applyFill="1" applyBorder="1" applyAlignment="1" applyProtection="1">
      <alignment horizontal="left" vertical="center"/>
      <protection hidden="1"/>
    </xf>
    <xf numFmtId="165" fontId="0" fillId="0" borderId="2" xfId="0" applyNumberFormat="1" applyFont="1" applyBorder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vertical="center"/>
      <protection hidden="1"/>
    </xf>
    <xf numFmtId="165" fontId="0" fillId="0" borderId="1" xfId="0" applyNumberFormat="1" applyFont="1" applyFill="1" applyBorder="1" applyAlignment="1" applyProtection="1">
      <alignment vertical="center"/>
      <protection hidden="1"/>
    </xf>
    <xf numFmtId="0" fontId="0" fillId="4" borderId="1" xfId="0" applyFont="1" applyFill="1" applyBorder="1" applyAlignment="1" applyProtection="1">
      <alignment vertical="center"/>
      <protection locked="0"/>
    </xf>
    <xf numFmtId="0" fontId="19" fillId="4" borderId="1" xfId="2" applyFont="1" applyFill="1" applyBorder="1" applyAlignment="1" applyProtection="1">
      <alignment vertical="center"/>
      <protection hidden="1"/>
    </xf>
    <xf numFmtId="0" fontId="0" fillId="4" borderId="1" xfId="0" applyFont="1" applyFill="1" applyBorder="1" applyAlignment="1" applyProtection="1">
      <alignment horizontal="center" vertical="center"/>
      <protection hidden="1"/>
    </xf>
    <xf numFmtId="0" fontId="0" fillId="4" borderId="24" xfId="0" applyFont="1" applyFill="1" applyBorder="1" applyAlignment="1" applyProtection="1">
      <alignment vertical="center"/>
      <protection locked="0"/>
    </xf>
    <xf numFmtId="167" fontId="0" fillId="0" borderId="1" xfId="0" applyNumberFormat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center" vertical="center"/>
      <protection hidden="1"/>
    </xf>
    <xf numFmtId="1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4" fontId="0" fillId="0" borderId="24" xfId="0" applyNumberFormat="1" applyFill="1" applyBorder="1" applyAlignment="1" applyProtection="1">
      <alignment horizontal="center" vertical="center"/>
      <protection locked="0"/>
    </xf>
    <xf numFmtId="44" fontId="23" fillId="0" borderId="30" xfId="3" applyNumberFormat="1" applyFont="1" applyFill="1" applyBorder="1" applyAlignment="1" applyProtection="1">
      <alignment horizontal="right" vertical="center"/>
      <protection hidden="1"/>
    </xf>
    <xf numFmtId="0" fontId="0" fillId="7" borderId="24" xfId="0" applyFill="1" applyBorder="1" applyAlignment="1" applyProtection="1">
      <alignment vertical="center"/>
      <protection hidden="1"/>
    </xf>
    <xf numFmtId="1" fontId="24" fillId="3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locked="0"/>
    </xf>
    <xf numFmtId="44" fontId="2" fillId="0" borderId="24" xfId="0" applyNumberFormat="1" applyFont="1" applyBorder="1" applyAlignment="1" applyProtection="1">
      <alignment vertical="center"/>
      <protection hidden="1"/>
    </xf>
    <xf numFmtId="14" fontId="0" fillId="0" borderId="11" xfId="0" applyNumberFormat="1" applyFill="1" applyBorder="1" applyAlignment="1" applyProtection="1">
      <alignment horizontal="center" vertical="center"/>
      <protection locked="0"/>
    </xf>
    <xf numFmtId="1" fontId="24" fillId="9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Font="1" applyBorder="1" applyAlignment="1" applyProtection="1">
      <alignment vertical="center"/>
      <protection locked="0"/>
    </xf>
    <xf numFmtId="44" fontId="2" fillId="0" borderId="11" xfId="0" applyNumberFormat="1" applyFont="1" applyBorder="1" applyAlignment="1" applyProtection="1">
      <alignment vertical="center"/>
      <protection hidden="1"/>
    </xf>
    <xf numFmtId="0" fontId="36" fillId="0" borderId="11" xfId="0" applyFont="1" applyBorder="1" applyAlignment="1" applyProtection="1">
      <alignment vertical="center"/>
      <protection locked="0" hidden="1"/>
    </xf>
    <xf numFmtId="165" fontId="36" fillId="0" borderId="11" xfId="4" applyNumberFormat="1" applyFont="1" applyFill="1" applyBorder="1" applyAlignment="1" applyProtection="1">
      <alignment horizontal="center" vertical="center"/>
      <protection hidden="1"/>
    </xf>
    <xf numFmtId="165" fontId="37" fillId="38" borderId="21" xfId="4" applyNumberFormat="1" applyFont="1" applyFill="1" applyBorder="1" applyAlignment="1" applyProtection="1">
      <alignment horizontal="center" vertical="center"/>
      <protection hidden="1"/>
    </xf>
    <xf numFmtId="165" fontId="37" fillId="38" borderId="11" xfId="4" applyNumberFormat="1" applyFont="1" applyFill="1" applyBorder="1" applyAlignment="1" applyProtection="1">
      <alignment horizontal="center" vertical="center"/>
      <protection hidden="1"/>
    </xf>
    <xf numFmtId="165" fontId="37" fillId="23" borderId="11" xfId="4" applyNumberFormat="1" applyFont="1" applyFill="1" applyBorder="1" applyAlignment="1" applyProtection="1">
      <alignment horizontal="center" vertical="center"/>
      <protection hidden="1"/>
    </xf>
    <xf numFmtId="165" fontId="37" fillId="23" borderId="1" xfId="4" applyNumberFormat="1" applyFont="1" applyFill="1" applyBorder="1" applyAlignment="1" applyProtection="1">
      <alignment horizontal="center" vertical="center"/>
      <protection hidden="1"/>
    </xf>
    <xf numFmtId="165" fontId="10" fillId="23" borderId="2" xfId="0" applyNumberFormat="1" applyFont="1" applyFill="1" applyBorder="1" applyAlignment="1" applyProtection="1">
      <alignment horizontal="center" vertical="center"/>
      <protection locked="0"/>
    </xf>
    <xf numFmtId="1" fontId="38" fillId="0" borderId="1" xfId="0" applyNumberFormat="1" applyFont="1" applyFill="1" applyBorder="1" applyAlignment="1" applyProtection="1">
      <alignment horizontal="center" vertical="center"/>
      <protection hidden="1"/>
    </xf>
    <xf numFmtId="0" fontId="39" fillId="0" borderId="1" xfId="0" applyFont="1" applyBorder="1" applyAlignment="1" applyProtection="1">
      <alignment vertical="center"/>
      <protection locked="0"/>
    </xf>
    <xf numFmtId="0" fontId="39" fillId="0" borderId="5" xfId="0" applyFont="1" applyBorder="1" applyAlignment="1" applyProtection="1">
      <alignment horizontal="center" vertical="center"/>
      <protection locked="0"/>
    </xf>
    <xf numFmtId="0" fontId="40" fillId="40" borderId="5" xfId="0" applyFont="1" applyFill="1" applyBorder="1" applyAlignment="1" applyProtection="1">
      <alignment vertical="center"/>
      <protection locked="0"/>
    </xf>
    <xf numFmtId="0" fontId="41" fillId="41" borderId="1" xfId="0" applyFont="1" applyFill="1" applyBorder="1" applyAlignment="1" applyProtection="1">
      <alignment vertical="center"/>
      <protection locked="0"/>
    </xf>
    <xf numFmtId="0" fontId="29" fillId="42" borderId="1" xfId="0" applyFont="1" applyFill="1" applyBorder="1" applyAlignment="1" applyProtection="1">
      <alignment horizontal="left" vertical="center"/>
      <protection hidden="1"/>
    </xf>
    <xf numFmtId="165" fontId="10" fillId="43" borderId="2" xfId="0" applyNumberFormat="1" applyFont="1" applyFill="1" applyBorder="1" applyAlignment="1" applyProtection="1">
      <alignment horizontal="center" vertical="center"/>
      <protection locked="0"/>
    </xf>
    <xf numFmtId="165" fontId="10" fillId="44" borderId="2" xfId="0" applyNumberFormat="1" applyFont="1" applyFill="1" applyBorder="1" applyAlignment="1" applyProtection="1">
      <alignment horizontal="center" vertical="center"/>
      <protection locked="0"/>
    </xf>
    <xf numFmtId="165" fontId="10" fillId="44" borderId="2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1" fontId="24" fillId="9" borderId="24" xfId="0" applyNumberFormat="1" applyFont="1" applyFill="1" applyBorder="1" applyAlignment="1" applyProtection="1">
      <alignment horizontal="center" vertical="center"/>
      <protection hidden="1"/>
    </xf>
    <xf numFmtId="0" fontId="0" fillId="0" borderId="24" xfId="0" applyFont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/>
      <protection locked="0"/>
    </xf>
    <xf numFmtId="165" fontId="10" fillId="0" borderId="2" xfId="0" applyNumberFormat="1" applyFont="1" applyFill="1" applyBorder="1" applyAlignment="1" applyProtection="1">
      <alignment horizontal="center" vertical="center"/>
      <protection locked="0"/>
    </xf>
    <xf numFmtId="1" fontId="42" fillId="42" borderId="2" xfId="0" applyNumberFormat="1" applyFont="1" applyFill="1" applyBorder="1" applyAlignment="1" applyProtection="1">
      <alignment horizontal="center" vertical="center"/>
      <protection hidden="1"/>
    </xf>
    <xf numFmtId="165" fontId="2" fillId="0" borderId="2" xfId="0" applyNumberFormat="1" applyFont="1" applyFill="1" applyBorder="1" applyAlignment="1" applyProtection="1">
      <alignment vertical="center"/>
      <protection locked="0"/>
    </xf>
    <xf numFmtId="0" fontId="19" fillId="0" borderId="23" xfId="0" applyFont="1" applyBorder="1" applyAlignment="1" applyProtection="1">
      <alignment vertical="center"/>
      <protection locked="0"/>
    </xf>
    <xf numFmtId="165" fontId="2" fillId="45" borderId="2" xfId="0" applyNumberFormat="1" applyFont="1" applyFill="1" applyBorder="1" applyAlignment="1" applyProtection="1">
      <alignment horizontal="center" vertical="center"/>
      <protection locked="0"/>
    </xf>
    <xf numFmtId="165" fontId="10" fillId="44" borderId="14" xfId="0" applyNumberFormat="1" applyFont="1" applyFill="1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39" fillId="0" borderId="5" xfId="0" applyFont="1" applyBorder="1" applyAlignment="1" applyProtection="1">
      <alignment horizontal="left" vertical="center"/>
      <protection locked="0"/>
    </xf>
    <xf numFmtId="165" fontId="10" fillId="43" borderId="2" xfId="0" applyNumberFormat="1" applyFont="1" applyFill="1" applyBorder="1" applyAlignment="1" applyProtection="1">
      <alignment horizontal="left" vertical="center"/>
      <protection locked="0"/>
    </xf>
    <xf numFmtId="165" fontId="10" fillId="43" borderId="14" xfId="0" applyNumberFormat="1" applyFont="1" applyFill="1" applyBorder="1" applyAlignment="1" applyProtection="1">
      <alignment vertical="center"/>
      <protection locked="0"/>
    </xf>
    <xf numFmtId="1" fontId="11" fillId="46" borderId="2" xfId="0" applyNumberFormat="1" applyFont="1" applyFill="1" applyBorder="1" applyAlignment="1" applyProtection="1">
      <alignment horizontal="center" vertical="center"/>
      <protection hidden="1"/>
    </xf>
    <xf numFmtId="165" fontId="23" fillId="4" borderId="2" xfId="0" applyNumberFormat="1" applyFont="1" applyFill="1" applyBorder="1" applyAlignment="1" applyProtection="1">
      <alignment horizontal="left" vertical="center"/>
      <protection locked="0"/>
    </xf>
    <xf numFmtId="165" fontId="10" fillId="47" borderId="2" xfId="0" applyNumberFormat="1" applyFont="1" applyFill="1" applyBorder="1" applyAlignment="1" applyProtection="1">
      <alignment horizontal="left" vertical="center"/>
      <protection locked="0"/>
    </xf>
    <xf numFmtId="165" fontId="10" fillId="47" borderId="14" xfId="0" applyNumberFormat="1" applyFont="1" applyFill="1" applyBorder="1" applyAlignment="1" applyProtection="1">
      <alignment vertical="center"/>
      <protection locked="0"/>
    </xf>
    <xf numFmtId="165" fontId="23" fillId="0" borderId="2" xfId="0" applyNumberFormat="1" applyFont="1" applyFill="1" applyBorder="1" applyAlignment="1" applyProtection="1">
      <alignment horizontal="left" vertical="center"/>
      <protection locked="0"/>
    </xf>
    <xf numFmtId="165" fontId="10" fillId="0" borderId="14" xfId="0" applyNumberFormat="1" applyFont="1" applyBorder="1" applyAlignment="1" applyProtection="1">
      <alignment vertical="center"/>
      <protection locked="0"/>
    </xf>
    <xf numFmtId="1" fontId="42" fillId="42" borderId="25" xfId="0" applyNumberFormat="1" applyFont="1" applyFill="1" applyBorder="1" applyAlignment="1" applyProtection="1">
      <alignment horizontal="center" vertical="center"/>
      <protection hidden="1"/>
    </xf>
    <xf numFmtId="0" fontId="41" fillId="41" borderId="24" xfId="0" applyFont="1" applyFill="1" applyBorder="1" applyAlignment="1" applyProtection="1">
      <alignment vertical="center"/>
      <protection locked="0"/>
    </xf>
    <xf numFmtId="0" fontId="29" fillId="42" borderId="24" xfId="0" applyFont="1" applyFill="1" applyBorder="1" applyAlignment="1" applyProtection="1">
      <alignment horizontal="left" vertical="center"/>
      <protection hidden="1"/>
    </xf>
    <xf numFmtId="0" fontId="41" fillId="41" borderId="11" xfId="0" applyFont="1" applyFill="1" applyBorder="1" applyAlignment="1" applyProtection="1">
      <alignment vertical="center"/>
      <protection locked="0"/>
    </xf>
    <xf numFmtId="0" fontId="29" fillId="42" borderId="11" xfId="0" applyFont="1" applyFill="1" applyBorder="1" applyAlignment="1" applyProtection="1">
      <alignment horizontal="left" vertical="center"/>
      <protection hidden="1"/>
    </xf>
    <xf numFmtId="0" fontId="2" fillId="0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44" fontId="23" fillId="3" borderId="11" xfId="3" applyNumberFormat="1" applyFont="1" applyFill="1" applyBorder="1" applyAlignment="1" applyProtection="1">
      <alignment horizontal="right" vertical="center"/>
      <protection hidden="1"/>
    </xf>
    <xf numFmtId="0" fontId="0" fillId="3" borderId="1" xfId="0" applyFill="1" applyBorder="1" applyAlignment="1" applyProtection="1">
      <alignment vertical="center"/>
      <protection hidden="1"/>
    </xf>
    <xf numFmtId="14" fontId="0" fillId="36" borderId="1" xfId="0" applyNumberForma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165" fontId="10" fillId="47" borderId="2" xfId="0" applyNumberFormat="1" applyFont="1" applyFill="1" applyBorder="1" applyAlignment="1" applyProtection="1">
      <alignment vertical="center"/>
      <protection locked="0"/>
    </xf>
    <xf numFmtId="14" fontId="0" fillId="4" borderId="1" xfId="0" applyNumberFormat="1" applyFill="1" applyBorder="1" applyAlignment="1" applyProtection="1">
      <alignment horizontal="center" vertical="center"/>
      <protection locked="0"/>
    </xf>
    <xf numFmtId="165" fontId="10" fillId="0" borderId="2" xfId="0" applyNumberFormat="1" applyFont="1" applyFill="1" applyBorder="1" applyAlignment="1" applyProtection="1">
      <alignment horizontal="left" vertical="center"/>
      <protection locked="0"/>
    </xf>
    <xf numFmtId="0" fontId="16" fillId="36" borderId="1" xfId="0" applyFont="1" applyFill="1" applyBorder="1" applyAlignment="1" applyProtection="1">
      <alignment horizontal="center" vertical="center"/>
      <protection locked="0"/>
    </xf>
    <xf numFmtId="0" fontId="0" fillId="36" borderId="1" xfId="0" applyFill="1" applyBorder="1" applyAlignment="1" applyProtection="1">
      <alignment horizontal="center" vertical="center"/>
      <protection locked="0"/>
    </xf>
    <xf numFmtId="0" fontId="2" fillId="6" borderId="2" xfId="0" applyFont="1" applyFill="1" applyBorder="1" applyAlignment="1" applyProtection="1">
      <alignment horizontal="center" vertical="center" wrapText="1"/>
      <protection locked="0"/>
    </xf>
    <xf numFmtId="0" fontId="33" fillId="16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0" fillId="48" borderId="1" xfId="0" applyFill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10" fillId="39" borderId="1" xfId="0" applyFont="1" applyFill="1" applyBorder="1" applyAlignment="1" applyProtection="1">
      <alignment horizontal="center" vertical="center"/>
      <protection locked="0"/>
    </xf>
    <xf numFmtId="0" fontId="10" fillId="39" borderId="2" xfId="0" applyFont="1" applyFill="1" applyBorder="1" applyAlignment="1" applyProtection="1">
      <alignment horizontal="left" vertical="center" wrapText="1"/>
      <protection locked="0"/>
    </xf>
    <xf numFmtId="0" fontId="10" fillId="39" borderId="2" xfId="0" applyFont="1" applyFill="1" applyBorder="1" applyAlignment="1" applyProtection="1">
      <alignment horizontal="center" vertical="center"/>
      <protection locked="0"/>
    </xf>
    <xf numFmtId="44" fontId="10" fillId="39" borderId="2" xfId="0" applyNumberFormat="1" applyFont="1" applyFill="1" applyBorder="1" applyAlignment="1" applyProtection="1">
      <alignment vertical="center"/>
      <protection locked="0"/>
    </xf>
    <xf numFmtId="44" fontId="10" fillId="39" borderId="1" xfId="0" applyNumberFormat="1" applyFont="1" applyFill="1" applyBorder="1" applyAlignment="1" applyProtection="1">
      <alignment vertical="center"/>
      <protection locked="0"/>
    </xf>
    <xf numFmtId="44" fontId="10" fillId="39" borderId="11" xfId="3" applyNumberFormat="1" applyFont="1" applyFill="1" applyBorder="1" applyAlignment="1" applyProtection="1">
      <alignment horizontal="right" vertical="center"/>
      <protection hidden="1"/>
    </xf>
    <xf numFmtId="167" fontId="10" fillId="39" borderId="1" xfId="0" applyNumberFormat="1" applyFont="1" applyFill="1" applyBorder="1" applyAlignment="1" applyProtection="1">
      <alignment horizontal="left" vertical="center"/>
      <protection locked="0"/>
    </xf>
    <xf numFmtId="164" fontId="10" fillId="39" borderId="1" xfId="0" applyNumberFormat="1" applyFont="1" applyFill="1" applyBorder="1" applyAlignment="1" applyProtection="1">
      <alignment horizontal="center" vertical="center"/>
      <protection locked="0"/>
    </xf>
    <xf numFmtId="0" fontId="16" fillId="39" borderId="1" xfId="0" applyFont="1" applyFill="1" applyBorder="1" applyAlignment="1" applyProtection="1">
      <alignment vertical="center"/>
      <protection locked="0"/>
    </xf>
    <xf numFmtId="0" fontId="16" fillId="39" borderId="1" xfId="0" applyFont="1" applyFill="1" applyBorder="1" applyAlignment="1" applyProtection="1">
      <alignment horizontal="left" vertical="center"/>
      <protection hidden="1"/>
    </xf>
    <xf numFmtId="44" fontId="10" fillId="39" borderId="1" xfId="0" applyNumberFormat="1" applyFont="1" applyFill="1" applyBorder="1" applyAlignment="1" applyProtection="1">
      <alignment vertical="center"/>
      <protection hidden="1"/>
    </xf>
    <xf numFmtId="165" fontId="10" fillId="39" borderId="1" xfId="0" applyNumberFormat="1" applyFont="1" applyFill="1" applyBorder="1" applyAlignment="1" applyProtection="1">
      <alignment vertical="center"/>
      <protection locked="0"/>
    </xf>
    <xf numFmtId="165" fontId="10" fillId="39" borderId="2" xfId="0" applyNumberFormat="1" applyFont="1" applyFill="1" applyBorder="1" applyAlignment="1" applyProtection="1">
      <alignment vertical="center"/>
      <protection locked="0"/>
    </xf>
    <xf numFmtId="0" fontId="10" fillId="39" borderId="1" xfId="0" applyFont="1" applyFill="1" applyBorder="1" applyAlignment="1" applyProtection="1">
      <alignment vertical="center"/>
      <protection hidden="1"/>
    </xf>
    <xf numFmtId="165" fontId="10" fillId="39" borderId="1" xfId="0" applyNumberFormat="1" applyFont="1" applyFill="1" applyBorder="1" applyAlignment="1" applyProtection="1">
      <alignment vertical="center"/>
      <protection hidden="1"/>
    </xf>
    <xf numFmtId="0" fontId="2" fillId="11" borderId="2" xfId="0" applyFont="1" applyFill="1" applyBorder="1" applyAlignment="1" applyProtection="1">
      <alignment horizontal="center" vertical="center" wrapText="1"/>
      <protection locked="0"/>
    </xf>
    <xf numFmtId="0" fontId="33" fillId="12" borderId="1" xfId="0" applyFont="1" applyFill="1" applyBorder="1" applyAlignment="1">
      <alignment horizontal="left" vertical="center"/>
    </xf>
    <xf numFmtId="165" fontId="0" fillId="3" borderId="2" xfId="0" applyNumberForma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33" fillId="6" borderId="1" xfId="0" applyFont="1" applyFill="1" applyBorder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vertical="center"/>
      <protection locked="0"/>
    </xf>
    <xf numFmtId="44" fontId="2" fillId="3" borderId="1" xfId="0" applyNumberFormat="1" applyFont="1" applyFill="1" applyBorder="1" applyAlignment="1" applyProtection="1">
      <alignment vertical="center"/>
      <protection hidden="1"/>
    </xf>
    <xf numFmtId="165" fontId="16" fillId="3" borderId="2" xfId="0" applyNumberFormat="1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19" fillId="2" borderId="1" xfId="0" applyFont="1" applyFill="1" applyBorder="1" applyAlignment="1" applyProtection="1">
      <alignment vertical="center"/>
      <protection locked="0"/>
    </xf>
    <xf numFmtId="0" fontId="26" fillId="2" borderId="1" xfId="2" applyFont="1" applyFill="1" applyBorder="1" applyAlignment="1" applyProtection="1">
      <alignment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vertical="center"/>
      <protection hidden="1"/>
    </xf>
    <xf numFmtId="0" fontId="2" fillId="2" borderId="24" xfId="0" applyFont="1" applyFill="1" applyBorder="1" applyAlignment="1" applyProtection="1">
      <alignment vertical="center"/>
      <protection locked="0"/>
    </xf>
    <xf numFmtId="165" fontId="0" fillId="3" borderId="2" xfId="0" applyNumberFormat="1" applyFont="1" applyFill="1" applyBorder="1" applyAlignment="1" applyProtection="1">
      <alignment vertical="center"/>
      <protection locked="0"/>
    </xf>
    <xf numFmtId="44" fontId="2" fillId="6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right" vertical="center" wrapText="1"/>
      <protection locked="0"/>
    </xf>
    <xf numFmtId="44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44" fontId="2" fillId="2" borderId="2" xfId="0" applyNumberFormat="1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left" vertical="center"/>
      <protection hidden="1"/>
    </xf>
    <xf numFmtId="44" fontId="2" fillId="2" borderId="1" xfId="0" applyNumberFormat="1" applyFont="1" applyFill="1" applyBorder="1" applyAlignment="1" applyProtection="1">
      <alignment vertical="center"/>
      <protection hidden="1"/>
    </xf>
    <xf numFmtId="165" fontId="2" fillId="2" borderId="1" xfId="0" applyNumberFormat="1" applyFont="1" applyFill="1" applyBorder="1" applyAlignment="1" applyProtection="1">
      <alignment vertical="center"/>
      <protection locked="0"/>
    </xf>
    <xf numFmtId="165" fontId="2" fillId="2" borderId="2" xfId="0" applyNumberFormat="1" applyFont="1" applyFill="1" applyBorder="1" applyAlignment="1" applyProtection="1">
      <alignment vertical="center"/>
      <protection locked="0"/>
    </xf>
    <xf numFmtId="165" fontId="2" fillId="2" borderId="1" xfId="0" applyNumberFormat="1" applyFont="1" applyFill="1" applyBorder="1" applyAlignment="1" applyProtection="1">
      <alignment vertical="center"/>
      <protection hidden="1"/>
    </xf>
    <xf numFmtId="0" fontId="43" fillId="36" borderId="2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44" fontId="0" fillId="0" borderId="2" xfId="0" applyNumberFormat="1" applyFill="1" applyBorder="1" applyAlignment="1" applyProtection="1">
      <alignment vertical="center"/>
      <protection locked="0"/>
    </xf>
    <xf numFmtId="44" fontId="0" fillId="0" borderId="1" xfId="0" applyNumberFormat="1" applyFill="1" applyBorder="1" applyAlignment="1" applyProtection="1">
      <alignment vertical="center"/>
      <protection locked="0"/>
    </xf>
    <xf numFmtId="167" fontId="0" fillId="0" borderId="1" xfId="0" applyNumberFormat="1" applyBorder="1" applyAlignment="1" applyProtection="1">
      <alignment horizontal="left" vertic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33" fillId="0" borderId="1" xfId="0" applyFont="1" applyBorder="1" applyAlignment="1" applyProtection="1">
      <alignment vertical="center"/>
      <protection locked="0"/>
    </xf>
    <xf numFmtId="164" fontId="33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0" fillId="10" borderId="1" xfId="0" applyFont="1" applyFill="1" applyBorder="1" applyAlignment="1" applyProtection="1">
      <alignment horizontal="left" vertical="center"/>
      <protection locked="0"/>
    </xf>
    <xf numFmtId="170" fontId="0" fillId="60" borderId="0" xfId="0" applyNumberFormat="1" applyFill="1" applyAlignment="1" applyProtection="1">
      <alignment horizontal="center" vertical="center"/>
      <protection hidden="1"/>
    </xf>
    <xf numFmtId="0" fontId="51" fillId="2" borderId="0" xfId="0" applyFont="1" applyFill="1" applyAlignment="1" applyProtection="1">
      <alignment horizontal="center" vertical="center"/>
      <protection hidden="1"/>
    </xf>
    <xf numFmtId="0" fontId="51" fillId="2" borderId="0" xfId="0" applyFont="1" applyFill="1" applyAlignment="1" applyProtection="1">
      <alignment horizontal="left" vertical="center"/>
      <protection hidden="1"/>
    </xf>
    <xf numFmtId="165" fontId="54" fillId="2" borderId="0" xfId="0" applyNumberFormat="1" applyFont="1" applyFill="1" applyAlignment="1" applyProtection="1">
      <alignment vertical="center"/>
      <protection hidden="1"/>
    </xf>
    <xf numFmtId="1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Border="1" applyProtection="1">
      <protection hidden="1"/>
    </xf>
    <xf numFmtId="0" fontId="56" fillId="0" borderId="0" xfId="0" applyFont="1" applyAlignment="1" applyProtection="1">
      <alignment vertical="center"/>
      <protection locked="0"/>
    </xf>
    <xf numFmtId="0" fontId="0" fillId="0" borderId="0" xfId="0" applyProtection="1">
      <protection hidden="1"/>
    </xf>
    <xf numFmtId="165" fontId="51" fillId="2" borderId="0" xfId="0" applyNumberFormat="1" applyFont="1" applyFill="1" applyAlignment="1" applyProtection="1">
      <alignment vertical="center"/>
      <protection hidden="1"/>
    </xf>
    <xf numFmtId="165" fontId="55" fillId="2" borderId="32" xfId="0" applyNumberFormat="1" applyFont="1" applyFill="1" applyBorder="1" applyAlignment="1" applyProtection="1">
      <alignment vertical="center"/>
      <protection hidden="1"/>
    </xf>
    <xf numFmtId="166" fontId="0" fillId="0" borderId="1" xfId="0" applyNumberFormat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left" vertical="center"/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hidden="1"/>
    </xf>
    <xf numFmtId="170" fontId="57" fillId="60" borderId="3" xfId="0" applyNumberFormat="1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165" fontId="3" fillId="2" borderId="3" xfId="0" applyNumberFormat="1" applyFont="1" applyFill="1" applyBorder="1" applyAlignment="1" applyProtection="1">
      <alignment horizontal="center" vertical="center"/>
      <protection hidden="1"/>
    </xf>
    <xf numFmtId="165" fontId="4" fillId="2" borderId="3" xfId="0" applyNumberFormat="1" applyFont="1" applyFill="1" applyBorder="1" applyAlignment="1" applyProtection="1">
      <alignment horizontal="center" vertical="center"/>
      <protection hidden="1"/>
    </xf>
    <xf numFmtId="0" fontId="58" fillId="4" borderId="0" xfId="0" applyFont="1" applyFill="1" applyProtection="1">
      <protection hidden="1"/>
    </xf>
    <xf numFmtId="166" fontId="57" fillId="60" borderId="3" xfId="0" applyNumberFormat="1" applyFont="1" applyFill="1" applyBorder="1" applyAlignment="1" applyProtection="1">
      <alignment horizontal="center" vertical="center" wrapText="1"/>
      <protection locked="0"/>
    </xf>
    <xf numFmtId="1" fontId="57" fillId="60" borderId="3" xfId="0" applyNumberFormat="1" applyFont="1" applyFill="1" applyBorder="1" applyAlignment="1" applyProtection="1">
      <alignment horizontal="center" vertical="center" wrapText="1"/>
      <protection locked="0"/>
    </xf>
    <xf numFmtId="0" fontId="60" fillId="60" borderId="3" xfId="0" applyNumberFormat="1" applyFont="1" applyFill="1" applyBorder="1" applyAlignment="1" applyProtection="1">
      <alignment horizontal="left" vertical="center" wrapText="1"/>
      <protection locked="0"/>
    </xf>
    <xf numFmtId="0" fontId="57" fillId="60" borderId="3" xfId="0" applyNumberFormat="1" applyFont="1" applyFill="1" applyBorder="1" applyAlignment="1" applyProtection="1">
      <alignment horizontal="left" vertical="center" wrapText="1"/>
      <protection locked="0"/>
    </xf>
    <xf numFmtId="0" fontId="32" fillId="60" borderId="1" xfId="0" applyNumberFormat="1" applyFont="1" applyFill="1" applyBorder="1" applyAlignment="1" applyProtection="1">
      <alignment horizontal="left" vertical="center" wrapText="1"/>
      <protection locked="0"/>
    </xf>
    <xf numFmtId="165" fontId="57" fillId="60" borderId="1" xfId="0" applyNumberFormat="1" applyFont="1" applyFill="1" applyBorder="1" applyAlignment="1" applyProtection="1">
      <alignment horizontal="center" vertical="center" wrapText="1"/>
      <protection locked="0"/>
    </xf>
    <xf numFmtId="165" fontId="57" fillId="60" borderId="3" xfId="0" applyNumberFormat="1" applyFont="1" applyFill="1" applyBorder="1" applyAlignment="1" applyProtection="1">
      <alignment horizontal="center" vertical="center" wrapText="1"/>
      <protection locked="0"/>
    </xf>
    <xf numFmtId="165" fontId="57" fillId="0" borderId="21" xfId="0" applyNumberFormat="1" applyFont="1" applyFill="1" applyBorder="1" applyAlignment="1" applyProtection="1">
      <alignment horizontal="center" vertical="center" wrapText="1"/>
      <protection hidden="1"/>
    </xf>
    <xf numFmtId="0" fontId="57" fillId="60" borderId="3" xfId="0" applyFont="1" applyFill="1" applyBorder="1" applyAlignment="1" applyProtection="1">
      <alignment horizontal="center" vertical="center" wrapText="1"/>
      <protection locked="0"/>
    </xf>
    <xf numFmtId="0" fontId="60" fillId="60" borderId="3" xfId="0" applyFont="1" applyFill="1" applyBorder="1" applyAlignment="1" applyProtection="1">
      <alignment horizontal="center" vertical="center" wrapText="1"/>
      <protection locked="0"/>
    </xf>
    <xf numFmtId="0" fontId="32" fillId="60" borderId="1" xfId="0" applyFont="1" applyFill="1" applyBorder="1" applyAlignment="1" applyProtection="1">
      <alignment horizontal="center" vertical="center" wrapText="1"/>
      <protection locked="0"/>
    </xf>
    <xf numFmtId="0" fontId="57" fillId="60" borderId="1" xfId="0" applyFont="1" applyFill="1" applyBorder="1" applyAlignment="1" applyProtection="1">
      <alignment horizontal="center" vertical="center" wrapText="1"/>
      <protection locked="0"/>
    </xf>
    <xf numFmtId="0" fontId="58" fillId="0" borderId="0" xfId="0" applyFont="1" applyProtection="1">
      <protection hidden="1"/>
    </xf>
    <xf numFmtId="171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165" fontId="0" fillId="0" borderId="1" xfId="0" applyNumberFormat="1" applyFill="1" applyBorder="1" applyAlignment="1" applyProtection="1">
      <alignment vertical="center"/>
      <protection locked="0"/>
    </xf>
    <xf numFmtId="0" fontId="0" fillId="4" borderId="0" xfId="0" applyFill="1" applyProtection="1">
      <protection hidden="1"/>
    </xf>
    <xf numFmtId="0" fontId="61" fillId="4" borderId="0" xfId="0" applyFont="1" applyFill="1" applyProtection="1">
      <protection hidden="1"/>
    </xf>
    <xf numFmtId="0" fontId="20" fillId="12" borderId="33" xfId="0" applyFont="1" applyFill="1" applyBorder="1" applyAlignment="1" applyProtection="1">
      <alignment horizontal="center" vertical="center"/>
      <protection locked="0"/>
    </xf>
    <xf numFmtId="0" fontId="23" fillId="4" borderId="0" xfId="0" applyFont="1" applyFill="1" applyProtection="1">
      <protection hidden="1"/>
    </xf>
    <xf numFmtId="165" fontId="0" fillId="0" borderId="21" xfId="0" applyNumberFormat="1" applyFill="1" applyBorder="1" applyAlignment="1" applyProtection="1">
      <alignment horizontal="center" vertical="center"/>
      <protection locked="0"/>
    </xf>
    <xf numFmtId="0" fontId="62" fillId="4" borderId="0" xfId="0" applyFont="1" applyFill="1" applyAlignment="1" applyProtection="1">
      <alignment horizontal="center" vertical="center"/>
      <protection hidden="1"/>
    </xf>
    <xf numFmtId="0" fontId="10" fillId="4" borderId="0" xfId="0" applyFont="1" applyFill="1" applyProtection="1">
      <protection hidden="1"/>
    </xf>
    <xf numFmtId="0" fontId="15" fillId="4" borderId="0" xfId="0" applyFont="1" applyFill="1" applyAlignment="1" applyProtection="1">
      <alignment horizontal="center" vertical="center"/>
      <protection hidden="1"/>
    </xf>
    <xf numFmtId="165" fontId="0" fillId="0" borderId="1" xfId="0" applyNumberFormat="1" applyFill="1" applyBorder="1" applyProtection="1">
      <protection locked="0"/>
    </xf>
    <xf numFmtId="0" fontId="7" fillId="4" borderId="0" xfId="0" applyFont="1" applyFill="1" applyAlignment="1" applyProtection="1">
      <alignment horizontal="center"/>
      <protection hidden="1"/>
    </xf>
    <xf numFmtId="0" fontId="63" fillId="4" borderId="0" xfId="0" applyFont="1" applyFill="1" applyAlignment="1" applyProtection="1">
      <alignment vertical="center"/>
      <protection hidden="1"/>
    </xf>
    <xf numFmtId="0" fontId="64" fillId="4" borderId="0" xfId="0" applyFont="1" applyFill="1" applyAlignment="1" applyProtection="1">
      <alignment wrapText="1"/>
      <protection hidden="1"/>
    </xf>
    <xf numFmtId="165" fontId="0" fillId="0" borderId="1" xfId="0" applyNumberFormat="1" applyFill="1" applyBorder="1" applyAlignment="1" applyProtection="1">
      <alignment horizontal="left" vertical="center"/>
      <protection locked="0"/>
    </xf>
    <xf numFmtId="0" fontId="6" fillId="4" borderId="0" xfId="0" applyFont="1" applyFill="1" applyProtection="1">
      <protection hidden="1"/>
    </xf>
    <xf numFmtId="170" fontId="0" fillId="0" borderId="1" xfId="0" applyNumberFormat="1" applyFill="1" applyBorder="1" applyAlignment="1" applyProtection="1">
      <alignment horizontal="center" vertical="center"/>
      <protection locked="0"/>
    </xf>
    <xf numFmtId="170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165" fontId="0" fillId="0" borderId="0" xfId="0" applyNumberFormat="1" applyFill="1" applyProtection="1">
      <protection locked="0"/>
    </xf>
    <xf numFmtId="166" fontId="0" fillId="0" borderId="1" xfId="0" applyNumberFormat="1" applyFill="1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left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0" fontId="33" fillId="0" borderId="1" xfId="0" applyFont="1" applyFill="1" applyBorder="1" applyAlignment="1" applyProtection="1">
      <alignment horizontal="center" vertical="center"/>
      <protection locked="0"/>
    </xf>
    <xf numFmtId="0" fontId="33" fillId="0" borderId="1" xfId="0" applyFont="1" applyFill="1" applyBorder="1" applyAlignment="1" applyProtection="1">
      <alignment vertical="center"/>
      <protection locked="0"/>
    </xf>
    <xf numFmtId="164" fontId="33" fillId="0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vertical="center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5" fontId="0" fillId="0" borderId="0" xfId="0" applyNumberFormat="1" applyBorder="1" applyProtection="1">
      <protection locked="0"/>
    </xf>
    <xf numFmtId="0" fontId="61" fillId="4" borderId="0" xfId="0" applyFont="1" applyFill="1" applyAlignment="1" applyProtection="1">
      <alignment horizontal="center" vertical="center" wrapText="1"/>
      <protection hidden="1"/>
    </xf>
    <xf numFmtId="0" fontId="52" fillId="2" borderId="0" xfId="0" applyFont="1" applyFill="1" applyAlignment="1" applyProtection="1">
      <alignment horizontal="center" vertical="center"/>
      <protection hidden="1"/>
    </xf>
    <xf numFmtId="165" fontId="53" fillId="2" borderId="0" xfId="0" applyNumberFormat="1" applyFont="1" applyFill="1" applyAlignment="1" applyProtection="1">
      <alignment horizontal="center" vertical="center" wrapText="1"/>
      <protection hidden="1"/>
    </xf>
    <xf numFmtId="0" fontId="55" fillId="4" borderId="0" xfId="0" applyFont="1" applyFill="1" applyAlignment="1" applyProtection="1">
      <alignment horizontal="center" wrapText="1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165" fontId="54" fillId="2" borderId="32" xfId="0" applyNumberFormat="1" applyFont="1" applyFill="1" applyBorder="1" applyAlignment="1" applyProtection="1">
      <alignment horizontal="center" vertical="center"/>
      <protection hidden="1"/>
    </xf>
    <xf numFmtId="0" fontId="59" fillId="60" borderId="0" xfId="0" applyFont="1" applyFill="1" applyAlignment="1" applyProtection="1">
      <alignment horizontal="center"/>
      <protection hidden="1"/>
    </xf>
    <xf numFmtId="0" fontId="20" fillId="0" borderId="3" xfId="0" applyFont="1" applyBorder="1" applyAlignment="1" applyProtection="1">
      <alignment horizontal="center" vertical="center" wrapText="1"/>
      <protection locked="0"/>
    </xf>
    <xf numFmtId="0" fontId="20" fillId="0" borderId="21" xfId="0" applyFont="1" applyBorder="1" applyAlignment="1" applyProtection="1">
      <alignment horizontal="center" vertical="center" wrapText="1"/>
      <protection locked="0"/>
    </xf>
    <xf numFmtId="0" fontId="20" fillId="0" borderId="11" xfId="0" applyFont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hidden="1"/>
    </xf>
    <xf numFmtId="0" fontId="7" fillId="2" borderId="11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center" vertical="center" wrapText="1"/>
      <protection hidden="1"/>
    </xf>
    <xf numFmtId="0" fontId="10" fillId="3" borderId="13" xfId="0" applyFont="1" applyFill="1" applyBorder="1" applyAlignment="1" applyProtection="1">
      <alignment horizontal="center" vertical="center" wrapText="1"/>
      <protection hidden="1"/>
    </xf>
    <xf numFmtId="0" fontId="11" fillId="0" borderId="6" xfId="0" applyFont="1" applyFill="1" applyBorder="1" applyAlignment="1" applyProtection="1">
      <alignment horizontal="center" vertical="top" wrapText="1"/>
      <protection locked="0"/>
    </xf>
    <xf numFmtId="0" fontId="11" fillId="0" borderId="14" xfId="0" applyFont="1" applyFill="1" applyBorder="1" applyAlignment="1" applyProtection="1">
      <alignment horizontal="center" vertical="top" wrapText="1"/>
      <protection locked="0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9" xfId="0" applyFont="1" applyFill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horizontal="center" vertical="center"/>
      <protection hidden="1"/>
    </xf>
    <xf numFmtId="0" fontId="2" fillId="6" borderId="15" xfId="0" applyFont="1" applyFill="1" applyBorder="1" applyAlignment="1" applyProtection="1">
      <alignment horizontal="center" vertical="center" wrapText="1"/>
      <protection hidden="1"/>
    </xf>
    <xf numFmtId="0" fontId="2" fillId="6" borderId="19" xfId="0" applyFont="1" applyFill="1" applyBorder="1" applyAlignment="1" applyProtection="1">
      <alignment horizontal="center" vertical="center" wrapText="1"/>
      <protection hidden="1"/>
    </xf>
    <xf numFmtId="0" fontId="2" fillId="6" borderId="20" xfId="0" applyFont="1" applyFill="1" applyBorder="1" applyAlignment="1" applyProtection="1">
      <alignment horizontal="center" vertical="center" wrapText="1"/>
      <protection hidden="1"/>
    </xf>
    <xf numFmtId="0" fontId="23" fillId="3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2" fillId="6" borderId="3" xfId="0" applyFont="1" applyFill="1" applyBorder="1" applyAlignment="1" applyProtection="1">
      <alignment horizontal="center" vertical="center" wrapText="1"/>
      <protection hidden="1"/>
    </xf>
    <xf numFmtId="0" fontId="2" fillId="6" borderId="21" xfId="0" applyFont="1" applyFill="1" applyBorder="1" applyAlignment="1" applyProtection="1">
      <alignment horizontal="center" vertical="center" wrapText="1"/>
      <protection hidden="1"/>
    </xf>
    <xf numFmtId="0" fontId="2" fillId="6" borderId="11" xfId="0" applyFont="1" applyFill="1" applyBorder="1" applyAlignment="1" applyProtection="1">
      <alignment horizontal="center" vertical="center" wrapText="1"/>
      <protection hidden="1"/>
    </xf>
    <xf numFmtId="0" fontId="15" fillId="4" borderId="0" xfId="0" applyFont="1" applyFill="1" applyProtection="1">
      <protection hidden="1"/>
    </xf>
  </cellXfs>
  <cellStyles count="117">
    <cellStyle name="Accent1 - 20 %" xfId="5"/>
    <cellStyle name="Accent1 - 40 %" xfId="6"/>
    <cellStyle name="Accent1 - 60 %" xfId="7"/>
    <cellStyle name="Accent2 - 20 %" xfId="8"/>
    <cellStyle name="Accent2 - 40 %" xfId="9"/>
    <cellStyle name="Accent2 - 60 %" xfId="10"/>
    <cellStyle name="Accent3 - 20 %" xfId="11"/>
    <cellStyle name="Accent3 - 40 %" xfId="12"/>
    <cellStyle name="Accent3 - 60 %" xfId="13"/>
    <cellStyle name="Accent4 - 20 %" xfId="14"/>
    <cellStyle name="Accent4 - 40 %" xfId="15"/>
    <cellStyle name="Accent4 - 60 %" xfId="16"/>
    <cellStyle name="Accent5 - 20 %" xfId="17"/>
    <cellStyle name="Accent5 - 40 %" xfId="18"/>
    <cellStyle name="Accent5 - 60 %" xfId="19"/>
    <cellStyle name="Accent6 - 20 %" xfId="20"/>
    <cellStyle name="Accent6 - 40 %" xfId="21"/>
    <cellStyle name="Accent6 - 60 %" xfId="22"/>
    <cellStyle name="Emphase 1" xfId="23"/>
    <cellStyle name="Emphase 2" xfId="24"/>
    <cellStyle name="Emphase 3" xfId="25"/>
    <cellStyle name="Euro" xfId="26"/>
    <cellStyle name="Euro 2" xfId="27"/>
    <cellStyle name="Euro 2 2" xfId="28"/>
    <cellStyle name="Euro_MARGES MATERIEL" xfId="29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 2" xfId="30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Milliers 2" xfId="31"/>
    <cellStyle name="Monétaire 2" xfId="32"/>
    <cellStyle name="Monétaire 3" xfId="33"/>
    <cellStyle name="Monétaire 3 2" xfId="34"/>
    <cellStyle name="Monétaire 4" xfId="35"/>
    <cellStyle name="Monétaire 5" xfId="3"/>
    <cellStyle name="Monétaire 6" xfId="36"/>
    <cellStyle name="Monétaire 7" xfId="37"/>
    <cellStyle name="Monétaire 7 2" xfId="38"/>
    <cellStyle name="Monétaire 8" xfId="39"/>
    <cellStyle name="Normal" xfId="0" builtinId="0"/>
    <cellStyle name="Normal 10" xfId="40"/>
    <cellStyle name="Normal 2" xfId="41"/>
    <cellStyle name="Normal 2 2" xfId="42"/>
    <cellStyle name="Normal 3" xfId="4"/>
    <cellStyle name="Normal 3 2" xfId="43"/>
    <cellStyle name="Normal 3 3" xfId="44"/>
    <cellStyle name="Normal 3 3 2" xfId="45"/>
    <cellStyle name="Normal 3 4" xfId="46"/>
    <cellStyle name="Normal 3 5" xfId="47"/>
    <cellStyle name="Normal 4" xfId="48"/>
    <cellStyle name="Normal 5" xfId="49"/>
    <cellStyle name="Normal 6" xfId="50"/>
    <cellStyle name="Normal 7" xfId="2"/>
    <cellStyle name="Normal 7 2" xfId="51"/>
    <cellStyle name="Normal 8" xfId="52"/>
    <cellStyle name="Normal 9" xfId="53"/>
    <cellStyle name="Pourcentage" xfId="1" builtinId="5"/>
    <cellStyle name="Pourcentage 2" xfId="54"/>
    <cellStyle name="Pourcentage 3" xfId="55"/>
    <cellStyle name="Pourcentage 4" xfId="56"/>
    <cellStyle name="Pourcentage 5" xfId="57"/>
    <cellStyle name="Pourcentage 6" xfId="58"/>
    <cellStyle name="Style 1" xfId="59"/>
    <cellStyle name="Titre de la feuille" xfId="60"/>
  </cellStyles>
  <dxfs count="398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ill>
        <patternFill>
          <bgColor theme="0" tint="-0.24994659260841701"/>
        </patternFill>
      </fill>
    </dxf>
    <dxf>
      <fill>
        <patternFill>
          <bgColor rgb="FF3FC4DC"/>
        </patternFill>
      </fill>
    </dxf>
    <dxf>
      <fill>
        <patternFill>
          <bgColor rgb="FF4EFF43"/>
        </patternFill>
      </fill>
    </dxf>
    <dxf>
      <fill>
        <patternFill>
          <bgColor rgb="FFFF49E6"/>
        </patternFill>
      </fill>
    </dxf>
    <dxf>
      <fill>
        <patternFill>
          <bgColor rgb="FFFFFF00"/>
        </patternFill>
      </fill>
    </dxf>
    <dxf>
      <fill>
        <patternFill>
          <bgColor rgb="FFEF9D48"/>
        </patternFill>
      </fill>
    </dxf>
    <dxf>
      <fill>
        <patternFill>
          <bgColor rgb="FFBFFFAB"/>
        </patternFill>
      </fill>
    </dxf>
    <dxf>
      <fill>
        <patternFill>
          <bgColor rgb="FFFFFF99"/>
        </patternFill>
      </fill>
    </dxf>
    <dxf>
      <font>
        <color theme="0"/>
      </font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ill>
        <patternFill>
          <bgColor theme="0" tint="-0.24994659260841701"/>
        </patternFill>
      </fill>
    </dxf>
    <dxf>
      <fill>
        <patternFill>
          <bgColor rgb="FF3FC4DC"/>
        </patternFill>
      </fill>
    </dxf>
    <dxf>
      <fill>
        <patternFill>
          <bgColor rgb="FF4EFF43"/>
        </patternFill>
      </fill>
    </dxf>
    <dxf>
      <fill>
        <patternFill>
          <bgColor rgb="FFFF49E6"/>
        </patternFill>
      </fill>
    </dxf>
    <dxf>
      <fill>
        <patternFill>
          <bgColor rgb="FFFFFF00"/>
        </patternFill>
      </fill>
    </dxf>
    <dxf>
      <fill>
        <patternFill>
          <bgColor rgb="FFEF9D48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BFFFAB"/>
        </patternFill>
      </fill>
    </dxf>
    <dxf>
      <fill>
        <patternFill>
          <bgColor rgb="FFFFFF99"/>
        </patternFill>
      </fill>
    </dxf>
    <dxf>
      <font>
        <color theme="0"/>
      </font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ill>
        <patternFill>
          <bgColor theme="0" tint="-0.24994659260841701"/>
        </patternFill>
      </fill>
    </dxf>
    <dxf>
      <fill>
        <patternFill>
          <bgColor rgb="FF3FC4DC"/>
        </patternFill>
      </fill>
    </dxf>
    <dxf>
      <fill>
        <patternFill>
          <bgColor rgb="FF4EFF43"/>
        </patternFill>
      </fill>
    </dxf>
    <dxf>
      <fill>
        <patternFill>
          <bgColor rgb="FFFF49E6"/>
        </patternFill>
      </fill>
    </dxf>
    <dxf>
      <fill>
        <patternFill>
          <bgColor rgb="FFFFFF00"/>
        </patternFill>
      </fill>
    </dxf>
    <dxf>
      <fill>
        <patternFill>
          <bgColor rgb="FFEF9D48"/>
        </patternFill>
      </fill>
    </dxf>
    <dxf>
      <fill>
        <patternFill>
          <bgColor rgb="FFBFFFAB"/>
        </patternFill>
      </fill>
    </dxf>
    <dxf>
      <fill>
        <patternFill>
          <bgColor rgb="FFFFFF99"/>
        </patternFill>
      </fill>
    </dxf>
    <dxf>
      <font>
        <color theme="0"/>
      </font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FF000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rgb="FFD0009A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rgb="FFD0009A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0" tint="-0.34998626667073579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rgb="FFFF000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D0009A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ill>
        <patternFill>
          <bgColor rgb="FFFFFF99"/>
        </patternFill>
      </fill>
    </dxf>
    <dxf>
      <fill>
        <patternFill>
          <bgColor rgb="FFBFFFAB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0070C0"/>
        </patternFill>
      </fill>
    </dxf>
    <dxf>
      <font>
        <b/>
        <i val="0"/>
      </font>
      <fill>
        <patternFill>
          <bgColor rgb="FFFF3399"/>
        </patternFill>
      </fill>
    </dxf>
    <dxf>
      <font>
        <b/>
        <i val="0"/>
        <color rgb="FF00FF00"/>
      </font>
      <fill>
        <patternFill>
          <bgColor rgb="FFB61616"/>
        </patternFill>
      </fill>
    </dxf>
    <dxf>
      <font>
        <b/>
        <i val="0"/>
        <color theme="0"/>
      </font>
      <fill>
        <patternFill>
          <bgColor rgb="FF00FF00"/>
        </patternFill>
      </fill>
    </dxf>
    <dxf>
      <font>
        <b/>
        <i val="0"/>
        <color theme="2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00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rgb="FFE46D0A"/>
      </font>
      <fill>
        <patternFill>
          <bgColor rgb="FF92D050"/>
        </patternFill>
      </fill>
    </dxf>
    <dxf>
      <font>
        <b/>
        <i val="0"/>
        <color rgb="FF008E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FF00FF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auto="1"/>
      </font>
      <fill>
        <patternFill>
          <bgColor theme="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70C0"/>
      </font>
      <fill>
        <patternFill>
          <bgColor theme="9" tint="-0.24994659260841701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  <color auto="1"/>
      </font>
      <fill>
        <patternFill>
          <bgColor rgb="FF8DB4E3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B6DDE8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00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D32D2D"/>
        </patternFill>
      </fill>
    </dxf>
    <dxf>
      <font>
        <b/>
        <i val="0"/>
        <color auto="1"/>
      </font>
      <fill>
        <patternFill>
          <bgColor rgb="FFD0009A"/>
        </patternFill>
      </fill>
    </dxf>
    <dxf>
      <font>
        <b/>
        <i val="0"/>
        <color theme="0"/>
      </font>
      <fill>
        <patternFill>
          <bgColor rgb="FF993D66"/>
        </patternFill>
      </fill>
    </dxf>
    <dxf>
      <font>
        <b/>
        <i val="0"/>
        <color rgb="FF00FF00"/>
      </font>
      <fill>
        <patternFill>
          <bgColor rgb="FFBE3CC4"/>
        </patternFill>
      </fill>
    </dxf>
    <dxf>
      <font>
        <b/>
        <i val="0"/>
        <color auto="1"/>
      </font>
      <fill>
        <patternFill>
          <bgColor rgb="FFB877ED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Relationship Id="rId2" Type="http://schemas.openxmlformats.org/officeDocument/2006/relationships/image" Target="../media/image2.emf"/><Relationship Id="rId3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4038600</xdr:colOff>
          <xdr:row>8</xdr:row>
          <xdr:rowOff>12700</xdr:rowOff>
        </xdr:from>
        <xdr:to>
          <xdr:col>13</xdr:col>
          <xdr:colOff>241300</xdr:colOff>
          <xdr:row>10</xdr:row>
          <xdr:rowOff>63500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TVA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4165600</xdr:colOff>
          <xdr:row>15</xdr:row>
          <xdr:rowOff>101600</xdr:rowOff>
        </xdr:from>
        <xdr:to>
          <xdr:col>13</xdr:col>
          <xdr:colOff>381000</xdr:colOff>
          <xdr:row>17</xdr:row>
          <xdr:rowOff>203200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TVA fin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239</xdr:row>
      <xdr:rowOff>0</xdr:rowOff>
    </xdr:from>
    <xdr:to>
      <xdr:col>18</xdr:col>
      <xdr:colOff>76200</xdr:colOff>
      <xdr:row>240</xdr:row>
      <xdr:rowOff>4536</xdr:rowOff>
    </xdr:to>
    <xdr:pic>
      <xdr:nvPicPr>
        <xdr:cNvPr id="2" name="Picture 18" descr="https://www.secure.bnpparibas.net/gif/par_or_d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33400" y="56375300"/>
          <a:ext cx="76200" cy="233136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239</xdr:row>
      <xdr:rowOff>0</xdr:rowOff>
    </xdr:from>
    <xdr:to>
      <xdr:col>18</xdr:col>
      <xdr:colOff>228600</xdr:colOff>
      <xdr:row>240</xdr:row>
      <xdr:rowOff>21750</xdr:rowOff>
    </xdr:to>
    <xdr:pic>
      <xdr:nvPicPr>
        <xdr:cNvPr id="3" name="Control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33400" y="56375300"/>
          <a:ext cx="228600" cy="25035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18</xdr:col>
      <xdr:colOff>0</xdr:colOff>
      <xdr:row>239</xdr:row>
      <xdr:rowOff>0</xdr:rowOff>
    </xdr:from>
    <xdr:to>
      <xdr:col>18</xdr:col>
      <xdr:colOff>76200</xdr:colOff>
      <xdr:row>239</xdr:row>
      <xdr:rowOff>190500</xdr:rowOff>
    </xdr:to>
    <xdr:pic>
      <xdr:nvPicPr>
        <xdr:cNvPr id="4" name="Picture 18" descr="https://www.secure.bnpparibas.net/gif/par_or_d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33400" y="56375300"/>
          <a:ext cx="76200" cy="190500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0</xdr:colOff>
      <xdr:row>236</xdr:row>
      <xdr:rowOff>0</xdr:rowOff>
    </xdr:from>
    <xdr:to>
      <xdr:col>20</xdr:col>
      <xdr:colOff>279400</xdr:colOff>
      <xdr:row>237</xdr:row>
      <xdr:rowOff>6638</xdr:rowOff>
    </xdr:to>
    <xdr:pic>
      <xdr:nvPicPr>
        <xdr:cNvPr id="5" name="Control 1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62300" y="55689500"/>
          <a:ext cx="279400" cy="23523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18</xdr:col>
      <xdr:colOff>0</xdr:colOff>
      <xdr:row>239</xdr:row>
      <xdr:rowOff>0</xdr:rowOff>
    </xdr:from>
    <xdr:to>
      <xdr:col>18</xdr:col>
      <xdr:colOff>228600</xdr:colOff>
      <xdr:row>239</xdr:row>
      <xdr:rowOff>190500</xdr:rowOff>
    </xdr:to>
    <xdr:pic>
      <xdr:nvPicPr>
        <xdr:cNvPr id="6" name="Control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33400" y="56375300"/>
          <a:ext cx="2286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20</xdr:col>
      <xdr:colOff>0</xdr:colOff>
      <xdr:row>236</xdr:row>
      <xdr:rowOff>0</xdr:rowOff>
    </xdr:from>
    <xdr:to>
      <xdr:col>20</xdr:col>
      <xdr:colOff>279400</xdr:colOff>
      <xdr:row>237</xdr:row>
      <xdr:rowOff>6638</xdr:rowOff>
    </xdr:to>
    <xdr:pic>
      <xdr:nvPicPr>
        <xdr:cNvPr id="7" name="Control 1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62300" y="55689500"/>
          <a:ext cx="279400" cy="23523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18</xdr:col>
      <xdr:colOff>0</xdr:colOff>
      <xdr:row>281</xdr:row>
      <xdr:rowOff>0</xdr:rowOff>
    </xdr:from>
    <xdr:to>
      <xdr:col>18</xdr:col>
      <xdr:colOff>76200</xdr:colOff>
      <xdr:row>282</xdr:row>
      <xdr:rowOff>31296</xdr:rowOff>
    </xdr:to>
    <xdr:pic>
      <xdr:nvPicPr>
        <xdr:cNvPr id="8" name="Picture 18" descr="https://www.secure.bnpparibas.net/gif/par_or_d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33400" y="65595500"/>
          <a:ext cx="76200" cy="221796"/>
        </a:xfrm>
        <a:prstGeom prst="rect">
          <a:avLst/>
        </a:prstGeom>
        <a:noFill/>
      </xdr:spPr>
    </xdr:pic>
    <xdr:clientData/>
  </xdr:twoCellAnchor>
  <xdr:twoCellAnchor editAs="oneCell">
    <xdr:from>
      <xdr:col>18</xdr:col>
      <xdr:colOff>0</xdr:colOff>
      <xdr:row>281</xdr:row>
      <xdr:rowOff>0</xdr:rowOff>
    </xdr:from>
    <xdr:to>
      <xdr:col>18</xdr:col>
      <xdr:colOff>228600</xdr:colOff>
      <xdr:row>282</xdr:row>
      <xdr:rowOff>71641</xdr:rowOff>
    </xdr:to>
    <xdr:pic>
      <xdr:nvPicPr>
        <xdr:cNvPr id="9" name="Control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33400" y="65595500"/>
          <a:ext cx="228600" cy="262141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18</xdr:col>
      <xdr:colOff>0</xdr:colOff>
      <xdr:row>281</xdr:row>
      <xdr:rowOff>0</xdr:rowOff>
    </xdr:from>
    <xdr:to>
      <xdr:col>18</xdr:col>
      <xdr:colOff>76200</xdr:colOff>
      <xdr:row>282</xdr:row>
      <xdr:rowOff>0</xdr:rowOff>
    </xdr:to>
    <xdr:pic>
      <xdr:nvPicPr>
        <xdr:cNvPr id="10" name="Picture 18" descr="https://www.secure.bnpparibas.net/gif/par_or_d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33400" y="65595500"/>
          <a:ext cx="76200" cy="190500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0</xdr:colOff>
      <xdr:row>281</xdr:row>
      <xdr:rowOff>0</xdr:rowOff>
    </xdr:from>
    <xdr:to>
      <xdr:col>20</xdr:col>
      <xdr:colOff>279400</xdr:colOff>
      <xdr:row>282</xdr:row>
      <xdr:rowOff>56530</xdr:rowOff>
    </xdr:to>
    <xdr:pic>
      <xdr:nvPicPr>
        <xdr:cNvPr id="11" name="Control 1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62300" y="65595500"/>
          <a:ext cx="279400" cy="24703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18</xdr:col>
      <xdr:colOff>0</xdr:colOff>
      <xdr:row>281</xdr:row>
      <xdr:rowOff>0</xdr:rowOff>
    </xdr:from>
    <xdr:to>
      <xdr:col>18</xdr:col>
      <xdr:colOff>228600</xdr:colOff>
      <xdr:row>282</xdr:row>
      <xdr:rowOff>0</xdr:rowOff>
    </xdr:to>
    <xdr:pic>
      <xdr:nvPicPr>
        <xdr:cNvPr id="12" name="Control 19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33400" y="65595500"/>
          <a:ext cx="228600" cy="1905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20</xdr:col>
      <xdr:colOff>0</xdr:colOff>
      <xdr:row>281</xdr:row>
      <xdr:rowOff>0</xdr:rowOff>
    </xdr:from>
    <xdr:to>
      <xdr:col>20</xdr:col>
      <xdr:colOff>279400</xdr:colOff>
      <xdr:row>282</xdr:row>
      <xdr:rowOff>56530</xdr:rowOff>
    </xdr:to>
    <xdr:pic>
      <xdr:nvPicPr>
        <xdr:cNvPr id="13" name="Control 17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62300" y="65595500"/>
          <a:ext cx="279400" cy="24703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guenat/Dropbox/JAAG/2)%20Comptabilit&#233;/Comptes/Excellence%20JAAG%202012%202013%20v1012201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guenat/Dropbox/CLIENTS/1)%20Clients/3)%20Fen&#234;tres%20et%20Compagnie/2)%20Devis/DOSSIERS%20CLIENTS/JOLY/REPUBLI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ction janv"/>
      <sheetName val="déprot"/>
      <sheetName val="Mode d'emploi"/>
      <sheetName val="pour test"/>
      <sheetName val="données générales"/>
      <sheetName val="VENTES"/>
      <sheetName val="Saisir Ventes"/>
      <sheetName val="Prestations"/>
      <sheetName val="tréso ventes"/>
      <sheetName val="TVA "/>
      <sheetName val="journal"/>
      <sheetName val="Récap"/>
      <sheetName val="Résumé"/>
      <sheetName val="rb salariés et com"/>
      <sheetName val="PROVISIONS 2012"/>
      <sheetName val="Résultats"/>
      <sheetName val="Fenet &amp; Cie"/>
      <sheetName val="Rozier"/>
      <sheetName val="Protech"/>
      <sheetName val="Récap pour budget"/>
      <sheetName val="Réel Budget"/>
      <sheetName val="Salaires tous"/>
      <sheetName val="Sal Jean"/>
      <sheetName val="Sal JGo"/>
      <sheetName val="Sal DG"/>
      <sheetName val="Excellence JAAG 2012 2013 v10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RENSEIGNEMENTS"/>
      <sheetName val="DETAILS COUT PROPOSITION"/>
      <sheetName val="CALCUL DETAILLE ACHAT"/>
      <sheetName val="PARAMETRES DEVIS"/>
      <sheetName val="PROPOSITION COMMERCIALE"/>
      <sheetName val="PROPOSITION COMMERCIALE PC"/>
      <sheetName val="PARAMETRES DE FACTURATION"/>
      <sheetName val="PARAMETRES ORDRE DE MISSION"/>
      <sheetName val="FACTURE D'ACOMPTE PC"/>
      <sheetName val="FACTURE PC"/>
      <sheetName val="ORDRE DE MISSION"/>
      <sheetName val="FACTURE D'ACOMPTE"/>
      <sheetName val="FACTURE"/>
      <sheetName val="DESCRITIFS"/>
      <sheetName val="TARIFS ACHAT POSE"/>
      <sheetName val="Bibiliothèque Pictogrammes"/>
      <sheetName val="Mode d'emploi"/>
      <sheetName val="BASE"/>
    </sheetNames>
    <sheetDataSet>
      <sheetData sheetId="0"/>
      <sheetData sheetId="1"/>
      <sheetData sheetId="2">
        <row r="49">
          <cell r="B49">
            <v>3</v>
          </cell>
        </row>
        <row r="50">
          <cell r="B50">
            <v>3</v>
          </cell>
        </row>
        <row r="51">
          <cell r="B51">
            <v>3</v>
          </cell>
        </row>
        <row r="52">
          <cell r="B52">
            <v>4</v>
          </cell>
        </row>
        <row r="53">
          <cell r="B53">
            <v>40</v>
          </cell>
        </row>
        <row r="54">
          <cell r="B54">
            <v>41</v>
          </cell>
        </row>
        <row r="55">
          <cell r="B55">
            <v>42</v>
          </cell>
        </row>
        <row r="56">
          <cell r="B56">
            <v>42</v>
          </cell>
        </row>
        <row r="57">
          <cell r="B57">
            <v>42</v>
          </cell>
        </row>
        <row r="58">
          <cell r="B58">
            <v>42</v>
          </cell>
        </row>
        <row r="59">
          <cell r="B59">
            <v>42</v>
          </cell>
        </row>
        <row r="60">
          <cell r="B60">
            <v>42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 enableFormatConditionsCalculation="0">
    <tabColor rgb="FF993366"/>
    <pageSetUpPr fitToPage="1"/>
  </sheetPr>
  <dimension ref="A1:AI505"/>
  <sheetViews>
    <sheetView tabSelected="1" workbookViewId="0">
      <selection activeCell="L13" sqref="L13:L15"/>
    </sheetView>
  </sheetViews>
  <sheetFormatPr baseColWidth="10" defaultColWidth="15.6640625" defaultRowHeight="14" x14ac:dyDescent="0"/>
  <cols>
    <col min="1" max="1" width="12.1640625" style="481" customWidth="1"/>
    <col min="2" max="2" width="5.5" style="482" customWidth="1"/>
    <col min="3" max="4" width="19.5" style="483" customWidth="1"/>
    <col min="5" max="5" width="12.5" style="483" customWidth="1"/>
    <col min="6" max="6" width="24.83203125" style="483" customWidth="1"/>
    <col min="7" max="7" width="18.5" style="483" customWidth="1"/>
    <col min="8" max="8" width="22.5" style="483" customWidth="1"/>
    <col min="9" max="9" width="17.33203125" style="420" customWidth="1"/>
    <col min="10" max="10" width="19.5" style="420" customWidth="1"/>
    <col min="11" max="11" width="7.83203125" style="453" customWidth="1"/>
    <col min="12" max="12" width="60.1640625" style="453" customWidth="1"/>
    <col min="13" max="13" width="6.33203125" style="453" customWidth="1"/>
    <col min="14" max="14" width="12.83203125" style="453" customWidth="1"/>
    <col min="15" max="15" width="10.83203125" style="376" customWidth="1"/>
    <col min="16" max="16" width="6.6640625" style="418" hidden="1" customWidth="1"/>
    <col min="17" max="18" width="16.33203125" style="419" hidden="1" customWidth="1"/>
    <col min="19" max="19" width="11.33203125" style="419" hidden="1" customWidth="1"/>
    <col min="20" max="20" width="13.1640625" style="419" hidden="1" customWidth="1"/>
    <col min="21" max="21" width="14.5" style="419" hidden="1" customWidth="1"/>
    <col min="22" max="22" width="13.33203125" style="419" hidden="1" customWidth="1"/>
    <col min="23" max="23" width="17.1640625" style="420" hidden="1" customWidth="1"/>
    <col min="24" max="24" width="17.83203125" style="420" customWidth="1"/>
    <col min="25" max="25" width="15.6640625" style="484" hidden="1" customWidth="1"/>
    <col min="26" max="35" width="0" style="376" hidden="1" customWidth="1"/>
    <col min="36" max="16384" width="15.6640625" style="376"/>
  </cols>
  <sheetData>
    <row r="1" spans="1:35" s="423" customFormat="1" ht="24.75" customHeight="1">
      <c r="A1" s="414"/>
      <c r="B1" s="415"/>
      <c r="C1" s="416"/>
      <c r="D1" s="416"/>
      <c r="E1" s="486" t="s">
        <v>554</v>
      </c>
      <c r="F1" s="486"/>
      <c r="G1" s="486"/>
      <c r="H1" s="486"/>
      <c r="I1" s="487" t="s">
        <v>555</v>
      </c>
      <c r="J1" s="417">
        <f>SUM(J5:J504)</f>
        <v>0</v>
      </c>
      <c r="K1" s="488"/>
      <c r="L1" s="488"/>
      <c r="M1" s="488"/>
      <c r="N1" s="488"/>
      <c r="O1" s="376"/>
      <c r="P1" s="418"/>
      <c r="Q1" s="419"/>
      <c r="R1" s="419"/>
      <c r="S1" s="419"/>
      <c r="T1" s="419"/>
      <c r="U1" s="419"/>
      <c r="V1" s="419"/>
      <c r="W1" s="420"/>
      <c r="X1" s="420"/>
      <c r="Y1" s="421"/>
      <c r="Z1" s="422" t="s">
        <v>556</v>
      </c>
      <c r="AA1" s="376"/>
      <c r="AB1" s="376"/>
      <c r="AC1" s="376"/>
      <c r="AD1" s="376"/>
      <c r="AE1" s="376"/>
      <c r="AF1" s="376"/>
      <c r="AG1" s="376"/>
      <c r="AH1" s="376"/>
      <c r="AI1" s="376"/>
    </row>
    <row r="2" spans="1:35" s="423" customFormat="1" ht="24.75" customHeight="1">
      <c r="A2" s="414"/>
      <c r="B2" s="415"/>
      <c r="C2" s="489" t="str">
        <f>CONCATENATE("De ",N5,"  ","à ",N7)</f>
        <v>De JANVIER 2013  à MARS 2013</v>
      </c>
      <c r="D2" s="489"/>
      <c r="E2" s="489"/>
      <c r="F2" s="489"/>
      <c r="G2" s="489"/>
      <c r="H2" s="489"/>
      <c r="I2" s="487"/>
      <c r="J2" s="424"/>
      <c r="K2" s="488"/>
      <c r="L2" s="488"/>
      <c r="M2" s="488"/>
      <c r="N2" s="488"/>
      <c r="O2" s="376"/>
      <c r="P2" s="418"/>
      <c r="Q2" s="419"/>
      <c r="R2" s="419"/>
      <c r="S2" s="419"/>
      <c r="T2" s="419"/>
      <c r="U2" s="419"/>
      <c r="V2" s="419"/>
      <c r="W2" s="420"/>
      <c r="X2" s="420"/>
      <c r="Y2" s="421"/>
      <c r="Z2" s="376"/>
      <c r="AA2" s="376"/>
      <c r="AB2" s="376"/>
      <c r="AC2" s="376"/>
      <c r="AD2" s="376"/>
      <c r="AE2" s="376"/>
      <c r="AF2" s="376"/>
      <c r="AG2" s="376"/>
      <c r="AH2" s="376"/>
      <c r="AI2" s="376"/>
    </row>
    <row r="3" spans="1:35" s="423" customFormat="1" ht="24.75" customHeight="1">
      <c r="A3" s="414"/>
      <c r="B3" s="415"/>
      <c r="C3" s="416"/>
      <c r="D3" s="416"/>
      <c r="E3" s="416"/>
      <c r="F3" s="416"/>
      <c r="G3" s="490" t="str">
        <f>IF(J1&lt;-750,"Possibilité demander avance",IF(J1&gt;0,"possibilité de ne regler que 80% soit  ",""))</f>
        <v/>
      </c>
      <c r="H3" s="490"/>
      <c r="I3" s="490"/>
      <c r="J3" s="425" t="str">
        <f>IF(J1&gt;0,J1*0.8,"")</f>
        <v/>
      </c>
      <c r="K3" s="488"/>
      <c r="L3" s="488"/>
      <c r="M3" s="488"/>
      <c r="N3" s="488"/>
      <c r="O3" s="426" t="str">
        <f>IF(Z3="","",IF(OR($AA3=$M$5,$AA3=$M$6,$AA3=$M$7),Z3,""))</f>
        <v/>
      </c>
      <c r="P3" s="427" t="str">
        <f>IF(OR($AA3=$M$5,$AA3=$M$6,$AA3=$M$7),AA3,"z")</f>
        <v>z</v>
      </c>
      <c r="Q3" s="428" t="str">
        <f>IF(AB3="","",IF(OR($AA3=$M$5,$AA3=$M$6,$AA3=$M$7),AB3,""))</f>
        <v/>
      </c>
      <c r="R3" s="428" t="str">
        <f>IF(AC3="","",IF(OR($AA3=$M$5,$AA3=$M$6,$AA3=$M$7),AC3,""))</f>
        <v/>
      </c>
      <c r="S3" s="428" t="str">
        <f t="shared" ref="S3:X3" si="0">IF(AD3="","",IF(OR($AA3=$M$5,$AA3=$M$6,$AA3=$M$7),AD3,""))</f>
        <v/>
      </c>
      <c r="T3" s="428" t="str">
        <f t="shared" si="0"/>
        <v/>
      </c>
      <c r="U3" s="428" t="str">
        <f t="shared" si="0"/>
        <v/>
      </c>
      <c r="V3" s="428" t="str">
        <f t="shared" si="0"/>
        <v/>
      </c>
      <c r="W3" s="429" t="str">
        <f t="shared" si="0"/>
        <v/>
      </c>
      <c r="X3" s="429" t="str">
        <f t="shared" si="0"/>
        <v/>
      </c>
      <c r="Y3" s="430"/>
      <c r="Z3" s="376"/>
      <c r="AA3" s="376"/>
      <c r="AB3" s="376"/>
      <c r="AC3" s="376"/>
      <c r="AD3" s="376"/>
      <c r="AE3" s="376"/>
      <c r="AF3" s="376"/>
      <c r="AG3" s="376"/>
      <c r="AH3" s="376"/>
      <c r="AI3" s="376"/>
    </row>
    <row r="4" spans="1:35" s="449" customFormat="1" ht="47.25" customHeight="1" thickBot="1">
      <c r="A4" s="431" t="s">
        <v>557</v>
      </c>
      <c r="B4" s="432" t="s">
        <v>3</v>
      </c>
      <c r="C4" s="432" t="s">
        <v>4</v>
      </c>
      <c r="D4" s="432" t="s">
        <v>5</v>
      </c>
      <c r="E4" s="432" t="s">
        <v>6</v>
      </c>
      <c r="F4" s="432" t="s">
        <v>17</v>
      </c>
      <c r="G4" s="432" t="s">
        <v>18</v>
      </c>
      <c r="H4" s="433" t="s">
        <v>19</v>
      </c>
      <c r="I4" s="434" t="s">
        <v>20</v>
      </c>
      <c r="J4" s="435" t="s">
        <v>21</v>
      </c>
      <c r="K4" s="436"/>
      <c r="L4" s="491" t="s">
        <v>558</v>
      </c>
      <c r="M4" s="491"/>
      <c r="N4" s="436"/>
      <c r="O4" s="437" t="s">
        <v>557</v>
      </c>
      <c r="P4" s="438" t="s">
        <v>3</v>
      </c>
      <c r="Q4" s="439" t="s">
        <v>4</v>
      </c>
      <c r="R4" s="439" t="s">
        <v>5</v>
      </c>
      <c r="S4" s="439" t="s">
        <v>6</v>
      </c>
      <c r="T4" s="439" t="s">
        <v>559</v>
      </c>
      <c r="U4" s="440" t="s">
        <v>18</v>
      </c>
      <c r="V4" s="441" t="s">
        <v>19</v>
      </c>
      <c r="W4" s="442" t="s">
        <v>20</v>
      </c>
      <c r="X4" s="443" t="s">
        <v>21</v>
      </c>
      <c r="Y4" s="444"/>
      <c r="Z4" s="437" t="s">
        <v>557</v>
      </c>
      <c r="AA4" s="445" t="s">
        <v>3</v>
      </c>
      <c r="AB4" s="446" t="s">
        <v>4</v>
      </c>
      <c r="AC4" s="446" t="s">
        <v>5</v>
      </c>
      <c r="AD4" s="446" t="s">
        <v>6</v>
      </c>
      <c r="AE4" s="446" t="s">
        <v>559</v>
      </c>
      <c r="AF4" s="445" t="s">
        <v>18</v>
      </c>
      <c r="AG4" s="447" t="s">
        <v>19</v>
      </c>
      <c r="AH4" s="448" t="s">
        <v>20</v>
      </c>
      <c r="AI4" s="443" t="s">
        <v>21</v>
      </c>
    </row>
    <row r="5" spans="1:35" ht="20" customHeight="1" thickBot="1">
      <c r="A5" s="450"/>
      <c r="B5" s="345"/>
      <c r="C5" s="451"/>
      <c r="D5" s="451"/>
      <c r="E5" s="451"/>
      <c r="F5" s="465"/>
      <c r="G5" s="451"/>
      <c r="H5" s="451"/>
      <c r="I5" s="452"/>
      <c r="J5" s="452"/>
      <c r="L5" s="454" t="s">
        <v>560</v>
      </c>
      <c r="M5" s="455">
        <v>10</v>
      </c>
      <c r="N5" s="456" t="s">
        <v>567</v>
      </c>
      <c r="O5" s="426" t="s">
        <v>517</v>
      </c>
      <c r="P5" s="427" t="s">
        <v>570</v>
      </c>
      <c r="Q5" s="428" t="s">
        <v>517</v>
      </c>
      <c r="R5" s="428" t="s">
        <v>517</v>
      </c>
      <c r="S5" s="428" t="s">
        <v>517</v>
      </c>
      <c r="T5" s="428" t="s">
        <v>517</v>
      </c>
      <c r="U5" s="428" t="s">
        <v>517</v>
      </c>
      <c r="V5" s="428" t="s">
        <v>517</v>
      </c>
      <c r="W5" s="429" t="s">
        <v>517</v>
      </c>
      <c r="X5" s="429" t="s">
        <v>517</v>
      </c>
      <c r="Y5" s="457"/>
      <c r="Z5" s="39">
        <v>41183</v>
      </c>
      <c r="AA5" s="55">
        <v>10</v>
      </c>
      <c r="AB5" s="45" t="s">
        <v>35</v>
      </c>
      <c r="AC5" s="47"/>
      <c r="AD5" s="48" t="s">
        <v>36</v>
      </c>
      <c r="AE5" s="45" t="s">
        <v>37</v>
      </c>
      <c r="AF5" s="49" t="s">
        <v>38</v>
      </c>
      <c r="AG5" s="50" t="s">
        <v>39</v>
      </c>
      <c r="AH5" s="43">
        <v>-55.88</v>
      </c>
      <c r="AI5" s="51"/>
    </row>
    <row r="6" spans="1:35" ht="20" customHeight="1">
      <c r="A6" s="450"/>
      <c r="B6" s="345"/>
      <c r="C6" s="451"/>
      <c r="D6" s="451"/>
      <c r="E6" s="451"/>
      <c r="F6" s="451"/>
      <c r="G6" s="451"/>
      <c r="H6" s="451"/>
      <c r="I6" s="452"/>
      <c r="J6" s="452"/>
      <c r="L6" s="454" t="s">
        <v>561</v>
      </c>
      <c r="M6" s="458">
        <f>M5+1</f>
        <v>11</v>
      </c>
      <c r="N6" s="459" t="s">
        <v>568</v>
      </c>
      <c r="O6" s="426" t="s">
        <v>517</v>
      </c>
      <c r="P6" s="427" t="s">
        <v>570</v>
      </c>
      <c r="Q6" s="428" t="s">
        <v>517</v>
      </c>
      <c r="R6" s="428" t="s">
        <v>517</v>
      </c>
      <c r="S6" s="428" t="s">
        <v>517</v>
      </c>
      <c r="T6" s="428" t="s">
        <v>517</v>
      </c>
      <c r="U6" s="428" t="s">
        <v>517</v>
      </c>
      <c r="V6" s="428" t="s">
        <v>517</v>
      </c>
      <c r="W6" s="429" t="s">
        <v>517</v>
      </c>
      <c r="X6" s="429" t="s">
        <v>517</v>
      </c>
      <c r="Y6" s="457"/>
      <c r="Z6" s="39">
        <v>41183</v>
      </c>
      <c r="AA6" s="55">
        <v>10</v>
      </c>
      <c r="AB6" s="45" t="s">
        <v>46</v>
      </c>
      <c r="AC6" s="47"/>
      <c r="AD6" s="48"/>
      <c r="AE6" s="45" t="s">
        <v>47</v>
      </c>
      <c r="AF6" s="49" t="s">
        <v>38</v>
      </c>
      <c r="AG6" s="50" t="s">
        <v>39</v>
      </c>
      <c r="AH6" s="43">
        <v>-32.4</v>
      </c>
      <c r="AI6" s="51">
        <v>-5.3096989966555164</v>
      </c>
    </row>
    <row r="7" spans="1:35" ht="20" customHeight="1">
      <c r="A7" s="450"/>
      <c r="B7" s="345"/>
      <c r="C7" s="451"/>
      <c r="D7" s="451"/>
      <c r="E7" s="451"/>
      <c r="F7" s="451"/>
      <c r="G7" s="451"/>
      <c r="H7" s="451"/>
      <c r="I7" s="452"/>
      <c r="J7" s="452"/>
      <c r="L7" s="460" t="str">
        <f>IF(OR(M5=1,M5=4,M5=7,M5=10,M5=13),"","Erreur de mois")</f>
        <v/>
      </c>
      <c r="M7" s="458">
        <f>M6+1</f>
        <v>12</v>
      </c>
      <c r="N7" s="459" t="s">
        <v>569</v>
      </c>
      <c r="O7" s="426" t="s">
        <v>517</v>
      </c>
      <c r="P7" s="427" t="s">
        <v>570</v>
      </c>
      <c r="Q7" s="428" t="s">
        <v>517</v>
      </c>
      <c r="R7" s="428" t="s">
        <v>517</v>
      </c>
      <c r="S7" s="428" t="s">
        <v>517</v>
      </c>
      <c r="T7" s="428" t="s">
        <v>517</v>
      </c>
      <c r="U7" s="428" t="s">
        <v>517</v>
      </c>
      <c r="V7" s="428" t="s">
        <v>517</v>
      </c>
      <c r="W7" s="429" t="s">
        <v>517</v>
      </c>
      <c r="X7" s="429" t="s">
        <v>517</v>
      </c>
      <c r="Y7" s="457"/>
      <c r="Z7" s="39">
        <v>41183</v>
      </c>
      <c r="AA7" s="55">
        <v>10</v>
      </c>
      <c r="AB7" s="45" t="s">
        <v>54</v>
      </c>
      <c r="AC7" s="47"/>
      <c r="AD7" s="48"/>
      <c r="AE7" s="45" t="s">
        <v>55</v>
      </c>
      <c r="AF7" s="49" t="s">
        <v>38</v>
      </c>
      <c r="AG7" s="50" t="s">
        <v>56</v>
      </c>
      <c r="AH7" s="43">
        <v>-23.3</v>
      </c>
      <c r="AI7" s="51">
        <v>-1.1099999999999994</v>
      </c>
    </row>
    <row r="8" spans="1:35" ht="20" customHeight="1">
      <c r="A8" s="450"/>
      <c r="B8" s="345"/>
      <c r="C8" s="451"/>
      <c r="D8" s="451"/>
      <c r="E8" s="451"/>
      <c r="F8" s="451"/>
      <c r="G8" s="451"/>
      <c r="H8" s="451"/>
      <c r="I8" s="452"/>
      <c r="J8" s="452"/>
      <c r="L8" s="462" t="s">
        <v>562</v>
      </c>
      <c r="O8" s="426" t="s">
        <v>517</v>
      </c>
      <c r="P8" s="427" t="s">
        <v>570</v>
      </c>
      <c r="Q8" s="428" t="s">
        <v>517</v>
      </c>
      <c r="R8" s="428" t="s">
        <v>517</v>
      </c>
      <c r="S8" s="428" t="s">
        <v>517</v>
      </c>
      <c r="T8" s="428" t="s">
        <v>517</v>
      </c>
      <c r="U8" s="428" t="s">
        <v>517</v>
      </c>
      <c r="V8" s="428" t="s">
        <v>517</v>
      </c>
      <c r="W8" s="429" t="s">
        <v>517</v>
      </c>
      <c r="X8" s="429" t="s">
        <v>517</v>
      </c>
      <c r="Y8" s="457"/>
      <c r="Z8" s="39">
        <v>41184</v>
      </c>
      <c r="AA8" s="55">
        <v>10</v>
      </c>
      <c r="AB8" s="45" t="s">
        <v>60</v>
      </c>
      <c r="AC8" s="47"/>
      <c r="AD8" s="48"/>
      <c r="AE8" s="45" t="s">
        <v>61</v>
      </c>
      <c r="AF8" s="49" t="s">
        <v>62</v>
      </c>
      <c r="AG8" s="50" t="s">
        <v>61</v>
      </c>
      <c r="AH8" s="43">
        <v>-32.07</v>
      </c>
      <c r="AI8" s="51">
        <v>-5.2556187290969874</v>
      </c>
    </row>
    <row r="9" spans="1:35" ht="20" customHeight="1">
      <c r="A9" s="450"/>
      <c r="B9" s="345"/>
      <c r="C9" s="451"/>
      <c r="D9" s="451"/>
      <c r="E9" s="451"/>
      <c r="F9" s="451"/>
      <c r="G9" s="451"/>
      <c r="H9" s="451"/>
      <c r="I9" s="452"/>
      <c r="J9" s="452"/>
      <c r="L9" s="463" t="s">
        <v>563</v>
      </c>
      <c r="O9" s="426" t="s">
        <v>517</v>
      </c>
      <c r="P9" s="427" t="s">
        <v>570</v>
      </c>
      <c r="Q9" s="428" t="s">
        <v>517</v>
      </c>
      <c r="R9" s="428" t="s">
        <v>517</v>
      </c>
      <c r="S9" s="428" t="s">
        <v>517</v>
      </c>
      <c r="T9" s="428" t="s">
        <v>517</v>
      </c>
      <c r="U9" s="428" t="s">
        <v>517</v>
      </c>
      <c r="V9" s="428" t="s">
        <v>517</v>
      </c>
      <c r="W9" s="429" t="s">
        <v>517</v>
      </c>
      <c r="X9" s="429" t="s">
        <v>517</v>
      </c>
      <c r="Y9" s="457"/>
      <c r="Z9" s="39">
        <v>41184</v>
      </c>
      <c r="AA9" s="86" t="s">
        <v>67</v>
      </c>
      <c r="AB9" s="45" t="s">
        <v>68</v>
      </c>
      <c r="AC9" s="47"/>
      <c r="AD9" s="48"/>
      <c r="AE9" s="45" t="s">
        <v>69</v>
      </c>
      <c r="AF9" s="49" t="s">
        <v>29</v>
      </c>
      <c r="AG9" s="50" t="s">
        <v>65</v>
      </c>
      <c r="AH9" s="43">
        <v>750.74</v>
      </c>
      <c r="AI9" s="51">
        <v>123.03096989966548</v>
      </c>
    </row>
    <row r="10" spans="1:35" ht="20" customHeight="1">
      <c r="A10" s="450"/>
      <c r="B10" s="345"/>
      <c r="C10" s="451"/>
      <c r="D10" s="451"/>
      <c r="E10" s="451"/>
      <c r="F10" s="451"/>
      <c r="G10" s="451"/>
      <c r="H10" s="451"/>
      <c r="I10" s="452"/>
      <c r="J10" s="452"/>
      <c r="L10" s="454" t="s">
        <v>564</v>
      </c>
      <c r="O10" s="426" t="s">
        <v>517</v>
      </c>
      <c r="P10" s="427" t="s">
        <v>570</v>
      </c>
      <c r="Q10" s="428" t="s">
        <v>517</v>
      </c>
      <c r="R10" s="428" t="s">
        <v>517</v>
      </c>
      <c r="S10" s="428" t="s">
        <v>517</v>
      </c>
      <c r="T10" s="428" t="s">
        <v>517</v>
      </c>
      <c r="U10" s="428" t="s">
        <v>517</v>
      </c>
      <c r="V10" s="428" t="s">
        <v>517</v>
      </c>
      <c r="W10" s="429" t="s">
        <v>517</v>
      </c>
      <c r="X10" s="429" t="s">
        <v>517</v>
      </c>
      <c r="Y10" s="457"/>
      <c r="Z10" s="39">
        <v>41184</v>
      </c>
      <c r="AA10" s="86" t="s">
        <v>67</v>
      </c>
      <c r="AB10" s="45" t="s">
        <v>72</v>
      </c>
      <c r="AC10" s="47" t="s">
        <v>68</v>
      </c>
      <c r="AD10" s="90" t="s">
        <v>73</v>
      </c>
      <c r="AE10" s="91" t="s">
        <v>74</v>
      </c>
      <c r="AF10" s="49" t="s">
        <v>29</v>
      </c>
      <c r="AG10" s="50" t="s">
        <v>71</v>
      </c>
      <c r="AH10" s="43">
        <v>603.39395999999999</v>
      </c>
      <c r="AI10" s="51">
        <v>98.883960000000002</v>
      </c>
    </row>
    <row r="11" spans="1:35" ht="20" customHeight="1">
      <c r="A11" s="450"/>
      <c r="B11" s="345"/>
      <c r="C11" s="451"/>
      <c r="D11" s="451"/>
      <c r="E11" s="451"/>
      <c r="F11" s="451"/>
      <c r="G11" s="451"/>
      <c r="H11" s="451"/>
      <c r="I11" s="452"/>
      <c r="J11" s="452"/>
      <c r="L11" s="456"/>
      <c r="O11" s="426" t="s">
        <v>517</v>
      </c>
      <c r="P11" s="427" t="s">
        <v>570</v>
      </c>
      <c r="Q11" s="428" t="s">
        <v>517</v>
      </c>
      <c r="R11" s="428" t="s">
        <v>517</v>
      </c>
      <c r="S11" s="428" t="s">
        <v>517</v>
      </c>
      <c r="T11" s="428" t="s">
        <v>517</v>
      </c>
      <c r="U11" s="428" t="s">
        <v>517</v>
      </c>
      <c r="V11" s="428" t="s">
        <v>517</v>
      </c>
      <c r="W11" s="429" t="s">
        <v>517</v>
      </c>
      <c r="X11" s="429" t="s">
        <v>517</v>
      </c>
      <c r="Y11" s="457"/>
      <c r="Z11" s="39">
        <v>41184</v>
      </c>
      <c r="AA11" s="86" t="s">
        <v>67</v>
      </c>
      <c r="AB11" s="45" t="s">
        <v>72</v>
      </c>
      <c r="AC11" s="47" t="s">
        <v>68</v>
      </c>
      <c r="AD11" s="90" t="s">
        <v>77</v>
      </c>
      <c r="AE11" s="91" t="s">
        <v>16</v>
      </c>
      <c r="AF11" s="49" t="s">
        <v>29</v>
      </c>
      <c r="AG11" s="50" t="s">
        <v>71</v>
      </c>
      <c r="AH11" s="43">
        <v>288.03923474465262</v>
      </c>
      <c r="AI11" s="51">
        <v>47.203754188923</v>
      </c>
    </row>
    <row r="12" spans="1:35" ht="18" customHeight="1">
      <c r="A12" s="450"/>
      <c r="B12" s="345"/>
      <c r="C12" s="451"/>
      <c r="D12" s="451"/>
      <c r="E12" s="451"/>
      <c r="F12" s="451"/>
      <c r="G12" s="451"/>
      <c r="H12" s="451"/>
      <c r="I12" s="452"/>
      <c r="J12" s="452"/>
      <c r="L12" s="512" t="s">
        <v>572</v>
      </c>
      <c r="M12" s="464"/>
      <c r="O12" s="426" t="s">
        <v>517</v>
      </c>
      <c r="P12" s="427" t="s">
        <v>570</v>
      </c>
      <c r="Q12" s="428" t="s">
        <v>517</v>
      </c>
      <c r="R12" s="428" t="s">
        <v>517</v>
      </c>
      <c r="S12" s="428" t="s">
        <v>517</v>
      </c>
      <c r="T12" s="428" t="s">
        <v>517</v>
      </c>
      <c r="U12" s="428" t="s">
        <v>517</v>
      </c>
      <c r="V12" s="428" t="s">
        <v>517</v>
      </c>
      <c r="W12" s="429" t="s">
        <v>517</v>
      </c>
      <c r="X12" s="429" t="s">
        <v>517</v>
      </c>
      <c r="Y12" s="457"/>
      <c r="Z12" s="39">
        <v>41184</v>
      </c>
      <c r="AA12" s="86" t="s">
        <v>67</v>
      </c>
      <c r="AB12" s="45" t="s">
        <v>78</v>
      </c>
      <c r="AC12" s="47" t="s">
        <v>68</v>
      </c>
      <c r="AD12" s="48" t="s">
        <v>79</v>
      </c>
      <c r="AE12" s="45" t="s">
        <v>80</v>
      </c>
      <c r="AF12" s="49" t="s">
        <v>29</v>
      </c>
      <c r="AG12" s="50" t="s">
        <v>43</v>
      </c>
      <c r="AH12" s="43">
        <v>697.63</v>
      </c>
      <c r="AI12" s="51">
        <v>114.32732441471569</v>
      </c>
    </row>
    <row r="13" spans="1:35" ht="18" customHeight="1">
      <c r="A13" s="450"/>
      <c r="B13" s="345"/>
      <c r="C13" s="451"/>
      <c r="D13" s="451"/>
      <c r="E13" s="451"/>
      <c r="F13" s="451"/>
      <c r="G13" s="451"/>
      <c r="H13" s="451"/>
      <c r="I13" s="461"/>
      <c r="J13" s="461"/>
      <c r="L13" s="485" t="s">
        <v>571</v>
      </c>
      <c r="M13" s="464"/>
      <c r="O13" s="426" t="s">
        <v>517</v>
      </c>
      <c r="P13" s="427" t="s">
        <v>570</v>
      </c>
      <c r="Q13" s="428" t="s">
        <v>517</v>
      </c>
      <c r="R13" s="428" t="s">
        <v>517</v>
      </c>
      <c r="S13" s="428" t="s">
        <v>517</v>
      </c>
      <c r="T13" s="428" t="s">
        <v>517</v>
      </c>
      <c r="U13" s="428" t="s">
        <v>517</v>
      </c>
      <c r="V13" s="428" t="s">
        <v>517</v>
      </c>
      <c r="W13" s="429" t="s">
        <v>517</v>
      </c>
      <c r="X13" s="429" t="s">
        <v>517</v>
      </c>
      <c r="Y13" s="457"/>
      <c r="Z13" s="39">
        <v>41184</v>
      </c>
      <c r="AA13" s="86" t="s">
        <v>67</v>
      </c>
      <c r="AB13" s="45" t="s">
        <v>84</v>
      </c>
      <c r="AC13" s="47"/>
      <c r="AD13" s="48"/>
      <c r="AE13" s="45" t="s">
        <v>85</v>
      </c>
      <c r="AF13" s="49" t="s">
        <v>48</v>
      </c>
      <c r="AG13" s="50" t="s">
        <v>86</v>
      </c>
      <c r="AH13" s="43">
        <v>-500</v>
      </c>
      <c r="AI13" s="51">
        <v>0</v>
      </c>
    </row>
    <row r="14" spans="1:35" ht="18" customHeight="1">
      <c r="A14" s="450"/>
      <c r="B14" s="345"/>
      <c r="C14" s="451"/>
      <c r="D14" s="451"/>
      <c r="E14" s="451"/>
      <c r="F14" s="451"/>
      <c r="G14" s="451"/>
      <c r="H14" s="451"/>
      <c r="I14" s="452"/>
      <c r="J14" s="452"/>
      <c r="L14" s="485"/>
      <c r="O14" s="426" t="s">
        <v>517</v>
      </c>
      <c r="P14" s="427" t="s">
        <v>570</v>
      </c>
      <c r="Q14" s="428" t="s">
        <v>517</v>
      </c>
      <c r="R14" s="428" t="s">
        <v>517</v>
      </c>
      <c r="S14" s="428" t="s">
        <v>517</v>
      </c>
      <c r="T14" s="428" t="s">
        <v>517</v>
      </c>
      <c r="U14" s="428" t="s">
        <v>517</v>
      </c>
      <c r="V14" s="428" t="s">
        <v>517</v>
      </c>
      <c r="W14" s="429" t="s">
        <v>517</v>
      </c>
      <c r="X14" s="429" t="s">
        <v>517</v>
      </c>
      <c r="Y14" s="457"/>
      <c r="Z14" s="39">
        <v>41184</v>
      </c>
      <c r="AA14" s="86" t="s">
        <v>67</v>
      </c>
      <c r="AB14" s="45" t="s">
        <v>89</v>
      </c>
      <c r="AC14" s="47"/>
      <c r="AD14" s="48"/>
      <c r="AE14" s="45" t="s">
        <v>90</v>
      </c>
      <c r="AF14" s="49" t="s">
        <v>63</v>
      </c>
      <c r="AG14" s="50" t="s">
        <v>91</v>
      </c>
      <c r="AH14" s="43">
        <v>-1000</v>
      </c>
      <c r="AI14" s="51"/>
    </row>
    <row r="15" spans="1:35" ht="18" customHeight="1">
      <c r="A15" s="450"/>
      <c r="B15" s="345"/>
      <c r="C15" s="451"/>
      <c r="D15" s="451"/>
      <c r="E15" s="451"/>
      <c r="F15" s="451"/>
      <c r="G15" s="451"/>
      <c r="H15" s="451"/>
      <c r="I15" s="452"/>
      <c r="J15" s="452"/>
      <c r="L15" s="485"/>
      <c r="O15" s="426" t="s">
        <v>517</v>
      </c>
      <c r="P15" s="427" t="s">
        <v>570</v>
      </c>
      <c r="Q15" s="428" t="s">
        <v>517</v>
      </c>
      <c r="R15" s="428" t="s">
        <v>517</v>
      </c>
      <c r="S15" s="428" t="s">
        <v>517</v>
      </c>
      <c r="T15" s="428" t="s">
        <v>517</v>
      </c>
      <c r="U15" s="428" t="s">
        <v>517</v>
      </c>
      <c r="V15" s="428" t="s">
        <v>517</v>
      </c>
      <c r="W15" s="429" t="s">
        <v>517</v>
      </c>
      <c r="X15" s="429" t="s">
        <v>517</v>
      </c>
      <c r="Y15" s="457"/>
      <c r="Z15" s="39">
        <v>41185</v>
      </c>
      <c r="AA15" s="86" t="s">
        <v>67</v>
      </c>
      <c r="AB15" s="45" t="s">
        <v>94</v>
      </c>
      <c r="AC15" s="47" t="s">
        <v>95</v>
      </c>
      <c r="AD15" s="48" t="s">
        <v>96</v>
      </c>
      <c r="AE15" s="45" t="s">
        <v>95</v>
      </c>
      <c r="AF15" s="49" t="s">
        <v>29</v>
      </c>
      <c r="AG15" s="50" t="s">
        <v>92</v>
      </c>
      <c r="AH15" s="43">
        <v>1075.67</v>
      </c>
      <c r="AI15" s="51">
        <v>176.28036789297653</v>
      </c>
    </row>
    <row r="16" spans="1:35" ht="18" customHeight="1">
      <c r="A16" s="450"/>
      <c r="B16" s="345"/>
      <c r="C16" s="451"/>
      <c r="D16" s="451"/>
      <c r="E16" s="451"/>
      <c r="F16" s="451"/>
      <c r="G16" s="451"/>
      <c r="H16" s="451"/>
      <c r="I16" s="452"/>
      <c r="J16" s="452"/>
      <c r="L16" s="454" t="s">
        <v>565</v>
      </c>
      <c r="O16" s="426" t="s">
        <v>517</v>
      </c>
      <c r="P16" s="427" t="s">
        <v>570</v>
      </c>
      <c r="Q16" s="428" t="s">
        <v>517</v>
      </c>
      <c r="R16" s="428" t="s">
        <v>517</v>
      </c>
      <c r="S16" s="428" t="s">
        <v>517</v>
      </c>
      <c r="T16" s="428" t="s">
        <v>517</v>
      </c>
      <c r="U16" s="428" t="s">
        <v>517</v>
      </c>
      <c r="V16" s="428" t="s">
        <v>517</v>
      </c>
      <c r="W16" s="429" t="s">
        <v>517</v>
      </c>
      <c r="X16" s="429" t="s">
        <v>517</v>
      </c>
      <c r="Y16" s="457"/>
      <c r="Z16" s="39">
        <v>41185</v>
      </c>
      <c r="AA16" s="86" t="s">
        <v>67</v>
      </c>
      <c r="AB16" s="45" t="s">
        <v>99</v>
      </c>
      <c r="AC16" s="47" t="s">
        <v>94</v>
      </c>
      <c r="AD16" s="48" t="s">
        <v>100</v>
      </c>
      <c r="AE16" s="45" t="s">
        <v>101</v>
      </c>
      <c r="AF16" s="49" t="s">
        <v>29</v>
      </c>
      <c r="AG16" s="50" t="s">
        <v>43</v>
      </c>
      <c r="AH16" s="43">
        <v>926.95</v>
      </c>
      <c r="AI16" s="51">
        <v>151.90819397993312</v>
      </c>
    </row>
    <row r="17" spans="1:35" ht="18" customHeight="1">
      <c r="A17" s="450"/>
      <c r="B17" s="345"/>
      <c r="C17" s="451"/>
      <c r="D17" s="451"/>
      <c r="E17" s="451"/>
      <c r="F17" s="451"/>
      <c r="G17" s="451"/>
      <c r="H17" s="451"/>
      <c r="I17" s="452"/>
      <c r="J17" s="452"/>
      <c r="O17" s="426" t="s">
        <v>517</v>
      </c>
      <c r="P17" s="427" t="s">
        <v>570</v>
      </c>
      <c r="Q17" s="428" t="s">
        <v>517</v>
      </c>
      <c r="R17" s="428" t="s">
        <v>517</v>
      </c>
      <c r="S17" s="428" t="s">
        <v>517</v>
      </c>
      <c r="T17" s="428" t="s">
        <v>517</v>
      </c>
      <c r="U17" s="428" t="s">
        <v>517</v>
      </c>
      <c r="V17" s="428" t="s">
        <v>517</v>
      </c>
      <c r="W17" s="429" t="s">
        <v>517</v>
      </c>
      <c r="X17" s="429" t="s">
        <v>517</v>
      </c>
      <c r="Y17" s="457"/>
      <c r="Z17" s="39">
        <v>41185</v>
      </c>
      <c r="AA17" s="86" t="s">
        <v>67</v>
      </c>
      <c r="AB17" s="45" t="s">
        <v>105</v>
      </c>
      <c r="AC17" s="47" t="s">
        <v>94</v>
      </c>
      <c r="AD17" s="48" t="s">
        <v>106</v>
      </c>
      <c r="AE17" s="45" t="s">
        <v>107</v>
      </c>
      <c r="AF17" s="49" t="s">
        <v>29</v>
      </c>
      <c r="AG17" s="50" t="s">
        <v>31</v>
      </c>
      <c r="AH17" s="43">
        <v>350.63</v>
      </c>
      <c r="AI17" s="51">
        <v>57.46110367892976</v>
      </c>
    </row>
    <row r="18" spans="1:35" ht="18" customHeight="1">
      <c r="A18" s="450"/>
      <c r="B18" s="345"/>
      <c r="C18" s="451"/>
      <c r="D18" s="451"/>
      <c r="E18" s="451"/>
      <c r="F18" s="451"/>
      <c r="G18" s="451"/>
      <c r="H18" s="451"/>
      <c r="I18" s="452"/>
      <c r="J18" s="452"/>
      <c r="O18" s="426" t="s">
        <v>517</v>
      </c>
      <c r="P18" s="427" t="s">
        <v>570</v>
      </c>
      <c r="Q18" s="428" t="s">
        <v>517</v>
      </c>
      <c r="R18" s="428" t="s">
        <v>517</v>
      </c>
      <c r="S18" s="428" t="s">
        <v>517</v>
      </c>
      <c r="T18" s="428" t="s">
        <v>517</v>
      </c>
      <c r="U18" s="428" t="s">
        <v>517</v>
      </c>
      <c r="V18" s="428" t="s">
        <v>517</v>
      </c>
      <c r="W18" s="429" t="s">
        <v>517</v>
      </c>
      <c r="X18" s="429" t="s">
        <v>517</v>
      </c>
      <c r="Y18" s="457"/>
      <c r="Z18" s="39">
        <v>41185</v>
      </c>
      <c r="AA18" s="86" t="s">
        <v>67</v>
      </c>
      <c r="AB18" s="45" t="s">
        <v>111</v>
      </c>
      <c r="AC18" s="47" t="s">
        <v>94</v>
      </c>
      <c r="AD18" s="48" t="s">
        <v>112</v>
      </c>
      <c r="AE18" s="45" t="s">
        <v>113</v>
      </c>
      <c r="AF18" s="49" t="s">
        <v>29</v>
      </c>
      <c r="AG18" s="50" t="s">
        <v>43</v>
      </c>
      <c r="AH18" s="43">
        <v>303.64999999999998</v>
      </c>
      <c r="AI18" s="51">
        <v>49.762040133779237</v>
      </c>
    </row>
    <row r="19" spans="1:35" ht="18" customHeight="1">
      <c r="A19" s="450"/>
      <c r="B19" s="345"/>
      <c r="C19" s="451"/>
      <c r="D19" s="451"/>
      <c r="E19" s="451"/>
      <c r="F19" s="451"/>
      <c r="G19" s="451"/>
      <c r="H19" s="451"/>
      <c r="I19" s="452"/>
      <c r="J19" s="452"/>
      <c r="L19" s="454" t="s">
        <v>566</v>
      </c>
      <c r="O19" s="426" t="s">
        <v>517</v>
      </c>
      <c r="P19" s="427" t="s">
        <v>570</v>
      </c>
      <c r="Q19" s="428" t="s">
        <v>517</v>
      </c>
      <c r="R19" s="428" t="s">
        <v>517</v>
      </c>
      <c r="S19" s="428" t="s">
        <v>517</v>
      </c>
      <c r="T19" s="428" t="s">
        <v>517</v>
      </c>
      <c r="U19" s="428" t="s">
        <v>517</v>
      </c>
      <c r="V19" s="428" t="s">
        <v>517</v>
      </c>
      <c r="W19" s="429" t="s">
        <v>517</v>
      </c>
      <c r="X19" s="429" t="s">
        <v>517</v>
      </c>
      <c r="Y19" s="457"/>
      <c r="Z19" s="39">
        <v>41190</v>
      </c>
      <c r="AA19" s="86" t="s">
        <v>67</v>
      </c>
      <c r="AB19" s="117" t="s">
        <v>116</v>
      </c>
      <c r="AC19" s="47"/>
      <c r="AD19" s="48"/>
      <c r="AE19" s="117" t="s">
        <v>117</v>
      </c>
      <c r="AF19" s="49" t="s">
        <v>48</v>
      </c>
      <c r="AG19" s="50" t="s">
        <v>118</v>
      </c>
      <c r="AH19" s="43">
        <v>-973.62</v>
      </c>
      <c r="AI19" s="51" t="s">
        <v>517</v>
      </c>
    </row>
    <row r="20" spans="1:35" ht="18" customHeight="1">
      <c r="A20" s="450"/>
      <c r="B20" s="345"/>
      <c r="C20" s="451"/>
      <c r="D20" s="451"/>
      <c r="E20" s="451"/>
      <c r="F20" s="451"/>
      <c r="G20" s="451"/>
      <c r="H20" s="451"/>
      <c r="I20" s="461"/>
      <c r="J20" s="461"/>
      <c r="O20" s="426" t="s">
        <v>517</v>
      </c>
      <c r="P20" s="427" t="s">
        <v>570</v>
      </c>
      <c r="Q20" s="428" t="s">
        <v>517</v>
      </c>
      <c r="R20" s="428" t="s">
        <v>517</v>
      </c>
      <c r="S20" s="428" t="s">
        <v>517</v>
      </c>
      <c r="T20" s="428" t="s">
        <v>517</v>
      </c>
      <c r="U20" s="428" t="s">
        <v>517</v>
      </c>
      <c r="V20" s="428" t="s">
        <v>517</v>
      </c>
      <c r="W20" s="429" t="s">
        <v>517</v>
      </c>
      <c r="X20" s="429" t="s">
        <v>517</v>
      </c>
      <c r="Y20" s="457"/>
      <c r="Z20" s="39">
        <v>41190</v>
      </c>
      <c r="AA20" s="55">
        <v>10</v>
      </c>
      <c r="AB20" s="122" t="s">
        <v>120</v>
      </c>
      <c r="AC20" s="46"/>
      <c r="AD20" s="123" t="s">
        <v>120</v>
      </c>
      <c r="AE20" s="124" t="s">
        <v>121</v>
      </c>
      <c r="AF20" s="49" t="s">
        <v>38</v>
      </c>
      <c r="AG20" s="50" t="s">
        <v>122</v>
      </c>
      <c r="AH20" s="43">
        <v>-1500</v>
      </c>
      <c r="AI20" s="51" t="s">
        <v>517</v>
      </c>
    </row>
    <row r="21" spans="1:35" ht="18" customHeight="1">
      <c r="A21" s="450"/>
      <c r="B21" s="345"/>
      <c r="C21" s="451"/>
      <c r="D21" s="451"/>
      <c r="E21" s="451"/>
      <c r="F21" s="451"/>
      <c r="G21" s="451"/>
      <c r="H21" s="451"/>
      <c r="I21" s="452"/>
      <c r="J21" s="452"/>
      <c r="L21" s="466"/>
      <c r="O21" s="426" t="s">
        <v>517</v>
      </c>
      <c r="P21" s="427" t="s">
        <v>570</v>
      </c>
      <c r="Q21" s="428" t="s">
        <v>517</v>
      </c>
      <c r="R21" s="428" t="s">
        <v>517</v>
      </c>
      <c r="S21" s="428" t="s">
        <v>517</v>
      </c>
      <c r="T21" s="428" t="s">
        <v>517</v>
      </c>
      <c r="U21" s="428" t="s">
        <v>517</v>
      </c>
      <c r="V21" s="428" t="s">
        <v>517</v>
      </c>
      <c r="W21" s="429" t="s">
        <v>517</v>
      </c>
      <c r="X21" s="429" t="s">
        <v>517</v>
      </c>
      <c r="Y21" s="457"/>
      <c r="Z21" s="39">
        <v>41190</v>
      </c>
      <c r="AA21" s="55">
        <v>10</v>
      </c>
      <c r="AB21" s="117" t="s">
        <v>125</v>
      </c>
      <c r="AC21" s="47"/>
      <c r="AD21" s="48"/>
      <c r="AE21" s="45" t="s">
        <v>126</v>
      </c>
      <c r="AF21" s="49" t="s">
        <v>38</v>
      </c>
      <c r="AG21" s="50" t="s">
        <v>56</v>
      </c>
      <c r="AH21" s="43">
        <v>-100</v>
      </c>
      <c r="AI21" s="51">
        <v>-16.387959866220726</v>
      </c>
    </row>
    <row r="22" spans="1:35" ht="18" customHeight="1">
      <c r="A22" s="450"/>
      <c r="B22" s="345"/>
      <c r="C22" s="451"/>
      <c r="D22" s="451"/>
      <c r="E22" s="451"/>
      <c r="F22" s="451"/>
      <c r="G22" s="451"/>
      <c r="H22" s="451"/>
      <c r="I22" s="452"/>
      <c r="J22" s="452"/>
      <c r="O22" s="426" t="s">
        <v>517</v>
      </c>
      <c r="P22" s="427" t="s">
        <v>570</v>
      </c>
      <c r="Q22" s="428" t="s">
        <v>517</v>
      </c>
      <c r="R22" s="428" t="s">
        <v>517</v>
      </c>
      <c r="S22" s="428" t="s">
        <v>517</v>
      </c>
      <c r="T22" s="428" t="s">
        <v>517</v>
      </c>
      <c r="U22" s="428" t="s">
        <v>517</v>
      </c>
      <c r="V22" s="428" t="s">
        <v>517</v>
      </c>
      <c r="W22" s="429" t="s">
        <v>517</v>
      </c>
      <c r="X22" s="429" t="s">
        <v>517</v>
      </c>
      <c r="Y22" s="457"/>
      <c r="Z22" s="39">
        <v>41190</v>
      </c>
      <c r="AA22" s="55">
        <v>10</v>
      </c>
      <c r="AB22" s="117" t="s">
        <v>130</v>
      </c>
      <c r="AC22" s="47"/>
      <c r="AD22" s="48"/>
      <c r="AE22" s="117" t="s">
        <v>131</v>
      </c>
      <c r="AF22" s="49" t="s">
        <v>63</v>
      </c>
      <c r="AG22" s="50" t="s">
        <v>132</v>
      </c>
      <c r="AH22" s="43">
        <v>-79.989999999999995</v>
      </c>
      <c r="AI22" s="51">
        <v>-13.108729096989961</v>
      </c>
    </row>
    <row r="23" spans="1:35" ht="18" customHeight="1">
      <c r="A23" s="450"/>
      <c r="B23" s="345"/>
      <c r="C23" s="451"/>
      <c r="D23" s="451"/>
      <c r="E23" s="451"/>
      <c r="F23" s="451"/>
      <c r="G23" s="451"/>
      <c r="H23" s="451"/>
      <c r="I23" s="452"/>
      <c r="J23" s="452"/>
      <c r="O23" s="426" t="s">
        <v>517</v>
      </c>
      <c r="P23" s="427" t="s">
        <v>570</v>
      </c>
      <c r="Q23" s="428" t="s">
        <v>517</v>
      </c>
      <c r="R23" s="428" t="s">
        <v>517</v>
      </c>
      <c r="S23" s="428" t="s">
        <v>517</v>
      </c>
      <c r="T23" s="428" t="s">
        <v>517</v>
      </c>
      <c r="U23" s="428" t="s">
        <v>517</v>
      </c>
      <c r="V23" s="428" t="s">
        <v>517</v>
      </c>
      <c r="W23" s="429" t="s">
        <v>517</v>
      </c>
      <c r="X23" s="429" t="s">
        <v>517</v>
      </c>
      <c r="Y23" s="457"/>
      <c r="Z23" s="39">
        <v>41190</v>
      </c>
      <c r="AA23" s="55">
        <v>10</v>
      </c>
      <c r="AB23" s="117" t="s">
        <v>135</v>
      </c>
      <c r="AC23" s="47"/>
      <c r="AD23" s="48"/>
      <c r="AE23" s="117" t="s">
        <v>136</v>
      </c>
      <c r="AF23" s="49" t="s">
        <v>38</v>
      </c>
      <c r="AG23" s="50" t="s">
        <v>39</v>
      </c>
      <c r="AH23" s="43">
        <v>-49.9</v>
      </c>
      <c r="AI23" s="51">
        <v>-8.177591973244148</v>
      </c>
    </row>
    <row r="24" spans="1:35" ht="18" customHeight="1">
      <c r="A24" s="450"/>
      <c r="B24" s="345"/>
      <c r="C24" s="451"/>
      <c r="D24" s="451"/>
      <c r="E24" s="451"/>
      <c r="F24" s="451"/>
      <c r="G24" s="451"/>
      <c r="H24" s="451"/>
      <c r="I24" s="461"/>
      <c r="J24" s="461"/>
      <c r="O24" s="426" t="s">
        <v>517</v>
      </c>
      <c r="P24" s="427" t="s">
        <v>570</v>
      </c>
      <c r="Q24" s="428" t="s">
        <v>517</v>
      </c>
      <c r="R24" s="428" t="s">
        <v>517</v>
      </c>
      <c r="S24" s="428" t="s">
        <v>517</v>
      </c>
      <c r="T24" s="428" t="s">
        <v>517</v>
      </c>
      <c r="U24" s="428" t="s">
        <v>517</v>
      </c>
      <c r="V24" s="428" t="s">
        <v>517</v>
      </c>
      <c r="W24" s="429" t="s">
        <v>517</v>
      </c>
      <c r="X24" s="429" t="s">
        <v>517</v>
      </c>
      <c r="Y24" s="457"/>
      <c r="Z24" s="39">
        <v>41191</v>
      </c>
      <c r="AA24" s="55">
        <v>10</v>
      </c>
      <c r="AB24" s="45" t="s">
        <v>138</v>
      </c>
      <c r="AC24" s="47"/>
      <c r="AD24" s="48"/>
      <c r="AE24" s="117" t="s">
        <v>61</v>
      </c>
      <c r="AF24" s="49" t="s">
        <v>62</v>
      </c>
      <c r="AG24" s="50" t="s">
        <v>61</v>
      </c>
      <c r="AH24" s="43">
        <v>-32.25</v>
      </c>
      <c r="AI24" s="51">
        <v>-5.2851170568561869</v>
      </c>
    </row>
    <row r="25" spans="1:35" ht="18" customHeight="1">
      <c r="A25" s="450"/>
      <c r="B25" s="345"/>
      <c r="C25" s="451"/>
      <c r="D25" s="451"/>
      <c r="E25" s="451"/>
      <c r="F25" s="451"/>
      <c r="G25" s="451"/>
      <c r="H25" s="451"/>
      <c r="I25" s="452"/>
      <c r="J25" s="452"/>
      <c r="O25" s="426" t="s">
        <v>517</v>
      </c>
      <c r="P25" s="427" t="s">
        <v>570</v>
      </c>
      <c r="Q25" s="428" t="s">
        <v>517</v>
      </c>
      <c r="R25" s="428" t="s">
        <v>517</v>
      </c>
      <c r="S25" s="428" t="s">
        <v>517</v>
      </c>
      <c r="T25" s="428" t="s">
        <v>517</v>
      </c>
      <c r="U25" s="428" t="s">
        <v>517</v>
      </c>
      <c r="V25" s="428" t="s">
        <v>517</v>
      </c>
      <c r="W25" s="429" t="s">
        <v>517</v>
      </c>
      <c r="X25" s="429" t="s">
        <v>517</v>
      </c>
      <c r="Y25" s="457"/>
      <c r="Z25" s="39">
        <v>41191</v>
      </c>
      <c r="AA25" s="55">
        <v>10</v>
      </c>
      <c r="AB25" s="136"/>
      <c r="AC25" s="137"/>
      <c r="AD25" s="136"/>
      <c r="AE25" s="136"/>
      <c r="AF25" s="136"/>
      <c r="AG25" s="136"/>
      <c r="AH25" s="136"/>
      <c r="AI25" s="136"/>
    </row>
    <row r="26" spans="1:35" ht="18" customHeight="1">
      <c r="A26" s="450"/>
      <c r="B26" s="345"/>
      <c r="C26" s="451"/>
      <c r="D26" s="451"/>
      <c r="E26" s="451"/>
      <c r="F26" s="451"/>
      <c r="G26" s="451"/>
      <c r="H26" s="451"/>
      <c r="I26" s="461"/>
      <c r="J26" s="461"/>
      <c r="O26" s="426" t="s">
        <v>517</v>
      </c>
      <c r="P26" s="427" t="s">
        <v>570</v>
      </c>
      <c r="Q26" s="428" t="s">
        <v>517</v>
      </c>
      <c r="R26" s="428" t="s">
        <v>517</v>
      </c>
      <c r="S26" s="428" t="s">
        <v>517</v>
      </c>
      <c r="T26" s="428" t="s">
        <v>517</v>
      </c>
      <c r="U26" s="428" t="s">
        <v>517</v>
      </c>
      <c r="V26" s="428" t="s">
        <v>517</v>
      </c>
      <c r="W26" s="429" t="s">
        <v>517</v>
      </c>
      <c r="X26" s="429" t="s">
        <v>517</v>
      </c>
      <c r="Y26" s="457"/>
      <c r="Z26" s="39">
        <v>41191</v>
      </c>
      <c r="AA26" s="55">
        <v>10</v>
      </c>
      <c r="AB26" s="136"/>
      <c r="AC26" s="137"/>
      <c r="AD26" s="136"/>
      <c r="AE26" s="136"/>
      <c r="AF26" s="136"/>
      <c r="AG26" s="136"/>
      <c r="AH26" s="136"/>
      <c r="AI26" s="136"/>
    </row>
    <row r="27" spans="1:35" ht="18" customHeight="1">
      <c r="A27" s="450"/>
      <c r="B27" s="345"/>
      <c r="C27" s="451"/>
      <c r="D27" s="451"/>
      <c r="E27" s="451"/>
      <c r="F27" s="451"/>
      <c r="G27" s="451"/>
      <c r="H27" s="451"/>
      <c r="I27" s="452"/>
      <c r="J27" s="452"/>
      <c r="O27" s="426" t="s">
        <v>517</v>
      </c>
      <c r="P27" s="427" t="s">
        <v>570</v>
      </c>
      <c r="Q27" s="428" t="s">
        <v>517</v>
      </c>
      <c r="R27" s="428" t="s">
        <v>517</v>
      </c>
      <c r="S27" s="428" t="s">
        <v>517</v>
      </c>
      <c r="T27" s="428" t="s">
        <v>517</v>
      </c>
      <c r="U27" s="428" t="s">
        <v>517</v>
      </c>
      <c r="V27" s="428" t="s">
        <v>517</v>
      </c>
      <c r="W27" s="429" t="s">
        <v>517</v>
      </c>
      <c r="X27" s="429" t="s">
        <v>517</v>
      </c>
      <c r="Y27" s="457"/>
      <c r="Z27" s="39">
        <v>41191</v>
      </c>
      <c r="AA27" s="55">
        <v>10</v>
      </c>
      <c r="AB27" s="117" t="s">
        <v>146</v>
      </c>
      <c r="AC27" s="47"/>
      <c r="AD27" s="90" t="s">
        <v>147</v>
      </c>
      <c r="AE27" s="117" t="s">
        <v>148</v>
      </c>
      <c r="AF27" s="49" t="s">
        <v>38</v>
      </c>
      <c r="AG27" s="50" t="s">
        <v>39</v>
      </c>
      <c r="AH27" s="43">
        <v>-50</v>
      </c>
      <c r="AI27" s="51">
        <v>0</v>
      </c>
    </row>
    <row r="28" spans="1:35" ht="18" customHeight="1">
      <c r="A28" s="450"/>
      <c r="B28" s="345"/>
      <c r="C28" s="451"/>
      <c r="D28" s="451"/>
      <c r="E28" s="451"/>
      <c r="F28" s="451"/>
      <c r="G28" s="451"/>
      <c r="H28" s="451"/>
      <c r="I28" s="461"/>
      <c r="J28" s="461"/>
      <c r="O28" s="426" t="s">
        <v>517</v>
      </c>
      <c r="P28" s="427" t="s">
        <v>570</v>
      </c>
      <c r="Q28" s="428" t="s">
        <v>517</v>
      </c>
      <c r="R28" s="428" t="s">
        <v>517</v>
      </c>
      <c r="S28" s="428" t="s">
        <v>517</v>
      </c>
      <c r="T28" s="428" t="s">
        <v>517</v>
      </c>
      <c r="U28" s="428" t="s">
        <v>517</v>
      </c>
      <c r="V28" s="428" t="s">
        <v>517</v>
      </c>
      <c r="W28" s="429" t="s">
        <v>517</v>
      </c>
      <c r="X28" s="429" t="s">
        <v>517</v>
      </c>
      <c r="Y28" s="457"/>
      <c r="Z28" s="148">
        <v>41192</v>
      </c>
      <c r="AA28" s="55">
        <v>10</v>
      </c>
      <c r="AB28" s="122" t="s">
        <v>151</v>
      </c>
      <c r="AC28" s="46"/>
      <c r="AD28" s="153"/>
      <c r="AE28" s="122" t="s">
        <v>152</v>
      </c>
      <c r="AF28" s="49" t="s">
        <v>63</v>
      </c>
      <c r="AG28" s="50" t="s">
        <v>153</v>
      </c>
      <c r="AH28" s="43">
        <v>-669.69</v>
      </c>
      <c r="AI28" s="51">
        <v>-109.74852842809366</v>
      </c>
    </row>
    <row r="29" spans="1:35" ht="18" customHeight="1">
      <c r="A29" s="450"/>
      <c r="B29" s="345"/>
      <c r="C29" s="451"/>
      <c r="D29" s="451"/>
      <c r="E29" s="451"/>
      <c r="F29" s="451"/>
      <c r="G29" s="451"/>
      <c r="H29" s="451"/>
      <c r="I29" s="461"/>
      <c r="J29" s="461"/>
      <c r="O29" s="426" t="s">
        <v>517</v>
      </c>
      <c r="P29" s="427" t="s">
        <v>570</v>
      </c>
      <c r="Q29" s="428" t="s">
        <v>517</v>
      </c>
      <c r="R29" s="428" t="s">
        <v>517</v>
      </c>
      <c r="S29" s="428" t="s">
        <v>517</v>
      </c>
      <c r="T29" s="428" t="s">
        <v>517</v>
      </c>
      <c r="U29" s="428" t="s">
        <v>517</v>
      </c>
      <c r="V29" s="428" t="s">
        <v>517</v>
      </c>
      <c r="W29" s="429" t="s">
        <v>517</v>
      </c>
      <c r="X29" s="429" t="s">
        <v>517</v>
      </c>
      <c r="Y29" s="457"/>
      <c r="Z29" s="148">
        <v>41193</v>
      </c>
      <c r="AA29" s="55">
        <v>10</v>
      </c>
      <c r="AB29" s="122" t="s">
        <v>157</v>
      </c>
      <c r="AC29" s="46"/>
      <c r="AD29" s="153"/>
      <c r="AE29" s="122" t="s">
        <v>158</v>
      </c>
      <c r="AF29" s="49" t="s">
        <v>63</v>
      </c>
      <c r="AG29" s="50" t="s">
        <v>153</v>
      </c>
      <c r="AH29" s="43">
        <v>-39.9</v>
      </c>
      <c r="AI29" s="51">
        <v>-6.5387959866220697</v>
      </c>
    </row>
    <row r="30" spans="1:35" ht="18" customHeight="1">
      <c r="A30" s="450"/>
      <c r="B30" s="345"/>
      <c r="C30" s="451"/>
      <c r="D30" s="451"/>
      <c r="E30" s="451"/>
      <c r="F30" s="451"/>
      <c r="G30" s="451"/>
      <c r="H30" s="451"/>
      <c r="I30" s="452"/>
      <c r="J30" s="452"/>
      <c r="O30" s="426" t="s">
        <v>517</v>
      </c>
      <c r="P30" s="427" t="s">
        <v>570</v>
      </c>
      <c r="Q30" s="428" t="s">
        <v>517</v>
      </c>
      <c r="R30" s="428" t="s">
        <v>517</v>
      </c>
      <c r="S30" s="428" t="s">
        <v>517</v>
      </c>
      <c r="T30" s="428" t="s">
        <v>517</v>
      </c>
      <c r="U30" s="428" t="s">
        <v>517</v>
      </c>
      <c r="V30" s="428" t="s">
        <v>517</v>
      </c>
      <c r="W30" s="429" t="s">
        <v>517</v>
      </c>
      <c r="X30" s="429" t="s">
        <v>517</v>
      </c>
      <c r="Y30" s="457"/>
      <c r="Z30" s="148">
        <v>41193</v>
      </c>
      <c r="AA30" s="55">
        <v>10</v>
      </c>
      <c r="AB30" s="122" t="s">
        <v>157</v>
      </c>
      <c r="AC30" s="46"/>
      <c r="AD30" s="153"/>
      <c r="AE30" s="122" t="s">
        <v>158</v>
      </c>
      <c r="AF30" s="49" t="s">
        <v>63</v>
      </c>
      <c r="AG30" s="50" t="s">
        <v>153</v>
      </c>
      <c r="AH30" s="43">
        <v>-39.9</v>
      </c>
      <c r="AI30" s="51">
        <v>-6.5387959866220697</v>
      </c>
    </row>
    <row r="31" spans="1:35" ht="18" customHeight="1">
      <c r="A31" s="450"/>
      <c r="B31" s="345"/>
      <c r="C31" s="451"/>
      <c r="D31" s="451"/>
      <c r="E31" s="451"/>
      <c r="F31" s="451"/>
      <c r="G31" s="451"/>
      <c r="H31" s="451"/>
      <c r="I31" s="452"/>
      <c r="J31" s="452"/>
      <c r="O31" s="426" t="s">
        <v>517</v>
      </c>
      <c r="P31" s="427" t="s">
        <v>570</v>
      </c>
      <c r="Q31" s="428" t="s">
        <v>517</v>
      </c>
      <c r="R31" s="428" t="s">
        <v>517</v>
      </c>
      <c r="S31" s="428" t="s">
        <v>517</v>
      </c>
      <c r="T31" s="428" t="s">
        <v>517</v>
      </c>
      <c r="U31" s="428" t="s">
        <v>517</v>
      </c>
      <c r="V31" s="428" t="s">
        <v>517</v>
      </c>
      <c r="W31" s="429" t="s">
        <v>517</v>
      </c>
      <c r="X31" s="429" t="s">
        <v>517</v>
      </c>
      <c r="Y31" s="457"/>
      <c r="Z31" s="148">
        <v>41194</v>
      </c>
      <c r="AA31" s="55">
        <v>10</v>
      </c>
      <c r="AB31" s="122" t="s">
        <v>161</v>
      </c>
      <c r="AC31" s="46"/>
      <c r="AD31" s="163" t="s">
        <v>162</v>
      </c>
      <c r="AE31" s="117" t="s">
        <v>148</v>
      </c>
      <c r="AF31" s="49" t="s">
        <v>38</v>
      </c>
      <c r="AG31" s="50" t="s">
        <v>39</v>
      </c>
      <c r="AH31" s="43">
        <v>-50.02</v>
      </c>
      <c r="AI31" s="164">
        <v>0</v>
      </c>
    </row>
    <row r="32" spans="1:35" ht="18" customHeight="1">
      <c r="A32" s="450"/>
      <c r="B32" s="345"/>
      <c r="C32" s="451"/>
      <c r="D32" s="451"/>
      <c r="E32" s="451"/>
      <c r="F32" s="451"/>
      <c r="G32" s="451"/>
      <c r="H32" s="451"/>
      <c r="I32" s="461"/>
      <c r="J32" s="461"/>
      <c r="O32" s="426" t="s">
        <v>517</v>
      </c>
      <c r="P32" s="427" t="s">
        <v>570</v>
      </c>
      <c r="Q32" s="428" t="s">
        <v>517</v>
      </c>
      <c r="R32" s="428" t="s">
        <v>517</v>
      </c>
      <c r="S32" s="428" t="s">
        <v>517</v>
      </c>
      <c r="T32" s="428" t="s">
        <v>517</v>
      </c>
      <c r="U32" s="428" t="s">
        <v>517</v>
      </c>
      <c r="V32" s="428" t="s">
        <v>517</v>
      </c>
      <c r="W32" s="429" t="s">
        <v>517</v>
      </c>
      <c r="X32" s="429" t="s">
        <v>517</v>
      </c>
      <c r="Y32" s="457"/>
      <c r="Z32" s="148">
        <v>41197</v>
      </c>
      <c r="AA32" s="55">
        <v>10</v>
      </c>
      <c r="AB32" s="122" t="s">
        <v>166</v>
      </c>
      <c r="AC32" s="46"/>
      <c r="AD32" s="153"/>
      <c r="AE32" s="122" t="s">
        <v>167</v>
      </c>
      <c r="AF32" s="49" t="s">
        <v>38</v>
      </c>
      <c r="AG32" s="50" t="s">
        <v>56</v>
      </c>
      <c r="AH32" s="43">
        <v>-64</v>
      </c>
      <c r="AI32" s="51" t="s">
        <v>517</v>
      </c>
    </row>
    <row r="33" spans="1:35" ht="18" customHeight="1">
      <c r="A33" s="450"/>
      <c r="B33" s="345"/>
      <c r="C33" s="451"/>
      <c r="D33" s="451"/>
      <c r="E33" s="451"/>
      <c r="F33" s="451"/>
      <c r="G33" s="451"/>
      <c r="H33" s="451"/>
      <c r="I33" s="452"/>
      <c r="J33" s="452"/>
      <c r="O33" s="426" t="s">
        <v>517</v>
      </c>
      <c r="P33" s="427" t="s">
        <v>570</v>
      </c>
      <c r="Q33" s="428" t="s">
        <v>517</v>
      </c>
      <c r="R33" s="428" t="s">
        <v>517</v>
      </c>
      <c r="S33" s="428" t="s">
        <v>517</v>
      </c>
      <c r="T33" s="428" t="s">
        <v>517</v>
      </c>
      <c r="U33" s="428" t="s">
        <v>517</v>
      </c>
      <c r="V33" s="428" t="s">
        <v>517</v>
      </c>
      <c r="W33" s="429" t="s">
        <v>517</v>
      </c>
      <c r="X33" s="429" t="s">
        <v>517</v>
      </c>
      <c r="Y33" s="457"/>
      <c r="Z33" s="148">
        <v>41198</v>
      </c>
      <c r="AA33" s="86" t="s">
        <v>67</v>
      </c>
      <c r="AB33" s="122" t="s">
        <v>171</v>
      </c>
      <c r="AC33" s="46"/>
      <c r="AD33" s="153"/>
      <c r="AE33" s="122" t="s">
        <v>172</v>
      </c>
      <c r="AF33" s="49" t="s">
        <v>48</v>
      </c>
      <c r="AG33" s="50" t="s">
        <v>127</v>
      </c>
      <c r="AH33" s="43">
        <v>-1814</v>
      </c>
      <c r="AI33" s="51" t="s">
        <v>517</v>
      </c>
    </row>
    <row r="34" spans="1:35" ht="18" customHeight="1">
      <c r="A34" s="450"/>
      <c r="B34" s="345"/>
      <c r="C34" s="451"/>
      <c r="D34" s="451"/>
      <c r="E34" s="451"/>
      <c r="F34" s="451"/>
      <c r="G34" s="451"/>
      <c r="H34" s="451"/>
      <c r="I34" s="452"/>
      <c r="J34" s="452"/>
      <c r="O34" s="426" t="s">
        <v>517</v>
      </c>
      <c r="P34" s="427" t="s">
        <v>570</v>
      </c>
      <c r="Q34" s="428" t="s">
        <v>517</v>
      </c>
      <c r="R34" s="428" t="s">
        <v>517</v>
      </c>
      <c r="S34" s="428" t="s">
        <v>517</v>
      </c>
      <c r="T34" s="428" t="s">
        <v>517</v>
      </c>
      <c r="U34" s="428" t="s">
        <v>517</v>
      </c>
      <c r="V34" s="428" t="s">
        <v>517</v>
      </c>
      <c r="W34" s="429" t="s">
        <v>517</v>
      </c>
      <c r="X34" s="429" t="s">
        <v>517</v>
      </c>
      <c r="Y34" s="457"/>
      <c r="Z34" s="172">
        <v>41199</v>
      </c>
      <c r="AA34" s="86" t="s">
        <v>67</v>
      </c>
      <c r="AB34" s="122" t="s">
        <v>174</v>
      </c>
      <c r="AC34" s="46"/>
      <c r="AD34" s="153"/>
      <c r="AE34" s="122" t="s">
        <v>172</v>
      </c>
      <c r="AF34" s="49" t="s">
        <v>48</v>
      </c>
      <c r="AG34" s="50" t="s">
        <v>127</v>
      </c>
      <c r="AH34" s="43">
        <v>-835.87</v>
      </c>
      <c r="AI34" s="51" t="s">
        <v>517</v>
      </c>
    </row>
    <row r="35" spans="1:35" ht="18" customHeight="1">
      <c r="A35" s="450"/>
      <c r="B35" s="345"/>
      <c r="C35" s="451"/>
      <c r="D35" s="451"/>
      <c r="E35" s="451"/>
      <c r="F35" s="451"/>
      <c r="G35" s="451"/>
      <c r="H35" s="451"/>
      <c r="I35" s="452"/>
      <c r="J35" s="452"/>
      <c r="O35" s="426" t="s">
        <v>517</v>
      </c>
      <c r="P35" s="427" t="s">
        <v>570</v>
      </c>
      <c r="Q35" s="428" t="s">
        <v>517</v>
      </c>
      <c r="R35" s="428" t="s">
        <v>517</v>
      </c>
      <c r="S35" s="428" t="s">
        <v>517</v>
      </c>
      <c r="T35" s="428" t="s">
        <v>517</v>
      </c>
      <c r="U35" s="428" t="s">
        <v>517</v>
      </c>
      <c r="V35" s="428" t="s">
        <v>517</v>
      </c>
      <c r="W35" s="429" t="s">
        <v>517</v>
      </c>
      <c r="X35" s="429" t="s">
        <v>517</v>
      </c>
      <c r="Y35" s="457"/>
      <c r="Z35" s="148">
        <v>41199</v>
      </c>
      <c r="AA35" s="86" t="s">
        <v>67</v>
      </c>
      <c r="AB35" s="122" t="s">
        <v>177</v>
      </c>
      <c r="AC35" s="47" t="s">
        <v>94</v>
      </c>
      <c r="AD35" s="153"/>
      <c r="AE35" s="122" t="s">
        <v>178</v>
      </c>
      <c r="AF35" s="49" t="s">
        <v>29</v>
      </c>
      <c r="AG35" s="50" t="s">
        <v>92</v>
      </c>
      <c r="AH35" s="43">
        <v>1751.7</v>
      </c>
      <c r="AI35" s="51">
        <v>287.06789297658861</v>
      </c>
    </row>
    <row r="36" spans="1:35" ht="18" customHeight="1">
      <c r="A36" s="450"/>
      <c r="B36" s="345"/>
      <c r="C36" s="451"/>
      <c r="D36" s="451"/>
      <c r="E36" s="451"/>
      <c r="F36" s="451"/>
      <c r="G36" s="451"/>
      <c r="H36" s="451"/>
      <c r="I36" s="452"/>
      <c r="J36" s="452"/>
      <c r="O36" s="426" t="s">
        <v>517</v>
      </c>
      <c r="P36" s="427" t="s">
        <v>570</v>
      </c>
      <c r="Q36" s="428" t="s">
        <v>517</v>
      </c>
      <c r="R36" s="428" t="s">
        <v>517</v>
      </c>
      <c r="S36" s="428" t="s">
        <v>517</v>
      </c>
      <c r="T36" s="428" t="s">
        <v>517</v>
      </c>
      <c r="U36" s="428" t="s">
        <v>517</v>
      </c>
      <c r="V36" s="428" t="s">
        <v>517</v>
      </c>
      <c r="W36" s="429" t="s">
        <v>517</v>
      </c>
      <c r="X36" s="429" t="s">
        <v>517</v>
      </c>
      <c r="Y36" s="457"/>
      <c r="Z36" s="148">
        <v>41199</v>
      </c>
      <c r="AA36" s="55">
        <v>10</v>
      </c>
      <c r="AB36" s="122" t="s">
        <v>182</v>
      </c>
      <c r="AC36" s="46"/>
      <c r="AD36" s="153"/>
      <c r="AE36" s="122" t="s">
        <v>55</v>
      </c>
      <c r="AF36" s="49" t="s">
        <v>38</v>
      </c>
      <c r="AG36" s="50" t="s">
        <v>56</v>
      </c>
      <c r="AH36" s="43">
        <v>-6.75</v>
      </c>
      <c r="AI36" s="51" t="s">
        <v>517</v>
      </c>
    </row>
    <row r="37" spans="1:35" ht="18" customHeight="1">
      <c r="A37" s="450"/>
      <c r="B37" s="345"/>
      <c r="C37" s="451"/>
      <c r="D37" s="451"/>
      <c r="E37" s="451"/>
      <c r="F37" s="451"/>
      <c r="G37" s="451"/>
      <c r="H37" s="451"/>
      <c r="I37" s="461"/>
      <c r="J37" s="461"/>
      <c r="O37" s="426" t="s">
        <v>517</v>
      </c>
      <c r="P37" s="427" t="s">
        <v>570</v>
      </c>
      <c r="Q37" s="428" t="s">
        <v>517</v>
      </c>
      <c r="R37" s="428" t="s">
        <v>517</v>
      </c>
      <c r="S37" s="428" t="s">
        <v>517</v>
      </c>
      <c r="T37" s="428" t="s">
        <v>517</v>
      </c>
      <c r="U37" s="428" t="s">
        <v>517</v>
      </c>
      <c r="V37" s="428" t="s">
        <v>517</v>
      </c>
      <c r="W37" s="429" t="s">
        <v>517</v>
      </c>
      <c r="X37" s="429" t="s">
        <v>517</v>
      </c>
      <c r="Y37" s="457"/>
      <c r="Z37" s="148">
        <v>41204</v>
      </c>
      <c r="AA37" s="55">
        <v>10</v>
      </c>
      <c r="AB37" s="122" t="s">
        <v>185</v>
      </c>
      <c r="AC37" s="46"/>
      <c r="AD37" s="153"/>
      <c r="AE37" s="122" t="s">
        <v>186</v>
      </c>
      <c r="AF37" s="49" t="s">
        <v>38</v>
      </c>
      <c r="AG37" s="50" t="s">
        <v>56</v>
      </c>
      <c r="AH37" s="43">
        <v>-237</v>
      </c>
      <c r="AI37" s="187">
        <v>-38.840000000000003</v>
      </c>
    </row>
    <row r="38" spans="1:35" ht="18" customHeight="1">
      <c r="A38" s="450"/>
      <c r="B38" s="345"/>
      <c r="C38" s="451"/>
      <c r="D38" s="451"/>
      <c r="E38" s="451"/>
      <c r="F38" s="451"/>
      <c r="G38" s="451"/>
      <c r="H38" s="451"/>
      <c r="I38" s="461"/>
      <c r="J38" s="461"/>
      <c r="O38" s="426" t="s">
        <v>517</v>
      </c>
      <c r="P38" s="427" t="s">
        <v>570</v>
      </c>
      <c r="Q38" s="428" t="s">
        <v>517</v>
      </c>
      <c r="R38" s="428" t="s">
        <v>517</v>
      </c>
      <c r="S38" s="428" t="s">
        <v>517</v>
      </c>
      <c r="T38" s="428" t="s">
        <v>517</v>
      </c>
      <c r="U38" s="428" t="s">
        <v>517</v>
      </c>
      <c r="V38" s="428" t="s">
        <v>517</v>
      </c>
      <c r="W38" s="429" t="s">
        <v>517</v>
      </c>
      <c r="X38" s="429" t="s">
        <v>517</v>
      </c>
      <c r="Y38" s="457"/>
      <c r="Z38" s="148">
        <v>41205</v>
      </c>
      <c r="AA38" s="55">
        <v>10</v>
      </c>
      <c r="AB38" s="122" t="s">
        <v>151</v>
      </c>
      <c r="AC38" s="46"/>
      <c r="AD38" s="153"/>
      <c r="AE38" s="122" t="s">
        <v>152</v>
      </c>
      <c r="AF38" s="49" t="s">
        <v>63</v>
      </c>
      <c r="AG38" s="50" t="s">
        <v>153</v>
      </c>
      <c r="AH38" s="43">
        <v>-122</v>
      </c>
      <c r="AI38" s="51">
        <v>-19.993311036789294</v>
      </c>
    </row>
    <row r="39" spans="1:35" ht="18" customHeight="1">
      <c r="A39" s="450"/>
      <c r="B39" s="345"/>
      <c r="C39" s="451"/>
      <c r="D39" s="451"/>
      <c r="E39" s="451"/>
      <c r="F39" s="451"/>
      <c r="G39" s="451"/>
      <c r="H39" s="451"/>
      <c r="I39" s="461"/>
      <c r="J39" s="461"/>
      <c r="O39" s="426" t="s">
        <v>517</v>
      </c>
      <c r="P39" s="427" t="s">
        <v>570</v>
      </c>
      <c r="Q39" s="428" t="s">
        <v>517</v>
      </c>
      <c r="R39" s="428" t="s">
        <v>517</v>
      </c>
      <c r="S39" s="428" t="s">
        <v>517</v>
      </c>
      <c r="T39" s="428" t="s">
        <v>517</v>
      </c>
      <c r="U39" s="428" t="s">
        <v>517</v>
      </c>
      <c r="V39" s="428" t="s">
        <v>517</v>
      </c>
      <c r="W39" s="429" t="s">
        <v>517</v>
      </c>
      <c r="X39" s="429" t="s">
        <v>517</v>
      </c>
      <c r="Y39" s="457"/>
      <c r="Z39" s="148">
        <v>41207</v>
      </c>
      <c r="AA39" s="55">
        <v>10</v>
      </c>
      <c r="AB39" s="122" t="s">
        <v>192</v>
      </c>
      <c r="AC39" s="46"/>
      <c r="AD39" s="163" t="s">
        <v>193</v>
      </c>
      <c r="AE39" s="122" t="s">
        <v>80</v>
      </c>
      <c r="AF39" s="49" t="s">
        <v>29</v>
      </c>
      <c r="AG39" s="50" t="s">
        <v>31</v>
      </c>
      <c r="AH39" s="43">
        <v>1158.52</v>
      </c>
      <c r="AI39" s="51">
        <v>189.85779264214045</v>
      </c>
    </row>
    <row r="40" spans="1:35" ht="18" customHeight="1">
      <c r="A40" s="450"/>
      <c r="B40" s="345"/>
      <c r="C40" s="451"/>
      <c r="D40" s="451"/>
      <c r="E40" s="451"/>
      <c r="F40" s="451"/>
      <c r="G40" s="451"/>
      <c r="H40" s="451"/>
      <c r="I40" s="452"/>
      <c r="J40" s="452"/>
      <c r="O40" s="426" t="s">
        <v>517</v>
      </c>
      <c r="P40" s="427" t="s">
        <v>570</v>
      </c>
      <c r="Q40" s="428" t="s">
        <v>517</v>
      </c>
      <c r="R40" s="428" t="s">
        <v>517</v>
      </c>
      <c r="S40" s="428" t="s">
        <v>517</v>
      </c>
      <c r="T40" s="428" t="s">
        <v>517</v>
      </c>
      <c r="U40" s="428" t="s">
        <v>517</v>
      </c>
      <c r="V40" s="428" t="s">
        <v>517</v>
      </c>
      <c r="W40" s="429" t="s">
        <v>517</v>
      </c>
      <c r="X40" s="429" t="s">
        <v>517</v>
      </c>
      <c r="Y40" s="457"/>
      <c r="Z40" s="148">
        <v>41207</v>
      </c>
      <c r="AA40" s="55">
        <v>10</v>
      </c>
      <c r="AB40" s="122" t="s">
        <v>192</v>
      </c>
      <c r="AC40" s="46"/>
      <c r="AD40" s="163" t="s">
        <v>196</v>
      </c>
      <c r="AE40" s="122" t="s">
        <v>197</v>
      </c>
      <c r="AF40" s="49" t="s">
        <v>29</v>
      </c>
      <c r="AG40" s="50" t="s">
        <v>71</v>
      </c>
      <c r="AH40" s="43">
        <v>1963.59</v>
      </c>
      <c r="AI40" s="51">
        <v>321.79234113712369</v>
      </c>
    </row>
    <row r="41" spans="1:35" ht="18" customHeight="1">
      <c r="A41" s="450"/>
      <c r="B41" s="345"/>
      <c r="C41" s="451"/>
      <c r="D41" s="451"/>
      <c r="E41" s="451"/>
      <c r="F41" s="451"/>
      <c r="G41" s="451"/>
      <c r="H41" s="451"/>
      <c r="I41" s="452"/>
      <c r="J41" s="452"/>
      <c r="O41" s="426" t="s">
        <v>517</v>
      </c>
      <c r="P41" s="427" t="s">
        <v>570</v>
      </c>
      <c r="Q41" s="428" t="s">
        <v>517</v>
      </c>
      <c r="R41" s="428" t="s">
        <v>517</v>
      </c>
      <c r="S41" s="428" t="s">
        <v>517</v>
      </c>
      <c r="T41" s="428" t="s">
        <v>517</v>
      </c>
      <c r="U41" s="428" t="s">
        <v>517</v>
      </c>
      <c r="V41" s="428" t="s">
        <v>517</v>
      </c>
      <c r="W41" s="429" t="s">
        <v>517</v>
      </c>
      <c r="X41" s="429" t="s">
        <v>517</v>
      </c>
      <c r="Y41" s="457"/>
      <c r="Z41" s="148">
        <v>41207</v>
      </c>
      <c r="AA41" s="55">
        <v>10</v>
      </c>
      <c r="AB41" s="122" t="s">
        <v>200</v>
      </c>
      <c r="AC41" s="46"/>
      <c r="AD41" s="163" t="s">
        <v>201</v>
      </c>
      <c r="AE41" s="122" t="s">
        <v>80</v>
      </c>
      <c r="AF41" s="49" t="s">
        <v>29</v>
      </c>
      <c r="AG41" s="50" t="s">
        <v>31</v>
      </c>
      <c r="AH41" s="43">
        <v>149.62</v>
      </c>
      <c r="AI41" s="51">
        <v>24.519665551839466</v>
      </c>
    </row>
    <row r="42" spans="1:35" ht="18" customHeight="1">
      <c r="A42" s="450"/>
      <c r="B42" s="345"/>
      <c r="C42" s="451"/>
      <c r="D42" s="451"/>
      <c r="E42" s="451"/>
      <c r="F42" s="451"/>
      <c r="G42" s="451"/>
      <c r="H42" s="451"/>
      <c r="I42" s="452"/>
      <c r="J42" s="452"/>
      <c r="O42" s="426" t="s">
        <v>517</v>
      </c>
      <c r="P42" s="427" t="s">
        <v>570</v>
      </c>
      <c r="Q42" s="428" t="s">
        <v>517</v>
      </c>
      <c r="R42" s="428" t="s">
        <v>517</v>
      </c>
      <c r="S42" s="428" t="s">
        <v>517</v>
      </c>
      <c r="T42" s="428" t="s">
        <v>517</v>
      </c>
      <c r="U42" s="428" t="s">
        <v>517</v>
      </c>
      <c r="V42" s="428" t="s">
        <v>517</v>
      </c>
      <c r="W42" s="429" t="s">
        <v>517</v>
      </c>
      <c r="X42" s="429" t="s">
        <v>517</v>
      </c>
      <c r="Y42" s="457"/>
      <c r="Z42" s="148">
        <v>41207</v>
      </c>
      <c r="AA42" s="55">
        <v>10</v>
      </c>
      <c r="AB42" s="122" t="s">
        <v>200</v>
      </c>
      <c r="AC42" s="46"/>
      <c r="AD42" s="163" t="s">
        <v>203</v>
      </c>
      <c r="AE42" s="122" t="s">
        <v>197</v>
      </c>
      <c r="AF42" s="49" t="s">
        <v>29</v>
      </c>
      <c r="AG42" s="50" t="s">
        <v>71</v>
      </c>
      <c r="AH42" s="43">
        <v>327.51</v>
      </c>
      <c r="AI42" s="51">
        <v>53.67220735785952</v>
      </c>
    </row>
    <row r="43" spans="1:35" ht="18" customHeight="1">
      <c r="A43" s="450"/>
      <c r="B43" s="345"/>
      <c r="C43" s="451"/>
      <c r="D43" s="451"/>
      <c r="E43" s="451"/>
      <c r="F43" s="451"/>
      <c r="G43" s="451"/>
      <c r="H43" s="451"/>
      <c r="I43" s="452"/>
      <c r="J43" s="452"/>
      <c r="O43" s="426" t="s">
        <v>517</v>
      </c>
      <c r="P43" s="427" t="s">
        <v>570</v>
      </c>
      <c r="Q43" s="428" t="s">
        <v>517</v>
      </c>
      <c r="R43" s="428" t="s">
        <v>517</v>
      </c>
      <c r="S43" s="428" t="s">
        <v>517</v>
      </c>
      <c r="T43" s="428" t="s">
        <v>517</v>
      </c>
      <c r="U43" s="428" t="s">
        <v>517</v>
      </c>
      <c r="V43" s="428" t="s">
        <v>517</v>
      </c>
      <c r="W43" s="429" t="s">
        <v>517</v>
      </c>
      <c r="X43" s="429" t="s">
        <v>517</v>
      </c>
      <c r="Y43" s="457"/>
      <c r="Z43" s="148">
        <v>41207</v>
      </c>
      <c r="AA43" s="86" t="s">
        <v>67</v>
      </c>
      <c r="AB43" s="122" t="s">
        <v>99</v>
      </c>
      <c r="AC43" s="46"/>
      <c r="AD43" s="163" t="s">
        <v>205</v>
      </c>
      <c r="AE43" s="122" t="s">
        <v>197</v>
      </c>
      <c r="AF43" s="49" t="s">
        <v>29</v>
      </c>
      <c r="AG43" s="50" t="s">
        <v>75</v>
      </c>
      <c r="AH43" s="43">
        <v>225.55</v>
      </c>
      <c r="AI43" s="51">
        <v>36.963043478260857</v>
      </c>
    </row>
    <row r="44" spans="1:35" ht="18" customHeight="1">
      <c r="A44" s="450"/>
      <c r="B44" s="345"/>
      <c r="C44" s="451"/>
      <c r="D44" s="451"/>
      <c r="E44" s="451"/>
      <c r="F44" s="451"/>
      <c r="G44" s="451"/>
      <c r="H44" s="451"/>
      <c r="I44" s="452"/>
      <c r="J44" s="452"/>
      <c r="O44" s="426" t="s">
        <v>517</v>
      </c>
      <c r="P44" s="427" t="s">
        <v>570</v>
      </c>
      <c r="Q44" s="428" t="s">
        <v>517</v>
      </c>
      <c r="R44" s="428" t="s">
        <v>517</v>
      </c>
      <c r="S44" s="428" t="s">
        <v>517</v>
      </c>
      <c r="T44" s="428" t="s">
        <v>517</v>
      </c>
      <c r="U44" s="428" t="s">
        <v>517</v>
      </c>
      <c r="V44" s="428" t="s">
        <v>517</v>
      </c>
      <c r="W44" s="429" t="s">
        <v>517</v>
      </c>
      <c r="X44" s="429" t="s">
        <v>517</v>
      </c>
      <c r="Y44" s="457"/>
      <c r="Z44" s="148">
        <v>41208</v>
      </c>
      <c r="AA44" s="86" t="s">
        <v>67</v>
      </c>
      <c r="AB44" s="122" t="s">
        <v>207</v>
      </c>
      <c r="AC44" s="123" t="s">
        <v>68</v>
      </c>
      <c r="AD44" s="163" t="s">
        <v>208</v>
      </c>
      <c r="AE44" s="122" t="s">
        <v>178</v>
      </c>
      <c r="AF44" s="49" t="s">
        <v>29</v>
      </c>
      <c r="AG44" s="50" t="s">
        <v>92</v>
      </c>
      <c r="AH44" s="43">
        <v>1751.71</v>
      </c>
      <c r="AI44" s="51">
        <v>287.06953177257515</v>
      </c>
    </row>
    <row r="45" spans="1:35" ht="18" customHeight="1">
      <c r="A45" s="450"/>
      <c r="B45" s="345"/>
      <c r="C45" s="451"/>
      <c r="D45" s="451"/>
      <c r="E45" s="451"/>
      <c r="F45" s="451"/>
      <c r="G45" s="451"/>
      <c r="H45" s="451"/>
      <c r="I45" s="452"/>
      <c r="J45" s="452"/>
      <c r="O45" s="426" t="s">
        <v>517</v>
      </c>
      <c r="P45" s="427" t="s">
        <v>570</v>
      </c>
      <c r="Q45" s="428" t="s">
        <v>517</v>
      </c>
      <c r="R45" s="428" t="s">
        <v>517</v>
      </c>
      <c r="S45" s="428" t="s">
        <v>517</v>
      </c>
      <c r="T45" s="428" t="s">
        <v>517</v>
      </c>
      <c r="U45" s="428" t="s">
        <v>517</v>
      </c>
      <c r="V45" s="428" t="s">
        <v>517</v>
      </c>
      <c r="W45" s="429" t="s">
        <v>517</v>
      </c>
      <c r="X45" s="429" t="s">
        <v>517</v>
      </c>
      <c r="Y45" s="457"/>
      <c r="Z45" s="148">
        <v>41208</v>
      </c>
      <c r="AA45" s="55">
        <v>10</v>
      </c>
      <c r="AB45" s="122" t="s">
        <v>209</v>
      </c>
      <c r="AC45" s="123" t="s">
        <v>68</v>
      </c>
      <c r="AD45" s="163" t="s">
        <v>210</v>
      </c>
      <c r="AE45" s="122" t="s">
        <v>211</v>
      </c>
      <c r="AF45" s="49" t="s">
        <v>29</v>
      </c>
      <c r="AG45" s="50" t="s">
        <v>31</v>
      </c>
      <c r="AH45" s="43">
        <v>59.27</v>
      </c>
      <c r="AI45" s="51">
        <v>9.7131438127090277</v>
      </c>
    </row>
    <row r="46" spans="1:35" ht="18" customHeight="1">
      <c r="A46" s="450"/>
      <c r="B46" s="345"/>
      <c r="C46" s="451"/>
      <c r="D46" s="451"/>
      <c r="E46" s="451"/>
      <c r="F46" s="451"/>
      <c r="G46" s="451"/>
      <c r="H46" s="451"/>
      <c r="I46" s="461"/>
      <c r="J46" s="461"/>
      <c r="O46" s="426" t="s">
        <v>517</v>
      </c>
      <c r="P46" s="427" t="s">
        <v>570</v>
      </c>
      <c r="Q46" s="428" t="s">
        <v>517</v>
      </c>
      <c r="R46" s="428" t="s">
        <v>517</v>
      </c>
      <c r="S46" s="428" t="s">
        <v>517</v>
      </c>
      <c r="T46" s="428" t="s">
        <v>517</v>
      </c>
      <c r="U46" s="428" t="s">
        <v>517</v>
      </c>
      <c r="V46" s="428" t="s">
        <v>517</v>
      </c>
      <c r="W46" s="429" t="s">
        <v>517</v>
      </c>
      <c r="X46" s="429" t="s">
        <v>517</v>
      </c>
      <c r="Y46" s="457"/>
      <c r="Z46" s="148">
        <v>41208</v>
      </c>
      <c r="AA46" s="55">
        <v>10</v>
      </c>
      <c r="AB46" s="122" t="s">
        <v>212</v>
      </c>
      <c r="AC46" s="123" t="s">
        <v>68</v>
      </c>
      <c r="AD46" s="163" t="s">
        <v>213</v>
      </c>
      <c r="AE46" s="122" t="s">
        <v>211</v>
      </c>
      <c r="AF46" s="49" t="s">
        <v>29</v>
      </c>
      <c r="AG46" s="50" t="s">
        <v>31</v>
      </c>
      <c r="AH46" s="217">
        <v>37.979999999999997</v>
      </c>
      <c r="AI46" s="51">
        <v>6.2241471571906324</v>
      </c>
    </row>
    <row r="47" spans="1:35" ht="18" customHeight="1">
      <c r="A47" s="450"/>
      <c r="B47" s="345"/>
      <c r="C47" s="451"/>
      <c r="D47" s="451"/>
      <c r="E47" s="451"/>
      <c r="F47" s="451"/>
      <c r="G47" s="451"/>
      <c r="H47" s="451"/>
      <c r="I47" s="452"/>
      <c r="J47" s="452"/>
      <c r="O47" s="426" t="s">
        <v>517</v>
      </c>
      <c r="P47" s="427" t="s">
        <v>570</v>
      </c>
      <c r="Q47" s="428" t="s">
        <v>517</v>
      </c>
      <c r="R47" s="428" t="s">
        <v>517</v>
      </c>
      <c r="S47" s="428" t="s">
        <v>517</v>
      </c>
      <c r="T47" s="428" t="s">
        <v>517</v>
      </c>
      <c r="U47" s="428" t="s">
        <v>517</v>
      </c>
      <c r="V47" s="428" t="s">
        <v>517</v>
      </c>
      <c r="W47" s="429" t="s">
        <v>517</v>
      </c>
      <c r="X47" s="429" t="s">
        <v>517</v>
      </c>
      <c r="Y47" s="457"/>
      <c r="Z47" s="148">
        <v>41208</v>
      </c>
      <c r="AA47" s="55">
        <v>10</v>
      </c>
      <c r="AB47" s="122" t="s">
        <v>214</v>
      </c>
      <c r="AC47" s="123" t="s">
        <v>68</v>
      </c>
      <c r="AD47" s="163" t="s">
        <v>215</v>
      </c>
      <c r="AE47" s="122" t="s">
        <v>211</v>
      </c>
      <c r="AF47" s="49" t="s">
        <v>29</v>
      </c>
      <c r="AG47" s="50" t="s">
        <v>31</v>
      </c>
      <c r="AH47" s="217">
        <v>87.42</v>
      </c>
      <c r="AI47" s="51">
        <v>14.32635451505017</v>
      </c>
    </row>
    <row r="48" spans="1:35" ht="18" customHeight="1">
      <c r="A48" s="450"/>
      <c r="B48" s="345"/>
      <c r="C48" s="451"/>
      <c r="D48" s="451"/>
      <c r="E48" s="451"/>
      <c r="F48" s="451"/>
      <c r="G48" s="451"/>
      <c r="H48" s="451"/>
      <c r="I48" s="452"/>
      <c r="J48" s="452"/>
      <c r="O48" s="426" t="s">
        <v>517</v>
      </c>
      <c r="P48" s="427" t="s">
        <v>570</v>
      </c>
      <c r="Q48" s="428" t="s">
        <v>517</v>
      </c>
      <c r="R48" s="428" t="s">
        <v>517</v>
      </c>
      <c r="S48" s="428" t="s">
        <v>517</v>
      </c>
      <c r="T48" s="428" t="s">
        <v>517</v>
      </c>
      <c r="U48" s="428" t="s">
        <v>517</v>
      </c>
      <c r="V48" s="428" t="s">
        <v>517</v>
      </c>
      <c r="W48" s="429" t="s">
        <v>517</v>
      </c>
      <c r="X48" s="429" t="s">
        <v>517</v>
      </c>
      <c r="Y48" s="457"/>
      <c r="Z48" s="148">
        <v>41208</v>
      </c>
      <c r="AA48" s="55">
        <v>10</v>
      </c>
      <c r="AB48" s="122" t="s">
        <v>46</v>
      </c>
      <c r="AC48" s="46"/>
      <c r="AD48" s="153"/>
      <c r="AE48" s="122" t="s">
        <v>47</v>
      </c>
      <c r="AF48" s="49" t="s">
        <v>38</v>
      </c>
      <c r="AG48" s="50" t="s">
        <v>56</v>
      </c>
      <c r="AH48" s="43">
        <v>-32.4</v>
      </c>
      <c r="AI48" s="51" t="s">
        <v>517</v>
      </c>
    </row>
    <row r="49" spans="1:35" ht="18" customHeight="1">
      <c r="A49" s="450"/>
      <c r="B49" s="345"/>
      <c r="C49" s="451"/>
      <c r="D49" s="451"/>
      <c r="E49" s="451"/>
      <c r="F49" s="451"/>
      <c r="G49" s="451"/>
      <c r="H49" s="451"/>
      <c r="I49" s="452"/>
      <c r="J49" s="452"/>
      <c r="O49" s="426" t="s">
        <v>517</v>
      </c>
      <c r="P49" s="427" t="s">
        <v>570</v>
      </c>
      <c r="Q49" s="428" t="s">
        <v>517</v>
      </c>
      <c r="R49" s="428" t="s">
        <v>517</v>
      </c>
      <c r="S49" s="428" t="s">
        <v>517</v>
      </c>
      <c r="T49" s="428" t="s">
        <v>517</v>
      </c>
      <c r="U49" s="428" t="s">
        <v>517</v>
      </c>
      <c r="V49" s="428" t="s">
        <v>517</v>
      </c>
      <c r="W49" s="429" t="s">
        <v>517</v>
      </c>
      <c r="X49" s="429" t="s">
        <v>517</v>
      </c>
      <c r="Y49" s="457"/>
      <c r="Z49" s="148">
        <v>41208</v>
      </c>
      <c r="AA49" s="55">
        <v>10</v>
      </c>
      <c r="AB49" s="122" t="s">
        <v>219</v>
      </c>
      <c r="AC49" s="46"/>
      <c r="AD49" s="153"/>
      <c r="AE49" s="122" t="s">
        <v>55</v>
      </c>
      <c r="AF49" s="49" t="s">
        <v>38</v>
      </c>
      <c r="AG49" s="50" t="s">
        <v>56</v>
      </c>
      <c r="AH49" s="43">
        <v>-6.6</v>
      </c>
      <c r="AI49" s="51" t="s">
        <v>517</v>
      </c>
    </row>
    <row r="50" spans="1:35" ht="18" customHeight="1">
      <c r="A50" s="450"/>
      <c r="B50" s="345"/>
      <c r="C50" s="451"/>
      <c r="D50" s="451"/>
      <c r="E50" s="451"/>
      <c r="F50" s="451"/>
      <c r="G50" s="451"/>
      <c r="H50" s="451"/>
      <c r="I50" s="452"/>
      <c r="J50" s="452"/>
      <c r="O50" s="426" t="s">
        <v>517</v>
      </c>
      <c r="P50" s="427" t="s">
        <v>570</v>
      </c>
      <c r="Q50" s="428" t="s">
        <v>517</v>
      </c>
      <c r="R50" s="428" t="s">
        <v>517</v>
      </c>
      <c r="S50" s="428" t="s">
        <v>517</v>
      </c>
      <c r="T50" s="428" t="s">
        <v>517</v>
      </c>
      <c r="U50" s="428" t="s">
        <v>517</v>
      </c>
      <c r="V50" s="428" t="s">
        <v>517</v>
      </c>
      <c r="W50" s="429" t="s">
        <v>517</v>
      </c>
      <c r="X50" s="429" t="s">
        <v>517</v>
      </c>
      <c r="Y50" s="457"/>
      <c r="Z50" s="148">
        <v>41211</v>
      </c>
      <c r="AA50" s="55">
        <v>10</v>
      </c>
      <c r="AB50" s="122" t="s">
        <v>221</v>
      </c>
      <c r="AC50" s="46"/>
      <c r="AD50" s="153"/>
      <c r="AE50" s="122" t="s">
        <v>222</v>
      </c>
      <c r="AF50" s="49" t="s">
        <v>62</v>
      </c>
      <c r="AG50" s="50" t="s">
        <v>154</v>
      </c>
      <c r="AH50" s="43">
        <v>-449.66</v>
      </c>
      <c r="AI50" s="51">
        <v>-73.690100334448175</v>
      </c>
    </row>
    <row r="51" spans="1:35" ht="18" customHeight="1">
      <c r="A51" s="450"/>
      <c r="B51" s="345"/>
      <c r="C51" s="451"/>
      <c r="D51" s="451"/>
      <c r="E51" s="451"/>
      <c r="F51" s="451"/>
      <c r="G51" s="451"/>
      <c r="H51" s="451"/>
      <c r="I51" s="461"/>
      <c r="J51" s="461"/>
      <c r="O51" s="426" t="s">
        <v>517</v>
      </c>
      <c r="P51" s="427" t="s">
        <v>570</v>
      </c>
      <c r="Q51" s="428" t="s">
        <v>517</v>
      </c>
      <c r="R51" s="428" t="s">
        <v>517</v>
      </c>
      <c r="S51" s="428" t="s">
        <v>517</v>
      </c>
      <c r="T51" s="428" t="s">
        <v>517</v>
      </c>
      <c r="U51" s="428" t="s">
        <v>517</v>
      </c>
      <c r="V51" s="428" t="s">
        <v>517</v>
      </c>
      <c r="W51" s="429" t="s">
        <v>517</v>
      </c>
      <c r="X51" s="429" t="s">
        <v>517</v>
      </c>
      <c r="Y51" s="457"/>
      <c r="Z51" s="148">
        <v>41211</v>
      </c>
      <c r="AA51" s="86" t="s">
        <v>67</v>
      </c>
      <c r="AB51" s="122" t="s">
        <v>224</v>
      </c>
      <c r="AC51" s="46"/>
      <c r="AD51" s="153"/>
      <c r="AE51" s="122" t="s">
        <v>225</v>
      </c>
      <c r="AF51" s="49" t="s">
        <v>62</v>
      </c>
      <c r="AG51" s="50" t="s">
        <v>21</v>
      </c>
      <c r="AH51" s="43">
        <v>-2660</v>
      </c>
      <c r="AI51" s="51" t="s">
        <v>517</v>
      </c>
    </row>
    <row r="52" spans="1:35" ht="18" customHeight="1">
      <c r="A52" s="450"/>
      <c r="B52" s="345"/>
      <c r="C52" s="451"/>
      <c r="D52" s="451"/>
      <c r="E52" s="451"/>
      <c r="F52" s="451"/>
      <c r="G52" s="451"/>
      <c r="H52" s="451"/>
      <c r="I52" s="461"/>
      <c r="J52" s="461"/>
      <c r="O52" s="426" t="s">
        <v>517</v>
      </c>
      <c r="P52" s="427" t="s">
        <v>570</v>
      </c>
      <c r="Q52" s="428" t="s">
        <v>517</v>
      </c>
      <c r="R52" s="428" t="s">
        <v>517</v>
      </c>
      <c r="S52" s="428" t="s">
        <v>517</v>
      </c>
      <c r="T52" s="428" t="s">
        <v>517</v>
      </c>
      <c r="U52" s="428" t="s">
        <v>517</v>
      </c>
      <c r="V52" s="428" t="s">
        <v>517</v>
      </c>
      <c r="W52" s="429" t="s">
        <v>517</v>
      </c>
      <c r="X52" s="429" t="s">
        <v>517</v>
      </c>
      <c r="Y52" s="457"/>
      <c r="Z52" s="148">
        <v>41211</v>
      </c>
      <c r="AA52" s="55">
        <v>10</v>
      </c>
      <c r="AB52" s="122" t="s">
        <v>89</v>
      </c>
      <c r="AC52" s="46"/>
      <c r="AD52" s="153"/>
      <c r="AE52" s="122" t="s">
        <v>227</v>
      </c>
      <c r="AF52" s="49" t="s">
        <v>63</v>
      </c>
      <c r="AG52" s="50" t="s">
        <v>91</v>
      </c>
      <c r="AH52" s="43">
        <v>-100</v>
      </c>
      <c r="AI52" s="51" t="s">
        <v>517</v>
      </c>
    </row>
    <row r="53" spans="1:35" ht="18" customHeight="1">
      <c r="A53" s="450"/>
      <c r="B53" s="345"/>
      <c r="C53" s="451"/>
      <c r="D53" s="451"/>
      <c r="E53" s="451"/>
      <c r="F53" s="451"/>
      <c r="G53" s="451"/>
      <c r="H53" s="451"/>
      <c r="I53" s="461"/>
      <c r="J53" s="461"/>
      <c r="O53" s="426" t="s">
        <v>517</v>
      </c>
      <c r="P53" s="427" t="s">
        <v>570</v>
      </c>
      <c r="Q53" s="428" t="s">
        <v>517</v>
      </c>
      <c r="R53" s="428" t="s">
        <v>517</v>
      </c>
      <c r="S53" s="428" t="s">
        <v>517</v>
      </c>
      <c r="T53" s="428" t="s">
        <v>517</v>
      </c>
      <c r="U53" s="428" t="s">
        <v>517</v>
      </c>
      <c r="V53" s="428" t="s">
        <v>517</v>
      </c>
      <c r="W53" s="429" t="s">
        <v>517</v>
      </c>
      <c r="X53" s="429" t="s">
        <v>517</v>
      </c>
      <c r="Y53" s="457"/>
      <c r="Z53" s="148">
        <v>41211</v>
      </c>
      <c r="AA53" s="55">
        <v>10</v>
      </c>
      <c r="AB53" s="122" t="s">
        <v>229</v>
      </c>
      <c r="AC53" s="46"/>
      <c r="AD53" s="153"/>
      <c r="AE53" s="122" t="s">
        <v>230</v>
      </c>
      <c r="AF53" s="49" t="s">
        <v>63</v>
      </c>
      <c r="AG53" s="50" t="s">
        <v>143</v>
      </c>
      <c r="AH53" s="43">
        <v>-10.78</v>
      </c>
      <c r="AI53" s="51" t="s">
        <v>517</v>
      </c>
    </row>
    <row r="54" spans="1:35" ht="18" customHeight="1" thickBot="1">
      <c r="A54" s="450"/>
      <c r="B54" s="345"/>
      <c r="C54" s="451"/>
      <c r="D54" s="451"/>
      <c r="E54" s="451"/>
      <c r="F54" s="451"/>
      <c r="G54" s="451"/>
      <c r="H54" s="451"/>
      <c r="I54" s="461"/>
      <c r="J54" s="461"/>
      <c r="O54" s="426" t="s">
        <v>517</v>
      </c>
      <c r="P54" s="427" t="s">
        <v>570</v>
      </c>
      <c r="Q54" s="428" t="s">
        <v>517</v>
      </c>
      <c r="R54" s="428" t="s">
        <v>517</v>
      </c>
      <c r="S54" s="428" t="s">
        <v>517</v>
      </c>
      <c r="T54" s="428" t="s">
        <v>517</v>
      </c>
      <c r="U54" s="428" t="s">
        <v>517</v>
      </c>
      <c r="V54" s="428" t="s">
        <v>517</v>
      </c>
      <c r="W54" s="429" t="s">
        <v>517</v>
      </c>
      <c r="X54" s="429" t="s">
        <v>517</v>
      </c>
      <c r="Y54" s="457"/>
      <c r="Z54" s="219">
        <v>41211</v>
      </c>
      <c r="AA54" s="86" t="s">
        <v>67</v>
      </c>
      <c r="AB54" s="225" t="s">
        <v>232</v>
      </c>
      <c r="AC54" s="226"/>
      <c r="AD54" s="227"/>
      <c r="AE54" s="225" t="s">
        <v>233</v>
      </c>
      <c r="AF54" s="228" t="s">
        <v>41</v>
      </c>
      <c r="AG54" s="229" t="s">
        <v>108</v>
      </c>
      <c r="AH54" s="43">
        <v>-1901.64</v>
      </c>
      <c r="AI54" s="230">
        <v>-311.63999999999987</v>
      </c>
    </row>
    <row r="55" spans="1:35" ht="18" customHeight="1" thickTop="1">
      <c r="A55" s="450"/>
      <c r="B55" s="345"/>
      <c r="C55" s="451"/>
      <c r="D55" s="451"/>
      <c r="E55" s="451"/>
      <c r="F55" s="451"/>
      <c r="G55" s="451"/>
      <c r="H55" s="451"/>
      <c r="I55" s="452"/>
      <c r="J55" s="452"/>
      <c r="O55" s="426" t="s">
        <v>517</v>
      </c>
      <c r="P55" s="427" t="s">
        <v>570</v>
      </c>
      <c r="Q55" s="428" t="s">
        <v>517</v>
      </c>
      <c r="R55" s="428" t="s">
        <v>517</v>
      </c>
      <c r="S55" s="428" t="s">
        <v>517</v>
      </c>
      <c r="T55" s="428" t="s">
        <v>517</v>
      </c>
      <c r="U55" s="428" t="s">
        <v>517</v>
      </c>
      <c r="V55" s="428" t="s">
        <v>517</v>
      </c>
      <c r="W55" s="429" t="s">
        <v>517</v>
      </c>
      <c r="X55" s="429" t="s">
        <v>517</v>
      </c>
      <c r="Y55" s="457"/>
      <c r="Z55" s="238">
        <v>41218</v>
      </c>
      <c r="AA55" s="244">
        <v>11</v>
      </c>
      <c r="AB55" s="245" t="s">
        <v>60</v>
      </c>
      <c r="AC55" s="246"/>
      <c r="AD55" s="247"/>
      <c r="AE55" s="245" t="s">
        <v>236</v>
      </c>
      <c r="AF55" s="248" t="s">
        <v>62</v>
      </c>
      <c r="AG55" s="249" t="s">
        <v>61</v>
      </c>
      <c r="AH55" s="43">
        <v>-40.57</v>
      </c>
      <c r="AI55" s="250" t="s">
        <v>517</v>
      </c>
    </row>
    <row r="56" spans="1:35" ht="18" customHeight="1">
      <c r="A56" s="450"/>
      <c r="B56" s="345"/>
      <c r="C56" s="451"/>
      <c r="D56" s="451"/>
      <c r="E56" s="451"/>
      <c r="F56" s="451"/>
      <c r="G56" s="451"/>
      <c r="H56" s="451"/>
      <c r="I56" s="461"/>
      <c r="J56" s="461"/>
      <c r="O56" s="426" t="s">
        <v>517</v>
      </c>
      <c r="P56" s="427" t="s">
        <v>570</v>
      </c>
      <c r="Q56" s="428" t="s">
        <v>517</v>
      </c>
      <c r="R56" s="428" t="s">
        <v>517</v>
      </c>
      <c r="S56" s="428" t="s">
        <v>517</v>
      </c>
      <c r="T56" s="428" t="s">
        <v>517</v>
      </c>
      <c r="U56" s="428" t="s">
        <v>517</v>
      </c>
      <c r="V56" s="428" t="s">
        <v>517</v>
      </c>
      <c r="W56" s="429" t="s">
        <v>517</v>
      </c>
      <c r="X56" s="429" t="s">
        <v>517</v>
      </c>
      <c r="Y56" s="457"/>
      <c r="Z56" s="148">
        <v>41220</v>
      </c>
      <c r="AA56" s="262">
        <v>11</v>
      </c>
      <c r="AB56" s="61"/>
      <c r="AC56" s="46"/>
      <c r="AD56" s="153"/>
      <c r="AE56" s="122" t="s">
        <v>55</v>
      </c>
      <c r="AF56" s="49" t="s">
        <v>38</v>
      </c>
      <c r="AG56" s="50" t="s">
        <v>56</v>
      </c>
      <c r="AH56" s="43">
        <v>-21</v>
      </c>
      <c r="AI56" s="263">
        <v>0</v>
      </c>
    </row>
    <row r="57" spans="1:35" ht="18" customHeight="1">
      <c r="A57" s="450"/>
      <c r="B57" s="345"/>
      <c r="C57" s="451"/>
      <c r="D57" s="451"/>
      <c r="E57" s="451"/>
      <c r="F57" s="451"/>
      <c r="G57" s="451"/>
      <c r="H57" s="451"/>
      <c r="I57" s="452"/>
      <c r="J57" s="452"/>
      <c r="O57" s="426" t="s">
        <v>517</v>
      </c>
      <c r="P57" s="427" t="s">
        <v>570</v>
      </c>
      <c r="Q57" s="428" t="s">
        <v>517</v>
      </c>
      <c r="R57" s="428" t="s">
        <v>517</v>
      </c>
      <c r="S57" s="428" t="s">
        <v>517</v>
      </c>
      <c r="T57" s="428" t="s">
        <v>517</v>
      </c>
      <c r="U57" s="428" t="s">
        <v>517</v>
      </c>
      <c r="V57" s="428" t="s">
        <v>517</v>
      </c>
      <c r="W57" s="429" t="s">
        <v>517</v>
      </c>
      <c r="X57" s="429" t="s">
        <v>517</v>
      </c>
      <c r="Y57" s="457"/>
      <c r="Z57" s="148">
        <v>41221</v>
      </c>
      <c r="AA57" s="262">
        <v>11</v>
      </c>
      <c r="AB57" s="122" t="s">
        <v>238</v>
      </c>
      <c r="AC57" s="264" t="s">
        <v>94</v>
      </c>
      <c r="AD57" s="163" t="s">
        <v>239</v>
      </c>
      <c r="AE57" s="122" t="s">
        <v>211</v>
      </c>
      <c r="AF57" s="49" t="s">
        <v>29</v>
      </c>
      <c r="AG57" s="50" t="s">
        <v>31</v>
      </c>
      <c r="AH57" s="43">
        <v>1452.63</v>
      </c>
      <c r="AI57" s="51">
        <v>95.031869158878635</v>
      </c>
    </row>
    <row r="58" spans="1:35" ht="18" customHeight="1">
      <c r="A58" s="450"/>
      <c r="B58" s="345"/>
      <c r="C58" s="451"/>
      <c r="D58" s="451"/>
      <c r="E58" s="451"/>
      <c r="F58" s="451"/>
      <c r="G58" s="451"/>
      <c r="H58" s="451"/>
      <c r="I58" s="461"/>
      <c r="J58" s="461"/>
      <c r="O58" s="426" t="s">
        <v>517</v>
      </c>
      <c r="P58" s="427" t="s">
        <v>570</v>
      </c>
      <c r="Q58" s="428" t="s">
        <v>517</v>
      </c>
      <c r="R58" s="428" t="s">
        <v>517</v>
      </c>
      <c r="S58" s="428" t="s">
        <v>517</v>
      </c>
      <c r="T58" s="428" t="s">
        <v>517</v>
      </c>
      <c r="U58" s="428" t="s">
        <v>517</v>
      </c>
      <c r="V58" s="428" t="s">
        <v>517</v>
      </c>
      <c r="W58" s="429" t="s">
        <v>517</v>
      </c>
      <c r="X58" s="429" t="s">
        <v>517</v>
      </c>
      <c r="Y58" s="457"/>
      <c r="Z58" s="148">
        <v>41221</v>
      </c>
      <c r="AA58" s="86" t="s">
        <v>240</v>
      </c>
      <c r="AB58" s="122" t="s">
        <v>111</v>
      </c>
      <c r="AC58" s="264" t="s">
        <v>94</v>
      </c>
      <c r="AD58" s="163" t="s">
        <v>241</v>
      </c>
      <c r="AE58" s="122" t="s">
        <v>197</v>
      </c>
      <c r="AF58" s="49" t="s">
        <v>29</v>
      </c>
      <c r="AG58" s="50" t="s">
        <v>75</v>
      </c>
      <c r="AH58" s="43">
        <v>624.94000000000005</v>
      </c>
      <c r="AI58" s="51">
        <v>40.883925233644845</v>
      </c>
    </row>
    <row r="59" spans="1:35" ht="18" customHeight="1">
      <c r="A59" s="450"/>
      <c r="B59" s="345"/>
      <c r="C59" s="451"/>
      <c r="D59" s="451"/>
      <c r="E59" s="451"/>
      <c r="F59" s="451"/>
      <c r="G59" s="451"/>
      <c r="H59" s="451"/>
      <c r="I59" s="452"/>
      <c r="J59" s="452"/>
      <c r="O59" s="426" t="s">
        <v>517</v>
      </c>
      <c r="P59" s="427" t="s">
        <v>570</v>
      </c>
      <c r="Q59" s="428" t="s">
        <v>517</v>
      </c>
      <c r="R59" s="428" t="s">
        <v>517</v>
      </c>
      <c r="S59" s="428" t="s">
        <v>517</v>
      </c>
      <c r="T59" s="428" t="s">
        <v>517</v>
      </c>
      <c r="U59" s="428" t="s">
        <v>517</v>
      </c>
      <c r="V59" s="428" t="s">
        <v>517</v>
      </c>
      <c r="W59" s="429" t="s">
        <v>517</v>
      </c>
      <c r="X59" s="429" t="s">
        <v>517</v>
      </c>
      <c r="Y59" s="457"/>
      <c r="Z59" s="148">
        <v>41221</v>
      </c>
      <c r="AA59" s="262">
        <v>11</v>
      </c>
      <c r="AB59" s="122" t="s">
        <v>243</v>
      </c>
      <c r="AC59" s="264" t="s">
        <v>94</v>
      </c>
      <c r="AD59" s="163" t="s">
        <v>244</v>
      </c>
      <c r="AE59" s="122" t="s">
        <v>211</v>
      </c>
      <c r="AF59" s="49" t="s">
        <v>29</v>
      </c>
      <c r="AG59" s="50" t="s">
        <v>31</v>
      </c>
      <c r="AH59" s="43">
        <v>59.2</v>
      </c>
      <c r="AI59" s="51">
        <v>3.8728971962616825</v>
      </c>
    </row>
    <row r="60" spans="1:35" ht="18" customHeight="1">
      <c r="A60" s="450"/>
      <c r="B60" s="345"/>
      <c r="C60" s="451"/>
      <c r="D60" s="451"/>
      <c r="E60" s="451"/>
      <c r="F60" s="451"/>
      <c r="G60" s="451"/>
      <c r="H60" s="451"/>
      <c r="I60" s="452"/>
      <c r="J60" s="452"/>
      <c r="O60" s="426" t="s">
        <v>517</v>
      </c>
      <c r="P60" s="427" t="s">
        <v>570</v>
      </c>
      <c r="Q60" s="428" t="s">
        <v>517</v>
      </c>
      <c r="R60" s="428" t="s">
        <v>517</v>
      </c>
      <c r="S60" s="428" t="s">
        <v>517</v>
      </c>
      <c r="T60" s="428" t="s">
        <v>517</v>
      </c>
      <c r="U60" s="428" t="s">
        <v>517</v>
      </c>
      <c r="V60" s="428" t="s">
        <v>517</v>
      </c>
      <c r="W60" s="429" t="s">
        <v>517</v>
      </c>
      <c r="X60" s="429" t="s">
        <v>517</v>
      </c>
      <c r="Y60" s="457"/>
      <c r="Z60" s="148">
        <v>41225</v>
      </c>
      <c r="AA60" s="262">
        <v>11</v>
      </c>
      <c r="AB60" s="122" t="s">
        <v>151</v>
      </c>
      <c r="AC60" s="46"/>
      <c r="AD60" s="153"/>
      <c r="AE60" s="122" t="s">
        <v>152</v>
      </c>
      <c r="AF60" s="49" t="s">
        <v>63</v>
      </c>
      <c r="AG60" s="50" t="s">
        <v>153</v>
      </c>
      <c r="AH60" s="43">
        <v>-226</v>
      </c>
      <c r="AI60" s="51">
        <v>-37.036789297658856</v>
      </c>
    </row>
    <row r="61" spans="1:35" ht="18" customHeight="1">
      <c r="A61" s="450"/>
      <c r="B61" s="345"/>
      <c r="C61" s="451"/>
      <c r="D61" s="451"/>
      <c r="E61" s="451"/>
      <c r="F61" s="451"/>
      <c r="G61" s="451"/>
      <c r="H61" s="451"/>
      <c r="I61" s="452"/>
      <c r="J61" s="452"/>
      <c r="O61" s="426" t="s">
        <v>517</v>
      </c>
      <c r="P61" s="427" t="s">
        <v>570</v>
      </c>
      <c r="Q61" s="428" t="s">
        <v>517</v>
      </c>
      <c r="R61" s="428" t="s">
        <v>517</v>
      </c>
      <c r="S61" s="428" t="s">
        <v>517</v>
      </c>
      <c r="T61" s="428" t="s">
        <v>517</v>
      </c>
      <c r="U61" s="428" t="s">
        <v>517</v>
      </c>
      <c r="V61" s="428" t="s">
        <v>517</v>
      </c>
      <c r="W61" s="429" t="s">
        <v>517</v>
      </c>
      <c r="X61" s="429" t="s">
        <v>517</v>
      </c>
      <c r="Y61" s="457"/>
      <c r="Z61" s="148">
        <v>41225</v>
      </c>
      <c r="AA61" s="86" t="s">
        <v>240</v>
      </c>
      <c r="AB61" s="268" t="s">
        <v>249</v>
      </c>
      <c r="AC61" s="123"/>
      <c r="AD61" s="163" t="s">
        <v>249</v>
      </c>
      <c r="AE61" s="269" t="s">
        <v>250</v>
      </c>
      <c r="AF61" s="49" t="s">
        <v>38</v>
      </c>
      <c r="AG61" s="50" t="s">
        <v>122</v>
      </c>
      <c r="AH61" s="43">
        <v>-77.010000000000005</v>
      </c>
      <c r="AI61" s="51" t="s">
        <v>517</v>
      </c>
    </row>
    <row r="62" spans="1:35" ht="18" customHeight="1">
      <c r="A62" s="450"/>
      <c r="B62" s="345"/>
      <c r="C62" s="451"/>
      <c r="D62" s="451"/>
      <c r="E62" s="451"/>
      <c r="F62" s="451"/>
      <c r="G62" s="451"/>
      <c r="H62" s="451"/>
      <c r="I62" s="452"/>
      <c r="J62" s="452"/>
      <c r="O62" s="426" t="s">
        <v>517</v>
      </c>
      <c r="P62" s="427" t="s">
        <v>570</v>
      </c>
      <c r="Q62" s="428" t="s">
        <v>517</v>
      </c>
      <c r="R62" s="428" t="s">
        <v>517</v>
      </c>
      <c r="S62" s="428" t="s">
        <v>517</v>
      </c>
      <c r="T62" s="428" t="s">
        <v>517</v>
      </c>
      <c r="U62" s="428" t="s">
        <v>517</v>
      </c>
      <c r="V62" s="428" t="s">
        <v>517</v>
      </c>
      <c r="W62" s="429" t="s">
        <v>517</v>
      </c>
      <c r="X62" s="429" t="s">
        <v>517</v>
      </c>
      <c r="Y62" s="457"/>
      <c r="Z62" s="148">
        <v>41226</v>
      </c>
      <c r="AA62" s="262">
        <v>11</v>
      </c>
      <c r="AB62" s="122" t="s">
        <v>157</v>
      </c>
      <c r="AC62" s="46"/>
      <c r="AD62" s="153"/>
      <c r="AE62" s="122" t="s">
        <v>158</v>
      </c>
      <c r="AF62" s="49" t="s">
        <v>63</v>
      </c>
      <c r="AG62" s="50" t="s">
        <v>153</v>
      </c>
      <c r="AH62" s="43">
        <v>-39.9</v>
      </c>
      <c r="AI62" s="51">
        <v>-6.5387959866220697</v>
      </c>
    </row>
    <row r="63" spans="1:35" ht="18" customHeight="1">
      <c r="A63" s="450"/>
      <c r="B63" s="345"/>
      <c r="C63" s="451"/>
      <c r="D63" s="451"/>
      <c r="E63" s="451"/>
      <c r="F63" s="451"/>
      <c r="G63" s="451"/>
      <c r="H63" s="451"/>
      <c r="I63" s="452"/>
      <c r="J63" s="452"/>
      <c r="O63" s="426" t="s">
        <v>517</v>
      </c>
      <c r="P63" s="427" t="s">
        <v>570</v>
      </c>
      <c r="Q63" s="428" t="s">
        <v>517</v>
      </c>
      <c r="R63" s="428" t="s">
        <v>517</v>
      </c>
      <c r="S63" s="428" t="s">
        <v>517</v>
      </c>
      <c r="T63" s="428" t="s">
        <v>517</v>
      </c>
      <c r="U63" s="428" t="s">
        <v>517</v>
      </c>
      <c r="V63" s="428" t="s">
        <v>517</v>
      </c>
      <c r="W63" s="429" t="s">
        <v>517</v>
      </c>
      <c r="X63" s="429" t="s">
        <v>517</v>
      </c>
      <c r="Y63" s="457"/>
      <c r="Z63" s="148">
        <v>41226</v>
      </c>
      <c r="AA63" s="86" t="s">
        <v>240</v>
      </c>
      <c r="AB63" s="268" t="s">
        <v>249</v>
      </c>
      <c r="AC63" s="123"/>
      <c r="AD63" s="163" t="s">
        <v>249</v>
      </c>
      <c r="AE63" s="269" t="s">
        <v>250</v>
      </c>
      <c r="AF63" s="49" t="s">
        <v>38</v>
      </c>
      <c r="AG63" s="50" t="s">
        <v>122</v>
      </c>
      <c r="AH63" s="43">
        <v>-888.97</v>
      </c>
      <c r="AI63" s="51">
        <v>-145.68</v>
      </c>
    </row>
    <row r="64" spans="1:35" ht="18" customHeight="1">
      <c r="A64" s="450"/>
      <c r="B64" s="345"/>
      <c r="C64" s="451"/>
      <c r="D64" s="451"/>
      <c r="E64" s="451"/>
      <c r="F64" s="451"/>
      <c r="G64" s="451"/>
      <c r="H64" s="451"/>
      <c r="I64" s="452"/>
      <c r="J64" s="452"/>
      <c r="O64" s="426" t="s">
        <v>517</v>
      </c>
      <c r="P64" s="427" t="s">
        <v>570</v>
      </c>
      <c r="Q64" s="428" t="s">
        <v>517</v>
      </c>
      <c r="R64" s="428" t="s">
        <v>517</v>
      </c>
      <c r="S64" s="428" t="s">
        <v>517</v>
      </c>
      <c r="T64" s="428" t="s">
        <v>517</v>
      </c>
      <c r="U64" s="428" t="s">
        <v>517</v>
      </c>
      <c r="V64" s="428" t="s">
        <v>517</v>
      </c>
      <c r="W64" s="429" t="s">
        <v>517</v>
      </c>
      <c r="X64" s="429" t="s">
        <v>517</v>
      </c>
      <c r="Y64" s="457"/>
      <c r="Z64" s="148">
        <v>41226</v>
      </c>
      <c r="AA64" s="86" t="s">
        <v>240</v>
      </c>
      <c r="AB64" s="268" t="s">
        <v>249</v>
      </c>
      <c r="AC64" s="123"/>
      <c r="AD64" s="163" t="s">
        <v>249</v>
      </c>
      <c r="AE64" s="269" t="s">
        <v>250</v>
      </c>
      <c r="AF64" s="49" t="s">
        <v>38</v>
      </c>
      <c r="AG64" s="50" t="s">
        <v>122</v>
      </c>
      <c r="AH64" s="43">
        <v>-411.03</v>
      </c>
      <c r="AI64" s="51" t="s">
        <v>517</v>
      </c>
    </row>
    <row r="65" spans="1:35" ht="18" customHeight="1">
      <c r="A65" s="450"/>
      <c r="B65" s="345"/>
      <c r="C65" s="451"/>
      <c r="D65" s="451"/>
      <c r="E65" s="451"/>
      <c r="F65" s="451"/>
      <c r="G65" s="451"/>
      <c r="H65" s="451"/>
      <c r="I65" s="452"/>
      <c r="J65" s="452"/>
      <c r="O65" s="426" t="s">
        <v>517</v>
      </c>
      <c r="P65" s="427" t="s">
        <v>570</v>
      </c>
      <c r="Q65" s="428" t="s">
        <v>517</v>
      </c>
      <c r="R65" s="428" t="s">
        <v>517</v>
      </c>
      <c r="S65" s="428" t="s">
        <v>517</v>
      </c>
      <c r="T65" s="428" t="s">
        <v>517</v>
      </c>
      <c r="U65" s="428" t="s">
        <v>517</v>
      </c>
      <c r="V65" s="428" t="s">
        <v>517</v>
      </c>
      <c r="W65" s="429" t="s">
        <v>517</v>
      </c>
      <c r="X65" s="429" t="s">
        <v>517</v>
      </c>
      <c r="Y65" s="457"/>
      <c r="Z65" s="148">
        <v>41227</v>
      </c>
      <c r="AA65" s="86" t="s">
        <v>240</v>
      </c>
      <c r="AB65" s="122" t="s">
        <v>253</v>
      </c>
      <c r="AC65" s="46"/>
      <c r="AD65" s="163" t="s">
        <v>254</v>
      </c>
      <c r="AE65" s="122" t="s">
        <v>197</v>
      </c>
      <c r="AF65" s="49" t="s">
        <v>29</v>
      </c>
      <c r="AG65" s="50" t="s">
        <v>71</v>
      </c>
      <c r="AH65" s="151">
        <v>267.19688456074749</v>
      </c>
      <c r="AI65" s="51">
        <v>43.788118205607446</v>
      </c>
    </row>
    <row r="66" spans="1:35" ht="18" customHeight="1">
      <c r="A66" s="450"/>
      <c r="B66" s="345"/>
      <c r="C66" s="451"/>
      <c r="D66" s="451"/>
      <c r="E66" s="451"/>
      <c r="F66" s="451"/>
      <c r="G66" s="451"/>
      <c r="H66" s="451"/>
      <c r="I66" s="452"/>
      <c r="J66" s="452"/>
      <c r="O66" s="426" t="s">
        <v>517</v>
      </c>
      <c r="P66" s="427" t="s">
        <v>570</v>
      </c>
      <c r="Q66" s="428" t="s">
        <v>517</v>
      </c>
      <c r="R66" s="428" t="s">
        <v>517</v>
      </c>
      <c r="S66" s="428" t="s">
        <v>517</v>
      </c>
      <c r="T66" s="428" t="s">
        <v>517</v>
      </c>
      <c r="U66" s="428" t="s">
        <v>517</v>
      </c>
      <c r="V66" s="428" t="s">
        <v>517</v>
      </c>
      <c r="W66" s="429" t="s">
        <v>517</v>
      </c>
      <c r="X66" s="429" t="s">
        <v>517</v>
      </c>
      <c r="Y66" s="457"/>
      <c r="Z66" s="148">
        <v>41227</v>
      </c>
      <c r="AA66" s="86" t="s">
        <v>240</v>
      </c>
      <c r="AB66" s="122" t="s">
        <v>255</v>
      </c>
      <c r="AC66" s="46"/>
      <c r="AD66" s="163" t="s">
        <v>256</v>
      </c>
      <c r="AE66" s="122" t="s">
        <v>197</v>
      </c>
      <c r="AF66" s="49" t="s">
        <v>29</v>
      </c>
      <c r="AG66" s="50" t="s">
        <v>71</v>
      </c>
      <c r="AH66" s="151">
        <v>333.38364281079953</v>
      </c>
      <c r="AI66" s="51">
        <v>54.634777584378526</v>
      </c>
    </row>
    <row r="67" spans="1:35" ht="18" customHeight="1">
      <c r="A67" s="450"/>
      <c r="B67" s="345"/>
      <c r="C67" s="451"/>
      <c r="D67" s="451"/>
      <c r="E67" s="451"/>
      <c r="F67" s="451"/>
      <c r="G67" s="451"/>
      <c r="H67" s="451"/>
      <c r="I67" s="452"/>
      <c r="J67" s="452"/>
      <c r="O67" s="426" t="s">
        <v>517</v>
      </c>
      <c r="P67" s="427" t="s">
        <v>570</v>
      </c>
      <c r="Q67" s="428" t="s">
        <v>517</v>
      </c>
      <c r="R67" s="428" t="s">
        <v>517</v>
      </c>
      <c r="S67" s="428" t="s">
        <v>517</v>
      </c>
      <c r="T67" s="428" t="s">
        <v>517</v>
      </c>
      <c r="U67" s="428" t="s">
        <v>517</v>
      </c>
      <c r="V67" s="428" t="s">
        <v>517</v>
      </c>
      <c r="W67" s="429" t="s">
        <v>517</v>
      </c>
      <c r="X67" s="429" t="s">
        <v>517</v>
      </c>
      <c r="Y67" s="457"/>
      <c r="Z67" s="148">
        <v>41227</v>
      </c>
      <c r="AA67" s="262">
        <v>11</v>
      </c>
      <c r="AB67" s="122" t="s">
        <v>257</v>
      </c>
      <c r="AC67" s="46"/>
      <c r="AD67" s="163" t="s">
        <v>258</v>
      </c>
      <c r="AE67" s="122" t="s">
        <v>259</v>
      </c>
      <c r="AF67" s="49" t="s">
        <v>29</v>
      </c>
      <c r="AG67" s="50" t="s">
        <v>92</v>
      </c>
      <c r="AH67" s="43">
        <v>807.3</v>
      </c>
      <c r="AI67" s="51">
        <v>132.29999999999995</v>
      </c>
    </row>
    <row r="68" spans="1:35" ht="18" customHeight="1">
      <c r="A68" s="450"/>
      <c r="B68" s="345"/>
      <c r="C68" s="451"/>
      <c r="D68" s="451"/>
      <c r="E68" s="451"/>
      <c r="F68" s="451"/>
      <c r="G68" s="451"/>
      <c r="H68" s="451"/>
      <c r="I68" s="461"/>
      <c r="J68" s="461"/>
      <c r="O68" s="426" t="s">
        <v>517</v>
      </c>
      <c r="P68" s="427" t="s">
        <v>570</v>
      </c>
      <c r="Q68" s="428" t="s">
        <v>517</v>
      </c>
      <c r="R68" s="428" t="s">
        <v>517</v>
      </c>
      <c r="S68" s="428" t="s">
        <v>517</v>
      </c>
      <c r="T68" s="428" t="s">
        <v>517</v>
      </c>
      <c r="U68" s="428" t="s">
        <v>517</v>
      </c>
      <c r="V68" s="428" t="s">
        <v>517</v>
      </c>
      <c r="W68" s="429" t="s">
        <v>517</v>
      </c>
      <c r="X68" s="429" t="s">
        <v>517</v>
      </c>
      <c r="Y68" s="457"/>
      <c r="Z68" s="148">
        <v>41227</v>
      </c>
      <c r="AA68" s="262">
        <v>11</v>
      </c>
      <c r="AB68" s="122" t="s">
        <v>260</v>
      </c>
      <c r="AC68" s="46"/>
      <c r="AD68" s="163" t="s">
        <v>261</v>
      </c>
      <c r="AE68" s="122" t="s">
        <v>262</v>
      </c>
      <c r="AF68" s="49" t="s">
        <v>29</v>
      </c>
      <c r="AG68" s="50" t="s">
        <v>88</v>
      </c>
      <c r="AH68" s="43">
        <v>523.25</v>
      </c>
      <c r="AI68" s="51">
        <v>85.75</v>
      </c>
    </row>
    <row r="69" spans="1:35" ht="18" customHeight="1">
      <c r="A69" s="450"/>
      <c r="B69" s="345"/>
      <c r="C69" s="451"/>
      <c r="D69" s="451"/>
      <c r="E69" s="451"/>
      <c r="F69" s="451"/>
      <c r="G69" s="451"/>
      <c r="H69" s="451"/>
      <c r="I69" s="452"/>
      <c r="J69" s="452"/>
      <c r="O69" s="426" t="s">
        <v>517</v>
      </c>
      <c r="P69" s="427" t="s">
        <v>570</v>
      </c>
      <c r="Q69" s="428" t="s">
        <v>517</v>
      </c>
      <c r="R69" s="428" t="s">
        <v>517</v>
      </c>
      <c r="S69" s="428" t="s">
        <v>517</v>
      </c>
      <c r="T69" s="428" t="s">
        <v>517</v>
      </c>
      <c r="U69" s="428" t="s">
        <v>517</v>
      </c>
      <c r="V69" s="428" t="s">
        <v>517</v>
      </c>
      <c r="W69" s="429" t="s">
        <v>517</v>
      </c>
      <c r="X69" s="429" t="s">
        <v>517</v>
      </c>
      <c r="Y69" s="457"/>
      <c r="Z69" s="148">
        <v>41227</v>
      </c>
      <c r="AA69" s="262">
        <v>11</v>
      </c>
      <c r="AB69" s="122" t="s">
        <v>263</v>
      </c>
      <c r="AC69" s="46"/>
      <c r="AD69" s="163" t="s">
        <v>264</v>
      </c>
      <c r="AE69" s="122" t="s">
        <v>265</v>
      </c>
      <c r="AF69" s="49" t="s">
        <v>29</v>
      </c>
      <c r="AG69" s="50" t="s">
        <v>88</v>
      </c>
      <c r="AH69" s="43">
        <v>203.32</v>
      </c>
      <c r="AI69" s="51">
        <v>33.319999999999993</v>
      </c>
    </row>
    <row r="70" spans="1:35" ht="18" customHeight="1">
      <c r="A70" s="450"/>
      <c r="B70" s="345"/>
      <c r="C70" s="451"/>
      <c r="D70" s="451"/>
      <c r="E70" s="451"/>
      <c r="F70" s="451"/>
      <c r="G70" s="451"/>
      <c r="H70" s="451"/>
      <c r="I70" s="452"/>
      <c r="J70" s="452"/>
      <c r="O70" s="426" t="s">
        <v>517</v>
      </c>
      <c r="P70" s="427" t="s">
        <v>570</v>
      </c>
      <c r="Q70" s="428" t="s">
        <v>517</v>
      </c>
      <c r="R70" s="428" t="s">
        <v>517</v>
      </c>
      <c r="S70" s="428" t="s">
        <v>517</v>
      </c>
      <c r="T70" s="428" t="s">
        <v>517</v>
      </c>
      <c r="U70" s="428" t="s">
        <v>517</v>
      </c>
      <c r="V70" s="428" t="s">
        <v>517</v>
      </c>
      <c r="W70" s="429" t="s">
        <v>517</v>
      </c>
      <c r="X70" s="429" t="s">
        <v>517</v>
      </c>
      <c r="Y70" s="457"/>
      <c r="Z70" s="148">
        <v>41228</v>
      </c>
      <c r="AA70" s="86" t="s">
        <v>240</v>
      </c>
      <c r="AB70" s="122" t="s">
        <v>267</v>
      </c>
      <c r="AC70" s="46"/>
      <c r="AD70" s="163" t="s">
        <v>268</v>
      </c>
      <c r="AE70" s="122" t="s">
        <v>197</v>
      </c>
      <c r="AF70" s="49" t="s">
        <v>29</v>
      </c>
      <c r="AG70" s="50" t="s">
        <v>71</v>
      </c>
      <c r="AH70" s="43">
        <v>382.88</v>
      </c>
      <c r="AI70" s="51">
        <v>62.746220735785926</v>
      </c>
    </row>
    <row r="71" spans="1:35" ht="18" customHeight="1">
      <c r="A71" s="450"/>
      <c r="B71" s="345"/>
      <c r="C71" s="451"/>
      <c r="D71" s="451"/>
      <c r="E71" s="451"/>
      <c r="F71" s="451"/>
      <c r="G71" s="451"/>
      <c r="H71" s="451"/>
      <c r="I71" s="452"/>
      <c r="J71" s="452"/>
      <c r="O71" s="426" t="s">
        <v>517</v>
      </c>
      <c r="P71" s="427" t="s">
        <v>570</v>
      </c>
      <c r="Q71" s="428" t="s">
        <v>517</v>
      </c>
      <c r="R71" s="428" t="s">
        <v>517</v>
      </c>
      <c r="S71" s="428" t="s">
        <v>517</v>
      </c>
      <c r="T71" s="428" t="s">
        <v>517</v>
      </c>
      <c r="U71" s="428" t="s">
        <v>517</v>
      </c>
      <c r="V71" s="428" t="s">
        <v>517</v>
      </c>
      <c r="W71" s="429" t="s">
        <v>517</v>
      </c>
      <c r="X71" s="429" t="s">
        <v>517</v>
      </c>
      <c r="Y71" s="457"/>
      <c r="Z71" s="148">
        <v>41228</v>
      </c>
      <c r="AA71" s="86" t="s">
        <v>240</v>
      </c>
      <c r="AB71" s="122" t="s">
        <v>269</v>
      </c>
      <c r="AC71" s="46"/>
      <c r="AD71" s="163" t="s">
        <v>270</v>
      </c>
      <c r="AE71" s="122" t="s">
        <v>197</v>
      </c>
      <c r="AF71" s="49" t="s">
        <v>29</v>
      </c>
      <c r="AG71" s="50" t="s">
        <v>71</v>
      </c>
      <c r="AH71" s="43">
        <v>293.5</v>
      </c>
      <c r="AI71" s="51">
        <v>48.098662207357847</v>
      </c>
    </row>
    <row r="72" spans="1:35" ht="18" customHeight="1">
      <c r="A72" s="450"/>
      <c r="B72" s="345"/>
      <c r="C72" s="451"/>
      <c r="D72" s="451"/>
      <c r="E72" s="451"/>
      <c r="F72" s="451"/>
      <c r="G72" s="451"/>
      <c r="H72" s="451"/>
      <c r="I72" s="452"/>
      <c r="J72" s="452"/>
      <c r="O72" s="426" t="s">
        <v>517</v>
      </c>
      <c r="P72" s="427" t="s">
        <v>570</v>
      </c>
      <c r="Q72" s="428" t="s">
        <v>517</v>
      </c>
      <c r="R72" s="428" t="s">
        <v>517</v>
      </c>
      <c r="S72" s="428" t="s">
        <v>517</v>
      </c>
      <c r="T72" s="428" t="s">
        <v>517</v>
      </c>
      <c r="U72" s="428" t="s">
        <v>517</v>
      </c>
      <c r="V72" s="428" t="s">
        <v>517</v>
      </c>
      <c r="W72" s="429" t="s">
        <v>517</v>
      </c>
      <c r="X72" s="429" t="s">
        <v>517</v>
      </c>
      <c r="Y72" s="457"/>
      <c r="Z72" s="148">
        <v>41228</v>
      </c>
      <c r="AA72" s="262">
        <v>11</v>
      </c>
      <c r="AB72" s="122" t="s">
        <v>272</v>
      </c>
      <c r="AC72" s="46"/>
      <c r="AD72" s="153"/>
      <c r="AE72" s="122" t="s">
        <v>273</v>
      </c>
      <c r="AF72" s="49" t="s">
        <v>38</v>
      </c>
      <c r="AG72" s="50" t="s">
        <v>56</v>
      </c>
      <c r="AH72" s="43">
        <v>135.82</v>
      </c>
      <c r="AI72" s="51">
        <v>26.620719999999999</v>
      </c>
    </row>
    <row r="73" spans="1:35" ht="18" customHeight="1">
      <c r="A73" s="450"/>
      <c r="B73" s="345"/>
      <c r="C73" s="451"/>
      <c r="D73" s="451"/>
      <c r="E73" s="451"/>
      <c r="F73" s="451"/>
      <c r="G73" s="451"/>
      <c r="H73" s="451"/>
      <c r="I73" s="452"/>
      <c r="J73" s="452"/>
      <c r="O73" s="426" t="s">
        <v>517</v>
      </c>
      <c r="P73" s="427" t="s">
        <v>570</v>
      </c>
      <c r="Q73" s="428" t="s">
        <v>517</v>
      </c>
      <c r="R73" s="428" t="s">
        <v>517</v>
      </c>
      <c r="S73" s="428" t="s">
        <v>517</v>
      </c>
      <c r="T73" s="428" t="s">
        <v>517</v>
      </c>
      <c r="U73" s="428" t="s">
        <v>517</v>
      </c>
      <c r="V73" s="428" t="s">
        <v>517</v>
      </c>
      <c r="W73" s="429" t="s">
        <v>517</v>
      </c>
      <c r="X73" s="429" t="s">
        <v>517</v>
      </c>
      <c r="Y73" s="457"/>
      <c r="Z73" s="148">
        <v>41232</v>
      </c>
      <c r="AA73" s="262">
        <v>11</v>
      </c>
      <c r="AB73" s="122" t="s">
        <v>185</v>
      </c>
      <c r="AC73" s="46"/>
      <c r="AD73" s="153"/>
      <c r="AE73" s="122" t="s">
        <v>275</v>
      </c>
      <c r="AF73" s="49" t="s">
        <v>38</v>
      </c>
      <c r="AG73" s="50" t="s">
        <v>56</v>
      </c>
      <c r="AH73" s="43">
        <v>-286.8</v>
      </c>
      <c r="AI73" s="51">
        <v>-47.000668896321059</v>
      </c>
    </row>
    <row r="74" spans="1:35" ht="18" customHeight="1">
      <c r="A74" s="450"/>
      <c r="B74" s="345"/>
      <c r="C74" s="451"/>
      <c r="D74" s="451"/>
      <c r="E74" s="451"/>
      <c r="F74" s="451"/>
      <c r="G74" s="451"/>
      <c r="H74" s="451"/>
      <c r="I74" s="452"/>
      <c r="J74" s="452"/>
      <c r="O74" s="426" t="s">
        <v>517</v>
      </c>
      <c r="P74" s="427" t="s">
        <v>570</v>
      </c>
      <c r="Q74" s="428" t="s">
        <v>517</v>
      </c>
      <c r="R74" s="428" t="s">
        <v>517</v>
      </c>
      <c r="S74" s="428" t="s">
        <v>517</v>
      </c>
      <c r="T74" s="428" t="s">
        <v>517</v>
      </c>
      <c r="U74" s="428" t="s">
        <v>517</v>
      </c>
      <c r="V74" s="428" t="s">
        <v>517</v>
      </c>
      <c r="W74" s="429" t="s">
        <v>517</v>
      </c>
      <c r="X74" s="429" t="s">
        <v>517</v>
      </c>
      <c r="Y74" s="457"/>
      <c r="Z74" s="148">
        <v>41232</v>
      </c>
      <c r="AA74" s="262">
        <v>11</v>
      </c>
      <c r="AB74" s="122" t="s">
        <v>116</v>
      </c>
      <c r="AC74" s="46"/>
      <c r="AD74" s="153"/>
      <c r="AE74" s="122" t="s">
        <v>277</v>
      </c>
      <c r="AF74" s="49" t="s">
        <v>48</v>
      </c>
      <c r="AG74" s="50" t="s">
        <v>118</v>
      </c>
      <c r="AH74" s="43">
        <v>-975.99</v>
      </c>
      <c r="AI74" s="51" t="s">
        <v>517</v>
      </c>
    </row>
    <row r="75" spans="1:35" ht="18" customHeight="1">
      <c r="A75" s="450"/>
      <c r="B75" s="345"/>
      <c r="C75" s="451"/>
      <c r="D75" s="451"/>
      <c r="E75" s="451"/>
      <c r="F75" s="451"/>
      <c r="G75" s="451"/>
      <c r="H75" s="451"/>
      <c r="I75" s="452"/>
      <c r="J75" s="452"/>
      <c r="O75" s="426" t="s">
        <v>517</v>
      </c>
      <c r="P75" s="427" t="s">
        <v>570</v>
      </c>
      <c r="Q75" s="428" t="s">
        <v>517</v>
      </c>
      <c r="R75" s="428" t="s">
        <v>517</v>
      </c>
      <c r="S75" s="428" t="s">
        <v>517</v>
      </c>
      <c r="T75" s="428" t="s">
        <v>517</v>
      </c>
      <c r="U75" s="428" t="s">
        <v>517</v>
      </c>
      <c r="V75" s="428" t="s">
        <v>517</v>
      </c>
      <c r="W75" s="429" t="s">
        <v>517</v>
      </c>
      <c r="X75" s="429" t="s">
        <v>517</v>
      </c>
      <c r="Y75" s="457"/>
      <c r="Z75" s="271">
        <v>41232</v>
      </c>
      <c r="AA75" s="86" t="s">
        <v>240</v>
      </c>
      <c r="AB75" s="268" t="s">
        <v>249</v>
      </c>
      <c r="AC75" s="123"/>
      <c r="AD75" s="163" t="s">
        <v>249</v>
      </c>
      <c r="AE75" s="269" t="s">
        <v>250</v>
      </c>
      <c r="AF75" s="49" t="s">
        <v>38</v>
      </c>
      <c r="AG75" s="276" t="s">
        <v>122</v>
      </c>
      <c r="AH75" s="43">
        <v>-1000</v>
      </c>
      <c r="AI75" s="187" t="s">
        <v>517</v>
      </c>
    </row>
    <row r="76" spans="1:35" ht="18" customHeight="1">
      <c r="A76" s="450"/>
      <c r="B76" s="345"/>
      <c r="C76" s="451"/>
      <c r="D76" s="451"/>
      <c r="E76" s="451"/>
      <c r="F76" s="451"/>
      <c r="G76" s="451"/>
      <c r="H76" s="451"/>
      <c r="I76" s="452"/>
      <c r="J76" s="452"/>
      <c r="O76" s="426" t="s">
        <v>517</v>
      </c>
      <c r="P76" s="427" t="s">
        <v>570</v>
      </c>
      <c r="Q76" s="428" t="s">
        <v>517</v>
      </c>
      <c r="R76" s="428" t="s">
        <v>517</v>
      </c>
      <c r="S76" s="428" t="s">
        <v>517</v>
      </c>
      <c r="T76" s="428" t="s">
        <v>517</v>
      </c>
      <c r="U76" s="428" t="s">
        <v>517</v>
      </c>
      <c r="V76" s="428" t="s">
        <v>517</v>
      </c>
      <c r="W76" s="429" t="s">
        <v>517</v>
      </c>
      <c r="X76" s="429" t="s">
        <v>517</v>
      </c>
      <c r="Y76" s="457"/>
      <c r="Z76" s="271">
        <v>41232</v>
      </c>
      <c r="AA76" s="262">
        <v>11</v>
      </c>
      <c r="AB76" s="122" t="s">
        <v>229</v>
      </c>
      <c r="AC76" s="123"/>
      <c r="AD76" s="163"/>
      <c r="AE76" s="122" t="s">
        <v>281</v>
      </c>
      <c r="AF76" s="49" t="s">
        <v>63</v>
      </c>
      <c r="AG76" s="276" t="s">
        <v>143</v>
      </c>
      <c r="AH76" s="43">
        <v>-6.18</v>
      </c>
      <c r="AI76" s="187" t="s">
        <v>517</v>
      </c>
    </row>
    <row r="77" spans="1:35" ht="18" customHeight="1">
      <c r="A77" s="450"/>
      <c r="B77" s="345"/>
      <c r="C77" s="451"/>
      <c r="D77" s="451"/>
      <c r="E77" s="451"/>
      <c r="F77" s="451"/>
      <c r="G77" s="451"/>
      <c r="H77" s="451"/>
      <c r="I77" s="452"/>
      <c r="J77" s="452"/>
      <c r="O77" s="426" t="s">
        <v>517</v>
      </c>
      <c r="P77" s="427" t="s">
        <v>570</v>
      </c>
      <c r="Q77" s="428" t="s">
        <v>517</v>
      </c>
      <c r="R77" s="428" t="s">
        <v>517</v>
      </c>
      <c r="S77" s="428" t="s">
        <v>517</v>
      </c>
      <c r="T77" s="428" t="s">
        <v>517</v>
      </c>
      <c r="U77" s="428" t="s">
        <v>517</v>
      </c>
      <c r="V77" s="428" t="s">
        <v>517</v>
      </c>
      <c r="W77" s="429" t="s">
        <v>517</v>
      </c>
      <c r="X77" s="429" t="s">
        <v>517</v>
      </c>
      <c r="Y77" s="457"/>
      <c r="Z77" s="271">
        <v>41236</v>
      </c>
      <c r="AA77" s="262">
        <v>11</v>
      </c>
      <c r="AB77" s="122" t="s">
        <v>151</v>
      </c>
      <c r="AC77" s="123"/>
      <c r="AD77" s="163"/>
      <c r="AE77" s="122" t="s">
        <v>152</v>
      </c>
      <c r="AF77" s="49" t="s">
        <v>63</v>
      </c>
      <c r="AG77" s="276" t="s">
        <v>153</v>
      </c>
      <c r="AH77" s="43">
        <v>-119</v>
      </c>
      <c r="AI77" s="187">
        <v>-19.501672240802677</v>
      </c>
    </row>
    <row r="78" spans="1:35" ht="18" customHeight="1">
      <c r="A78" s="450"/>
      <c r="B78" s="345"/>
      <c r="C78" s="451"/>
      <c r="D78" s="451"/>
      <c r="E78" s="451"/>
      <c r="F78" s="451"/>
      <c r="G78" s="451"/>
      <c r="H78" s="451"/>
      <c r="I78" s="452"/>
      <c r="J78" s="452"/>
      <c r="O78" s="426" t="s">
        <v>517</v>
      </c>
      <c r="P78" s="427" t="s">
        <v>570</v>
      </c>
      <c r="Q78" s="428" t="s">
        <v>517</v>
      </c>
      <c r="R78" s="428" t="s">
        <v>517</v>
      </c>
      <c r="S78" s="428" t="s">
        <v>517</v>
      </c>
      <c r="T78" s="428" t="s">
        <v>517</v>
      </c>
      <c r="U78" s="428" t="s">
        <v>517</v>
      </c>
      <c r="V78" s="428" t="s">
        <v>517</v>
      </c>
      <c r="W78" s="429" t="s">
        <v>517</v>
      </c>
      <c r="X78" s="429" t="s">
        <v>517</v>
      </c>
      <c r="Y78" s="457"/>
      <c r="Z78" s="271">
        <v>41236</v>
      </c>
      <c r="AA78" s="262">
        <v>11</v>
      </c>
      <c r="AB78" s="117" t="s">
        <v>284</v>
      </c>
      <c r="AC78" s="285"/>
      <c r="AD78" s="90"/>
      <c r="AE78" s="117" t="s">
        <v>285</v>
      </c>
      <c r="AF78" s="49" t="s">
        <v>38</v>
      </c>
      <c r="AG78" s="50" t="s">
        <v>56</v>
      </c>
      <c r="AH78" s="43">
        <v>-328.4</v>
      </c>
      <c r="AI78" s="187">
        <v>-53.818060200668867</v>
      </c>
    </row>
    <row r="79" spans="1:35" ht="18" customHeight="1">
      <c r="A79" s="450"/>
      <c r="B79" s="345"/>
      <c r="C79" s="451"/>
      <c r="D79" s="451"/>
      <c r="E79" s="451"/>
      <c r="F79" s="451"/>
      <c r="G79" s="451"/>
      <c r="H79" s="451"/>
      <c r="I79" s="452"/>
      <c r="J79" s="452"/>
      <c r="O79" s="426" t="s">
        <v>517</v>
      </c>
      <c r="P79" s="427" t="s">
        <v>570</v>
      </c>
      <c r="Q79" s="428" t="s">
        <v>517</v>
      </c>
      <c r="R79" s="428" t="s">
        <v>517</v>
      </c>
      <c r="S79" s="428" t="s">
        <v>517</v>
      </c>
      <c r="T79" s="428" t="s">
        <v>517</v>
      </c>
      <c r="U79" s="428" t="s">
        <v>517</v>
      </c>
      <c r="V79" s="428" t="s">
        <v>517</v>
      </c>
      <c r="W79" s="429" t="s">
        <v>517</v>
      </c>
      <c r="X79" s="429" t="s">
        <v>517</v>
      </c>
      <c r="Y79" s="457"/>
      <c r="Z79" s="271">
        <v>41240</v>
      </c>
      <c r="AA79" s="262">
        <v>11</v>
      </c>
      <c r="AB79" s="122" t="s">
        <v>214</v>
      </c>
      <c r="AC79" s="123"/>
      <c r="AD79" s="163" t="s">
        <v>287</v>
      </c>
      <c r="AE79" s="122" t="s">
        <v>197</v>
      </c>
      <c r="AF79" s="49" t="s">
        <v>29</v>
      </c>
      <c r="AG79" s="50" t="s">
        <v>71</v>
      </c>
      <c r="AH79" s="217">
        <v>76.69</v>
      </c>
      <c r="AI79" s="187">
        <v>12.567926421404678</v>
      </c>
    </row>
    <row r="80" spans="1:35" ht="18" customHeight="1">
      <c r="A80" s="450"/>
      <c r="B80" s="345"/>
      <c r="C80" s="451"/>
      <c r="D80" s="451"/>
      <c r="E80" s="451"/>
      <c r="F80" s="451"/>
      <c r="G80" s="451"/>
      <c r="H80" s="451"/>
      <c r="I80" s="452"/>
      <c r="J80" s="452"/>
      <c r="O80" s="426" t="s">
        <v>517</v>
      </c>
      <c r="P80" s="427" t="s">
        <v>570</v>
      </c>
      <c r="Q80" s="428" t="s">
        <v>517</v>
      </c>
      <c r="R80" s="428" t="s">
        <v>517</v>
      </c>
      <c r="S80" s="428" t="s">
        <v>517</v>
      </c>
      <c r="T80" s="428" t="s">
        <v>517</v>
      </c>
      <c r="U80" s="428" t="s">
        <v>517</v>
      </c>
      <c r="V80" s="428" t="s">
        <v>517</v>
      </c>
      <c r="W80" s="429" t="s">
        <v>517</v>
      </c>
      <c r="X80" s="429" t="s">
        <v>517</v>
      </c>
      <c r="Y80" s="457"/>
      <c r="Z80" s="271">
        <v>41240</v>
      </c>
      <c r="AA80" s="262">
        <v>11</v>
      </c>
      <c r="AB80" s="122" t="s">
        <v>212</v>
      </c>
      <c r="AC80" s="123"/>
      <c r="AD80" s="163" t="s">
        <v>288</v>
      </c>
      <c r="AE80" s="122" t="s">
        <v>197</v>
      </c>
      <c r="AF80" s="49" t="s">
        <v>29</v>
      </c>
      <c r="AG80" s="50" t="s">
        <v>71</v>
      </c>
      <c r="AH80" s="217">
        <v>66.459999999999994</v>
      </c>
      <c r="AI80" s="187">
        <v>10.891438127090296</v>
      </c>
    </row>
    <row r="81" spans="1:35" ht="18" customHeight="1">
      <c r="A81" s="450"/>
      <c r="B81" s="345"/>
      <c r="C81" s="451"/>
      <c r="D81" s="451"/>
      <c r="E81" s="451"/>
      <c r="F81" s="451"/>
      <c r="G81" s="451"/>
      <c r="H81" s="451"/>
      <c r="I81" s="452"/>
      <c r="J81" s="452"/>
      <c r="O81" s="426" t="s">
        <v>517</v>
      </c>
      <c r="P81" s="427" t="s">
        <v>570</v>
      </c>
      <c r="Q81" s="428" t="s">
        <v>517</v>
      </c>
      <c r="R81" s="428" t="s">
        <v>517</v>
      </c>
      <c r="S81" s="428" t="s">
        <v>517</v>
      </c>
      <c r="T81" s="428" t="s">
        <v>517</v>
      </c>
      <c r="U81" s="428" t="s">
        <v>517</v>
      </c>
      <c r="V81" s="428" t="s">
        <v>517</v>
      </c>
      <c r="W81" s="429" t="s">
        <v>517</v>
      </c>
      <c r="X81" s="429" t="s">
        <v>517</v>
      </c>
      <c r="Y81" s="457"/>
      <c r="Z81" s="271">
        <v>41240</v>
      </c>
      <c r="AA81" s="262">
        <v>11</v>
      </c>
      <c r="AB81" s="122" t="s">
        <v>289</v>
      </c>
      <c r="AC81" s="123"/>
      <c r="AD81" s="163" t="s">
        <v>290</v>
      </c>
      <c r="AE81" s="122" t="s">
        <v>211</v>
      </c>
      <c r="AF81" s="49" t="s">
        <v>29</v>
      </c>
      <c r="AG81" s="50" t="s">
        <v>31</v>
      </c>
      <c r="AH81" s="217">
        <v>278.17</v>
      </c>
      <c r="AI81" s="187">
        <v>45.586387959866215</v>
      </c>
    </row>
    <row r="82" spans="1:35" ht="18" customHeight="1">
      <c r="A82" s="450"/>
      <c r="B82" s="345"/>
      <c r="C82" s="451"/>
      <c r="D82" s="451"/>
      <c r="E82" s="451"/>
      <c r="F82" s="451"/>
      <c r="G82" s="451"/>
      <c r="H82" s="451"/>
      <c r="I82" s="452"/>
      <c r="J82" s="452"/>
      <c r="O82" s="426" t="s">
        <v>517</v>
      </c>
      <c r="P82" s="427" t="s">
        <v>570</v>
      </c>
      <c r="Q82" s="428" t="s">
        <v>517</v>
      </c>
      <c r="R82" s="428" t="s">
        <v>517</v>
      </c>
      <c r="S82" s="428" t="s">
        <v>517</v>
      </c>
      <c r="T82" s="428" t="s">
        <v>517</v>
      </c>
      <c r="U82" s="428" t="s">
        <v>517</v>
      </c>
      <c r="V82" s="428" t="s">
        <v>517</v>
      </c>
      <c r="W82" s="429" t="s">
        <v>517</v>
      </c>
      <c r="X82" s="429" t="s">
        <v>517</v>
      </c>
      <c r="Y82" s="457"/>
      <c r="Z82" s="286">
        <v>41241</v>
      </c>
      <c r="AA82" s="262">
        <v>11</v>
      </c>
      <c r="AB82" s="287" t="s">
        <v>221</v>
      </c>
      <c r="AC82" s="46"/>
      <c r="AD82" s="153"/>
      <c r="AE82" s="122" t="s">
        <v>292</v>
      </c>
      <c r="AF82" s="49" t="s">
        <v>62</v>
      </c>
      <c r="AG82" s="50" t="s">
        <v>154</v>
      </c>
      <c r="AH82" s="43">
        <v>-156.68</v>
      </c>
      <c r="AI82" s="51">
        <v>-25.676655518394654</v>
      </c>
    </row>
    <row r="83" spans="1:35" ht="18" customHeight="1" thickBot="1">
      <c r="A83" s="450"/>
      <c r="B83" s="345"/>
      <c r="C83" s="451"/>
      <c r="D83" s="451"/>
      <c r="E83" s="451"/>
      <c r="F83" s="451"/>
      <c r="G83" s="451"/>
      <c r="H83" s="451"/>
      <c r="I83" s="452"/>
      <c r="J83" s="452"/>
      <c r="O83" s="426" t="s">
        <v>517</v>
      </c>
      <c r="P83" s="427" t="s">
        <v>570</v>
      </c>
      <c r="Q83" s="428" t="s">
        <v>517</v>
      </c>
      <c r="R83" s="428" t="s">
        <v>517</v>
      </c>
      <c r="S83" s="428" t="s">
        <v>517</v>
      </c>
      <c r="T83" s="428" t="s">
        <v>517</v>
      </c>
      <c r="U83" s="428" t="s">
        <v>517</v>
      </c>
      <c r="V83" s="428" t="s">
        <v>517</v>
      </c>
      <c r="W83" s="429" t="s">
        <v>517</v>
      </c>
      <c r="X83" s="429" t="s">
        <v>517</v>
      </c>
      <c r="Y83" s="457"/>
      <c r="Z83" s="288">
        <v>41242</v>
      </c>
      <c r="AA83" s="291">
        <v>11</v>
      </c>
      <c r="AB83" s="225" t="s">
        <v>229</v>
      </c>
      <c r="AC83" s="292"/>
      <c r="AD83" s="227"/>
      <c r="AE83" s="225" t="s">
        <v>295</v>
      </c>
      <c r="AF83" s="228" t="s">
        <v>63</v>
      </c>
      <c r="AG83" s="229" t="s">
        <v>143</v>
      </c>
      <c r="AH83" s="293">
        <v>-8.76</v>
      </c>
      <c r="AI83" s="230" t="s">
        <v>517</v>
      </c>
    </row>
    <row r="84" spans="1:35" ht="18" customHeight="1" thickTop="1">
      <c r="A84" s="450"/>
      <c r="B84" s="345"/>
      <c r="C84" s="451"/>
      <c r="D84" s="451"/>
      <c r="E84" s="451"/>
      <c r="F84" s="451"/>
      <c r="G84" s="451"/>
      <c r="H84" s="451"/>
      <c r="I84" s="461"/>
      <c r="J84" s="461"/>
      <c r="O84" s="426" t="s">
        <v>517</v>
      </c>
      <c r="P84" s="427" t="s">
        <v>570</v>
      </c>
      <c r="Q84" s="428" t="s">
        <v>517</v>
      </c>
      <c r="R84" s="428" t="s">
        <v>517</v>
      </c>
      <c r="S84" s="428" t="s">
        <v>517</v>
      </c>
      <c r="T84" s="428" t="s">
        <v>517</v>
      </c>
      <c r="U84" s="428" t="s">
        <v>517</v>
      </c>
      <c r="V84" s="428" t="s">
        <v>517</v>
      </c>
      <c r="W84" s="429" t="s">
        <v>517</v>
      </c>
      <c r="X84" s="429" t="s">
        <v>517</v>
      </c>
      <c r="Y84" s="457"/>
      <c r="Z84" s="294">
        <v>41247</v>
      </c>
      <c r="AA84" s="295">
        <v>12</v>
      </c>
      <c r="AB84" s="296" t="s">
        <v>60</v>
      </c>
      <c r="AC84" s="246"/>
      <c r="AD84" s="247"/>
      <c r="AE84" s="245" t="s">
        <v>236</v>
      </c>
      <c r="AF84" s="248" t="s">
        <v>62</v>
      </c>
      <c r="AG84" s="249" t="s">
        <v>61</v>
      </c>
      <c r="AH84" s="297">
        <v>-125.57</v>
      </c>
      <c r="AI84" s="250" t="s">
        <v>517</v>
      </c>
    </row>
    <row r="85" spans="1:35" ht="18" customHeight="1">
      <c r="A85" s="450"/>
      <c r="B85" s="345"/>
      <c r="C85" s="451"/>
      <c r="D85" s="451"/>
      <c r="E85" s="451"/>
      <c r="F85" s="451"/>
      <c r="G85" s="451"/>
      <c r="H85" s="451"/>
      <c r="I85" s="461"/>
      <c r="J85" s="461"/>
      <c r="O85" s="426" t="s">
        <v>517</v>
      </c>
      <c r="P85" s="427" t="s">
        <v>570</v>
      </c>
      <c r="Q85" s="428" t="s">
        <v>517</v>
      </c>
      <c r="R85" s="428" t="s">
        <v>517</v>
      </c>
      <c r="S85" s="428" t="s">
        <v>517</v>
      </c>
      <c r="T85" s="428" t="s">
        <v>517</v>
      </c>
      <c r="U85" s="428" t="s">
        <v>517</v>
      </c>
      <c r="V85" s="428" t="s">
        <v>517</v>
      </c>
      <c r="W85" s="429" t="s">
        <v>517</v>
      </c>
      <c r="X85" s="429" t="s">
        <v>517</v>
      </c>
      <c r="Y85" s="457"/>
      <c r="Z85" s="286">
        <v>41250</v>
      </c>
      <c r="AA85" s="295">
        <v>12</v>
      </c>
      <c r="AB85" s="122" t="s">
        <v>298</v>
      </c>
      <c r="AC85" s="46"/>
      <c r="AD85" s="153"/>
      <c r="AE85" s="122" t="s">
        <v>299</v>
      </c>
      <c r="AF85" s="49" t="s">
        <v>48</v>
      </c>
      <c r="AG85" s="50" t="s">
        <v>86</v>
      </c>
      <c r="AH85" s="43">
        <v>-250</v>
      </c>
      <c r="AI85" s="51" t="s">
        <v>517</v>
      </c>
    </row>
    <row r="86" spans="1:35" ht="18" customHeight="1">
      <c r="A86" s="450"/>
      <c r="B86" s="345"/>
      <c r="C86" s="451"/>
      <c r="D86" s="451"/>
      <c r="E86" s="451"/>
      <c r="F86" s="451"/>
      <c r="G86" s="451"/>
      <c r="H86" s="451"/>
      <c r="I86" s="461"/>
      <c r="J86" s="461"/>
      <c r="O86" s="426" t="s">
        <v>517</v>
      </c>
      <c r="P86" s="427" t="s">
        <v>570</v>
      </c>
      <c r="Q86" s="428" t="s">
        <v>517</v>
      </c>
      <c r="R86" s="428" t="s">
        <v>517</v>
      </c>
      <c r="S86" s="428" t="s">
        <v>517</v>
      </c>
      <c r="T86" s="428" t="s">
        <v>517</v>
      </c>
      <c r="U86" s="428" t="s">
        <v>517</v>
      </c>
      <c r="V86" s="428" t="s">
        <v>517</v>
      </c>
      <c r="W86" s="429" t="s">
        <v>517</v>
      </c>
      <c r="X86" s="429" t="s">
        <v>517</v>
      </c>
      <c r="Y86" s="457"/>
      <c r="Z86" s="286">
        <v>41253</v>
      </c>
      <c r="AA86" s="295">
        <v>12</v>
      </c>
      <c r="AB86" s="122" t="s">
        <v>151</v>
      </c>
      <c r="AC86" s="46"/>
      <c r="AD86" s="153"/>
      <c r="AE86" s="122" t="s">
        <v>152</v>
      </c>
      <c r="AF86" s="49" t="s">
        <v>63</v>
      </c>
      <c r="AG86" s="50" t="s">
        <v>153</v>
      </c>
      <c r="AH86" s="43">
        <v>-226.09</v>
      </c>
      <c r="AI86" s="51">
        <v>-37.051538461538456</v>
      </c>
    </row>
    <row r="87" spans="1:35" ht="18" customHeight="1">
      <c r="A87" s="450"/>
      <c r="B87" s="345"/>
      <c r="C87" s="451"/>
      <c r="D87" s="451"/>
      <c r="E87" s="451"/>
      <c r="F87" s="451"/>
      <c r="G87" s="451"/>
      <c r="H87" s="451"/>
      <c r="I87" s="461"/>
      <c r="J87" s="461"/>
      <c r="O87" s="426" t="s">
        <v>517</v>
      </c>
      <c r="P87" s="427" t="s">
        <v>570</v>
      </c>
      <c r="Q87" s="428" t="s">
        <v>517</v>
      </c>
      <c r="R87" s="428" t="s">
        <v>517</v>
      </c>
      <c r="S87" s="428" t="s">
        <v>517</v>
      </c>
      <c r="T87" s="428" t="s">
        <v>517</v>
      </c>
      <c r="U87" s="428" t="s">
        <v>517</v>
      </c>
      <c r="V87" s="428" t="s">
        <v>517</v>
      </c>
      <c r="W87" s="429" t="s">
        <v>517</v>
      </c>
      <c r="X87" s="429" t="s">
        <v>517</v>
      </c>
      <c r="Y87" s="457"/>
      <c r="Z87" s="286">
        <v>41255</v>
      </c>
      <c r="AA87" s="86" t="s">
        <v>302</v>
      </c>
      <c r="AB87" s="268" t="s">
        <v>249</v>
      </c>
      <c r="AC87" s="123"/>
      <c r="AD87" s="163" t="s">
        <v>249</v>
      </c>
      <c r="AE87" s="269" t="s">
        <v>250</v>
      </c>
      <c r="AF87" s="49" t="s">
        <v>38</v>
      </c>
      <c r="AG87" s="50" t="s">
        <v>122</v>
      </c>
      <c r="AH87" s="43">
        <v>-100</v>
      </c>
      <c r="AI87" s="51" t="s">
        <v>517</v>
      </c>
    </row>
    <row r="88" spans="1:35" ht="18" customHeight="1">
      <c r="A88" s="450"/>
      <c r="B88" s="345"/>
      <c r="C88" s="451"/>
      <c r="D88" s="451"/>
      <c r="E88" s="451"/>
      <c r="F88" s="451"/>
      <c r="G88" s="451"/>
      <c r="H88" s="451"/>
      <c r="I88" s="461"/>
      <c r="J88" s="461"/>
      <c r="O88" s="426" t="s">
        <v>517</v>
      </c>
      <c r="P88" s="427" t="s">
        <v>570</v>
      </c>
      <c r="Q88" s="428" t="s">
        <v>517</v>
      </c>
      <c r="R88" s="428" t="s">
        <v>517</v>
      </c>
      <c r="S88" s="428" t="s">
        <v>517</v>
      </c>
      <c r="T88" s="428" t="s">
        <v>517</v>
      </c>
      <c r="U88" s="428" t="s">
        <v>517</v>
      </c>
      <c r="V88" s="428" t="s">
        <v>517</v>
      </c>
      <c r="W88" s="429" t="s">
        <v>517</v>
      </c>
      <c r="X88" s="429" t="s">
        <v>517</v>
      </c>
      <c r="Y88" s="457"/>
      <c r="Z88" s="286">
        <v>41255</v>
      </c>
      <c r="AA88" s="86" t="s">
        <v>302</v>
      </c>
      <c r="AB88" s="268" t="s">
        <v>249</v>
      </c>
      <c r="AC88" s="123"/>
      <c r="AD88" s="163" t="s">
        <v>249</v>
      </c>
      <c r="AE88" s="269" t="s">
        <v>250</v>
      </c>
      <c r="AF88" s="49" t="s">
        <v>38</v>
      </c>
      <c r="AG88" s="50" t="s">
        <v>122</v>
      </c>
      <c r="AH88" s="43">
        <v>-54.95</v>
      </c>
      <c r="AI88" s="51" t="s">
        <v>517</v>
      </c>
    </row>
    <row r="89" spans="1:35" ht="18" customHeight="1">
      <c r="A89" s="450"/>
      <c r="B89" s="345"/>
      <c r="C89" s="451"/>
      <c r="D89" s="451"/>
      <c r="E89" s="451"/>
      <c r="F89" s="451"/>
      <c r="G89" s="451"/>
      <c r="H89" s="451"/>
      <c r="I89" s="461"/>
      <c r="J89" s="461"/>
      <c r="O89" s="426" t="s">
        <v>517</v>
      </c>
      <c r="P89" s="427" t="s">
        <v>570</v>
      </c>
      <c r="Q89" s="428" t="s">
        <v>517</v>
      </c>
      <c r="R89" s="428" t="s">
        <v>517</v>
      </c>
      <c r="S89" s="428" t="s">
        <v>517</v>
      </c>
      <c r="T89" s="428" t="s">
        <v>517</v>
      </c>
      <c r="U89" s="428" t="s">
        <v>517</v>
      </c>
      <c r="V89" s="428" t="s">
        <v>517</v>
      </c>
      <c r="W89" s="429" t="s">
        <v>517</v>
      </c>
      <c r="X89" s="429" t="s">
        <v>517</v>
      </c>
      <c r="Y89" s="457"/>
      <c r="Z89" s="286">
        <v>41255</v>
      </c>
      <c r="AA89" s="295">
        <v>12</v>
      </c>
      <c r="AB89" s="122" t="s">
        <v>305</v>
      </c>
      <c r="AC89" s="46"/>
      <c r="AD89" s="153"/>
      <c r="AE89" s="122" t="s">
        <v>306</v>
      </c>
      <c r="AF89" s="49" t="s">
        <v>38</v>
      </c>
      <c r="AG89" s="50" t="s">
        <v>56</v>
      </c>
      <c r="AH89" s="43">
        <v>-41.9</v>
      </c>
      <c r="AI89" s="51"/>
    </row>
    <row r="90" spans="1:35" ht="18" customHeight="1">
      <c r="A90" s="450"/>
      <c r="B90" s="345"/>
      <c r="C90" s="451"/>
      <c r="D90" s="451"/>
      <c r="E90" s="451"/>
      <c r="F90" s="451"/>
      <c r="G90" s="451"/>
      <c r="H90" s="451"/>
      <c r="I90" s="461"/>
      <c r="J90" s="461"/>
      <c r="O90" s="426" t="s">
        <v>517</v>
      </c>
      <c r="P90" s="427" t="s">
        <v>570</v>
      </c>
      <c r="Q90" s="428" t="s">
        <v>517</v>
      </c>
      <c r="R90" s="428" t="s">
        <v>517</v>
      </c>
      <c r="S90" s="428" t="s">
        <v>517</v>
      </c>
      <c r="T90" s="428" t="s">
        <v>517</v>
      </c>
      <c r="U90" s="428" t="s">
        <v>517</v>
      </c>
      <c r="V90" s="428" t="s">
        <v>517</v>
      </c>
      <c r="W90" s="429" t="s">
        <v>517</v>
      </c>
      <c r="X90" s="429" t="s">
        <v>517</v>
      </c>
      <c r="Y90" s="457"/>
      <c r="Z90" s="286">
        <v>41255</v>
      </c>
      <c r="AA90" s="295">
        <v>12</v>
      </c>
      <c r="AB90" s="122" t="s">
        <v>308</v>
      </c>
      <c r="AC90" s="46"/>
      <c r="AD90" s="153"/>
      <c r="AE90" s="122" t="s">
        <v>55</v>
      </c>
      <c r="AF90" s="49" t="s">
        <v>38</v>
      </c>
      <c r="AG90" s="50" t="s">
        <v>56</v>
      </c>
      <c r="AH90" s="43">
        <v>-34.5</v>
      </c>
      <c r="AI90" s="51">
        <v>-2.2570093457943941</v>
      </c>
    </row>
    <row r="91" spans="1:35" ht="18" customHeight="1">
      <c r="A91" s="450"/>
      <c r="B91" s="345"/>
      <c r="C91" s="451"/>
      <c r="D91" s="451"/>
      <c r="E91" s="451"/>
      <c r="F91" s="451"/>
      <c r="G91" s="451"/>
      <c r="H91" s="451"/>
      <c r="I91" s="461"/>
      <c r="J91" s="461"/>
      <c r="O91" s="426" t="s">
        <v>517</v>
      </c>
      <c r="P91" s="427" t="s">
        <v>570</v>
      </c>
      <c r="Q91" s="428" t="s">
        <v>517</v>
      </c>
      <c r="R91" s="428" t="s">
        <v>517</v>
      </c>
      <c r="S91" s="428" t="s">
        <v>517</v>
      </c>
      <c r="T91" s="428" t="s">
        <v>517</v>
      </c>
      <c r="U91" s="428" t="s">
        <v>517</v>
      </c>
      <c r="V91" s="428" t="s">
        <v>517</v>
      </c>
      <c r="W91" s="429" t="s">
        <v>517</v>
      </c>
      <c r="X91" s="429" t="s">
        <v>517</v>
      </c>
      <c r="Y91" s="457"/>
      <c r="Z91" s="286">
        <v>41255</v>
      </c>
      <c r="AA91" s="295">
        <v>12</v>
      </c>
      <c r="AB91" s="122" t="s">
        <v>185</v>
      </c>
      <c r="AC91" s="46"/>
      <c r="AD91" s="153"/>
      <c r="AE91" s="122" t="s">
        <v>310</v>
      </c>
      <c r="AF91" s="49" t="s">
        <v>38</v>
      </c>
      <c r="AG91" s="50" t="s">
        <v>56</v>
      </c>
      <c r="AH91" s="43">
        <v>-14.8</v>
      </c>
      <c r="AI91" s="51">
        <v>-2.4254180602006681</v>
      </c>
    </row>
    <row r="92" spans="1:35" ht="18" customHeight="1">
      <c r="A92" s="450"/>
      <c r="B92" s="345"/>
      <c r="C92" s="451"/>
      <c r="D92" s="451"/>
      <c r="E92" s="451"/>
      <c r="F92" s="451"/>
      <c r="G92" s="451"/>
      <c r="H92" s="451"/>
      <c r="I92" s="461"/>
      <c r="J92" s="461"/>
      <c r="O92" s="426" t="s">
        <v>517</v>
      </c>
      <c r="P92" s="427" t="s">
        <v>570</v>
      </c>
      <c r="Q92" s="428" t="s">
        <v>517</v>
      </c>
      <c r="R92" s="428" t="s">
        <v>517</v>
      </c>
      <c r="S92" s="428" t="s">
        <v>517</v>
      </c>
      <c r="T92" s="428" t="s">
        <v>517</v>
      </c>
      <c r="U92" s="428" t="s">
        <v>517</v>
      </c>
      <c r="V92" s="428" t="s">
        <v>517</v>
      </c>
      <c r="W92" s="429" t="s">
        <v>517</v>
      </c>
      <c r="X92" s="429" t="s">
        <v>517</v>
      </c>
      <c r="Y92" s="457"/>
      <c r="Z92" s="286">
        <v>41256</v>
      </c>
      <c r="AA92" s="295">
        <v>12</v>
      </c>
      <c r="AB92" s="122" t="s">
        <v>157</v>
      </c>
      <c r="AC92" s="46"/>
      <c r="AD92" s="153"/>
      <c r="AE92" s="122" t="s">
        <v>158</v>
      </c>
      <c r="AF92" s="49" t="s">
        <v>63</v>
      </c>
      <c r="AG92" s="50" t="s">
        <v>153</v>
      </c>
      <c r="AH92" s="43">
        <v>-39.9</v>
      </c>
      <c r="AI92" s="51">
        <v>-6.5387959866220697</v>
      </c>
    </row>
    <row r="93" spans="1:35" ht="18" customHeight="1">
      <c r="A93" s="450"/>
      <c r="B93" s="345"/>
      <c r="C93" s="451"/>
      <c r="D93" s="451"/>
      <c r="E93" s="451"/>
      <c r="F93" s="451"/>
      <c r="G93" s="451"/>
      <c r="H93" s="451"/>
      <c r="I93" s="461"/>
      <c r="J93" s="461"/>
      <c r="O93" s="426" t="s">
        <v>517</v>
      </c>
      <c r="P93" s="427" t="s">
        <v>570</v>
      </c>
      <c r="Q93" s="428" t="s">
        <v>517</v>
      </c>
      <c r="R93" s="428" t="s">
        <v>517</v>
      </c>
      <c r="S93" s="428" t="s">
        <v>517</v>
      </c>
      <c r="T93" s="428" t="s">
        <v>517</v>
      </c>
      <c r="U93" s="428" t="s">
        <v>517</v>
      </c>
      <c r="V93" s="428" t="s">
        <v>517</v>
      </c>
      <c r="W93" s="429" t="s">
        <v>517</v>
      </c>
      <c r="X93" s="429" t="s">
        <v>517</v>
      </c>
      <c r="Y93" s="457"/>
      <c r="Z93" s="286">
        <v>41256</v>
      </c>
      <c r="AA93" s="86" t="s">
        <v>302</v>
      </c>
      <c r="AB93" s="268" t="s">
        <v>249</v>
      </c>
      <c r="AC93" s="123">
        <v>-1500</v>
      </c>
      <c r="AD93" s="163" t="s">
        <v>249</v>
      </c>
      <c r="AE93" s="269" t="s">
        <v>250</v>
      </c>
      <c r="AF93" s="49" t="s">
        <v>38</v>
      </c>
      <c r="AG93" s="50" t="s">
        <v>122</v>
      </c>
      <c r="AH93" s="43">
        <v>-100</v>
      </c>
      <c r="AI93" s="51" t="s">
        <v>517</v>
      </c>
    </row>
    <row r="94" spans="1:35" ht="18" customHeight="1">
      <c r="A94" s="450"/>
      <c r="B94" s="345"/>
      <c r="C94" s="451"/>
      <c r="D94" s="451"/>
      <c r="E94" s="451"/>
      <c r="F94" s="451"/>
      <c r="G94" s="451"/>
      <c r="H94" s="451"/>
      <c r="I94" s="461"/>
      <c r="J94" s="461"/>
      <c r="O94" s="426" t="s">
        <v>517</v>
      </c>
      <c r="P94" s="427" t="s">
        <v>570</v>
      </c>
      <c r="Q94" s="428" t="s">
        <v>517</v>
      </c>
      <c r="R94" s="428" t="s">
        <v>517</v>
      </c>
      <c r="S94" s="428" t="s">
        <v>517</v>
      </c>
      <c r="T94" s="428" t="s">
        <v>517</v>
      </c>
      <c r="U94" s="428" t="s">
        <v>517</v>
      </c>
      <c r="V94" s="428" t="s">
        <v>517</v>
      </c>
      <c r="W94" s="429" t="s">
        <v>517</v>
      </c>
      <c r="X94" s="429" t="s">
        <v>517</v>
      </c>
      <c r="Y94" s="457"/>
      <c r="Z94" s="286">
        <v>41256</v>
      </c>
      <c r="AA94" s="86" t="s">
        <v>302</v>
      </c>
      <c r="AB94" s="268" t="s">
        <v>249</v>
      </c>
      <c r="AC94" s="123"/>
      <c r="AD94" s="163" t="s">
        <v>249</v>
      </c>
      <c r="AE94" s="269" t="s">
        <v>250</v>
      </c>
      <c r="AF94" s="49" t="s">
        <v>38</v>
      </c>
      <c r="AG94" s="50" t="s">
        <v>122</v>
      </c>
      <c r="AH94" s="43">
        <v>-50</v>
      </c>
      <c r="AI94" s="51" t="s">
        <v>517</v>
      </c>
    </row>
    <row r="95" spans="1:35" ht="18" customHeight="1">
      <c r="A95" s="450"/>
      <c r="B95" s="345"/>
      <c r="C95" s="451"/>
      <c r="D95" s="451"/>
      <c r="E95" s="451"/>
      <c r="F95" s="451"/>
      <c r="G95" s="451"/>
      <c r="H95" s="451"/>
      <c r="I95" s="461"/>
      <c r="J95" s="461"/>
      <c r="O95" s="426" t="s">
        <v>517</v>
      </c>
      <c r="P95" s="427" t="s">
        <v>570</v>
      </c>
      <c r="Q95" s="428" t="s">
        <v>517</v>
      </c>
      <c r="R95" s="428" t="s">
        <v>517</v>
      </c>
      <c r="S95" s="428" t="s">
        <v>517</v>
      </c>
      <c r="T95" s="428" t="s">
        <v>517</v>
      </c>
      <c r="U95" s="428" t="s">
        <v>517</v>
      </c>
      <c r="V95" s="428" t="s">
        <v>517</v>
      </c>
      <c r="W95" s="429" t="s">
        <v>517</v>
      </c>
      <c r="X95" s="429" t="s">
        <v>517</v>
      </c>
      <c r="Y95" s="457"/>
      <c r="Z95" s="286">
        <v>41256</v>
      </c>
      <c r="AA95" s="295">
        <v>12</v>
      </c>
      <c r="AB95" s="122" t="s">
        <v>54</v>
      </c>
      <c r="AC95" s="46"/>
      <c r="AD95" s="153"/>
      <c r="AE95" s="122" t="s">
        <v>55</v>
      </c>
      <c r="AF95" s="49" t="s">
        <v>38</v>
      </c>
      <c r="AG95" s="50" t="s">
        <v>56</v>
      </c>
      <c r="AH95" s="43">
        <v>-14.3</v>
      </c>
      <c r="AI95" s="51">
        <v>-0.93551401869159001</v>
      </c>
    </row>
    <row r="96" spans="1:35" ht="18" customHeight="1">
      <c r="A96" s="450"/>
      <c r="B96" s="345"/>
      <c r="C96" s="451"/>
      <c r="D96" s="451"/>
      <c r="E96" s="451"/>
      <c r="F96" s="451"/>
      <c r="G96" s="451"/>
      <c r="H96" s="451"/>
      <c r="I96" s="461"/>
      <c r="J96" s="461"/>
      <c r="O96" s="426" t="s">
        <v>517</v>
      </c>
      <c r="P96" s="427" t="s">
        <v>570</v>
      </c>
      <c r="Q96" s="428" t="s">
        <v>517</v>
      </c>
      <c r="R96" s="428" t="s">
        <v>517</v>
      </c>
      <c r="S96" s="428" t="s">
        <v>517</v>
      </c>
      <c r="T96" s="428" t="s">
        <v>517</v>
      </c>
      <c r="U96" s="428" t="s">
        <v>517</v>
      </c>
      <c r="V96" s="428" t="s">
        <v>517</v>
      </c>
      <c r="W96" s="429" t="s">
        <v>517</v>
      </c>
      <c r="X96" s="429" t="s">
        <v>517</v>
      </c>
      <c r="Y96" s="457"/>
      <c r="Z96" s="286">
        <v>41257</v>
      </c>
      <c r="AA96" s="86" t="s">
        <v>302</v>
      </c>
      <c r="AB96" s="268" t="s">
        <v>249</v>
      </c>
      <c r="AC96" s="123"/>
      <c r="AD96" s="163" t="s">
        <v>249</v>
      </c>
      <c r="AE96" s="269" t="s">
        <v>250</v>
      </c>
      <c r="AF96" s="49" t="s">
        <v>38</v>
      </c>
      <c r="AG96" s="50" t="s">
        <v>122</v>
      </c>
      <c r="AH96" s="43">
        <v>-47.71</v>
      </c>
      <c r="AI96" s="51" t="s">
        <v>517</v>
      </c>
    </row>
    <row r="97" spans="1:35" ht="18" customHeight="1">
      <c r="A97" s="450"/>
      <c r="B97" s="345"/>
      <c r="C97" s="451"/>
      <c r="D97" s="451"/>
      <c r="E97" s="451"/>
      <c r="F97" s="451"/>
      <c r="G97" s="451"/>
      <c r="H97" s="451"/>
      <c r="I97" s="461"/>
      <c r="J97" s="461"/>
      <c r="O97" s="426" t="s">
        <v>517</v>
      </c>
      <c r="P97" s="427" t="s">
        <v>570</v>
      </c>
      <c r="Q97" s="428" t="s">
        <v>517</v>
      </c>
      <c r="R97" s="428" t="s">
        <v>517</v>
      </c>
      <c r="S97" s="428" t="s">
        <v>517</v>
      </c>
      <c r="T97" s="428" t="s">
        <v>517</v>
      </c>
      <c r="U97" s="428" t="s">
        <v>517</v>
      </c>
      <c r="V97" s="428" t="s">
        <v>517</v>
      </c>
      <c r="W97" s="429" t="s">
        <v>517</v>
      </c>
      <c r="X97" s="429" t="s">
        <v>517</v>
      </c>
      <c r="Y97" s="457"/>
      <c r="Z97" s="286">
        <v>41260</v>
      </c>
      <c r="AA97" s="295">
        <v>12</v>
      </c>
      <c r="AB97" s="298" t="s">
        <v>317</v>
      </c>
      <c r="AC97" s="46"/>
      <c r="AD97" s="163" t="s">
        <v>318</v>
      </c>
      <c r="AE97" s="298" t="s">
        <v>319</v>
      </c>
      <c r="AF97" s="49" t="s">
        <v>29</v>
      </c>
      <c r="AG97" s="50" t="s">
        <v>71</v>
      </c>
      <c r="AH97" s="43">
        <v>1883.7</v>
      </c>
      <c r="AI97" s="51">
        <v>308.70000000000005</v>
      </c>
    </row>
    <row r="98" spans="1:35" ht="18" customHeight="1">
      <c r="A98" s="450"/>
      <c r="B98" s="345"/>
      <c r="C98" s="451"/>
      <c r="D98" s="451"/>
      <c r="E98" s="451"/>
      <c r="F98" s="451"/>
      <c r="G98" s="451"/>
      <c r="H98" s="451"/>
      <c r="I98" s="461"/>
      <c r="J98" s="461"/>
      <c r="O98" s="426" t="s">
        <v>517</v>
      </c>
      <c r="P98" s="427" t="s">
        <v>570</v>
      </c>
      <c r="Q98" s="428" t="s">
        <v>517</v>
      </c>
      <c r="R98" s="428" t="s">
        <v>517</v>
      </c>
      <c r="S98" s="428" t="s">
        <v>517</v>
      </c>
      <c r="T98" s="428" t="s">
        <v>517</v>
      </c>
      <c r="U98" s="428" t="s">
        <v>517</v>
      </c>
      <c r="V98" s="428" t="s">
        <v>517</v>
      </c>
      <c r="W98" s="429" t="s">
        <v>517</v>
      </c>
      <c r="X98" s="429" t="s">
        <v>517</v>
      </c>
      <c r="Y98" s="457"/>
      <c r="Z98" s="286">
        <v>41260</v>
      </c>
      <c r="AA98" s="295">
        <v>12</v>
      </c>
      <c r="AB98" s="122" t="s">
        <v>320</v>
      </c>
      <c r="AC98" s="46"/>
      <c r="AD98" s="163" t="s">
        <v>321</v>
      </c>
      <c r="AE98" s="122" t="s">
        <v>320</v>
      </c>
      <c r="AF98" s="49" t="s">
        <v>29</v>
      </c>
      <c r="AG98" s="50" t="s">
        <v>71</v>
      </c>
      <c r="AH98" s="43">
        <v>-782.41</v>
      </c>
      <c r="AI98" s="51">
        <v>-128.22103678929761</v>
      </c>
    </row>
    <row r="99" spans="1:35" ht="18" customHeight="1">
      <c r="A99" s="450"/>
      <c r="B99" s="345"/>
      <c r="C99" s="451"/>
      <c r="D99" s="451"/>
      <c r="E99" s="451"/>
      <c r="F99" s="451"/>
      <c r="G99" s="451"/>
      <c r="H99" s="451"/>
      <c r="I99" s="461"/>
      <c r="J99" s="461"/>
      <c r="O99" s="426" t="s">
        <v>517</v>
      </c>
      <c r="P99" s="427" t="s">
        <v>570</v>
      </c>
      <c r="Q99" s="428" t="s">
        <v>517</v>
      </c>
      <c r="R99" s="428" t="s">
        <v>517</v>
      </c>
      <c r="S99" s="428" t="s">
        <v>517</v>
      </c>
      <c r="T99" s="428" t="s">
        <v>517</v>
      </c>
      <c r="U99" s="428" t="s">
        <v>517</v>
      </c>
      <c r="V99" s="428" t="s">
        <v>517</v>
      </c>
      <c r="W99" s="429" t="s">
        <v>517</v>
      </c>
      <c r="X99" s="429" t="s">
        <v>517</v>
      </c>
      <c r="Y99" s="457"/>
      <c r="Z99" s="286">
        <v>41260</v>
      </c>
      <c r="AA99" s="86" t="s">
        <v>302</v>
      </c>
      <c r="AB99" s="268" t="s">
        <v>249</v>
      </c>
      <c r="AC99" s="123"/>
      <c r="AD99" s="163" t="s">
        <v>249</v>
      </c>
      <c r="AE99" s="269" t="s">
        <v>250</v>
      </c>
      <c r="AF99" s="49" t="s">
        <v>38</v>
      </c>
      <c r="AG99" s="50" t="s">
        <v>122</v>
      </c>
      <c r="AH99" s="43">
        <v>-20</v>
      </c>
      <c r="AI99" s="51" t="s">
        <v>517</v>
      </c>
    </row>
    <row r="100" spans="1:35" ht="18" customHeight="1">
      <c r="A100" s="467"/>
      <c r="B100" s="345"/>
      <c r="C100" s="451"/>
      <c r="D100" s="451"/>
      <c r="E100" s="451"/>
      <c r="F100" s="451"/>
      <c r="G100" s="451"/>
      <c r="H100" s="451"/>
      <c r="I100" s="461"/>
      <c r="J100" s="461"/>
      <c r="O100" s="426" t="s">
        <v>517</v>
      </c>
      <c r="P100" s="427" t="s">
        <v>570</v>
      </c>
      <c r="Q100" s="428" t="s">
        <v>517</v>
      </c>
      <c r="R100" s="428" t="s">
        <v>517</v>
      </c>
      <c r="S100" s="428" t="s">
        <v>517</v>
      </c>
      <c r="T100" s="428" t="s">
        <v>517</v>
      </c>
      <c r="U100" s="428" t="s">
        <v>517</v>
      </c>
      <c r="V100" s="428" t="s">
        <v>517</v>
      </c>
      <c r="W100" s="429" t="s">
        <v>517</v>
      </c>
      <c r="X100" s="429" t="s">
        <v>517</v>
      </c>
      <c r="Y100" s="457"/>
      <c r="Z100" s="286">
        <v>41261</v>
      </c>
      <c r="AA100" s="86" t="s">
        <v>302</v>
      </c>
      <c r="AB100" s="268" t="s">
        <v>249</v>
      </c>
      <c r="AC100" s="123"/>
      <c r="AD100" s="163" t="s">
        <v>249</v>
      </c>
      <c r="AE100" s="269" t="s">
        <v>250</v>
      </c>
      <c r="AF100" s="49" t="s">
        <v>38</v>
      </c>
      <c r="AG100" s="50" t="s">
        <v>122</v>
      </c>
      <c r="AH100" s="43">
        <v>-479.45</v>
      </c>
      <c r="AI100" s="51" t="s">
        <v>517</v>
      </c>
    </row>
    <row r="101" spans="1:35" ht="18" customHeight="1">
      <c r="A101" s="467"/>
      <c r="B101" s="345"/>
      <c r="C101" s="451"/>
      <c r="D101" s="451"/>
      <c r="E101" s="451"/>
      <c r="F101" s="451"/>
      <c r="G101" s="451"/>
      <c r="H101" s="451"/>
      <c r="I101" s="461"/>
      <c r="J101" s="461"/>
      <c r="O101" s="426" t="s">
        <v>517</v>
      </c>
      <c r="P101" s="427" t="s">
        <v>570</v>
      </c>
      <c r="Q101" s="428" t="s">
        <v>517</v>
      </c>
      <c r="R101" s="428" t="s">
        <v>517</v>
      </c>
      <c r="S101" s="428" t="s">
        <v>517</v>
      </c>
      <c r="T101" s="428" t="s">
        <v>517</v>
      </c>
      <c r="U101" s="428" t="s">
        <v>517</v>
      </c>
      <c r="V101" s="428" t="s">
        <v>517</v>
      </c>
      <c r="W101" s="429" t="s">
        <v>517</v>
      </c>
      <c r="X101" s="429" t="s">
        <v>517</v>
      </c>
      <c r="Y101" s="457"/>
      <c r="Z101" s="286">
        <v>41261</v>
      </c>
      <c r="AA101" s="295">
        <v>12</v>
      </c>
      <c r="AB101" s="122" t="s">
        <v>120</v>
      </c>
      <c r="AC101" s="46"/>
      <c r="AD101" s="123" t="s">
        <v>120</v>
      </c>
      <c r="AE101" s="124" t="s">
        <v>121</v>
      </c>
      <c r="AF101" s="49" t="s">
        <v>38</v>
      </c>
      <c r="AG101" s="50" t="s">
        <v>122</v>
      </c>
      <c r="AH101" s="43">
        <v>-20.550000000000011</v>
      </c>
      <c r="AI101" s="51" t="s">
        <v>517</v>
      </c>
    </row>
    <row r="102" spans="1:35" ht="18" customHeight="1">
      <c r="A102" s="467"/>
      <c r="B102" s="345"/>
      <c r="C102" s="451"/>
      <c r="D102" s="451"/>
      <c r="E102" s="451"/>
      <c r="F102" s="451"/>
      <c r="G102" s="451"/>
      <c r="H102" s="451"/>
      <c r="I102" s="461"/>
      <c r="J102" s="461"/>
      <c r="O102" s="426" t="s">
        <v>517</v>
      </c>
      <c r="P102" s="427" t="s">
        <v>570</v>
      </c>
      <c r="Q102" s="428" t="s">
        <v>517</v>
      </c>
      <c r="R102" s="428" t="s">
        <v>517</v>
      </c>
      <c r="S102" s="428" t="s">
        <v>517</v>
      </c>
      <c r="T102" s="428" t="s">
        <v>517</v>
      </c>
      <c r="U102" s="428" t="s">
        <v>517</v>
      </c>
      <c r="V102" s="428" t="s">
        <v>517</v>
      </c>
      <c r="W102" s="429" t="s">
        <v>517</v>
      </c>
      <c r="X102" s="429" t="s">
        <v>517</v>
      </c>
      <c r="Y102" s="457"/>
      <c r="Z102" s="286">
        <v>41261</v>
      </c>
      <c r="AA102" s="295">
        <v>12</v>
      </c>
      <c r="AB102" s="122" t="s">
        <v>120</v>
      </c>
      <c r="AC102" s="46"/>
      <c r="AD102" s="123" t="s">
        <v>120</v>
      </c>
      <c r="AE102" s="124" t="s">
        <v>121</v>
      </c>
      <c r="AF102" s="49" t="s">
        <v>38</v>
      </c>
      <c r="AG102" s="50" t="s">
        <v>122</v>
      </c>
      <c r="AH102" s="43">
        <v>-100</v>
      </c>
      <c r="AI102" s="51" t="s">
        <v>517</v>
      </c>
    </row>
    <row r="103" spans="1:35" ht="18" customHeight="1">
      <c r="A103" s="467"/>
      <c r="B103" s="345"/>
      <c r="C103" s="451"/>
      <c r="D103" s="451"/>
      <c r="E103" s="451"/>
      <c r="F103" s="451"/>
      <c r="G103" s="451"/>
      <c r="H103" s="451"/>
      <c r="I103" s="461"/>
      <c r="J103" s="461"/>
      <c r="O103" s="426" t="s">
        <v>517</v>
      </c>
      <c r="P103" s="427" t="s">
        <v>570</v>
      </c>
      <c r="Q103" s="428" t="s">
        <v>517</v>
      </c>
      <c r="R103" s="428" t="s">
        <v>517</v>
      </c>
      <c r="S103" s="428" t="s">
        <v>517</v>
      </c>
      <c r="T103" s="428" t="s">
        <v>517</v>
      </c>
      <c r="U103" s="428" t="s">
        <v>517</v>
      </c>
      <c r="V103" s="428" t="s">
        <v>517</v>
      </c>
      <c r="W103" s="429" t="s">
        <v>517</v>
      </c>
      <c r="X103" s="429" t="s">
        <v>517</v>
      </c>
      <c r="Y103" s="457"/>
      <c r="Z103" s="286">
        <v>41261</v>
      </c>
      <c r="AA103" s="295">
        <v>12</v>
      </c>
      <c r="AB103" s="122" t="s">
        <v>120</v>
      </c>
      <c r="AC103" s="46"/>
      <c r="AD103" s="123" t="s">
        <v>120</v>
      </c>
      <c r="AE103" s="124" t="s">
        <v>121</v>
      </c>
      <c r="AF103" s="49" t="s">
        <v>38</v>
      </c>
      <c r="AG103" s="50" t="s">
        <v>122</v>
      </c>
      <c r="AH103" s="43">
        <v>-80</v>
      </c>
      <c r="AI103" s="51" t="s">
        <v>517</v>
      </c>
    </row>
    <row r="104" spans="1:35" ht="18" customHeight="1">
      <c r="A104" s="467"/>
      <c r="B104" s="345"/>
      <c r="C104" s="451"/>
      <c r="D104" s="451"/>
      <c r="E104" s="451"/>
      <c r="F104" s="451"/>
      <c r="G104" s="451"/>
      <c r="H104" s="451"/>
      <c r="I104" s="461"/>
      <c r="J104" s="461"/>
      <c r="O104" s="426" t="s">
        <v>517</v>
      </c>
      <c r="P104" s="427" t="s">
        <v>570</v>
      </c>
      <c r="Q104" s="428" t="s">
        <v>517</v>
      </c>
      <c r="R104" s="428" t="s">
        <v>517</v>
      </c>
      <c r="S104" s="428" t="s">
        <v>517</v>
      </c>
      <c r="T104" s="428" t="s">
        <v>517</v>
      </c>
      <c r="U104" s="428" t="s">
        <v>517</v>
      </c>
      <c r="V104" s="428" t="s">
        <v>517</v>
      </c>
      <c r="W104" s="429" t="s">
        <v>517</v>
      </c>
      <c r="X104" s="429" t="s">
        <v>517</v>
      </c>
      <c r="Y104" s="457"/>
      <c r="Z104" s="286">
        <v>41261</v>
      </c>
      <c r="AA104" s="295">
        <v>12</v>
      </c>
      <c r="AB104" s="122" t="s">
        <v>120</v>
      </c>
      <c r="AC104" s="46"/>
      <c r="AD104" s="123" t="s">
        <v>120</v>
      </c>
      <c r="AE104" s="124" t="s">
        <v>121</v>
      </c>
      <c r="AF104" s="49" t="s">
        <v>38</v>
      </c>
      <c r="AG104" s="50" t="s">
        <v>122</v>
      </c>
      <c r="AH104" s="43">
        <v>-55.3</v>
      </c>
      <c r="AI104" s="51" t="s">
        <v>517</v>
      </c>
    </row>
    <row r="105" spans="1:35" ht="18" customHeight="1">
      <c r="A105" s="467"/>
      <c r="B105" s="345"/>
      <c r="C105" s="451"/>
      <c r="D105" s="451"/>
      <c r="E105" s="451"/>
      <c r="F105" s="451"/>
      <c r="G105" s="451"/>
      <c r="H105" s="451"/>
      <c r="I105" s="461"/>
      <c r="J105" s="461"/>
      <c r="O105" s="426" t="s">
        <v>517</v>
      </c>
      <c r="P105" s="427" t="s">
        <v>570</v>
      </c>
      <c r="Q105" s="428" t="s">
        <v>517</v>
      </c>
      <c r="R105" s="428" t="s">
        <v>517</v>
      </c>
      <c r="S105" s="428" t="s">
        <v>517</v>
      </c>
      <c r="T105" s="428" t="s">
        <v>517</v>
      </c>
      <c r="U105" s="428" t="s">
        <v>517</v>
      </c>
      <c r="V105" s="428" t="s">
        <v>517</v>
      </c>
      <c r="W105" s="429" t="s">
        <v>517</v>
      </c>
      <c r="X105" s="429" t="s">
        <v>517</v>
      </c>
      <c r="Y105" s="457"/>
      <c r="Z105" s="286">
        <v>41261</v>
      </c>
      <c r="AA105" s="295">
        <v>12</v>
      </c>
      <c r="AB105" s="122" t="s">
        <v>120</v>
      </c>
      <c r="AC105" s="46"/>
      <c r="AD105" s="123" t="s">
        <v>120</v>
      </c>
      <c r="AE105" s="124" t="s">
        <v>121</v>
      </c>
      <c r="AF105" s="49" t="s">
        <v>38</v>
      </c>
      <c r="AG105" s="50" t="s">
        <v>122</v>
      </c>
      <c r="AH105" s="43">
        <v>-40</v>
      </c>
      <c r="AI105" s="51" t="s">
        <v>517</v>
      </c>
    </row>
    <row r="106" spans="1:35" ht="18" customHeight="1">
      <c r="A106" s="467"/>
      <c r="B106" s="345"/>
      <c r="C106" s="451"/>
      <c r="D106" s="451"/>
      <c r="E106" s="451"/>
      <c r="F106" s="451"/>
      <c r="G106" s="451"/>
      <c r="H106" s="451"/>
      <c r="I106" s="461"/>
      <c r="J106" s="461"/>
      <c r="O106" s="426" t="s">
        <v>517</v>
      </c>
      <c r="P106" s="427" t="s">
        <v>570</v>
      </c>
      <c r="Q106" s="428" t="s">
        <v>517</v>
      </c>
      <c r="R106" s="428" t="s">
        <v>517</v>
      </c>
      <c r="S106" s="428" t="s">
        <v>517</v>
      </c>
      <c r="T106" s="428" t="s">
        <v>517</v>
      </c>
      <c r="U106" s="428" t="s">
        <v>517</v>
      </c>
      <c r="V106" s="428" t="s">
        <v>517</v>
      </c>
      <c r="W106" s="429" t="s">
        <v>517</v>
      </c>
      <c r="X106" s="429" t="s">
        <v>517</v>
      </c>
      <c r="Y106" s="457"/>
      <c r="Z106" s="286">
        <v>41262</v>
      </c>
      <c r="AA106" s="295">
        <v>12</v>
      </c>
      <c r="AB106" s="122" t="s">
        <v>120</v>
      </c>
      <c r="AC106" s="46"/>
      <c r="AD106" s="123" t="s">
        <v>120</v>
      </c>
      <c r="AE106" s="124" t="s">
        <v>121</v>
      </c>
      <c r="AF106" s="49" t="s">
        <v>38</v>
      </c>
      <c r="AG106" s="50" t="s">
        <v>122</v>
      </c>
      <c r="AH106" s="43">
        <v>-16.95</v>
      </c>
      <c r="AI106" s="51" t="s">
        <v>517</v>
      </c>
    </row>
    <row r="107" spans="1:35" ht="18" customHeight="1">
      <c r="A107" s="467"/>
      <c r="B107" s="345"/>
      <c r="C107" s="451"/>
      <c r="D107" s="451"/>
      <c r="E107" s="451"/>
      <c r="F107" s="451"/>
      <c r="G107" s="451"/>
      <c r="H107" s="451"/>
      <c r="I107" s="461"/>
      <c r="J107" s="461"/>
      <c r="O107" s="426" t="s">
        <v>517</v>
      </c>
      <c r="P107" s="427" t="s">
        <v>570</v>
      </c>
      <c r="Q107" s="428" t="s">
        <v>517</v>
      </c>
      <c r="R107" s="428" t="s">
        <v>517</v>
      </c>
      <c r="S107" s="428" t="s">
        <v>517</v>
      </c>
      <c r="T107" s="428" t="s">
        <v>517</v>
      </c>
      <c r="U107" s="428" t="s">
        <v>517</v>
      </c>
      <c r="V107" s="428" t="s">
        <v>517</v>
      </c>
      <c r="W107" s="429" t="s">
        <v>517</v>
      </c>
      <c r="X107" s="429" t="s">
        <v>517</v>
      </c>
      <c r="Y107" s="457"/>
      <c r="Z107" s="286">
        <v>41263</v>
      </c>
      <c r="AA107" s="295">
        <v>12</v>
      </c>
      <c r="AB107" s="122" t="s">
        <v>185</v>
      </c>
      <c r="AC107" s="46"/>
      <c r="AD107" s="153"/>
      <c r="AE107" s="122" t="s">
        <v>310</v>
      </c>
      <c r="AF107" s="49" t="s">
        <v>38</v>
      </c>
      <c r="AG107" s="50" t="s">
        <v>56</v>
      </c>
      <c r="AH107" s="43">
        <v>-235.9</v>
      </c>
      <c r="AI107" s="51">
        <v>-38.65919732441472</v>
      </c>
    </row>
    <row r="108" spans="1:35" ht="18" customHeight="1">
      <c r="A108" s="467"/>
      <c r="B108" s="345"/>
      <c r="C108" s="451"/>
      <c r="D108" s="451"/>
      <c r="E108" s="451"/>
      <c r="F108" s="451"/>
      <c r="G108" s="451"/>
      <c r="H108" s="451"/>
      <c r="I108" s="461"/>
      <c r="J108" s="461"/>
      <c r="O108" s="426" t="s">
        <v>517</v>
      </c>
      <c r="P108" s="427" t="s">
        <v>570</v>
      </c>
      <c r="Q108" s="428" t="s">
        <v>517</v>
      </c>
      <c r="R108" s="428" t="s">
        <v>517</v>
      </c>
      <c r="S108" s="428" t="s">
        <v>517</v>
      </c>
      <c r="T108" s="428" t="s">
        <v>517</v>
      </c>
      <c r="U108" s="428" t="s">
        <v>517</v>
      </c>
      <c r="V108" s="428" t="s">
        <v>517</v>
      </c>
      <c r="W108" s="429" t="s">
        <v>517</v>
      </c>
      <c r="X108" s="429" t="s">
        <v>517</v>
      </c>
      <c r="Y108" s="457"/>
      <c r="Z108" s="286">
        <v>41263</v>
      </c>
      <c r="AA108" s="295">
        <v>12</v>
      </c>
      <c r="AB108" s="122" t="s">
        <v>120</v>
      </c>
      <c r="AC108" s="46"/>
      <c r="AD108" s="123" t="s">
        <v>120</v>
      </c>
      <c r="AE108" s="124" t="s">
        <v>121</v>
      </c>
      <c r="AF108" s="49" t="s">
        <v>38</v>
      </c>
      <c r="AG108" s="50" t="s">
        <v>122</v>
      </c>
      <c r="AH108" s="43">
        <v>-62.98</v>
      </c>
      <c r="AI108" s="51" t="s">
        <v>517</v>
      </c>
    </row>
    <row r="109" spans="1:35" ht="18" customHeight="1">
      <c r="A109" s="467"/>
      <c r="B109" s="345"/>
      <c r="C109" s="451"/>
      <c r="D109" s="451"/>
      <c r="E109" s="451"/>
      <c r="F109" s="451"/>
      <c r="G109" s="451"/>
      <c r="H109" s="451"/>
      <c r="I109" s="461"/>
      <c r="J109" s="461"/>
      <c r="O109" s="426" t="s">
        <v>517</v>
      </c>
      <c r="P109" s="427" t="s">
        <v>570</v>
      </c>
      <c r="Q109" s="428" t="s">
        <v>517</v>
      </c>
      <c r="R109" s="428" t="s">
        <v>517</v>
      </c>
      <c r="S109" s="428" t="s">
        <v>517</v>
      </c>
      <c r="T109" s="428" t="s">
        <v>517</v>
      </c>
      <c r="U109" s="428" t="s">
        <v>517</v>
      </c>
      <c r="V109" s="428" t="s">
        <v>517</v>
      </c>
      <c r="W109" s="429" t="s">
        <v>517</v>
      </c>
      <c r="X109" s="429" t="s">
        <v>517</v>
      </c>
      <c r="Y109" s="457"/>
      <c r="Z109" s="286">
        <v>41263</v>
      </c>
      <c r="AA109" s="295">
        <v>12</v>
      </c>
      <c r="AB109" s="122" t="s">
        <v>120</v>
      </c>
      <c r="AC109" s="46"/>
      <c r="AD109" s="123" t="s">
        <v>120</v>
      </c>
      <c r="AE109" s="124" t="s">
        <v>121</v>
      </c>
      <c r="AF109" s="49" t="s">
        <v>38</v>
      </c>
      <c r="AG109" s="50" t="s">
        <v>122</v>
      </c>
      <c r="AH109" s="43">
        <v>-59.99</v>
      </c>
      <c r="AI109" s="51" t="s">
        <v>517</v>
      </c>
    </row>
    <row r="110" spans="1:35" ht="18" customHeight="1">
      <c r="A110" s="467"/>
      <c r="B110" s="345"/>
      <c r="C110" s="451"/>
      <c r="D110" s="451"/>
      <c r="E110" s="451"/>
      <c r="F110" s="451"/>
      <c r="G110" s="451"/>
      <c r="H110" s="451"/>
      <c r="I110" s="461"/>
      <c r="J110" s="461"/>
      <c r="O110" s="426" t="s">
        <v>517</v>
      </c>
      <c r="P110" s="427" t="s">
        <v>570</v>
      </c>
      <c r="Q110" s="428" t="s">
        <v>517</v>
      </c>
      <c r="R110" s="428" t="s">
        <v>517</v>
      </c>
      <c r="S110" s="428" t="s">
        <v>517</v>
      </c>
      <c r="T110" s="428" t="s">
        <v>517</v>
      </c>
      <c r="U110" s="428" t="s">
        <v>517</v>
      </c>
      <c r="V110" s="428" t="s">
        <v>517</v>
      </c>
      <c r="W110" s="429" t="s">
        <v>517</v>
      </c>
      <c r="X110" s="429" t="s">
        <v>517</v>
      </c>
      <c r="Y110" s="457"/>
      <c r="Z110" s="286">
        <v>41263</v>
      </c>
      <c r="AA110" s="295">
        <v>12</v>
      </c>
      <c r="AB110" s="122" t="s">
        <v>120</v>
      </c>
      <c r="AC110" s="46"/>
      <c r="AD110" s="123" t="s">
        <v>120</v>
      </c>
      <c r="AE110" s="124" t="s">
        <v>121</v>
      </c>
      <c r="AF110" s="49" t="s">
        <v>38</v>
      </c>
      <c r="AG110" s="50" t="s">
        <v>122</v>
      </c>
      <c r="AH110" s="43">
        <v>-41.2</v>
      </c>
      <c r="AI110" s="51" t="s">
        <v>517</v>
      </c>
    </row>
    <row r="111" spans="1:35" ht="18" customHeight="1">
      <c r="A111" s="467"/>
      <c r="B111" s="345"/>
      <c r="C111" s="451"/>
      <c r="D111" s="451"/>
      <c r="E111" s="451"/>
      <c r="F111" s="451"/>
      <c r="G111" s="451"/>
      <c r="H111" s="451"/>
      <c r="I111" s="461"/>
      <c r="J111" s="461"/>
      <c r="O111" s="426" t="s">
        <v>517</v>
      </c>
      <c r="P111" s="427" t="s">
        <v>570</v>
      </c>
      <c r="Q111" s="428" t="s">
        <v>517</v>
      </c>
      <c r="R111" s="428" t="s">
        <v>517</v>
      </c>
      <c r="S111" s="428" t="s">
        <v>517</v>
      </c>
      <c r="T111" s="428" t="s">
        <v>517</v>
      </c>
      <c r="U111" s="428" t="s">
        <v>517</v>
      </c>
      <c r="V111" s="428" t="s">
        <v>517</v>
      </c>
      <c r="W111" s="429" t="s">
        <v>517</v>
      </c>
      <c r="X111" s="429" t="s">
        <v>517</v>
      </c>
      <c r="Y111" s="457"/>
      <c r="Z111" s="286">
        <v>41263</v>
      </c>
      <c r="AA111" s="295">
        <v>12</v>
      </c>
      <c r="AB111" s="122" t="s">
        <v>120</v>
      </c>
      <c r="AC111" s="46"/>
      <c r="AD111" s="123" t="s">
        <v>120</v>
      </c>
      <c r="AE111" s="124" t="s">
        <v>121</v>
      </c>
      <c r="AF111" s="49" t="s">
        <v>38</v>
      </c>
      <c r="AG111" s="50" t="s">
        <v>122</v>
      </c>
      <c r="AH111" s="43">
        <v>-30.4</v>
      </c>
      <c r="AI111" s="51" t="s">
        <v>517</v>
      </c>
    </row>
    <row r="112" spans="1:35" ht="18" customHeight="1">
      <c r="A112" s="467"/>
      <c r="B112" s="345"/>
      <c r="C112" s="451"/>
      <c r="D112" s="451"/>
      <c r="E112" s="451"/>
      <c r="F112" s="451"/>
      <c r="G112" s="451"/>
      <c r="H112" s="451"/>
      <c r="I112" s="461"/>
      <c r="J112" s="461"/>
      <c r="O112" s="426" t="s">
        <v>517</v>
      </c>
      <c r="P112" s="427" t="s">
        <v>570</v>
      </c>
      <c r="Q112" s="428" t="s">
        <v>517</v>
      </c>
      <c r="R112" s="428" t="s">
        <v>517</v>
      </c>
      <c r="S112" s="428" t="s">
        <v>517</v>
      </c>
      <c r="T112" s="428" t="s">
        <v>517</v>
      </c>
      <c r="U112" s="428" t="s">
        <v>517</v>
      </c>
      <c r="V112" s="428" t="s">
        <v>517</v>
      </c>
      <c r="W112" s="429" t="s">
        <v>517</v>
      </c>
      <c r="X112" s="429" t="s">
        <v>517</v>
      </c>
      <c r="Y112" s="457"/>
      <c r="Z112" s="286">
        <v>41267</v>
      </c>
      <c r="AA112" s="295">
        <v>12</v>
      </c>
      <c r="AB112" s="122" t="s">
        <v>151</v>
      </c>
      <c r="AC112" s="46"/>
      <c r="AD112" s="153"/>
      <c r="AE112" s="122" t="s">
        <v>152</v>
      </c>
      <c r="AF112" s="49" t="s">
        <v>63</v>
      </c>
      <c r="AG112" s="50" t="s">
        <v>153</v>
      </c>
      <c r="AH112" s="43">
        <v>-89.99</v>
      </c>
      <c r="AI112" s="51">
        <v>-14.747525083612032</v>
      </c>
    </row>
    <row r="113" spans="1:35" ht="18" customHeight="1">
      <c r="A113" s="467"/>
      <c r="B113" s="345"/>
      <c r="C113" s="451"/>
      <c r="D113" s="451"/>
      <c r="E113" s="451"/>
      <c r="F113" s="451"/>
      <c r="G113" s="451"/>
      <c r="H113" s="451"/>
      <c r="I113" s="461"/>
      <c r="J113" s="461"/>
      <c r="O113" s="426" t="s">
        <v>517</v>
      </c>
      <c r="P113" s="427" t="s">
        <v>570</v>
      </c>
      <c r="Q113" s="428" t="s">
        <v>517</v>
      </c>
      <c r="R113" s="428" t="s">
        <v>517</v>
      </c>
      <c r="S113" s="428" t="s">
        <v>517</v>
      </c>
      <c r="T113" s="428" t="s">
        <v>517</v>
      </c>
      <c r="U113" s="428" t="s">
        <v>517</v>
      </c>
      <c r="V113" s="428" t="s">
        <v>517</v>
      </c>
      <c r="W113" s="429" t="s">
        <v>517</v>
      </c>
      <c r="X113" s="429" t="s">
        <v>517</v>
      </c>
      <c r="Y113" s="457"/>
      <c r="Z113" s="286">
        <v>41267</v>
      </c>
      <c r="AA113" s="295">
        <v>12</v>
      </c>
      <c r="AB113" s="122" t="s">
        <v>243</v>
      </c>
      <c r="AC113" s="123" t="s">
        <v>94</v>
      </c>
      <c r="AD113" s="163" t="s">
        <v>335</v>
      </c>
      <c r="AE113" s="122" t="s">
        <v>197</v>
      </c>
      <c r="AF113" s="49" t="s">
        <v>29</v>
      </c>
      <c r="AG113" s="50" t="s">
        <v>71</v>
      </c>
      <c r="AH113" s="43">
        <v>94.94</v>
      </c>
      <c r="AI113" s="51">
        <v>15.558729096989964</v>
      </c>
    </row>
    <row r="114" spans="1:35" ht="18" customHeight="1">
      <c r="A114" s="467"/>
      <c r="B114" s="345"/>
      <c r="C114" s="451"/>
      <c r="D114" s="451"/>
      <c r="E114" s="451"/>
      <c r="F114" s="451"/>
      <c r="G114" s="451"/>
      <c r="H114" s="451"/>
      <c r="I114" s="461"/>
      <c r="J114" s="461"/>
      <c r="O114" s="426" t="s">
        <v>517</v>
      </c>
      <c r="P114" s="427" t="s">
        <v>570</v>
      </c>
      <c r="Q114" s="428" t="s">
        <v>517</v>
      </c>
      <c r="R114" s="428" t="s">
        <v>517</v>
      </c>
      <c r="S114" s="428" t="s">
        <v>517</v>
      </c>
      <c r="T114" s="428" t="s">
        <v>517</v>
      </c>
      <c r="U114" s="428" t="s">
        <v>517</v>
      </c>
      <c r="V114" s="428" t="s">
        <v>517</v>
      </c>
      <c r="W114" s="429" t="s">
        <v>517</v>
      </c>
      <c r="X114" s="429" t="s">
        <v>517</v>
      </c>
      <c r="Y114" s="457"/>
      <c r="Z114" s="286">
        <v>41267</v>
      </c>
      <c r="AA114" s="305" t="s">
        <v>302</v>
      </c>
      <c r="AB114" s="122" t="s">
        <v>105</v>
      </c>
      <c r="AC114" s="123" t="s">
        <v>94</v>
      </c>
      <c r="AD114" s="163" t="s">
        <v>336</v>
      </c>
      <c r="AE114" s="122" t="s">
        <v>197</v>
      </c>
      <c r="AF114" s="49" t="s">
        <v>29</v>
      </c>
      <c r="AG114" s="50" t="s">
        <v>71</v>
      </c>
      <c r="AH114" s="43">
        <v>769.77</v>
      </c>
      <c r="AI114" s="51">
        <v>126.14959866220738</v>
      </c>
    </row>
    <row r="115" spans="1:35" ht="18" customHeight="1">
      <c r="A115" s="467"/>
      <c r="B115" s="345"/>
      <c r="C115" s="451"/>
      <c r="D115" s="451"/>
      <c r="E115" s="451"/>
      <c r="F115" s="451"/>
      <c r="G115" s="451"/>
      <c r="H115" s="451"/>
      <c r="I115" s="461"/>
      <c r="J115" s="461"/>
      <c r="O115" s="426" t="s">
        <v>517</v>
      </c>
      <c r="P115" s="427" t="s">
        <v>570</v>
      </c>
      <c r="Q115" s="428" t="s">
        <v>517</v>
      </c>
      <c r="R115" s="428" t="s">
        <v>517</v>
      </c>
      <c r="S115" s="428" t="s">
        <v>517</v>
      </c>
      <c r="T115" s="428" t="s">
        <v>517</v>
      </c>
      <c r="U115" s="428" t="s">
        <v>517</v>
      </c>
      <c r="V115" s="428" t="s">
        <v>517</v>
      </c>
      <c r="W115" s="429" t="s">
        <v>517</v>
      </c>
      <c r="X115" s="429" t="s">
        <v>517</v>
      </c>
      <c r="Y115" s="457"/>
      <c r="Z115" s="286">
        <v>41267</v>
      </c>
      <c r="AA115" s="295">
        <v>12</v>
      </c>
      <c r="AB115" s="122" t="s">
        <v>337</v>
      </c>
      <c r="AC115" s="123" t="s">
        <v>94</v>
      </c>
      <c r="AD115" s="163" t="s">
        <v>338</v>
      </c>
      <c r="AE115" s="122" t="s">
        <v>339</v>
      </c>
      <c r="AF115" s="49" t="s">
        <v>29</v>
      </c>
      <c r="AG115" s="50" t="s">
        <v>65</v>
      </c>
      <c r="AH115" s="43">
        <v>650</v>
      </c>
      <c r="AI115" s="51">
        <v>106.52173913043475</v>
      </c>
    </row>
    <row r="116" spans="1:35" ht="18" customHeight="1">
      <c r="A116" s="467"/>
      <c r="B116" s="345"/>
      <c r="C116" s="451"/>
      <c r="D116" s="451"/>
      <c r="E116" s="451"/>
      <c r="F116" s="451"/>
      <c r="G116" s="451"/>
      <c r="H116" s="451"/>
      <c r="I116" s="461"/>
      <c r="J116" s="461"/>
      <c r="O116" s="426" t="s">
        <v>517</v>
      </c>
      <c r="P116" s="427" t="s">
        <v>570</v>
      </c>
      <c r="Q116" s="428" t="s">
        <v>517</v>
      </c>
      <c r="R116" s="428" t="s">
        <v>517</v>
      </c>
      <c r="S116" s="428" t="s">
        <v>517</v>
      </c>
      <c r="T116" s="428" t="s">
        <v>517</v>
      </c>
      <c r="U116" s="428" t="s">
        <v>517</v>
      </c>
      <c r="V116" s="428" t="s">
        <v>517</v>
      </c>
      <c r="W116" s="429" t="s">
        <v>517</v>
      </c>
      <c r="X116" s="429" t="s">
        <v>517</v>
      </c>
      <c r="Y116" s="457"/>
      <c r="Z116" s="286">
        <v>41267</v>
      </c>
      <c r="AA116" s="295">
        <v>12</v>
      </c>
      <c r="AB116" s="122" t="s">
        <v>337</v>
      </c>
      <c r="AC116" s="123" t="s">
        <v>94</v>
      </c>
      <c r="AD116" s="163" t="s">
        <v>338</v>
      </c>
      <c r="AE116" s="122" t="s">
        <v>339</v>
      </c>
      <c r="AF116" s="49" t="s">
        <v>29</v>
      </c>
      <c r="AG116" s="50" t="s">
        <v>92</v>
      </c>
      <c r="AH116" s="43">
        <v>127.4</v>
      </c>
      <c r="AI116" s="51">
        <v>20.87826086956521</v>
      </c>
    </row>
    <row r="117" spans="1:35" ht="18" customHeight="1">
      <c r="A117" s="467"/>
      <c r="B117" s="345"/>
      <c r="C117" s="451"/>
      <c r="D117" s="451"/>
      <c r="E117" s="451"/>
      <c r="F117" s="451"/>
      <c r="G117" s="451"/>
      <c r="H117" s="451"/>
      <c r="I117" s="461"/>
      <c r="J117" s="461"/>
      <c r="O117" s="426" t="s">
        <v>517</v>
      </c>
      <c r="P117" s="427" t="s">
        <v>570</v>
      </c>
      <c r="Q117" s="428" t="s">
        <v>517</v>
      </c>
      <c r="R117" s="428" t="s">
        <v>517</v>
      </c>
      <c r="S117" s="428" t="s">
        <v>517</v>
      </c>
      <c r="T117" s="428" t="s">
        <v>517</v>
      </c>
      <c r="U117" s="428" t="s">
        <v>517</v>
      </c>
      <c r="V117" s="428" t="s">
        <v>517</v>
      </c>
      <c r="W117" s="429" t="s">
        <v>517</v>
      </c>
      <c r="X117" s="429" t="s">
        <v>517</v>
      </c>
      <c r="Y117" s="457"/>
      <c r="Z117" s="286">
        <v>41267</v>
      </c>
      <c r="AA117" s="295">
        <v>12</v>
      </c>
      <c r="AB117" s="306" t="s">
        <v>120</v>
      </c>
      <c r="AC117" s="307"/>
      <c r="AD117" s="307" t="s">
        <v>120</v>
      </c>
      <c r="AE117" s="308" t="s">
        <v>121</v>
      </c>
      <c r="AF117" s="309" t="s">
        <v>38</v>
      </c>
      <c r="AG117" s="310" t="s">
        <v>122</v>
      </c>
      <c r="AH117" s="43">
        <v>-50</v>
      </c>
      <c r="AI117" s="51" t="s">
        <v>517</v>
      </c>
    </row>
    <row r="118" spans="1:35" ht="18" customHeight="1">
      <c r="A118" s="467"/>
      <c r="B118" s="345"/>
      <c r="C118" s="451"/>
      <c r="D118" s="451"/>
      <c r="E118" s="451"/>
      <c r="F118" s="451"/>
      <c r="G118" s="451"/>
      <c r="H118" s="451"/>
      <c r="I118" s="461"/>
      <c r="J118" s="461"/>
      <c r="O118" s="426" t="s">
        <v>517</v>
      </c>
      <c r="P118" s="427" t="s">
        <v>570</v>
      </c>
      <c r="Q118" s="428" t="s">
        <v>517</v>
      </c>
      <c r="R118" s="428" t="s">
        <v>517</v>
      </c>
      <c r="S118" s="428" t="s">
        <v>517</v>
      </c>
      <c r="T118" s="428" t="s">
        <v>517</v>
      </c>
      <c r="U118" s="428" t="s">
        <v>517</v>
      </c>
      <c r="V118" s="428" t="s">
        <v>517</v>
      </c>
      <c r="W118" s="429" t="s">
        <v>517</v>
      </c>
      <c r="X118" s="429" t="s">
        <v>517</v>
      </c>
      <c r="Y118" s="457"/>
      <c r="Z118" s="286">
        <v>41267</v>
      </c>
      <c r="AA118" s="295">
        <v>12</v>
      </c>
      <c r="AB118" s="306" t="s">
        <v>120</v>
      </c>
      <c r="AC118" s="307"/>
      <c r="AD118" s="307" t="s">
        <v>120</v>
      </c>
      <c r="AE118" s="308" t="s">
        <v>121</v>
      </c>
      <c r="AF118" s="309" t="s">
        <v>38</v>
      </c>
      <c r="AG118" s="310" t="s">
        <v>122</v>
      </c>
      <c r="AH118" s="43">
        <v>-54.98</v>
      </c>
      <c r="AI118" s="51" t="s">
        <v>517</v>
      </c>
    </row>
    <row r="119" spans="1:35" ht="18" customHeight="1">
      <c r="A119" s="467"/>
      <c r="B119" s="345"/>
      <c r="C119" s="451"/>
      <c r="D119" s="451"/>
      <c r="E119" s="451"/>
      <c r="F119" s="451"/>
      <c r="G119" s="451"/>
      <c r="H119" s="451"/>
      <c r="I119" s="461"/>
      <c r="J119" s="461"/>
      <c r="O119" s="426" t="s">
        <v>517</v>
      </c>
      <c r="P119" s="427" t="s">
        <v>570</v>
      </c>
      <c r="Q119" s="428" t="s">
        <v>517</v>
      </c>
      <c r="R119" s="428" t="s">
        <v>517</v>
      </c>
      <c r="S119" s="428" t="s">
        <v>517</v>
      </c>
      <c r="T119" s="428" t="s">
        <v>517</v>
      </c>
      <c r="U119" s="428" t="s">
        <v>517</v>
      </c>
      <c r="V119" s="428" t="s">
        <v>517</v>
      </c>
      <c r="W119" s="429" t="s">
        <v>517</v>
      </c>
      <c r="X119" s="429" t="s">
        <v>517</v>
      </c>
      <c r="Y119" s="457"/>
      <c r="Z119" s="286">
        <v>41269</v>
      </c>
      <c r="AA119" s="295">
        <v>12</v>
      </c>
      <c r="AB119" s="306" t="s">
        <v>120</v>
      </c>
      <c r="AC119" s="307"/>
      <c r="AD119" s="307" t="s">
        <v>120</v>
      </c>
      <c r="AE119" s="308" t="s">
        <v>121</v>
      </c>
      <c r="AF119" s="309" t="s">
        <v>38</v>
      </c>
      <c r="AG119" s="310" t="s">
        <v>122</v>
      </c>
      <c r="AH119" s="43">
        <v>-11.52</v>
      </c>
      <c r="AI119" s="51" t="s">
        <v>517</v>
      </c>
    </row>
    <row r="120" spans="1:35" ht="18" customHeight="1">
      <c r="A120" s="467"/>
      <c r="B120" s="345"/>
      <c r="C120" s="451"/>
      <c r="D120" s="451"/>
      <c r="E120" s="451"/>
      <c r="F120" s="451"/>
      <c r="G120" s="451"/>
      <c r="H120" s="451"/>
      <c r="I120" s="461"/>
      <c r="J120" s="461"/>
      <c r="O120" s="426" t="s">
        <v>517</v>
      </c>
      <c r="P120" s="427" t="s">
        <v>570</v>
      </c>
      <c r="Q120" s="428" t="s">
        <v>517</v>
      </c>
      <c r="R120" s="428" t="s">
        <v>517</v>
      </c>
      <c r="S120" s="428" t="s">
        <v>517</v>
      </c>
      <c r="T120" s="428" t="s">
        <v>517</v>
      </c>
      <c r="U120" s="428" t="s">
        <v>517</v>
      </c>
      <c r="V120" s="428" t="s">
        <v>517</v>
      </c>
      <c r="W120" s="429" t="s">
        <v>517</v>
      </c>
      <c r="X120" s="429" t="s">
        <v>517</v>
      </c>
      <c r="Y120" s="457"/>
      <c r="Z120" s="286">
        <v>41269</v>
      </c>
      <c r="AA120" s="295">
        <v>12</v>
      </c>
      <c r="AB120" s="306" t="s">
        <v>342</v>
      </c>
      <c r="AC120" s="307"/>
      <c r="AD120" s="307" t="s">
        <v>342</v>
      </c>
      <c r="AE120" s="313" t="s">
        <v>344</v>
      </c>
      <c r="AF120" s="309" t="s">
        <v>38</v>
      </c>
      <c r="AG120" s="310" t="s">
        <v>122</v>
      </c>
      <c r="AH120" s="43">
        <v>-35.409999999999997</v>
      </c>
      <c r="AI120" s="51" t="s">
        <v>517</v>
      </c>
    </row>
    <row r="121" spans="1:35" ht="18" customHeight="1">
      <c r="A121" s="467"/>
      <c r="B121" s="345"/>
      <c r="C121" s="451"/>
      <c r="D121" s="451"/>
      <c r="E121" s="451"/>
      <c r="F121" s="451"/>
      <c r="G121" s="451"/>
      <c r="H121" s="451"/>
      <c r="I121" s="461"/>
      <c r="J121" s="461"/>
      <c r="O121" s="426" t="s">
        <v>517</v>
      </c>
      <c r="P121" s="427" t="s">
        <v>570</v>
      </c>
      <c r="Q121" s="428" t="s">
        <v>517</v>
      </c>
      <c r="R121" s="428" t="s">
        <v>517</v>
      </c>
      <c r="S121" s="428" t="s">
        <v>517</v>
      </c>
      <c r="T121" s="428" t="s">
        <v>517</v>
      </c>
      <c r="U121" s="428" t="s">
        <v>517</v>
      </c>
      <c r="V121" s="428" t="s">
        <v>517</v>
      </c>
      <c r="W121" s="429" t="s">
        <v>517</v>
      </c>
      <c r="X121" s="429" t="s">
        <v>517</v>
      </c>
      <c r="Y121" s="457"/>
      <c r="Z121" s="286">
        <v>41269</v>
      </c>
      <c r="AA121" s="295">
        <v>12</v>
      </c>
      <c r="AB121" s="122" t="s">
        <v>346</v>
      </c>
      <c r="AC121" s="46"/>
      <c r="AD121" s="153"/>
      <c r="AE121" s="314" t="s">
        <v>55</v>
      </c>
      <c r="AF121" s="49" t="s">
        <v>38</v>
      </c>
      <c r="AG121" s="50" t="s">
        <v>56</v>
      </c>
      <c r="AH121" s="43">
        <v>-18.5</v>
      </c>
      <c r="AI121" s="51">
        <v>-1.2102803738317753</v>
      </c>
    </row>
    <row r="122" spans="1:35" ht="18" customHeight="1">
      <c r="A122" s="467"/>
      <c r="B122" s="345"/>
      <c r="C122" s="451"/>
      <c r="D122" s="451"/>
      <c r="E122" s="451"/>
      <c r="F122" s="451"/>
      <c r="G122" s="451"/>
      <c r="H122" s="451"/>
      <c r="I122" s="461"/>
      <c r="J122" s="461"/>
      <c r="O122" s="426" t="s">
        <v>517</v>
      </c>
      <c r="P122" s="427" t="s">
        <v>570</v>
      </c>
      <c r="Q122" s="428" t="s">
        <v>517</v>
      </c>
      <c r="R122" s="428" t="s">
        <v>517</v>
      </c>
      <c r="S122" s="428" t="s">
        <v>517</v>
      </c>
      <c r="T122" s="428" t="s">
        <v>517</v>
      </c>
      <c r="U122" s="428" t="s">
        <v>517</v>
      </c>
      <c r="V122" s="428" t="s">
        <v>517</v>
      </c>
      <c r="W122" s="429" t="s">
        <v>517</v>
      </c>
      <c r="X122" s="429" t="s">
        <v>517</v>
      </c>
      <c r="Y122" s="457"/>
      <c r="Z122" s="286">
        <v>41271</v>
      </c>
      <c r="AA122" s="295">
        <v>12</v>
      </c>
      <c r="AB122" s="306" t="s">
        <v>342</v>
      </c>
      <c r="AC122" s="307"/>
      <c r="AD122" s="307" t="s">
        <v>342</v>
      </c>
      <c r="AE122" s="313" t="s">
        <v>344</v>
      </c>
      <c r="AF122" s="309" t="s">
        <v>38</v>
      </c>
      <c r="AG122" s="310" t="s">
        <v>122</v>
      </c>
      <c r="AH122" s="43">
        <v>-100</v>
      </c>
      <c r="AI122" s="51" t="s">
        <v>517</v>
      </c>
    </row>
    <row r="123" spans="1:35" ht="18" customHeight="1">
      <c r="A123" s="467"/>
      <c r="B123" s="345"/>
      <c r="C123" s="451"/>
      <c r="D123" s="451"/>
      <c r="E123" s="451"/>
      <c r="F123" s="451"/>
      <c r="G123" s="451"/>
      <c r="H123" s="451"/>
      <c r="I123" s="461"/>
      <c r="J123" s="461"/>
      <c r="O123" s="426" t="s">
        <v>517</v>
      </c>
      <c r="P123" s="427" t="s">
        <v>570</v>
      </c>
      <c r="Q123" s="428" t="s">
        <v>517</v>
      </c>
      <c r="R123" s="428" t="s">
        <v>517</v>
      </c>
      <c r="S123" s="428" t="s">
        <v>517</v>
      </c>
      <c r="T123" s="428" t="s">
        <v>517</v>
      </c>
      <c r="U123" s="428" t="s">
        <v>517</v>
      </c>
      <c r="V123" s="428" t="s">
        <v>517</v>
      </c>
      <c r="W123" s="429" t="s">
        <v>517</v>
      </c>
      <c r="X123" s="429" t="s">
        <v>517</v>
      </c>
      <c r="Y123" s="457"/>
      <c r="Z123" s="286">
        <v>41271</v>
      </c>
      <c r="AA123" s="295">
        <v>12</v>
      </c>
      <c r="AB123" s="306" t="s">
        <v>342</v>
      </c>
      <c r="AC123" s="307"/>
      <c r="AD123" s="307" t="s">
        <v>342</v>
      </c>
      <c r="AE123" s="313" t="s">
        <v>344</v>
      </c>
      <c r="AF123" s="309" t="s">
        <v>38</v>
      </c>
      <c r="AG123" s="310" t="s">
        <v>122</v>
      </c>
      <c r="AH123" s="43">
        <v>-127</v>
      </c>
      <c r="AI123" s="51" t="s">
        <v>517</v>
      </c>
    </row>
    <row r="124" spans="1:35" ht="18" customHeight="1">
      <c r="A124" s="467"/>
      <c r="B124" s="345"/>
      <c r="C124" s="451"/>
      <c r="D124" s="451"/>
      <c r="E124" s="451"/>
      <c r="F124" s="451"/>
      <c r="G124" s="451"/>
      <c r="H124" s="451"/>
      <c r="I124" s="461"/>
      <c r="J124" s="461"/>
      <c r="O124" s="426" t="s">
        <v>517</v>
      </c>
      <c r="P124" s="427" t="s">
        <v>570</v>
      </c>
      <c r="Q124" s="428" t="s">
        <v>517</v>
      </c>
      <c r="R124" s="428" t="s">
        <v>517</v>
      </c>
      <c r="S124" s="428" t="s">
        <v>517</v>
      </c>
      <c r="T124" s="428" t="s">
        <v>517</v>
      </c>
      <c r="U124" s="428" t="s">
        <v>517</v>
      </c>
      <c r="V124" s="428" t="s">
        <v>517</v>
      </c>
      <c r="W124" s="429" t="s">
        <v>517</v>
      </c>
      <c r="X124" s="429" t="s">
        <v>517</v>
      </c>
      <c r="Y124" s="457"/>
      <c r="Z124" s="286">
        <v>41271</v>
      </c>
      <c r="AA124" s="295">
        <v>12</v>
      </c>
      <c r="AB124" s="306" t="s">
        <v>342</v>
      </c>
      <c r="AC124" s="307"/>
      <c r="AD124" s="307" t="s">
        <v>342</v>
      </c>
      <c r="AE124" s="313" t="s">
        <v>344</v>
      </c>
      <c r="AF124" s="309" t="s">
        <v>38</v>
      </c>
      <c r="AG124" s="310" t="s">
        <v>122</v>
      </c>
      <c r="AH124" s="43">
        <v>-30</v>
      </c>
      <c r="AI124" s="51" t="s">
        <v>517</v>
      </c>
    </row>
    <row r="125" spans="1:35" ht="18" customHeight="1">
      <c r="A125" s="467"/>
      <c r="B125" s="345"/>
      <c r="C125" s="451"/>
      <c r="D125" s="451"/>
      <c r="E125" s="451"/>
      <c r="F125" s="451"/>
      <c r="G125" s="451"/>
      <c r="H125" s="451"/>
      <c r="I125" s="461"/>
      <c r="J125" s="461"/>
      <c r="O125" s="426" t="s">
        <v>517</v>
      </c>
      <c r="P125" s="427" t="s">
        <v>570</v>
      </c>
      <c r="Q125" s="428" t="s">
        <v>517</v>
      </c>
      <c r="R125" s="428" t="s">
        <v>517</v>
      </c>
      <c r="S125" s="428" t="s">
        <v>517</v>
      </c>
      <c r="T125" s="428" t="s">
        <v>517</v>
      </c>
      <c r="U125" s="428" t="s">
        <v>517</v>
      </c>
      <c r="V125" s="428" t="s">
        <v>517</v>
      </c>
      <c r="W125" s="429" t="s">
        <v>517</v>
      </c>
      <c r="X125" s="429" t="s">
        <v>517</v>
      </c>
      <c r="Y125" s="457"/>
      <c r="Z125" s="286">
        <v>41295</v>
      </c>
      <c r="AA125" s="295">
        <v>12</v>
      </c>
      <c r="AB125" s="306" t="s">
        <v>342</v>
      </c>
      <c r="AC125" s="307"/>
      <c r="AD125" s="307" t="s">
        <v>342</v>
      </c>
      <c r="AE125" s="313" t="s">
        <v>344</v>
      </c>
      <c r="AF125" s="309" t="s">
        <v>38</v>
      </c>
      <c r="AG125" s="310" t="s">
        <v>122</v>
      </c>
      <c r="AH125" s="43">
        <v>-50</v>
      </c>
      <c r="AI125" s="51" t="s">
        <v>517</v>
      </c>
    </row>
    <row r="126" spans="1:35" ht="18" customHeight="1" thickBot="1">
      <c r="A126" s="467"/>
      <c r="B126" s="345"/>
      <c r="C126" s="451"/>
      <c r="D126" s="451"/>
      <c r="E126" s="451"/>
      <c r="F126" s="451"/>
      <c r="G126" s="451"/>
      <c r="H126" s="451"/>
      <c r="I126" s="461"/>
      <c r="J126" s="461"/>
      <c r="O126" s="426" t="s">
        <v>517</v>
      </c>
      <c r="P126" s="427" t="s">
        <v>570</v>
      </c>
      <c r="Q126" s="428" t="s">
        <v>517</v>
      </c>
      <c r="R126" s="428" t="s">
        <v>517</v>
      </c>
      <c r="S126" s="428" t="s">
        <v>517</v>
      </c>
      <c r="T126" s="428" t="s">
        <v>517</v>
      </c>
      <c r="U126" s="428" t="s">
        <v>517</v>
      </c>
      <c r="V126" s="428" t="s">
        <v>517</v>
      </c>
      <c r="W126" s="429" t="s">
        <v>517</v>
      </c>
      <c r="X126" s="429" t="s">
        <v>517</v>
      </c>
      <c r="Y126" s="457"/>
      <c r="Z126" s="288">
        <v>41274</v>
      </c>
      <c r="AA126" s="315">
        <v>12</v>
      </c>
      <c r="AB126" s="225" t="s">
        <v>221</v>
      </c>
      <c r="AC126" s="226"/>
      <c r="AD126" s="227"/>
      <c r="AE126" s="316" t="s">
        <v>352</v>
      </c>
      <c r="AF126" s="228" t="s">
        <v>62</v>
      </c>
      <c r="AG126" s="229" t="s">
        <v>154</v>
      </c>
      <c r="AH126" s="293">
        <v>-461.9</v>
      </c>
      <c r="AI126" s="230">
        <v>-75.695986622073576</v>
      </c>
    </row>
    <row r="127" spans="1:35" ht="18" customHeight="1" thickTop="1">
      <c r="A127" s="467"/>
      <c r="B127" s="345"/>
      <c r="C127" s="451"/>
      <c r="D127" s="451"/>
      <c r="E127" s="451"/>
      <c r="F127" s="451"/>
      <c r="G127" s="451"/>
      <c r="H127" s="451"/>
      <c r="I127" s="461"/>
      <c r="J127" s="461"/>
      <c r="O127" s="426" t="s">
        <v>517</v>
      </c>
      <c r="P127" s="427" t="s">
        <v>570</v>
      </c>
      <c r="Q127" s="428" t="s">
        <v>517</v>
      </c>
      <c r="R127" s="428" t="s">
        <v>517</v>
      </c>
      <c r="S127" s="428" t="s">
        <v>517</v>
      </c>
      <c r="T127" s="428" t="s">
        <v>517</v>
      </c>
      <c r="U127" s="428" t="s">
        <v>517</v>
      </c>
      <c r="V127" s="428" t="s">
        <v>517</v>
      </c>
      <c r="W127" s="429" t="s">
        <v>517</v>
      </c>
      <c r="X127" s="429" t="s">
        <v>517</v>
      </c>
      <c r="Y127" s="457"/>
      <c r="Z127" s="294">
        <v>41277</v>
      </c>
      <c r="AA127" s="78">
        <v>1</v>
      </c>
      <c r="AB127" s="245" t="s">
        <v>60</v>
      </c>
      <c r="AC127" s="246"/>
      <c r="AD127" s="247"/>
      <c r="AE127" s="317" t="s">
        <v>236</v>
      </c>
      <c r="AF127" s="248" t="s">
        <v>62</v>
      </c>
      <c r="AG127" s="249" t="s">
        <v>61</v>
      </c>
      <c r="AH127" s="297">
        <v>-40.57</v>
      </c>
      <c r="AI127" s="250" t="s">
        <v>517</v>
      </c>
    </row>
    <row r="128" spans="1:35" ht="18" customHeight="1">
      <c r="A128" s="467"/>
      <c r="B128" s="345"/>
      <c r="C128" s="451"/>
      <c r="D128" s="451"/>
      <c r="E128" s="451"/>
      <c r="F128" s="451"/>
      <c r="G128" s="451"/>
      <c r="H128" s="451"/>
      <c r="I128" s="461"/>
      <c r="J128" s="461"/>
      <c r="O128" s="426" t="s">
        <v>517</v>
      </c>
      <c r="P128" s="427" t="s">
        <v>570</v>
      </c>
      <c r="Q128" s="428" t="s">
        <v>517</v>
      </c>
      <c r="R128" s="428" t="s">
        <v>517</v>
      </c>
      <c r="S128" s="428" t="s">
        <v>517</v>
      </c>
      <c r="T128" s="428" t="s">
        <v>517</v>
      </c>
      <c r="U128" s="428" t="s">
        <v>517</v>
      </c>
      <c r="V128" s="428" t="s">
        <v>517</v>
      </c>
      <c r="W128" s="429" t="s">
        <v>517</v>
      </c>
      <c r="X128" s="429" t="s">
        <v>517</v>
      </c>
      <c r="Y128" s="457"/>
      <c r="Z128" s="286">
        <v>41277</v>
      </c>
      <c r="AA128" s="78">
        <v>1</v>
      </c>
      <c r="AB128" s="122" t="s">
        <v>60</v>
      </c>
      <c r="AC128" s="46"/>
      <c r="AD128" s="153"/>
      <c r="AE128" s="314" t="s">
        <v>236</v>
      </c>
      <c r="AF128" s="49" t="s">
        <v>62</v>
      </c>
      <c r="AG128" s="50" t="s">
        <v>61</v>
      </c>
      <c r="AH128" s="43">
        <v>-4</v>
      </c>
      <c r="AI128" s="51" t="s">
        <v>517</v>
      </c>
    </row>
    <row r="129" spans="1:35" ht="18" customHeight="1">
      <c r="A129" s="467"/>
      <c r="B129" s="345"/>
      <c r="C129" s="451"/>
      <c r="D129" s="451"/>
      <c r="E129" s="451"/>
      <c r="F129" s="451"/>
      <c r="G129" s="451"/>
      <c r="H129" s="451"/>
      <c r="I129" s="461"/>
      <c r="J129" s="461"/>
      <c r="O129" s="426" t="s">
        <v>517</v>
      </c>
      <c r="P129" s="427" t="s">
        <v>570</v>
      </c>
      <c r="Q129" s="428" t="s">
        <v>517</v>
      </c>
      <c r="R129" s="428" t="s">
        <v>517</v>
      </c>
      <c r="S129" s="428" t="s">
        <v>517</v>
      </c>
      <c r="T129" s="428" t="s">
        <v>517</v>
      </c>
      <c r="U129" s="428" t="s">
        <v>517</v>
      </c>
      <c r="V129" s="428" t="s">
        <v>517</v>
      </c>
      <c r="W129" s="429" t="s">
        <v>517</v>
      </c>
      <c r="X129" s="429" t="s">
        <v>517</v>
      </c>
      <c r="Y129" s="457"/>
      <c r="Z129" s="286">
        <v>41278</v>
      </c>
      <c r="AA129" s="78">
        <v>1</v>
      </c>
      <c r="AB129" s="306" t="s">
        <v>342</v>
      </c>
      <c r="AC129" s="307"/>
      <c r="AD129" s="307" t="s">
        <v>342</v>
      </c>
      <c r="AE129" s="313" t="s">
        <v>344</v>
      </c>
      <c r="AF129" s="309" t="s">
        <v>38</v>
      </c>
      <c r="AG129" s="310" t="s">
        <v>122</v>
      </c>
      <c r="AH129" s="43">
        <v>-100</v>
      </c>
      <c r="AI129" s="51" t="s">
        <v>517</v>
      </c>
    </row>
    <row r="130" spans="1:35" ht="18" customHeight="1">
      <c r="A130" s="467"/>
      <c r="B130" s="345"/>
      <c r="C130" s="451"/>
      <c r="D130" s="451"/>
      <c r="E130" s="451"/>
      <c r="F130" s="451"/>
      <c r="G130" s="451"/>
      <c r="H130" s="451"/>
      <c r="I130" s="461"/>
      <c r="J130" s="461"/>
      <c r="O130" s="426" t="s">
        <v>517</v>
      </c>
      <c r="P130" s="427" t="s">
        <v>570</v>
      </c>
      <c r="Q130" s="428" t="s">
        <v>517</v>
      </c>
      <c r="R130" s="428" t="s">
        <v>517</v>
      </c>
      <c r="S130" s="428" t="s">
        <v>517</v>
      </c>
      <c r="T130" s="428" t="s">
        <v>517</v>
      </c>
      <c r="U130" s="428" t="s">
        <v>517</v>
      </c>
      <c r="V130" s="428" t="s">
        <v>517</v>
      </c>
      <c r="W130" s="429" t="s">
        <v>517</v>
      </c>
      <c r="X130" s="429" t="s">
        <v>517</v>
      </c>
      <c r="Y130" s="457"/>
      <c r="Z130" s="286">
        <v>41278</v>
      </c>
      <c r="AA130" s="78">
        <v>1</v>
      </c>
      <c r="AB130" s="306" t="s">
        <v>342</v>
      </c>
      <c r="AC130" s="307"/>
      <c r="AD130" s="307" t="s">
        <v>342</v>
      </c>
      <c r="AE130" s="313" t="s">
        <v>344</v>
      </c>
      <c r="AF130" s="309" t="s">
        <v>38</v>
      </c>
      <c r="AG130" s="310" t="s">
        <v>122</v>
      </c>
      <c r="AH130" s="43">
        <v>-52.99</v>
      </c>
      <c r="AI130" s="51" t="s">
        <v>517</v>
      </c>
    </row>
    <row r="131" spans="1:35" ht="18" customHeight="1">
      <c r="A131" s="467"/>
      <c r="B131" s="345"/>
      <c r="C131" s="451"/>
      <c r="D131" s="451"/>
      <c r="E131" s="451"/>
      <c r="F131" s="451"/>
      <c r="G131" s="451"/>
      <c r="H131" s="451"/>
      <c r="I131" s="461"/>
      <c r="J131" s="461"/>
      <c r="O131" s="426" t="s">
        <v>517</v>
      </c>
      <c r="P131" s="427" t="s">
        <v>570</v>
      </c>
      <c r="Q131" s="428" t="s">
        <v>517</v>
      </c>
      <c r="R131" s="428" t="s">
        <v>517</v>
      </c>
      <c r="S131" s="428" t="s">
        <v>517</v>
      </c>
      <c r="T131" s="428" t="s">
        <v>517</v>
      </c>
      <c r="U131" s="428" t="s">
        <v>517</v>
      </c>
      <c r="V131" s="428" t="s">
        <v>517</v>
      </c>
      <c r="W131" s="429" t="s">
        <v>517</v>
      </c>
      <c r="X131" s="429" t="s">
        <v>517</v>
      </c>
      <c r="Y131" s="457"/>
      <c r="Z131" s="286">
        <v>41283</v>
      </c>
      <c r="AA131" s="78">
        <v>1</v>
      </c>
      <c r="AB131" s="306" t="s">
        <v>342</v>
      </c>
      <c r="AC131" s="307"/>
      <c r="AD131" s="307" t="s">
        <v>342</v>
      </c>
      <c r="AE131" s="313" t="s">
        <v>344</v>
      </c>
      <c r="AF131" s="309" t="s">
        <v>38</v>
      </c>
      <c r="AG131" s="310" t="s">
        <v>122</v>
      </c>
      <c r="AH131" s="43">
        <v>-60</v>
      </c>
      <c r="AI131" s="51" t="s">
        <v>517</v>
      </c>
    </row>
    <row r="132" spans="1:35" ht="20">
      <c r="A132" s="467"/>
      <c r="B132" s="345"/>
      <c r="C132" s="451"/>
      <c r="D132" s="451"/>
      <c r="E132" s="451"/>
      <c r="F132" s="451"/>
      <c r="G132" s="451"/>
      <c r="H132" s="451"/>
      <c r="I132" s="461"/>
      <c r="J132" s="461"/>
      <c r="O132" s="426" t="s">
        <v>517</v>
      </c>
      <c r="P132" s="427" t="s">
        <v>570</v>
      </c>
      <c r="Q132" s="428" t="s">
        <v>517</v>
      </c>
      <c r="R132" s="428" t="s">
        <v>517</v>
      </c>
      <c r="S132" s="428" t="s">
        <v>517</v>
      </c>
      <c r="T132" s="428" t="s">
        <v>517</v>
      </c>
      <c r="U132" s="428" t="s">
        <v>517</v>
      </c>
      <c r="V132" s="428" t="s">
        <v>517</v>
      </c>
      <c r="W132" s="429" t="s">
        <v>517</v>
      </c>
      <c r="X132" s="429" t="s">
        <v>517</v>
      </c>
      <c r="Y132" s="457"/>
      <c r="Z132" s="286">
        <v>41283</v>
      </c>
      <c r="AA132" s="78">
        <v>1</v>
      </c>
      <c r="AB132" s="306" t="s">
        <v>342</v>
      </c>
      <c r="AC132" s="307"/>
      <c r="AD132" s="307" t="s">
        <v>342</v>
      </c>
      <c r="AE132" s="313" t="s">
        <v>344</v>
      </c>
      <c r="AF132" s="309" t="s">
        <v>38</v>
      </c>
      <c r="AG132" s="310" t="s">
        <v>122</v>
      </c>
      <c r="AH132" s="43">
        <v>-51.16</v>
      </c>
      <c r="AI132" s="51" t="s">
        <v>517</v>
      </c>
    </row>
    <row r="133" spans="1:35" ht="20">
      <c r="A133" s="467"/>
      <c r="B133" s="345"/>
      <c r="C133" s="451"/>
      <c r="D133" s="451"/>
      <c r="E133" s="451"/>
      <c r="F133" s="451"/>
      <c r="G133" s="451"/>
      <c r="H133" s="451"/>
      <c r="I133" s="461"/>
      <c r="J133" s="461"/>
      <c r="O133" s="426" t="s">
        <v>517</v>
      </c>
      <c r="P133" s="427" t="s">
        <v>570</v>
      </c>
      <c r="Q133" s="428" t="s">
        <v>517</v>
      </c>
      <c r="R133" s="428" t="s">
        <v>517</v>
      </c>
      <c r="S133" s="428" t="s">
        <v>517</v>
      </c>
      <c r="T133" s="428" t="s">
        <v>517</v>
      </c>
      <c r="U133" s="428" t="s">
        <v>517</v>
      </c>
      <c r="V133" s="428" t="s">
        <v>517</v>
      </c>
      <c r="W133" s="429" t="s">
        <v>517</v>
      </c>
      <c r="X133" s="429" t="s">
        <v>517</v>
      </c>
      <c r="Y133" s="457"/>
      <c r="Z133" s="286">
        <v>41283</v>
      </c>
      <c r="AA133" s="78">
        <v>1</v>
      </c>
      <c r="AB133" s="122" t="s">
        <v>360</v>
      </c>
      <c r="AC133" s="46"/>
      <c r="AD133" s="153"/>
      <c r="AE133" s="122" t="s">
        <v>47</v>
      </c>
      <c r="AF133" s="49" t="s">
        <v>38</v>
      </c>
      <c r="AG133" s="50" t="s">
        <v>56</v>
      </c>
      <c r="AH133" s="43">
        <v>-41.9</v>
      </c>
      <c r="AI133" s="51"/>
    </row>
    <row r="134" spans="1:35" ht="20">
      <c r="A134" s="467"/>
      <c r="B134" s="345"/>
      <c r="C134" s="451"/>
      <c r="D134" s="451"/>
      <c r="E134" s="451"/>
      <c r="F134" s="451"/>
      <c r="G134" s="451"/>
      <c r="H134" s="451"/>
      <c r="I134" s="461"/>
      <c r="J134" s="461"/>
      <c r="O134" s="426" t="s">
        <v>517</v>
      </c>
      <c r="P134" s="427" t="s">
        <v>570</v>
      </c>
      <c r="Q134" s="428" t="s">
        <v>517</v>
      </c>
      <c r="R134" s="428" t="s">
        <v>517</v>
      </c>
      <c r="S134" s="428" t="s">
        <v>517</v>
      </c>
      <c r="T134" s="428" t="s">
        <v>517</v>
      </c>
      <c r="U134" s="428" t="s">
        <v>517</v>
      </c>
      <c r="V134" s="428" t="s">
        <v>517</v>
      </c>
      <c r="W134" s="429" t="s">
        <v>517</v>
      </c>
      <c r="X134" s="429" t="s">
        <v>517</v>
      </c>
      <c r="Y134" s="457"/>
      <c r="Z134" s="286">
        <v>41284</v>
      </c>
      <c r="AA134" s="78">
        <v>1</v>
      </c>
      <c r="AB134" s="122" t="s">
        <v>337</v>
      </c>
      <c r="AC134" s="123" t="s">
        <v>94</v>
      </c>
      <c r="AD134" s="163" t="s">
        <v>361</v>
      </c>
      <c r="AE134" s="122" t="s">
        <v>339</v>
      </c>
      <c r="AF134" s="49" t="s">
        <v>29</v>
      </c>
      <c r="AG134" s="50" t="s">
        <v>92</v>
      </c>
      <c r="AH134" s="43">
        <v>777.4</v>
      </c>
      <c r="AI134" s="51">
        <v>127.39999999999998</v>
      </c>
    </row>
    <row r="135" spans="1:35" ht="20">
      <c r="A135" s="467"/>
      <c r="B135" s="345"/>
      <c r="C135" s="451"/>
      <c r="D135" s="451"/>
      <c r="E135" s="451"/>
      <c r="F135" s="451"/>
      <c r="G135" s="451"/>
      <c r="H135" s="451"/>
      <c r="I135" s="461"/>
      <c r="J135" s="461"/>
      <c r="O135" s="426" t="s">
        <v>517</v>
      </c>
      <c r="P135" s="427" t="s">
        <v>570</v>
      </c>
      <c r="Q135" s="428" t="s">
        <v>517</v>
      </c>
      <c r="R135" s="428" t="s">
        <v>517</v>
      </c>
      <c r="S135" s="428" t="s">
        <v>517</v>
      </c>
      <c r="T135" s="428" t="s">
        <v>517</v>
      </c>
      <c r="U135" s="428" t="s">
        <v>517</v>
      </c>
      <c r="V135" s="428" t="s">
        <v>517</v>
      </c>
      <c r="W135" s="429" t="s">
        <v>517</v>
      </c>
      <c r="X135" s="429" t="s">
        <v>517</v>
      </c>
      <c r="Y135" s="457"/>
      <c r="Z135" s="286">
        <v>41284</v>
      </c>
      <c r="AA135" s="78">
        <v>1</v>
      </c>
      <c r="AB135" s="306" t="s">
        <v>342</v>
      </c>
      <c r="AC135" s="307"/>
      <c r="AD135" s="307" t="s">
        <v>342</v>
      </c>
      <c r="AE135" s="313" t="s">
        <v>344</v>
      </c>
      <c r="AF135" s="309" t="s">
        <v>38</v>
      </c>
      <c r="AG135" s="310" t="s">
        <v>122</v>
      </c>
      <c r="AH135" s="43">
        <v>-20</v>
      </c>
      <c r="AI135" s="51" t="s">
        <v>517</v>
      </c>
    </row>
    <row r="136" spans="1:35" ht="20">
      <c r="A136" s="467"/>
      <c r="B136" s="345"/>
      <c r="C136" s="451"/>
      <c r="D136" s="451"/>
      <c r="E136" s="451"/>
      <c r="F136" s="451"/>
      <c r="G136" s="451"/>
      <c r="H136" s="451"/>
      <c r="I136" s="461"/>
      <c r="J136" s="461"/>
      <c r="O136" s="426" t="s">
        <v>517</v>
      </c>
      <c r="P136" s="427" t="s">
        <v>570</v>
      </c>
      <c r="Q136" s="428" t="s">
        <v>517</v>
      </c>
      <c r="R136" s="428" t="s">
        <v>517</v>
      </c>
      <c r="S136" s="428" t="s">
        <v>517</v>
      </c>
      <c r="T136" s="428" t="s">
        <v>517</v>
      </c>
      <c r="U136" s="428" t="s">
        <v>517</v>
      </c>
      <c r="V136" s="428" t="s">
        <v>517</v>
      </c>
      <c r="W136" s="429" t="s">
        <v>517</v>
      </c>
      <c r="X136" s="429" t="s">
        <v>517</v>
      </c>
      <c r="Y136" s="457"/>
      <c r="Z136" s="286">
        <v>41284</v>
      </c>
      <c r="AA136" s="78">
        <v>1</v>
      </c>
      <c r="AB136" s="306" t="s">
        <v>342</v>
      </c>
      <c r="AC136" s="307"/>
      <c r="AD136" s="307" t="s">
        <v>342</v>
      </c>
      <c r="AE136" s="313" t="s">
        <v>344</v>
      </c>
      <c r="AF136" s="309" t="s">
        <v>38</v>
      </c>
      <c r="AG136" s="310" t="s">
        <v>122</v>
      </c>
      <c r="AH136" s="43">
        <v>-100</v>
      </c>
      <c r="AI136" s="51" t="s">
        <v>517</v>
      </c>
    </row>
    <row r="137" spans="1:35" ht="20">
      <c r="A137" s="467"/>
      <c r="B137" s="345"/>
      <c r="C137" s="451"/>
      <c r="D137" s="451"/>
      <c r="E137" s="451"/>
      <c r="F137" s="451"/>
      <c r="G137" s="451"/>
      <c r="H137" s="451"/>
      <c r="I137" s="461"/>
      <c r="J137" s="461"/>
      <c r="O137" s="426" t="s">
        <v>517</v>
      </c>
      <c r="P137" s="427" t="s">
        <v>570</v>
      </c>
      <c r="Q137" s="428" t="s">
        <v>517</v>
      </c>
      <c r="R137" s="428" t="s">
        <v>517</v>
      </c>
      <c r="S137" s="428" t="s">
        <v>517</v>
      </c>
      <c r="T137" s="428" t="s">
        <v>517</v>
      </c>
      <c r="U137" s="428" t="s">
        <v>517</v>
      </c>
      <c r="V137" s="428" t="s">
        <v>517</v>
      </c>
      <c r="W137" s="429" t="s">
        <v>517</v>
      </c>
      <c r="X137" s="429" t="s">
        <v>517</v>
      </c>
      <c r="Y137" s="457"/>
      <c r="Z137" s="286">
        <v>41284</v>
      </c>
      <c r="AA137" s="78">
        <v>1</v>
      </c>
      <c r="AB137" s="306" t="s">
        <v>342</v>
      </c>
      <c r="AC137" s="307"/>
      <c r="AD137" s="307" t="s">
        <v>342</v>
      </c>
      <c r="AE137" s="313" t="s">
        <v>344</v>
      </c>
      <c r="AF137" s="309" t="s">
        <v>38</v>
      </c>
      <c r="AG137" s="310" t="s">
        <v>122</v>
      </c>
      <c r="AH137" s="43">
        <v>-50</v>
      </c>
      <c r="AI137" s="51" t="s">
        <v>517</v>
      </c>
    </row>
    <row r="138" spans="1:35">
      <c r="A138" s="467"/>
      <c r="B138" s="345"/>
      <c r="C138" s="451"/>
      <c r="D138" s="451"/>
      <c r="E138" s="451"/>
      <c r="F138" s="451"/>
      <c r="G138" s="451"/>
      <c r="H138" s="451"/>
      <c r="I138" s="461"/>
      <c r="J138" s="461"/>
      <c r="O138" s="426" t="s">
        <v>517</v>
      </c>
      <c r="P138" s="427" t="s">
        <v>570</v>
      </c>
      <c r="Q138" s="428" t="s">
        <v>517</v>
      </c>
      <c r="R138" s="428" t="s">
        <v>517</v>
      </c>
      <c r="S138" s="428" t="s">
        <v>517</v>
      </c>
      <c r="T138" s="428" t="s">
        <v>517</v>
      </c>
      <c r="U138" s="428" t="s">
        <v>517</v>
      </c>
      <c r="V138" s="428" t="s">
        <v>517</v>
      </c>
      <c r="W138" s="429" t="s">
        <v>517</v>
      </c>
      <c r="X138" s="429" t="s">
        <v>517</v>
      </c>
      <c r="Y138" s="457"/>
      <c r="Z138" s="286">
        <v>41284</v>
      </c>
      <c r="AA138" s="86" t="s">
        <v>365</v>
      </c>
      <c r="AB138" s="122" t="s">
        <v>366</v>
      </c>
      <c r="AC138" s="46"/>
      <c r="AD138" s="153"/>
      <c r="AE138" s="122" t="s">
        <v>367</v>
      </c>
      <c r="AF138" s="49" t="s">
        <v>62</v>
      </c>
      <c r="AG138" s="50" t="s">
        <v>21</v>
      </c>
      <c r="AH138" s="43">
        <v>-1006</v>
      </c>
      <c r="AI138" s="51" t="s">
        <v>517</v>
      </c>
    </row>
    <row r="139" spans="1:35" ht="20">
      <c r="A139" s="467"/>
      <c r="B139" s="345"/>
      <c r="C139" s="451"/>
      <c r="D139" s="451"/>
      <c r="E139" s="451"/>
      <c r="F139" s="451"/>
      <c r="G139" s="451"/>
      <c r="H139" s="451"/>
      <c r="I139" s="461"/>
      <c r="J139" s="461"/>
      <c r="O139" s="426" t="s">
        <v>517</v>
      </c>
      <c r="P139" s="427" t="s">
        <v>570</v>
      </c>
      <c r="Q139" s="428" t="s">
        <v>517</v>
      </c>
      <c r="R139" s="428" t="s">
        <v>517</v>
      </c>
      <c r="S139" s="428" t="s">
        <v>517</v>
      </c>
      <c r="T139" s="428" t="s">
        <v>517</v>
      </c>
      <c r="U139" s="428" t="s">
        <v>517</v>
      </c>
      <c r="V139" s="428" t="s">
        <v>517</v>
      </c>
      <c r="W139" s="429" t="s">
        <v>517</v>
      </c>
      <c r="X139" s="429" t="s">
        <v>517</v>
      </c>
      <c r="Y139" s="457"/>
      <c r="Z139" s="286">
        <v>41285</v>
      </c>
      <c r="AA139" s="78">
        <v>1</v>
      </c>
      <c r="AB139" s="122" t="s">
        <v>151</v>
      </c>
      <c r="AC139" s="46"/>
      <c r="AD139" s="153"/>
      <c r="AE139" s="122" t="s">
        <v>369</v>
      </c>
      <c r="AF139" s="49" t="s">
        <v>63</v>
      </c>
      <c r="AG139" s="50" t="s">
        <v>153</v>
      </c>
      <c r="AH139" s="43">
        <v>-494.81</v>
      </c>
      <c r="AI139" s="51">
        <v>-81.089264214046807</v>
      </c>
    </row>
    <row r="140" spans="1:35" ht="20">
      <c r="A140" s="467"/>
      <c r="B140" s="345"/>
      <c r="C140" s="451"/>
      <c r="D140" s="451"/>
      <c r="E140" s="451"/>
      <c r="F140" s="451"/>
      <c r="G140" s="451"/>
      <c r="H140" s="451"/>
      <c r="I140" s="461"/>
      <c r="J140" s="461"/>
      <c r="O140" s="426" t="s">
        <v>517</v>
      </c>
      <c r="P140" s="427" t="s">
        <v>570</v>
      </c>
      <c r="Q140" s="428" t="s">
        <v>517</v>
      </c>
      <c r="R140" s="428" t="s">
        <v>517</v>
      </c>
      <c r="S140" s="428" t="s">
        <v>517</v>
      </c>
      <c r="T140" s="428" t="s">
        <v>517</v>
      </c>
      <c r="U140" s="428" t="s">
        <v>517</v>
      </c>
      <c r="V140" s="428" t="s">
        <v>517</v>
      </c>
      <c r="W140" s="429" t="s">
        <v>517</v>
      </c>
      <c r="X140" s="429" t="s">
        <v>517</v>
      </c>
      <c r="Y140" s="457"/>
      <c r="Z140" s="286">
        <v>41285</v>
      </c>
      <c r="AA140" s="78">
        <v>1</v>
      </c>
      <c r="AB140" s="122" t="s">
        <v>157</v>
      </c>
      <c r="AC140" s="46"/>
      <c r="AD140" s="153"/>
      <c r="AE140" s="122" t="s">
        <v>371</v>
      </c>
      <c r="AF140" s="49" t="s">
        <v>63</v>
      </c>
      <c r="AG140" s="50" t="s">
        <v>153</v>
      </c>
      <c r="AH140" s="43">
        <v>-39.9</v>
      </c>
      <c r="AI140" s="51">
        <v>-6.5387959866220697</v>
      </c>
    </row>
    <row r="141" spans="1:35" ht="20">
      <c r="A141" s="467"/>
      <c r="B141" s="345"/>
      <c r="C141" s="451"/>
      <c r="D141" s="451"/>
      <c r="E141" s="451"/>
      <c r="F141" s="451"/>
      <c r="G141" s="451"/>
      <c r="H141" s="451"/>
      <c r="I141" s="461"/>
      <c r="J141" s="461"/>
      <c r="O141" s="426" t="s">
        <v>517</v>
      </c>
      <c r="P141" s="427" t="s">
        <v>570</v>
      </c>
      <c r="Q141" s="428" t="s">
        <v>517</v>
      </c>
      <c r="R141" s="428" t="s">
        <v>517</v>
      </c>
      <c r="S141" s="428" t="s">
        <v>517</v>
      </c>
      <c r="T141" s="428" t="s">
        <v>517</v>
      </c>
      <c r="U141" s="428" t="s">
        <v>517</v>
      </c>
      <c r="V141" s="428" t="s">
        <v>517</v>
      </c>
      <c r="W141" s="429" t="s">
        <v>517</v>
      </c>
      <c r="X141" s="429" t="s">
        <v>517</v>
      </c>
      <c r="Y141" s="457"/>
      <c r="Z141" s="286">
        <v>41285</v>
      </c>
      <c r="AA141" s="78">
        <v>1</v>
      </c>
      <c r="AB141" s="306" t="s">
        <v>342</v>
      </c>
      <c r="AC141" s="307"/>
      <c r="AD141" s="307" t="s">
        <v>342</v>
      </c>
      <c r="AE141" s="313" t="s">
        <v>344</v>
      </c>
      <c r="AF141" s="309" t="s">
        <v>38</v>
      </c>
      <c r="AG141" s="310" t="s">
        <v>122</v>
      </c>
      <c r="AH141" s="43">
        <v>-42.7</v>
      </c>
      <c r="AI141" s="51" t="s">
        <v>517</v>
      </c>
    </row>
    <row r="142" spans="1:35" ht="20">
      <c r="A142" s="467"/>
      <c r="B142" s="345"/>
      <c r="C142" s="451"/>
      <c r="D142" s="451"/>
      <c r="E142" s="451"/>
      <c r="F142" s="451"/>
      <c r="G142" s="451"/>
      <c r="H142" s="451"/>
      <c r="I142" s="461"/>
      <c r="J142" s="461"/>
      <c r="O142" s="426" t="s">
        <v>517</v>
      </c>
      <c r="P142" s="427" t="s">
        <v>570</v>
      </c>
      <c r="Q142" s="428" t="s">
        <v>517</v>
      </c>
      <c r="R142" s="428" t="s">
        <v>517</v>
      </c>
      <c r="S142" s="428" t="s">
        <v>517</v>
      </c>
      <c r="T142" s="428" t="s">
        <v>517</v>
      </c>
      <c r="U142" s="428" t="s">
        <v>517</v>
      </c>
      <c r="V142" s="428" t="s">
        <v>517</v>
      </c>
      <c r="W142" s="429" t="s">
        <v>517</v>
      </c>
      <c r="X142" s="429" t="s">
        <v>517</v>
      </c>
      <c r="Y142" s="457"/>
      <c r="Z142" s="286">
        <v>41288</v>
      </c>
      <c r="AA142" s="78">
        <v>1</v>
      </c>
      <c r="AB142" s="306" t="s">
        <v>342</v>
      </c>
      <c r="AC142" s="307"/>
      <c r="AD142" s="307" t="s">
        <v>342</v>
      </c>
      <c r="AE142" s="313" t="s">
        <v>344</v>
      </c>
      <c r="AF142" s="309" t="s">
        <v>38</v>
      </c>
      <c r="AG142" s="310" t="s">
        <v>122</v>
      </c>
      <c r="AH142" s="43">
        <v>-53.73</v>
      </c>
      <c r="AI142" s="51" t="s">
        <v>517</v>
      </c>
    </row>
    <row r="143" spans="1:35" ht="20">
      <c r="A143" s="467"/>
      <c r="B143" s="345"/>
      <c r="C143" s="451"/>
      <c r="D143" s="451"/>
      <c r="E143" s="451"/>
      <c r="F143" s="451"/>
      <c r="G143" s="451"/>
      <c r="H143" s="451"/>
      <c r="I143" s="461"/>
      <c r="J143" s="461"/>
      <c r="O143" s="426" t="s">
        <v>517</v>
      </c>
      <c r="P143" s="427" t="s">
        <v>570</v>
      </c>
      <c r="Q143" s="428" t="s">
        <v>517</v>
      </c>
      <c r="R143" s="428" t="s">
        <v>517</v>
      </c>
      <c r="S143" s="428" t="s">
        <v>517</v>
      </c>
      <c r="T143" s="428" t="s">
        <v>517</v>
      </c>
      <c r="U143" s="428" t="s">
        <v>517</v>
      </c>
      <c r="V143" s="428" t="s">
        <v>517</v>
      </c>
      <c r="W143" s="429" t="s">
        <v>517</v>
      </c>
      <c r="X143" s="429" t="s">
        <v>517</v>
      </c>
      <c r="Y143" s="457"/>
      <c r="Z143" s="286">
        <v>41288</v>
      </c>
      <c r="AA143" s="78">
        <v>1</v>
      </c>
      <c r="AB143" s="306" t="s">
        <v>342</v>
      </c>
      <c r="AC143" s="307"/>
      <c r="AD143" s="307" t="s">
        <v>342</v>
      </c>
      <c r="AE143" s="313" t="s">
        <v>344</v>
      </c>
      <c r="AF143" s="309" t="s">
        <v>38</v>
      </c>
      <c r="AG143" s="310" t="s">
        <v>122</v>
      </c>
      <c r="AH143" s="43">
        <v>-50</v>
      </c>
      <c r="AI143" s="51" t="s">
        <v>517</v>
      </c>
    </row>
    <row r="144" spans="1:35" ht="20">
      <c r="A144" s="467"/>
      <c r="B144" s="345"/>
      <c r="C144" s="451"/>
      <c r="D144" s="451"/>
      <c r="E144" s="451"/>
      <c r="F144" s="451"/>
      <c r="G144" s="451"/>
      <c r="H144" s="451"/>
      <c r="I144" s="461"/>
      <c r="J144" s="461"/>
      <c r="O144" s="426" t="s">
        <v>517</v>
      </c>
      <c r="P144" s="427" t="s">
        <v>570</v>
      </c>
      <c r="Q144" s="428" t="s">
        <v>517</v>
      </c>
      <c r="R144" s="428" t="s">
        <v>517</v>
      </c>
      <c r="S144" s="428" t="s">
        <v>517</v>
      </c>
      <c r="T144" s="428" t="s">
        <v>517</v>
      </c>
      <c r="U144" s="428" t="s">
        <v>517</v>
      </c>
      <c r="V144" s="428" t="s">
        <v>517</v>
      </c>
      <c r="W144" s="429" t="s">
        <v>517</v>
      </c>
      <c r="X144" s="429" t="s">
        <v>517</v>
      </c>
      <c r="Y144" s="457"/>
      <c r="Z144" s="286">
        <v>41288</v>
      </c>
      <c r="AA144" s="78">
        <v>1</v>
      </c>
      <c r="AB144" s="306" t="s">
        <v>342</v>
      </c>
      <c r="AC144" s="307"/>
      <c r="AD144" s="307" t="s">
        <v>342</v>
      </c>
      <c r="AE144" s="313" t="s">
        <v>344</v>
      </c>
      <c r="AF144" s="309" t="s">
        <v>38</v>
      </c>
      <c r="AG144" s="310" t="s">
        <v>122</v>
      </c>
      <c r="AH144" s="43">
        <v>-17.600000000000001</v>
      </c>
      <c r="AI144" s="51" t="s">
        <v>517</v>
      </c>
    </row>
    <row r="145" spans="1:35" ht="20">
      <c r="A145" s="467"/>
      <c r="B145" s="345"/>
      <c r="C145" s="451"/>
      <c r="D145" s="451"/>
      <c r="E145" s="451"/>
      <c r="F145" s="451"/>
      <c r="G145" s="451"/>
      <c r="H145" s="451"/>
      <c r="I145" s="461"/>
      <c r="J145" s="461"/>
      <c r="O145" s="426" t="s">
        <v>517</v>
      </c>
      <c r="P145" s="427" t="s">
        <v>570</v>
      </c>
      <c r="Q145" s="428" t="s">
        <v>517</v>
      </c>
      <c r="R145" s="428" t="s">
        <v>517</v>
      </c>
      <c r="S145" s="428" t="s">
        <v>517</v>
      </c>
      <c r="T145" s="428" t="s">
        <v>517</v>
      </c>
      <c r="U145" s="428" t="s">
        <v>517</v>
      </c>
      <c r="V145" s="428" t="s">
        <v>517</v>
      </c>
      <c r="W145" s="429" t="s">
        <v>517</v>
      </c>
      <c r="X145" s="429" t="s">
        <v>517</v>
      </c>
      <c r="Y145" s="457"/>
      <c r="Z145" s="286">
        <v>41288</v>
      </c>
      <c r="AA145" s="78">
        <v>1</v>
      </c>
      <c r="AB145" s="122" t="s">
        <v>60</v>
      </c>
      <c r="AC145" s="46"/>
      <c r="AD145" s="153"/>
      <c r="AE145" s="122" t="s">
        <v>236</v>
      </c>
      <c r="AF145" s="49" t="s">
        <v>62</v>
      </c>
      <c r="AG145" s="50" t="s">
        <v>61</v>
      </c>
      <c r="AH145" s="43">
        <v>-10.84</v>
      </c>
      <c r="AI145" s="51" t="s">
        <v>517</v>
      </c>
    </row>
    <row r="146" spans="1:35" ht="20">
      <c r="A146" s="467"/>
      <c r="B146" s="345"/>
      <c r="C146" s="451"/>
      <c r="D146" s="451"/>
      <c r="E146" s="451"/>
      <c r="F146" s="451"/>
      <c r="G146" s="451"/>
      <c r="H146" s="451"/>
      <c r="I146" s="461"/>
      <c r="J146" s="461"/>
      <c r="O146" s="426" t="s">
        <v>517</v>
      </c>
      <c r="P146" s="427" t="s">
        <v>570</v>
      </c>
      <c r="Q146" s="428" t="s">
        <v>517</v>
      </c>
      <c r="R146" s="428" t="s">
        <v>517</v>
      </c>
      <c r="S146" s="428" t="s">
        <v>517</v>
      </c>
      <c r="T146" s="428" t="s">
        <v>517</v>
      </c>
      <c r="U146" s="428" t="s">
        <v>517</v>
      </c>
      <c r="V146" s="428" t="s">
        <v>517</v>
      </c>
      <c r="W146" s="429" t="s">
        <v>517</v>
      </c>
      <c r="X146" s="429" t="s">
        <v>517</v>
      </c>
      <c r="Y146" s="457"/>
      <c r="Z146" s="286">
        <v>41289</v>
      </c>
      <c r="AA146" s="78">
        <v>1</v>
      </c>
      <c r="AB146" s="122" t="s">
        <v>224</v>
      </c>
      <c r="AC146" s="46"/>
      <c r="AD146" s="153"/>
      <c r="AE146" s="122" t="s">
        <v>378</v>
      </c>
      <c r="AF146" s="49" t="s">
        <v>62</v>
      </c>
      <c r="AG146" s="50" t="s">
        <v>194</v>
      </c>
      <c r="AH146" s="43">
        <v>-303</v>
      </c>
      <c r="AI146" s="51"/>
    </row>
    <row r="147" spans="1:35" ht="20">
      <c r="A147" s="467"/>
      <c r="B147" s="345"/>
      <c r="C147" s="451"/>
      <c r="D147" s="451"/>
      <c r="E147" s="451"/>
      <c r="F147" s="451"/>
      <c r="G147" s="451"/>
      <c r="H147" s="451"/>
      <c r="I147" s="461"/>
      <c r="J147" s="461"/>
      <c r="O147" s="426" t="s">
        <v>517</v>
      </c>
      <c r="P147" s="427" t="s">
        <v>570</v>
      </c>
      <c r="Q147" s="428" t="s">
        <v>517</v>
      </c>
      <c r="R147" s="428" t="s">
        <v>517</v>
      </c>
      <c r="S147" s="428" t="s">
        <v>517</v>
      </c>
      <c r="T147" s="428" t="s">
        <v>517</v>
      </c>
      <c r="U147" s="428" t="s">
        <v>517</v>
      </c>
      <c r="V147" s="428" t="s">
        <v>517</v>
      </c>
      <c r="W147" s="429" t="s">
        <v>517</v>
      </c>
      <c r="X147" s="429" t="s">
        <v>517</v>
      </c>
      <c r="Y147" s="457"/>
      <c r="Z147" s="286">
        <v>41289</v>
      </c>
      <c r="AA147" s="78">
        <v>1</v>
      </c>
      <c r="AB147" s="306" t="s">
        <v>342</v>
      </c>
      <c r="AC147" s="307"/>
      <c r="AD147" s="307" t="s">
        <v>342</v>
      </c>
      <c r="AE147" s="313" t="s">
        <v>344</v>
      </c>
      <c r="AF147" s="309" t="s">
        <v>38</v>
      </c>
      <c r="AG147" s="310" t="s">
        <v>122</v>
      </c>
      <c r="AH147" s="43">
        <v>-25</v>
      </c>
      <c r="AI147" s="51" t="s">
        <v>517</v>
      </c>
    </row>
    <row r="148" spans="1:35">
      <c r="A148" s="467"/>
      <c r="B148" s="345"/>
      <c r="C148" s="451"/>
      <c r="D148" s="451"/>
      <c r="E148" s="451"/>
      <c r="F148" s="451"/>
      <c r="G148" s="451"/>
      <c r="H148" s="451"/>
      <c r="I148" s="461"/>
      <c r="J148" s="461"/>
      <c r="O148" s="426" t="s">
        <v>517</v>
      </c>
      <c r="P148" s="427" t="s">
        <v>570</v>
      </c>
      <c r="Q148" s="428" t="s">
        <v>517</v>
      </c>
      <c r="R148" s="428" t="s">
        <v>517</v>
      </c>
      <c r="S148" s="428" t="s">
        <v>517</v>
      </c>
      <c r="T148" s="428" t="s">
        <v>517</v>
      </c>
      <c r="U148" s="428" t="s">
        <v>517</v>
      </c>
      <c r="V148" s="428" t="s">
        <v>517</v>
      </c>
      <c r="W148" s="429" t="s">
        <v>517</v>
      </c>
      <c r="X148" s="429" t="s">
        <v>517</v>
      </c>
      <c r="Y148" s="457"/>
      <c r="Z148" s="286">
        <v>41290</v>
      </c>
      <c r="AA148" s="86" t="s">
        <v>365</v>
      </c>
      <c r="AB148" s="122" t="s">
        <v>381</v>
      </c>
      <c r="AC148" s="123" t="s">
        <v>68</v>
      </c>
      <c r="AD148" s="163" t="s">
        <v>382</v>
      </c>
      <c r="AE148" s="122" t="s">
        <v>383</v>
      </c>
      <c r="AF148" s="49" t="s">
        <v>29</v>
      </c>
      <c r="AG148" s="50" t="s">
        <v>31</v>
      </c>
      <c r="AH148" s="43">
        <v>982.46</v>
      </c>
      <c r="AI148" s="51">
        <v>161.00515050167223</v>
      </c>
    </row>
    <row r="149" spans="1:35" ht="20">
      <c r="A149" s="467"/>
      <c r="B149" s="345"/>
      <c r="C149" s="451"/>
      <c r="D149" s="451"/>
      <c r="E149" s="451"/>
      <c r="F149" s="451"/>
      <c r="G149" s="451"/>
      <c r="H149" s="451"/>
      <c r="I149" s="461"/>
      <c r="J149" s="461"/>
      <c r="O149" s="426" t="s">
        <v>517</v>
      </c>
      <c r="P149" s="427" t="s">
        <v>570</v>
      </c>
      <c r="Q149" s="428" t="s">
        <v>517</v>
      </c>
      <c r="R149" s="428" t="s">
        <v>517</v>
      </c>
      <c r="S149" s="428" t="s">
        <v>517</v>
      </c>
      <c r="T149" s="428" t="s">
        <v>517</v>
      </c>
      <c r="U149" s="428" t="s">
        <v>517</v>
      </c>
      <c r="V149" s="428" t="s">
        <v>517</v>
      </c>
      <c r="W149" s="429" t="s">
        <v>517</v>
      </c>
      <c r="X149" s="429" t="s">
        <v>517</v>
      </c>
      <c r="Y149" s="457"/>
      <c r="Z149" s="286">
        <v>41290</v>
      </c>
      <c r="AA149" s="319">
        <v>1</v>
      </c>
      <c r="AB149" s="122" t="s">
        <v>209</v>
      </c>
      <c r="AC149" s="123" t="s">
        <v>68</v>
      </c>
      <c r="AD149" s="163" t="s">
        <v>384</v>
      </c>
      <c r="AE149" s="122" t="s">
        <v>197</v>
      </c>
      <c r="AF149" s="49" t="s">
        <v>29</v>
      </c>
      <c r="AG149" s="50" t="s">
        <v>71</v>
      </c>
      <c r="AH149" s="43">
        <v>172.73</v>
      </c>
      <c r="AI149" s="51">
        <v>28.306923076923056</v>
      </c>
    </row>
    <row r="150" spans="1:35" ht="20">
      <c r="A150" s="467"/>
      <c r="B150" s="345"/>
      <c r="C150" s="451"/>
      <c r="D150" s="451"/>
      <c r="E150" s="451"/>
      <c r="F150" s="451"/>
      <c r="G150" s="451"/>
      <c r="H150" s="451"/>
      <c r="I150" s="461"/>
      <c r="J150" s="461"/>
      <c r="O150" s="426" t="s">
        <v>517</v>
      </c>
      <c r="P150" s="427" t="s">
        <v>570</v>
      </c>
      <c r="Q150" s="428" t="s">
        <v>517</v>
      </c>
      <c r="R150" s="428" t="s">
        <v>517</v>
      </c>
      <c r="S150" s="428" t="s">
        <v>517</v>
      </c>
      <c r="T150" s="428" t="s">
        <v>517</v>
      </c>
      <c r="U150" s="428" t="s">
        <v>517</v>
      </c>
      <c r="V150" s="428" t="s">
        <v>517</v>
      </c>
      <c r="W150" s="429" t="s">
        <v>517</v>
      </c>
      <c r="X150" s="429" t="s">
        <v>517</v>
      </c>
      <c r="Y150" s="457"/>
      <c r="Z150" s="286">
        <v>41290</v>
      </c>
      <c r="AA150" s="319">
        <v>1</v>
      </c>
      <c r="AB150" s="122" t="s">
        <v>221</v>
      </c>
      <c r="AC150" s="46"/>
      <c r="AD150" s="153"/>
      <c r="AE150" s="122" t="s">
        <v>385</v>
      </c>
      <c r="AF150" s="49" t="s">
        <v>62</v>
      </c>
      <c r="AG150" s="50" t="s">
        <v>154</v>
      </c>
      <c r="AH150" s="43">
        <v>461.9</v>
      </c>
      <c r="AI150" s="51">
        <v>75.695986622073576</v>
      </c>
    </row>
    <row r="151" spans="1:35" ht="20">
      <c r="A151" s="467"/>
      <c r="B151" s="345"/>
      <c r="C151" s="451"/>
      <c r="D151" s="451"/>
      <c r="E151" s="451"/>
      <c r="F151" s="451"/>
      <c r="G151" s="451"/>
      <c r="H151" s="451"/>
      <c r="I151" s="461"/>
      <c r="J151" s="461"/>
      <c r="O151" s="426" t="s">
        <v>517</v>
      </c>
      <c r="P151" s="427" t="s">
        <v>570</v>
      </c>
      <c r="Q151" s="428" t="s">
        <v>517</v>
      </c>
      <c r="R151" s="428" t="s">
        <v>517</v>
      </c>
      <c r="S151" s="428" t="s">
        <v>517</v>
      </c>
      <c r="T151" s="428" t="s">
        <v>517</v>
      </c>
      <c r="U151" s="428" t="s">
        <v>517</v>
      </c>
      <c r="V151" s="428" t="s">
        <v>517</v>
      </c>
      <c r="W151" s="429" t="s">
        <v>517</v>
      </c>
      <c r="X151" s="429" t="s">
        <v>517</v>
      </c>
      <c r="Y151" s="457"/>
      <c r="Z151" s="286">
        <v>41290</v>
      </c>
      <c r="AA151" s="319">
        <v>1</v>
      </c>
      <c r="AB151" s="122" t="s">
        <v>386</v>
      </c>
      <c r="AC151" s="123" t="s">
        <v>387</v>
      </c>
      <c r="AD151" s="163" t="s">
        <v>388</v>
      </c>
      <c r="AE151" s="122" t="s">
        <v>389</v>
      </c>
      <c r="AF151" s="49" t="s">
        <v>29</v>
      </c>
      <c r="AG151" s="50" t="s">
        <v>92</v>
      </c>
      <c r="AH151" s="43">
        <v>239.2</v>
      </c>
      <c r="AI151" s="51">
        <v>39.199999999999989</v>
      </c>
    </row>
    <row r="152" spans="1:35" ht="20">
      <c r="A152" s="467"/>
      <c r="B152" s="345"/>
      <c r="C152" s="451"/>
      <c r="D152" s="451"/>
      <c r="E152" s="451"/>
      <c r="F152" s="451"/>
      <c r="G152" s="451"/>
      <c r="H152" s="451"/>
      <c r="I152" s="461"/>
      <c r="J152" s="461"/>
      <c r="O152" s="426" t="s">
        <v>517</v>
      </c>
      <c r="P152" s="427" t="s">
        <v>570</v>
      </c>
      <c r="Q152" s="428" t="s">
        <v>517</v>
      </c>
      <c r="R152" s="428" t="s">
        <v>517</v>
      </c>
      <c r="S152" s="428" t="s">
        <v>517</v>
      </c>
      <c r="T152" s="428" t="s">
        <v>517</v>
      </c>
      <c r="U152" s="428" t="s">
        <v>517</v>
      </c>
      <c r="V152" s="428" t="s">
        <v>517</v>
      </c>
      <c r="W152" s="429" t="s">
        <v>517</v>
      </c>
      <c r="X152" s="429" t="s">
        <v>517</v>
      </c>
      <c r="Y152" s="457"/>
      <c r="Z152" s="286">
        <v>41290</v>
      </c>
      <c r="AA152" s="319">
        <v>1</v>
      </c>
      <c r="AB152" s="122" t="s">
        <v>390</v>
      </c>
      <c r="AC152" s="46"/>
      <c r="AD152" s="153"/>
      <c r="AE152" s="122" t="s">
        <v>172</v>
      </c>
      <c r="AF152" s="49" t="s">
        <v>48</v>
      </c>
      <c r="AG152" s="50" t="s">
        <v>127</v>
      </c>
      <c r="AH152" s="43">
        <v>-764</v>
      </c>
      <c r="AI152" s="51" t="s">
        <v>517</v>
      </c>
    </row>
    <row r="153" spans="1:35" ht="20">
      <c r="A153" s="467"/>
      <c r="B153" s="345"/>
      <c r="C153" s="451"/>
      <c r="D153" s="451"/>
      <c r="E153" s="451"/>
      <c r="F153" s="451"/>
      <c r="G153" s="451"/>
      <c r="H153" s="451"/>
      <c r="I153" s="461"/>
      <c r="J153" s="461"/>
      <c r="O153" s="426" t="s">
        <v>517</v>
      </c>
      <c r="P153" s="427" t="s">
        <v>570</v>
      </c>
      <c r="Q153" s="428" t="s">
        <v>517</v>
      </c>
      <c r="R153" s="428" t="s">
        <v>517</v>
      </c>
      <c r="S153" s="428" t="s">
        <v>517</v>
      </c>
      <c r="T153" s="428" t="s">
        <v>517</v>
      </c>
      <c r="U153" s="428" t="s">
        <v>517</v>
      </c>
      <c r="V153" s="428" t="s">
        <v>517</v>
      </c>
      <c r="W153" s="429" t="s">
        <v>517</v>
      </c>
      <c r="X153" s="429" t="s">
        <v>517</v>
      </c>
      <c r="Y153" s="457"/>
      <c r="Z153" s="286">
        <v>41290</v>
      </c>
      <c r="AA153" s="319">
        <v>1</v>
      </c>
      <c r="AB153" s="306" t="s">
        <v>342</v>
      </c>
      <c r="AC153" s="307"/>
      <c r="AD153" s="307" t="s">
        <v>342</v>
      </c>
      <c r="AE153" s="313" t="s">
        <v>344</v>
      </c>
      <c r="AF153" s="309" t="s">
        <v>38</v>
      </c>
      <c r="AG153" s="310" t="s">
        <v>122</v>
      </c>
      <c r="AH153" s="43">
        <v>-100</v>
      </c>
      <c r="AI153" s="51" t="s">
        <v>517</v>
      </c>
    </row>
    <row r="154" spans="1:35" ht="20">
      <c r="A154" s="467"/>
      <c r="B154" s="345"/>
      <c r="C154" s="451"/>
      <c r="D154" s="451"/>
      <c r="E154" s="451"/>
      <c r="F154" s="451"/>
      <c r="G154" s="451"/>
      <c r="H154" s="451"/>
      <c r="I154" s="461"/>
      <c r="J154" s="461"/>
      <c r="O154" s="426" t="s">
        <v>517</v>
      </c>
      <c r="P154" s="427" t="s">
        <v>570</v>
      </c>
      <c r="Q154" s="428" t="s">
        <v>517</v>
      </c>
      <c r="R154" s="428" t="s">
        <v>517</v>
      </c>
      <c r="S154" s="428" t="s">
        <v>517</v>
      </c>
      <c r="T154" s="428" t="s">
        <v>517</v>
      </c>
      <c r="U154" s="428" t="s">
        <v>517</v>
      </c>
      <c r="V154" s="428" t="s">
        <v>517</v>
      </c>
      <c r="W154" s="429" t="s">
        <v>517</v>
      </c>
      <c r="X154" s="429" t="s">
        <v>517</v>
      </c>
      <c r="Y154" s="457"/>
      <c r="Z154" s="286">
        <v>41290</v>
      </c>
      <c r="AA154" s="319">
        <v>1</v>
      </c>
      <c r="AB154" s="306" t="s">
        <v>342</v>
      </c>
      <c r="AC154" s="307"/>
      <c r="AD154" s="307" t="s">
        <v>342</v>
      </c>
      <c r="AE154" s="313" t="s">
        <v>344</v>
      </c>
      <c r="AF154" s="309" t="s">
        <v>38</v>
      </c>
      <c r="AG154" s="310" t="s">
        <v>122</v>
      </c>
      <c r="AH154" s="43">
        <v>-30</v>
      </c>
      <c r="AI154" s="51" t="s">
        <v>517</v>
      </c>
    </row>
    <row r="155" spans="1:35" ht="20">
      <c r="A155" s="467"/>
      <c r="B155" s="345"/>
      <c r="C155" s="451"/>
      <c r="D155" s="451"/>
      <c r="E155" s="451"/>
      <c r="F155" s="451"/>
      <c r="G155" s="451"/>
      <c r="H155" s="451"/>
      <c r="I155" s="461"/>
      <c r="J155" s="461"/>
      <c r="O155" s="426" t="s">
        <v>517</v>
      </c>
      <c r="P155" s="427" t="s">
        <v>570</v>
      </c>
      <c r="Q155" s="428" t="s">
        <v>517</v>
      </c>
      <c r="R155" s="428" t="s">
        <v>517</v>
      </c>
      <c r="S155" s="428" t="s">
        <v>517</v>
      </c>
      <c r="T155" s="428" t="s">
        <v>517</v>
      </c>
      <c r="U155" s="428" t="s">
        <v>517</v>
      </c>
      <c r="V155" s="428" t="s">
        <v>517</v>
      </c>
      <c r="W155" s="429" t="s">
        <v>517</v>
      </c>
      <c r="X155" s="429" t="s">
        <v>517</v>
      </c>
      <c r="Y155" s="457"/>
      <c r="Z155" s="286">
        <v>41291</v>
      </c>
      <c r="AA155" s="319">
        <v>1</v>
      </c>
      <c r="AB155" s="122" t="s">
        <v>393</v>
      </c>
      <c r="AC155" s="46"/>
      <c r="AD155" s="153"/>
      <c r="AE155" s="122" t="s">
        <v>172</v>
      </c>
      <c r="AF155" s="321"/>
      <c r="AG155" s="321"/>
      <c r="AH155" s="321"/>
      <c r="AI155" s="51" t="s">
        <v>517</v>
      </c>
    </row>
    <row r="156" spans="1:35" ht="20">
      <c r="A156" s="467"/>
      <c r="B156" s="345"/>
      <c r="C156" s="451"/>
      <c r="D156" s="451"/>
      <c r="E156" s="451"/>
      <c r="F156" s="451"/>
      <c r="G156" s="451"/>
      <c r="H156" s="451"/>
      <c r="I156" s="461"/>
      <c r="J156" s="461"/>
      <c r="O156" s="426" t="s">
        <v>517</v>
      </c>
      <c r="P156" s="427" t="s">
        <v>570</v>
      </c>
      <c r="Q156" s="428" t="s">
        <v>517</v>
      </c>
      <c r="R156" s="428" t="s">
        <v>517</v>
      </c>
      <c r="S156" s="428" t="s">
        <v>517</v>
      </c>
      <c r="T156" s="428" t="s">
        <v>517</v>
      </c>
      <c r="U156" s="428" t="s">
        <v>517</v>
      </c>
      <c r="V156" s="428" t="s">
        <v>517</v>
      </c>
      <c r="W156" s="429" t="s">
        <v>517</v>
      </c>
      <c r="X156" s="429" t="s">
        <v>517</v>
      </c>
      <c r="Y156" s="457"/>
      <c r="Z156" s="286">
        <v>41291</v>
      </c>
      <c r="AA156" s="319">
        <v>1</v>
      </c>
      <c r="AB156" s="306" t="s">
        <v>342</v>
      </c>
      <c r="AC156" s="307"/>
      <c r="AD156" s="307" t="s">
        <v>342</v>
      </c>
      <c r="AE156" s="313" t="s">
        <v>344</v>
      </c>
      <c r="AF156" s="309" t="s">
        <v>38</v>
      </c>
      <c r="AG156" s="310" t="s">
        <v>122</v>
      </c>
      <c r="AH156" s="43">
        <v>-20</v>
      </c>
      <c r="AI156" s="51" t="s">
        <v>517</v>
      </c>
    </row>
    <row r="157" spans="1:35" ht="20">
      <c r="A157" s="467"/>
      <c r="B157" s="345"/>
      <c r="C157" s="451"/>
      <c r="D157" s="451"/>
      <c r="E157" s="451"/>
      <c r="F157" s="451"/>
      <c r="G157" s="451"/>
      <c r="H157" s="451"/>
      <c r="I157" s="461"/>
      <c r="J157" s="461"/>
      <c r="O157" s="426" t="s">
        <v>517</v>
      </c>
      <c r="P157" s="427" t="s">
        <v>570</v>
      </c>
      <c r="Q157" s="428" t="s">
        <v>517</v>
      </c>
      <c r="R157" s="428" t="s">
        <v>517</v>
      </c>
      <c r="S157" s="428" t="s">
        <v>517</v>
      </c>
      <c r="T157" s="428" t="s">
        <v>517</v>
      </c>
      <c r="U157" s="428" t="s">
        <v>517</v>
      </c>
      <c r="V157" s="428" t="s">
        <v>517</v>
      </c>
      <c r="W157" s="429" t="s">
        <v>517</v>
      </c>
      <c r="X157" s="429" t="s">
        <v>517</v>
      </c>
      <c r="Y157" s="457"/>
      <c r="Z157" s="286">
        <v>41291</v>
      </c>
      <c r="AA157" s="319">
        <v>1</v>
      </c>
      <c r="AB157" s="306" t="s">
        <v>342</v>
      </c>
      <c r="AC157" s="307"/>
      <c r="AD157" s="307" t="s">
        <v>342</v>
      </c>
      <c r="AE157" s="313" t="s">
        <v>344</v>
      </c>
      <c r="AF157" s="309" t="s">
        <v>38</v>
      </c>
      <c r="AG157" s="310" t="s">
        <v>122</v>
      </c>
      <c r="AH157" s="43">
        <v>-53.64</v>
      </c>
      <c r="AI157" s="51" t="s">
        <v>517</v>
      </c>
    </row>
    <row r="158" spans="1:35" ht="20">
      <c r="A158" s="467"/>
      <c r="B158" s="345"/>
      <c r="C158" s="451"/>
      <c r="D158" s="451"/>
      <c r="E158" s="451"/>
      <c r="F158" s="451"/>
      <c r="G158" s="451"/>
      <c r="H158" s="451"/>
      <c r="I158" s="461"/>
      <c r="J158" s="461"/>
      <c r="O158" s="426" t="s">
        <v>517</v>
      </c>
      <c r="P158" s="427" t="s">
        <v>570</v>
      </c>
      <c r="Q158" s="428" t="s">
        <v>517</v>
      </c>
      <c r="R158" s="428" t="s">
        <v>517</v>
      </c>
      <c r="S158" s="428" t="s">
        <v>517</v>
      </c>
      <c r="T158" s="428" t="s">
        <v>517</v>
      </c>
      <c r="U158" s="428" t="s">
        <v>517</v>
      </c>
      <c r="V158" s="428" t="s">
        <v>517</v>
      </c>
      <c r="W158" s="429" t="s">
        <v>517</v>
      </c>
      <c r="X158" s="429" t="s">
        <v>517</v>
      </c>
      <c r="Y158" s="457"/>
      <c r="Z158" s="286">
        <v>41292</v>
      </c>
      <c r="AA158" s="319">
        <v>1</v>
      </c>
      <c r="AB158" s="122" t="s">
        <v>185</v>
      </c>
      <c r="AC158" s="46"/>
      <c r="AD158" s="153"/>
      <c r="AE158" s="122" t="s">
        <v>310</v>
      </c>
      <c r="AF158" s="321"/>
      <c r="AG158" s="321"/>
      <c r="AH158" s="321"/>
      <c r="AI158" s="51">
        <v>-35.971571906354512</v>
      </c>
    </row>
    <row r="159" spans="1:35" ht="20">
      <c r="A159" s="467"/>
      <c r="B159" s="345"/>
      <c r="C159" s="451"/>
      <c r="D159" s="451"/>
      <c r="E159" s="451"/>
      <c r="F159" s="451"/>
      <c r="G159" s="451"/>
      <c r="H159" s="451"/>
      <c r="I159" s="461"/>
      <c r="J159" s="461"/>
      <c r="O159" s="426" t="s">
        <v>517</v>
      </c>
      <c r="P159" s="427" t="s">
        <v>570</v>
      </c>
      <c r="Q159" s="428" t="s">
        <v>517</v>
      </c>
      <c r="R159" s="428" t="s">
        <v>517</v>
      </c>
      <c r="S159" s="428" t="s">
        <v>517</v>
      </c>
      <c r="T159" s="428" t="s">
        <v>517</v>
      </c>
      <c r="U159" s="428" t="s">
        <v>517</v>
      </c>
      <c r="V159" s="428" t="s">
        <v>517</v>
      </c>
      <c r="W159" s="429" t="s">
        <v>517</v>
      </c>
      <c r="X159" s="429" t="s">
        <v>517</v>
      </c>
      <c r="Y159" s="457"/>
      <c r="Z159" s="286">
        <v>41292</v>
      </c>
      <c r="AA159" s="319">
        <v>1</v>
      </c>
      <c r="AB159" s="306" t="s">
        <v>342</v>
      </c>
      <c r="AC159" s="307"/>
      <c r="AD159" s="307" t="s">
        <v>342</v>
      </c>
      <c r="AE159" s="313" t="s">
        <v>344</v>
      </c>
      <c r="AF159" s="309" t="s">
        <v>38</v>
      </c>
      <c r="AG159" s="310" t="s">
        <v>122</v>
      </c>
      <c r="AH159" s="43">
        <v>-25</v>
      </c>
      <c r="AI159" s="51" t="s">
        <v>517</v>
      </c>
    </row>
    <row r="160" spans="1:35" ht="20">
      <c r="A160" s="467"/>
      <c r="B160" s="345"/>
      <c r="C160" s="451"/>
      <c r="D160" s="451"/>
      <c r="E160" s="451"/>
      <c r="F160" s="451"/>
      <c r="G160" s="451"/>
      <c r="H160" s="451"/>
      <c r="I160" s="461"/>
      <c r="J160" s="461"/>
      <c r="O160" s="426" t="s">
        <v>517</v>
      </c>
      <c r="P160" s="427" t="s">
        <v>570</v>
      </c>
      <c r="Q160" s="428" t="s">
        <v>517</v>
      </c>
      <c r="R160" s="428" t="s">
        <v>517</v>
      </c>
      <c r="S160" s="428" t="s">
        <v>517</v>
      </c>
      <c r="T160" s="428" t="s">
        <v>517</v>
      </c>
      <c r="U160" s="428" t="s">
        <v>517</v>
      </c>
      <c r="V160" s="428" t="s">
        <v>517</v>
      </c>
      <c r="W160" s="429" t="s">
        <v>517</v>
      </c>
      <c r="X160" s="429" t="s">
        <v>517</v>
      </c>
      <c r="Y160" s="457"/>
      <c r="Z160" s="286">
        <v>41292</v>
      </c>
      <c r="AA160" s="319">
        <v>1</v>
      </c>
      <c r="AB160" s="122" t="s">
        <v>393</v>
      </c>
      <c r="AC160" s="46"/>
      <c r="AD160" s="153"/>
      <c r="AE160" s="122" t="s">
        <v>172</v>
      </c>
      <c r="AF160" s="321"/>
      <c r="AG160" s="321"/>
      <c r="AH160" s="321"/>
      <c r="AI160" s="51" t="s">
        <v>517</v>
      </c>
    </row>
    <row r="161" spans="1:35" ht="20">
      <c r="A161" s="467"/>
      <c r="B161" s="345"/>
      <c r="C161" s="451"/>
      <c r="D161" s="451"/>
      <c r="E161" s="451"/>
      <c r="F161" s="451"/>
      <c r="G161" s="451"/>
      <c r="H161" s="451"/>
      <c r="I161" s="461"/>
      <c r="J161" s="461"/>
      <c r="O161" s="426" t="s">
        <v>517</v>
      </c>
      <c r="P161" s="427" t="s">
        <v>570</v>
      </c>
      <c r="Q161" s="428" t="s">
        <v>517</v>
      </c>
      <c r="R161" s="428" t="s">
        <v>517</v>
      </c>
      <c r="S161" s="428" t="s">
        <v>517</v>
      </c>
      <c r="T161" s="428" t="s">
        <v>517</v>
      </c>
      <c r="U161" s="428" t="s">
        <v>517</v>
      </c>
      <c r="V161" s="428" t="s">
        <v>517</v>
      </c>
      <c r="W161" s="429" t="s">
        <v>517</v>
      </c>
      <c r="X161" s="429" t="s">
        <v>517</v>
      </c>
      <c r="Y161" s="457"/>
      <c r="Z161" s="286">
        <v>41295</v>
      </c>
      <c r="AA161" s="319">
        <v>1</v>
      </c>
      <c r="AB161" s="122" t="s">
        <v>185</v>
      </c>
      <c r="AC161" s="46"/>
      <c r="AD161" s="153"/>
      <c r="AE161" s="122" t="s">
        <v>310</v>
      </c>
      <c r="AF161" s="321"/>
      <c r="AG161" s="321"/>
      <c r="AH161" s="321"/>
      <c r="AI161" s="51">
        <v>35.97</v>
      </c>
    </row>
    <row r="162" spans="1:35" ht="20">
      <c r="A162" s="467"/>
      <c r="B162" s="345"/>
      <c r="C162" s="451"/>
      <c r="D162" s="451"/>
      <c r="E162" s="451"/>
      <c r="F162" s="451"/>
      <c r="G162" s="451"/>
      <c r="H162" s="451"/>
      <c r="I162" s="461"/>
      <c r="J162" s="461"/>
      <c r="O162" s="426" t="s">
        <v>517</v>
      </c>
      <c r="P162" s="427" t="s">
        <v>570</v>
      </c>
      <c r="Q162" s="428" t="s">
        <v>517</v>
      </c>
      <c r="R162" s="428" t="s">
        <v>517</v>
      </c>
      <c r="S162" s="428" t="s">
        <v>517</v>
      </c>
      <c r="T162" s="428" t="s">
        <v>517</v>
      </c>
      <c r="U162" s="428" t="s">
        <v>517</v>
      </c>
      <c r="V162" s="428" t="s">
        <v>517</v>
      </c>
      <c r="W162" s="429" t="s">
        <v>517</v>
      </c>
      <c r="X162" s="429" t="s">
        <v>517</v>
      </c>
      <c r="Y162" s="457"/>
      <c r="Z162" s="286">
        <v>41295</v>
      </c>
      <c r="AA162" s="319">
        <v>1</v>
      </c>
      <c r="AB162" s="306" t="s">
        <v>342</v>
      </c>
      <c r="AC162" s="307"/>
      <c r="AD162" s="307" t="s">
        <v>342</v>
      </c>
      <c r="AE162" s="313" t="s">
        <v>344</v>
      </c>
      <c r="AF162" s="309" t="s">
        <v>38</v>
      </c>
      <c r="AG162" s="310" t="s">
        <v>122</v>
      </c>
      <c r="AH162" s="43">
        <v>-50</v>
      </c>
      <c r="AI162" s="51" t="s">
        <v>517</v>
      </c>
    </row>
    <row r="163" spans="1:35" ht="20">
      <c r="A163" s="467"/>
      <c r="B163" s="345"/>
      <c r="C163" s="451"/>
      <c r="D163" s="451"/>
      <c r="E163" s="451"/>
      <c r="F163" s="451"/>
      <c r="G163" s="451"/>
      <c r="H163" s="451"/>
      <c r="I163" s="461"/>
      <c r="J163" s="461"/>
      <c r="O163" s="426" t="s">
        <v>517</v>
      </c>
      <c r="P163" s="427" t="s">
        <v>570</v>
      </c>
      <c r="Q163" s="428" t="s">
        <v>517</v>
      </c>
      <c r="R163" s="428" t="s">
        <v>517</v>
      </c>
      <c r="S163" s="428" t="s">
        <v>517</v>
      </c>
      <c r="T163" s="428" t="s">
        <v>517</v>
      </c>
      <c r="U163" s="428" t="s">
        <v>517</v>
      </c>
      <c r="V163" s="428" t="s">
        <v>517</v>
      </c>
      <c r="W163" s="429" t="s">
        <v>517</v>
      </c>
      <c r="X163" s="429" t="s">
        <v>517</v>
      </c>
      <c r="Y163" s="457"/>
      <c r="Z163" s="286">
        <v>41297</v>
      </c>
      <c r="AA163" s="319">
        <v>1</v>
      </c>
      <c r="AB163" s="287" t="s">
        <v>151</v>
      </c>
      <c r="AC163" s="46"/>
      <c r="AD163" s="153"/>
      <c r="AE163" s="287" t="s">
        <v>402</v>
      </c>
      <c r="AF163" s="49" t="s">
        <v>63</v>
      </c>
      <c r="AG163" s="50" t="s">
        <v>153</v>
      </c>
      <c r="AH163" s="43">
        <v>-55.7</v>
      </c>
      <c r="AI163" s="51">
        <v>-9.1280936454849453</v>
      </c>
    </row>
    <row r="164" spans="1:35" ht="20">
      <c r="A164" s="467"/>
      <c r="B164" s="345"/>
      <c r="C164" s="451"/>
      <c r="D164" s="451"/>
      <c r="E164" s="451"/>
      <c r="F164" s="451"/>
      <c r="G164" s="451"/>
      <c r="H164" s="451"/>
      <c r="I164" s="461"/>
      <c r="J164" s="461"/>
      <c r="O164" s="426" t="s">
        <v>517</v>
      </c>
      <c r="P164" s="427" t="s">
        <v>570</v>
      </c>
      <c r="Q164" s="428" t="s">
        <v>517</v>
      </c>
      <c r="R164" s="428" t="s">
        <v>517</v>
      </c>
      <c r="S164" s="428" t="s">
        <v>517</v>
      </c>
      <c r="T164" s="428" t="s">
        <v>517</v>
      </c>
      <c r="U164" s="428" t="s">
        <v>517</v>
      </c>
      <c r="V164" s="428" t="s">
        <v>517</v>
      </c>
      <c r="W164" s="429" t="s">
        <v>517</v>
      </c>
      <c r="X164" s="429" t="s">
        <v>517</v>
      </c>
      <c r="Y164" s="457"/>
      <c r="Z164" s="286">
        <v>41297</v>
      </c>
      <c r="AA164" s="319">
        <v>1</v>
      </c>
      <c r="AB164" s="306" t="s">
        <v>342</v>
      </c>
      <c r="AC164" s="307"/>
      <c r="AD164" s="307" t="s">
        <v>342</v>
      </c>
      <c r="AE164" s="313" t="s">
        <v>344</v>
      </c>
      <c r="AF164" s="309" t="s">
        <v>38</v>
      </c>
      <c r="AG164" s="310" t="s">
        <v>122</v>
      </c>
      <c r="AH164" s="43">
        <v>-25</v>
      </c>
      <c r="AI164" s="51" t="s">
        <v>517</v>
      </c>
    </row>
    <row r="165" spans="1:35" ht="20">
      <c r="A165" s="467"/>
      <c r="B165" s="345"/>
      <c r="C165" s="451"/>
      <c r="D165" s="451"/>
      <c r="E165" s="451"/>
      <c r="F165" s="451"/>
      <c r="G165" s="451"/>
      <c r="H165" s="451"/>
      <c r="I165" s="461"/>
      <c r="J165" s="461"/>
      <c r="O165" s="426" t="s">
        <v>517</v>
      </c>
      <c r="P165" s="427" t="s">
        <v>570</v>
      </c>
      <c r="Q165" s="428" t="s">
        <v>517</v>
      </c>
      <c r="R165" s="428" t="s">
        <v>517</v>
      </c>
      <c r="S165" s="428" t="s">
        <v>517</v>
      </c>
      <c r="T165" s="428" t="s">
        <v>517</v>
      </c>
      <c r="U165" s="428" t="s">
        <v>517</v>
      </c>
      <c r="V165" s="428" t="s">
        <v>517</v>
      </c>
      <c r="W165" s="429" t="s">
        <v>517</v>
      </c>
      <c r="X165" s="429" t="s">
        <v>517</v>
      </c>
      <c r="Y165" s="457"/>
      <c r="Z165" s="286">
        <v>41298</v>
      </c>
      <c r="AA165" s="319">
        <v>1</v>
      </c>
      <c r="AB165" s="287" t="s">
        <v>405</v>
      </c>
      <c r="AC165" s="86" t="s">
        <v>406</v>
      </c>
      <c r="AD165" s="324" t="s">
        <v>407</v>
      </c>
      <c r="AE165" s="287" t="s">
        <v>408</v>
      </c>
      <c r="AF165" s="49" t="s">
        <v>29</v>
      </c>
      <c r="AG165" s="50" t="s">
        <v>31</v>
      </c>
      <c r="AH165" s="43">
        <v>70.459999999999994</v>
      </c>
      <c r="AI165" s="51">
        <v>11.546956521739126</v>
      </c>
    </row>
    <row r="166" spans="1:35" ht="20">
      <c r="A166" s="467"/>
      <c r="B166" s="345"/>
      <c r="C166" s="451"/>
      <c r="D166" s="451"/>
      <c r="E166" s="451"/>
      <c r="F166" s="451"/>
      <c r="G166" s="451"/>
      <c r="H166" s="451"/>
      <c r="I166" s="461"/>
      <c r="J166" s="461"/>
      <c r="O166" s="426" t="s">
        <v>517</v>
      </c>
      <c r="P166" s="427" t="s">
        <v>570</v>
      </c>
      <c r="Q166" s="428" t="s">
        <v>517</v>
      </c>
      <c r="R166" s="428" t="s">
        <v>517</v>
      </c>
      <c r="S166" s="428" t="s">
        <v>517</v>
      </c>
      <c r="T166" s="428" t="s">
        <v>517</v>
      </c>
      <c r="U166" s="428" t="s">
        <v>517</v>
      </c>
      <c r="V166" s="428" t="s">
        <v>517</v>
      </c>
      <c r="W166" s="429" t="s">
        <v>517</v>
      </c>
      <c r="X166" s="429" t="s">
        <v>517</v>
      </c>
      <c r="Y166" s="457"/>
      <c r="Z166" s="286">
        <v>41298</v>
      </c>
      <c r="AA166" s="319">
        <v>1</v>
      </c>
      <c r="AB166" s="287" t="s">
        <v>410</v>
      </c>
      <c r="AC166" s="46"/>
      <c r="AD166" s="153"/>
      <c r="AE166" s="287" t="s">
        <v>411</v>
      </c>
      <c r="AF166" s="49" t="s">
        <v>62</v>
      </c>
      <c r="AG166" s="50" t="s">
        <v>202</v>
      </c>
      <c r="AH166" s="43">
        <v>3000</v>
      </c>
      <c r="AI166" s="51" t="s">
        <v>517</v>
      </c>
    </row>
    <row r="167" spans="1:35" ht="20">
      <c r="A167" s="467"/>
      <c r="B167" s="345"/>
      <c r="C167" s="451"/>
      <c r="D167" s="451"/>
      <c r="E167" s="451"/>
      <c r="F167" s="451"/>
      <c r="G167" s="451"/>
      <c r="H167" s="451"/>
      <c r="I167" s="461"/>
      <c r="J167" s="461"/>
      <c r="O167" s="426" t="s">
        <v>517</v>
      </c>
      <c r="P167" s="427" t="s">
        <v>570</v>
      </c>
      <c r="Q167" s="428" t="s">
        <v>517</v>
      </c>
      <c r="R167" s="428" t="s">
        <v>517</v>
      </c>
      <c r="S167" s="428" t="s">
        <v>517</v>
      </c>
      <c r="T167" s="428" t="s">
        <v>517</v>
      </c>
      <c r="U167" s="428" t="s">
        <v>517</v>
      </c>
      <c r="V167" s="428" t="s">
        <v>517</v>
      </c>
      <c r="W167" s="429" t="s">
        <v>517</v>
      </c>
      <c r="X167" s="429" t="s">
        <v>517</v>
      </c>
      <c r="Y167" s="457"/>
      <c r="Z167" s="286">
        <v>41298</v>
      </c>
      <c r="AA167" s="319">
        <v>1</v>
      </c>
      <c r="AB167" s="287" t="s">
        <v>413</v>
      </c>
      <c r="AC167" s="86" t="s">
        <v>68</v>
      </c>
      <c r="AD167" s="324" t="s">
        <v>414</v>
      </c>
      <c r="AE167" s="287" t="s">
        <v>415</v>
      </c>
      <c r="AF167" s="49" t="s">
        <v>29</v>
      </c>
      <c r="AG167" s="50" t="s">
        <v>31</v>
      </c>
      <c r="AH167" s="43">
        <v>-580.70000000000005</v>
      </c>
      <c r="AI167" s="164"/>
    </row>
    <row r="168" spans="1:35" ht="20">
      <c r="A168" s="467"/>
      <c r="B168" s="345"/>
      <c r="C168" s="451"/>
      <c r="D168" s="451"/>
      <c r="E168" s="451"/>
      <c r="F168" s="451"/>
      <c r="G168" s="451"/>
      <c r="H168" s="451"/>
      <c r="I168" s="461"/>
      <c r="J168" s="461"/>
      <c r="O168" s="426" t="s">
        <v>517</v>
      </c>
      <c r="P168" s="427" t="s">
        <v>570</v>
      </c>
      <c r="Q168" s="428" t="s">
        <v>517</v>
      </c>
      <c r="R168" s="428" t="s">
        <v>517</v>
      </c>
      <c r="S168" s="428" t="s">
        <v>517</v>
      </c>
      <c r="T168" s="428" t="s">
        <v>517</v>
      </c>
      <c r="U168" s="428" t="s">
        <v>517</v>
      </c>
      <c r="V168" s="428" t="s">
        <v>517</v>
      </c>
      <c r="W168" s="429" t="s">
        <v>517</v>
      </c>
      <c r="X168" s="429" t="s">
        <v>517</v>
      </c>
      <c r="Y168" s="457"/>
      <c r="Z168" s="286">
        <v>41299</v>
      </c>
      <c r="AA168" s="319">
        <v>1</v>
      </c>
      <c r="AB168" s="287" t="s">
        <v>416</v>
      </c>
      <c r="AC168" s="86" t="s">
        <v>94</v>
      </c>
      <c r="AD168" s="324" t="s">
        <v>417</v>
      </c>
      <c r="AE168" s="287" t="s">
        <v>418</v>
      </c>
      <c r="AF168" s="49" t="s">
        <v>29</v>
      </c>
      <c r="AG168" s="50" t="s">
        <v>71</v>
      </c>
      <c r="AH168" s="43">
        <v>172.91</v>
      </c>
      <c r="AI168" s="51">
        <v>28.336421404682255</v>
      </c>
    </row>
    <row r="169" spans="1:35" ht="20">
      <c r="A169" s="467"/>
      <c r="B169" s="345"/>
      <c r="C169" s="451"/>
      <c r="D169" s="451"/>
      <c r="E169" s="451"/>
      <c r="F169" s="451"/>
      <c r="G169" s="451"/>
      <c r="H169" s="451"/>
      <c r="I169" s="461"/>
      <c r="J169" s="461"/>
      <c r="O169" s="426" t="s">
        <v>517</v>
      </c>
      <c r="P169" s="427" t="s">
        <v>570</v>
      </c>
      <c r="Q169" s="428" t="s">
        <v>517</v>
      </c>
      <c r="R169" s="428" t="s">
        <v>517</v>
      </c>
      <c r="S169" s="428" t="s">
        <v>517</v>
      </c>
      <c r="T169" s="428" t="s">
        <v>517</v>
      </c>
      <c r="U169" s="428" t="s">
        <v>517</v>
      </c>
      <c r="V169" s="428" t="s">
        <v>517</v>
      </c>
      <c r="W169" s="429" t="s">
        <v>517</v>
      </c>
      <c r="X169" s="429" t="s">
        <v>517</v>
      </c>
      <c r="Y169" s="457"/>
      <c r="Z169" s="286">
        <v>41299</v>
      </c>
      <c r="AA169" s="319">
        <v>1</v>
      </c>
      <c r="AB169" s="306" t="s">
        <v>342</v>
      </c>
      <c r="AC169" s="307"/>
      <c r="AD169" s="307" t="s">
        <v>342</v>
      </c>
      <c r="AE169" s="313" t="s">
        <v>344</v>
      </c>
      <c r="AF169" s="309" t="s">
        <v>38</v>
      </c>
      <c r="AG169" s="310" t="s">
        <v>122</v>
      </c>
      <c r="AH169" s="43">
        <v>-70</v>
      </c>
      <c r="AI169" s="51" t="s">
        <v>517</v>
      </c>
    </row>
    <row r="170" spans="1:35" ht="20">
      <c r="A170" s="467"/>
      <c r="B170" s="345"/>
      <c r="C170" s="451"/>
      <c r="D170" s="451"/>
      <c r="E170" s="451"/>
      <c r="F170" s="451"/>
      <c r="G170" s="451"/>
      <c r="H170" s="451"/>
      <c r="I170" s="461"/>
      <c r="J170" s="461"/>
      <c r="O170" s="426" t="s">
        <v>517</v>
      </c>
      <c r="P170" s="427" t="s">
        <v>570</v>
      </c>
      <c r="Q170" s="428" t="s">
        <v>517</v>
      </c>
      <c r="R170" s="428" t="s">
        <v>517</v>
      </c>
      <c r="S170" s="428" t="s">
        <v>517</v>
      </c>
      <c r="T170" s="428" t="s">
        <v>517</v>
      </c>
      <c r="U170" s="428" t="s">
        <v>517</v>
      </c>
      <c r="V170" s="428" t="s">
        <v>517</v>
      </c>
      <c r="W170" s="429" t="s">
        <v>517</v>
      </c>
      <c r="X170" s="429" t="s">
        <v>517</v>
      </c>
      <c r="Y170" s="457"/>
      <c r="Z170" s="286">
        <v>41299</v>
      </c>
      <c r="AA170" s="319">
        <v>1</v>
      </c>
      <c r="AB170" s="306" t="s">
        <v>342</v>
      </c>
      <c r="AC170" s="307"/>
      <c r="AD170" s="307" t="s">
        <v>342</v>
      </c>
      <c r="AE170" s="313" t="s">
        <v>344</v>
      </c>
      <c r="AF170" s="309" t="s">
        <v>38</v>
      </c>
      <c r="AG170" s="310" t="s">
        <v>122</v>
      </c>
      <c r="AH170" s="43">
        <v>-50</v>
      </c>
      <c r="AI170" s="51" t="s">
        <v>517</v>
      </c>
    </row>
    <row r="171" spans="1:35" ht="20">
      <c r="A171" s="467"/>
      <c r="B171" s="345"/>
      <c r="C171" s="451"/>
      <c r="D171" s="451"/>
      <c r="E171" s="451"/>
      <c r="F171" s="451"/>
      <c r="G171" s="451"/>
      <c r="H171" s="451"/>
      <c r="I171" s="461"/>
      <c r="J171" s="461"/>
      <c r="O171" s="426" t="s">
        <v>517</v>
      </c>
      <c r="P171" s="427" t="s">
        <v>570</v>
      </c>
      <c r="Q171" s="428" t="s">
        <v>517</v>
      </c>
      <c r="R171" s="428" t="s">
        <v>517</v>
      </c>
      <c r="S171" s="428" t="s">
        <v>517</v>
      </c>
      <c r="T171" s="428" t="s">
        <v>517</v>
      </c>
      <c r="U171" s="428" t="s">
        <v>517</v>
      </c>
      <c r="V171" s="428" t="s">
        <v>517</v>
      </c>
      <c r="W171" s="429" t="s">
        <v>517</v>
      </c>
      <c r="X171" s="429" t="s">
        <v>517</v>
      </c>
      <c r="Y171" s="457"/>
      <c r="Z171" s="286">
        <v>41302</v>
      </c>
      <c r="AA171" s="319">
        <v>1</v>
      </c>
      <c r="AB171" s="306" t="s">
        <v>342</v>
      </c>
      <c r="AC171" s="307"/>
      <c r="AD171" s="307" t="s">
        <v>342</v>
      </c>
      <c r="AE171" s="313" t="s">
        <v>344</v>
      </c>
      <c r="AF171" s="309" t="s">
        <v>38</v>
      </c>
      <c r="AG171" s="310" t="s">
        <v>122</v>
      </c>
      <c r="AH171" s="43">
        <v>-143.41999999999999</v>
      </c>
      <c r="AI171" s="51" t="s">
        <v>517</v>
      </c>
    </row>
    <row r="172" spans="1:35" ht="20">
      <c r="A172" s="467"/>
      <c r="B172" s="345"/>
      <c r="C172" s="451"/>
      <c r="D172" s="451"/>
      <c r="E172" s="451"/>
      <c r="F172" s="451"/>
      <c r="G172" s="451"/>
      <c r="H172" s="451"/>
      <c r="I172" s="461"/>
      <c r="J172" s="461"/>
      <c r="O172" s="426" t="s">
        <v>517</v>
      </c>
      <c r="P172" s="427" t="s">
        <v>570</v>
      </c>
      <c r="Q172" s="428" t="s">
        <v>517</v>
      </c>
      <c r="R172" s="428" t="s">
        <v>517</v>
      </c>
      <c r="S172" s="428" t="s">
        <v>517</v>
      </c>
      <c r="T172" s="428" t="s">
        <v>517</v>
      </c>
      <c r="U172" s="428" t="s">
        <v>517</v>
      </c>
      <c r="V172" s="428" t="s">
        <v>517</v>
      </c>
      <c r="W172" s="429" t="s">
        <v>517</v>
      </c>
      <c r="X172" s="429" t="s">
        <v>517</v>
      </c>
      <c r="Y172" s="457"/>
      <c r="Z172" s="286">
        <v>41302</v>
      </c>
      <c r="AA172" s="319">
        <v>1</v>
      </c>
      <c r="AB172" s="325" t="s">
        <v>422</v>
      </c>
      <c r="AC172" s="307"/>
      <c r="AD172" s="307" t="s">
        <v>422</v>
      </c>
      <c r="AE172" s="326" t="s">
        <v>423</v>
      </c>
      <c r="AF172" s="309" t="s">
        <v>38</v>
      </c>
      <c r="AG172" s="310" t="s">
        <v>122</v>
      </c>
      <c r="AH172" s="43">
        <v>-356.58000000000004</v>
      </c>
      <c r="AI172" s="51" t="s">
        <v>517</v>
      </c>
    </row>
    <row r="173" spans="1:35" ht="20">
      <c r="A173" s="467"/>
      <c r="B173" s="345"/>
      <c r="C173" s="451"/>
      <c r="D173" s="451"/>
      <c r="E173" s="451"/>
      <c r="F173" s="451"/>
      <c r="G173" s="451"/>
      <c r="H173" s="451"/>
      <c r="I173" s="461"/>
      <c r="J173" s="461"/>
      <c r="O173" s="426" t="s">
        <v>517</v>
      </c>
      <c r="P173" s="427" t="s">
        <v>570</v>
      </c>
      <c r="Q173" s="428" t="s">
        <v>517</v>
      </c>
      <c r="R173" s="428" t="s">
        <v>517</v>
      </c>
      <c r="S173" s="428" t="s">
        <v>517</v>
      </c>
      <c r="T173" s="428" t="s">
        <v>517</v>
      </c>
      <c r="U173" s="428" t="s">
        <v>517</v>
      </c>
      <c r="V173" s="428" t="s">
        <v>517</v>
      </c>
      <c r="W173" s="429" t="s">
        <v>517</v>
      </c>
      <c r="X173" s="429" t="s">
        <v>517</v>
      </c>
      <c r="Y173" s="457"/>
      <c r="Z173" s="286">
        <v>41302</v>
      </c>
      <c r="AA173" s="319">
        <v>1</v>
      </c>
      <c r="AB173" s="325" t="s">
        <v>422</v>
      </c>
      <c r="AC173" s="307"/>
      <c r="AD173" s="307" t="s">
        <v>422</v>
      </c>
      <c r="AE173" s="326" t="s">
        <v>423</v>
      </c>
      <c r="AF173" s="309" t="s">
        <v>38</v>
      </c>
      <c r="AG173" s="310" t="s">
        <v>122</v>
      </c>
      <c r="AH173" s="43">
        <v>-449.15</v>
      </c>
      <c r="AI173" s="51" t="s">
        <v>517</v>
      </c>
    </row>
    <row r="174" spans="1:35" ht="20">
      <c r="A174" s="467"/>
      <c r="B174" s="345"/>
      <c r="C174" s="451"/>
      <c r="D174" s="451"/>
      <c r="E174" s="451"/>
      <c r="F174" s="451"/>
      <c r="G174" s="451"/>
      <c r="H174" s="451"/>
      <c r="I174" s="461"/>
      <c r="J174" s="461"/>
      <c r="O174" s="426" t="s">
        <v>517</v>
      </c>
      <c r="P174" s="427" t="s">
        <v>570</v>
      </c>
      <c r="Q174" s="428" t="s">
        <v>517</v>
      </c>
      <c r="R174" s="428" t="s">
        <v>517</v>
      </c>
      <c r="S174" s="428" t="s">
        <v>517</v>
      </c>
      <c r="T174" s="428" t="s">
        <v>517</v>
      </c>
      <c r="U174" s="428" t="s">
        <v>517</v>
      </c>
      <c r="V174" s="428" t="s">
        <v>517</v>
      </c>
      <c r="W174" s="429" t="s">
        <v>517</v>
      </c>
      <c r="X174" s="429" t="s">
        <v>517</v>
      </c>
      <c r="Y174" s="457"/>
      <c r="Z174" s="286">
        <v>41302</v>
      </c>
      <c r="AA174" s="328" t="s">
        <v>365</v>
      </c>
      <c r="AB174" s="287" t="s">
        <v>425</v>
      </c>
      <c r="AC174" s="307"/>
      <c r="AD174" s="307"/>
      <c r="AE174" s="329" t="s">
        <v>426</v>
      </c>
      <c r="AF174" s="309" t="s">
        <v>38</v>
      </c>
      <c r="AG174" s="310" t="s">
        <v>122</v>
      </c>
      <c r="AH174" s="42">
        <v>-888.97</v>
      </c>
      <c r="AI174" s="51" t="s">
        <v>517</v>
      </c>
    </row>
    <row r="175" spans="1:35" ht="20">
      <c r="A175" s="467"/>
      <c r="B175" s="345"/>
      <c r="C175" s="451"/>
      <c r="D175" s="451"/>
      <c r="E175" s="451"/>
      <c r="F175" s="451"/>
      <c r="G175" s="451"/>
      <c r="H175" s="451"/>
      <c r="I175" s="461"/>
      <c r="J175" s="461"/>
      <c r="O175" s="426" t="s">
        <v>517</v>
      </c>
      <c r="P175" s="427" t="s">
        <v>570</v>
      </c>
      <c r="Q175" s="428" t="s">
        <v>517</v>
      </c>
      <c r="R175" s="428" t="s">
        <v>517</v>
      </c>
      <c r="S175" s="428" t="s">
        <v>517</v>
      </c>
      <c r="T175" s="428" t="s">
        <v>517</v>
      </c>
      <c r="U175" s="428" t="s">
        <v>517</v>
      </c>
      <c r="V175" s="428" t="s">
        <v>517</v>
      </c>
      <c r="W175" s="429" t="s">
        <v>517</v>
      </c>
      <c r="X175" s="429" t="s">
        <v>517</v>
      </c>
      <c r="Y175" s="457"/>
      <c r="Z175" s="286">
        <v>41302</v>
      </c>
      <c r="AA175" s="319">
        <v>1</v>
      </c>
      <c r="AB175" s="306" t="s">
        <v>427</v>
      </c>
      <c r="AC175" s="307"/>
      <c r="AD175" s="307" t="s">
        <v>427</v>
      </c>
      <c r="AE175" s="330" t="s">
        <v>428</v>
      </c>
      <c r="AF175" s="309" t="s">
        <v>38</v>
      </c>
      <c r="AG175" s="310" t="s">
        <v>122</v>
      </c>
      <c r="AH175" s="43">
        <v>-11.879999999999995</v>
      </c>
      <c r="AI175" s="51" t="s">
        <v>517</v>
      </c>
    </row>
    <row r="176" spans="1:35" ht="20">
      <c r="A176" s="467"/>
      <c r="B176" s="345"/>
      <c r="C176" s="451"/>
      <c r="D176" s="451"/>
      <c r="E176" s="451"/>
      <c r="F176" s="451"/>
      <c r="G176" s="451"/>
      <c r="H176" s="451"/>
      <c r="I176" s="461"/>
      <c r="J176" s="461"/>
      <c r="O176" s="426" t="s">
        <v>517</v>
      </c>
      <c r="P176" s="427" t="s">
        <v>570</v>
      </c>
      <c r="Q176" s="428" t="s">
        <v>517</v>
      </c>
      <c r="R176" s="428" t="s">
        <v>517</v>
      </c>
      <c r="S176" s="428" t="s">
        <v>517</v>
      </c>
      <c r="T176" s="428" t="s">
        <v>517</v>
      </c>
      <c r="U176" s="428" t="s">
        <v>517</v>
      </c>
      <c r="V176" s="428" t="s">
        <v>517</v>
      </c>
      <c r="W176" s="429" t="s">
        <v>517</v>
      </c>
      <c r="X176" s="429" t="s">
        <v>517</v>
      </c>
      <c r="Y176" s="457"/>
      <c r="Z176" s="286">
        <v>41302</v>
      </c>
      <c r="AA176" s="319">
        <v>1</v>
      </c>
      <c r="AB176" s="306" t="s">
        <v>427</v>
      </c>
      <c r="AC176" s="307"/>
      <c r="AD176" s="307" t="s">
        <v>427</v>
      </c>
      <c r="AE176" s="330" t="s">
        <v>428</v>
      </c>
      <c r="AF176" s="309" t="s">
        <v>38</v>
      </c>
      <c r="AG176" s="310" t="s">
        <v>122</v>
      </c>
      <c r="AH176" s="43">
        <v>-54.95</v>
      </c>
      <c r="AI176" s="51" t="s">
        <v>517</v>
      </c>
    </row>
    <row r="177" spans="1:35" ht="20">
      <c r="A177" s="467"/>
      <c r="B177" s="345"/>
      <c r="C177" s="451"/>
      <c r="D177" s="451"/>
      <c r="E177" s="451"/>
      <c r="F177" s="451"/>
      <c r="G177" s="451"/>
      <c r="H177" s="451"/>
      <c r="I177" s="461"/>
      <c r="J177" s="461"/>
      <c r="O177" s="426" t="s">
        <v>517</v>
      </c>
      <c r="P177" s="427" t="s">
        <v>570</v>
      </c>
      <c r="Q177" s="428" t="s">
        <v>517</v>
      </c>
      <c r="R177" s="428" t="s">
        <v>517</v>
      </c>
      <c r="S177" s="428" t="s">
        <v>517</v>
      </c>
      <c r="T177" s="428" t="s">
        <v>517</v>
      </c>
      <c r="U177" s="428" t="s">
        <v>517</v>
      </c>
      <c r="V177" s="428" t="s">
        <v>517</v>
      </c>
      <c r="W177" s="429" t="s">
        <v>517</v>
      </c>
      <c r="X177" s="429" t="s">
        <v>517</v>
      </c>
      <c r="Y177" s="457"/>
      <c r="Z177" s="286">
        <v>41302</v>
      </c>
      <c r="AA177" s="319">
        <v>1</v>
      </c>
      <c r="AB177" s="306" t="s">
        <v>431</v>
      </c>
      <c r="AC177" s="307"/>
      <c r="AD177" s="307" t="s">
        <v>342</v>
      </c>
      <c r="AE177" s="332" t="s">
        <v>432</v>
      </c>
      <c r="AF177" s="309" t="s">
        <v>38</v>
      </c>
      <c r="AG177" s="310" t="s">
        <v>56</v>
      </c>
      <c r="AH177" s="43">
        <v>-32.67</v>
      </c>
      <c r="AI177" s="51">
        <v>-2.14</v>
      </c>
    </row>
    <row r="178" spans="1:35" ht="20">
      <c r="A178" s="467"/>
      <c r="B178" s="345"/>
      <c r="C178" s="451"/>
      <c r="D178" s="451"/>
      <c r="E178" s="451"/>
      <c r="F178" s="451"/>
      <c r="G178" s="451"/>
      <c r="H178" s="451"/>
      <c r="I178" s="461"/>
      <c r="J178" s="461"/>
      <c r="O178" s="426" t="s">
        <v>517</v>
      </c>
      <c r="P178" s="427" t="s">
        <v>570</v>
      </c>
      <c r="Q178" s="428" t="s">
        <v>517</v>
      </c>
      <c r="R178" s="428" t="s">
        <v>517</v>
      </c>
      <c r="S178" s="428" t="s">
        <v>517</v>
      </c>
      <c r="T178" s="428" t="s">
        <v>517</v>
      </c>
      <c r="U178" s="428" t="s">
        <v>517</v>
      </c>
      <c r="V178" s="428" t="s">
        <v>517</v>
      </c>
      <c r="W178" s="429" t="s">
        <v>517</v>
      </c>
      <c r="X178" s="429" t="s">
        <v>517</v>
      </c>
      <c r="Y178" s="457"/>
      <c r="Z178" s="286">
        <v>41302</v>
      </c>
      <c r="AA178" s="319">
        <v>1</v>
      </c>
      <c r="AB178" s="306" t="s">
        <v>427</v>
      </c>
      <c r="AC178" s="307"/>
      <c r="AD178" s="307" t="s">
        <v>427</v>
      </c>
      <c r="AE178" s="330" t="s">
        <v>428</v>
      </c>
      <c r="AF178" s="309" t="s">
        <v>38</v>
      </c>
      <c r="AG178" s="310" t="s">
        <v>122</v>
      </c>
      <c r="AH178" s="43">
        <v>-14.95</v>
      </c>
      <c r="AI178" s="51" t="s">
        <v>517</v>
      </c>
    </row>
    <row r="179" spans="1:35" ht="20">
      <c r="A179" s="467"/>
      <c r="B179" s="345"/>
      <c r="C179" s="451"/>
      <c r="D179" s="451"/>
      <c r="E179" s="451"/>
      <c r="F179" s="451"/>
      <c r="G179" s="451"/>
      <c r="H179" s="451"/>
      <c r="I179" s="461"/>
      <c r="J179" s="461"/>
      <c r="O179" s="426" t="s">
        <v>517</v>
      </c>
      <c r="P179" s="427" t="s">
        <v>570</v>
      </c>
      <c r="Q179" s="428" t="s">
        <v>517</v>
      </c>
      <c r="R179" s="428" t="s">
        <v>517</v>
      </c>
      <c r="S179" s="428" t="s">
        <v>517</v>
      </c>
      <c r="T179" s="428" t="s">
        <v>517</v>
      </c>
      <c r="U179" s="428" t="s">
        <v>517</v>
      </c>
      <c r="V179" s="428" t="s">
        <v>517</v>
      </c>
      <c r="W179" s="429" t="s">
        <v>517</v>
      </c>
      <c r="X179" s="429" t="s">
        <v>517</v>
      </c>
      <c r="Y179" s="457"/>
      <c r="Z179" s="286">
        <v>41302</v>
      </c>
      <c r="AA179" s="319">
        <v>1</v>
      </c>
      <c r="AB179" s="306" t="s">
        <v>427</v>
      </c>
      <c r="AC179" s="307"/>
      <c r="AD179" s="307" t="s">
        <v>427</v>
      </c>
      <c r="AE179" s="330" t="s">
        <v>428</v>
      </c>
      <c r="AF179" s="309" t="s">
        <v>38</v>
      </c>
      <c r="AG179" s="310" t="s">
        <v>122</v>
      </c>
      <c r="AH179" s="43">
        <v>-6.9</v>
      </c>
      <c r="AI179" s="51" t="s">
        <v>517</v>
      </c>
    </row>
    <row r="180" spans="1:35" ht="20">
      <c r="A180" s="467"/>
      <c r="B180" s="345"/>
      <c r="C180" s="451"/>
      <c r="D180" s="451"/>
      <c r="E180" s="451"/>
      <c r="F180" s="451"/>
      <c r="G180" s="451"/>
      <c r="H180" s="451"/>
      <c r="I180" s="461"/>
      <c r="J180" s="461"/>
      <c r="O180" s="426" t="s">
        <v>517</v>
      </c>
      <c r="P180" s="427" t="s">
        <v>570</v>
      </c>
      <c r="Q180" s="428" t="s">
        <v>517</v>
      </c>
      <c r="R180" s="428" t="s">
        <v>517</v>
      </c>
      <c r="S180" s="428" t="s">
        <v>517</v>
      </c>
      <c r="T180" s="428" t="s">
        <v>517</v>
      </c>
      <c r="U180" s="428" t="s">
        <v>517</v>
      </c>
      <c r="V180" s="428" t="s">
        <v>517</v>
      </c>
      <c r="W180" s="429" t="s">
        <v>517</v>
      </c>
      <c r="X180" s="429" t="s">
        <v>517</v>
      </c>
      <c r="Y180" s="457"/>
      <c r="Z180" s="286">
        <v>41302</v>
      </c>
      <c r="AA180" s="319">
        <v>1</v>
      </c>
      <c r="AB180" s="306" t="s">
        <v>427</v>
      </c>
      <c r="AC180" s="307"/>
      <c r="AD180" s="307" t="s">
        <v>427</v>
      </c>
      <c r="AE180" s="330" t="s">
        <v>428</v>
      </c>
      <c r="AF180" s="309" t="s">
        <v>38</v>
      </c>
      <c r="AG180" s="310" t="s">
        <v>122</v>
      </c>
      <c r="AH180" s="43">
        <v>-2.68</v>
      </c>
      <c r="AI180" s="51" t="s">
        <v>517</v>
      </c>
    </row>
    <row r="181" spans="1:35" ht="20">
      <c r="A181" s="467"/>
      <c r="B181" s="345"/>
      <c r="C181" s="451"/>
      <c r="D181" s="451"/>
      <c r="E181" s="451"/>
      <c r="F181" s="451"/>
      <c r="G181" s="451"/>
      <c r="H181" s="451"/>
      <c r="I181" s="461"/>
      <c r="J181" s="461"/>
      <c r="O181" s="426" t="s">
        <v>517</v>
      </c>
      <c r="P181" s="427" t="s">
        <v>570</v>
      </c>
      <c r="Q181" s="428" t="s">
        <v>517</v>
      </c>
      <c r="R181" s="428" t="s">
        <v>517</v>
      </c>
      <c r="S181" s="428" t="s">
        <v>517</v>
      </c>
      <c r="T181" s="428" t="s">
        <v>517</v>
      </c>
      <c r="U181" s="428" t="s">
        <v>517</v>
      </c>
      <c r="V181" s="428" t="s">
        <v>517</v>
      </c>
      <c r="W181" s="429" t="s">
        <v>517</v>
      </c>
      <c r="X181" s="429" t="s">
        <v>517</v>
      </c>
      <c r="Y181" s="457"/>
      <c r="Z181" s="286">
        <v>41304</v>
      </c>
      <c r="AA181" s="319">
        <v>1</v>
      </c>
      <c r="AB181" s="306" t="s">
        <v>427</v>
      </c>
      <c r="AC181" s="307"/>
      <c r="AD181" s="307" t="s">
        <v>427</v>
      </c>
      <c r="AE181" s="330" t="s">
        <v>428</v>
      </c>
      <c r="AF181" s="309" t="s">
        <v>38</v>
      </c>
      <c r="AG181" s="310" t="s">
        <v>122</v>
      </c>
      <c r="AH181" s="43">
        <v>-28.3</v>
      </c>
      <c r="AI181" s="51" t="s">
        <v>517</v>
      </c>
    </row>
    <row r="182" spans="1:35" ht="21" thickBot="1">
      <c r="A182" s="467"/>
      <c r="B182" s="345"/>
      <c r="C182" s="451"/>
      <c r="D182" s="451"/>
      <c r="E182" s="451"/>
      <c r="F182" s="451"/>
      <c r="G182" s="451"/>
      <c r="H182" s="451"/>
      <c r="I182" s="461"/>
      <c r="J182" s="461"/>
      <c r="O182" s="426" t="s">
        <v>517</v>
      </c>
      <c r="P182" s="427" t="s">
        <v>570</v>
      </c>
      <c r="Q182" s="428" t="s">
        <v>517</v>
      </c>
      <c r="R182" s="428" t="s">
        <v>517</v>
      </c>
      <c r="S182" s="428" t="s">
        <v>517</v>
      </c>
      <c r="T182" s="428" t="s">
        <v>517</v>
      </c>
      <c r="U182" s="428" t="s">
        <v>517</v>
      </c>
      <c r="V182" s="428" t="s">
        <v>517</v>
      </c>
      <c r="W182" s="429" t="s">
        <v>517</v>
      </c>
      <c r="X182" s="429" t="s">
        <v>517</v>
      </c>
      <c r="Y182" s="457"/>
      <c r="Z182" s="288">
        <v>41305</v>
      </c>
      <c r="AA182" s="334">
        <v>1</v>
      </c>
      <c r="AB182" s="306" t="s">
        <v>427</v>
      </c>
      <c r="AC182" s="307"/>
      <c r="AD182" s="307" t="s">
        <v>427</v>
      </c>
      <c r="AE182" s="330" t="s">
        <v>428</v>
      </c>
      <c r="AF182" s="335" t="s">
        <v>38</v>
      </c>
      <c r="AG182" s="336" t="s">
        <v>122</v>
      </c>
      <c r="AH182" s="293">
        <v>-5</v>
      </c>
      <c r="AI182" s="230" t="s">
        <v>517</v>
      </c>
    </row>
    <row r="183" spans="1:35" ht="21" thickTop="1">
      <c r="A183" s="467"/>
      <c r="B183" s="345"/>
      <c r="C183" s="451"/>
      <c r="D183" s="451"/>
      <c r="E183" s="451"/>
      <c r="F183" s="451"/>
      <c r="G183" s="451"/>
      <c r="H183" s="451"/>
      <c r="I183" s="461"/>
      <c r="J183" s="461"/>
      <c r="O183" s="426" t="s">
        <v>517</v>
      </c>
      <c r="P183" s="427" t="s">
        <v>570</v>
      </c>
      <c r="Q183" s="428" t="s">
        <v>517</v>
      </c>
      <c r="R183" s="428" t="s">
        <v>517</v>
      </c>
      <c r="S183" s="428" t="s">
        <v>517</v>
      </c>
      <c r="T183" s="428" t="s">
        <v>517</v>
      </c>
      <c r="U183" s="428" t="s">
        <v>517</v>
      </c>
      <c r="V183" s="428" t="s">
        <v>517</v>
      </c>
      <c r="W183" s="429" t="s">
        <v>517</v>
      </c>
      <c r="X183" s="429" t="s">
        <v>517</v>
      </c>
      <c r="Y183" s="457"/>
      <c r="Z183" s="294">
        <v>41306</v>
      </c>
      <c r="AA183" s="83">
        <v>2</v>
      </c>
      <c r="AB183" s="306" t="s">
        <v>427</v>
      </c>
      <c r="AC183" s="307"/>
      <c r="AD183" s="307" t="s">
        <v>427</v>
      </c>
      <c r="AE183" s="330" t="s">
        <v>428</v>
      </c>
      <c r="AF183" s="337" t="s">
        <v>38</v>
      </c>
      <c r="AG183" s="338" t="s">
        <v>122</v>
      </c>
      <c r="AH183" s="297">
        <v>-60</v>
      </c>
      <c r="AI183" s="250" t="s">
        <v>517</v>
      </c>
    </row>
    <row r="184" spans="1:35" ht="20">
      <c r="A184" s="467"/>
      <c r="B184" s="345"/>
      <c r="C184" s="451"/>
      <c r="D184" s="451"/>
      <c r="E184" s="451"/>
      <c r="F184" s="451"/>
      <c r="G184" s="451"/>
      <c r="H184" s="451"/>
      <c r="I184" s="461"/>
      <c r="J184" s="461"/>
      <c r="O184" s="426" t="s">
        <v>517</v>
      </c>
      <c r="P184" s="427" t="s">
        <v>570</v>
      </c>
      <c r="Q184" s="428" t="s">
        <v>517</v>
      </c>
      <c r="R184" s="428" t="s">
        <v>517</v>
      </c>
      <c r="S184" s="428" t="s">
        <v>517</v>
      </c>
      <c r="T184" s="428" t="s">
        <v>517</v>
      </c>
      <c r="U184" s="428" t="s">
        <v>517</v>
      </c>
      <c r="V184" s="428" t="s">
        <v>517</v>
      </c>
      <c r="W184" s="429" t="s">
        <v>517</v>
      </c>
      <c r="X184" s="429" t="s">
        <v>517</v>
      </c>
      <c r="Y184" s="457"/>
      <c r="Z184" s="286">
        <v>41306</v>
      </c>
      <c r="AA184" s="83">
        <v>2</v>
      </c>
      <c r="AB184" s="306" t="s">
        <v>427</v>
      </c>
      <c r="AC184" s="307"/>
      <c r="AD184" s="307" t="s">
        <v>427</v>
      </c>
      <c r="AE184" s="330" t="s">
        <v>428</v>
      </c>
      <c r="AF184" s="309" t="s">
        <v>38</v>
      </c>
      <c r="AG184" s="310" t="s">
        <v>122</v>
      </c>
      <c r="AH184" s="43">
        <v>-76.31</v>
      </c>
      <c r="AI184" s="51" t="s">
        <v>517</v>
      </c>
    </row>
    <row r="185" spans="1:35" ht="20">
      <c r="A185" s="467"/>
      <c r="B185" s="345"/>
      <c r="C185" s="451"/>
      <c r="D185" s="451"/>
      <c r="E185" s="451"/>
      <c r="F185" s="451"/>
      <c r="G185" s="451"/>
      <c r="H185" s="451"/>
      <c r="I185" s="461"/>
      <c r="J185" s="461"/>
      <c r="O185" s="426" t="s">
        <v>517</v>
      </c>
      <c r="P185" s="427" t="s">
        <v>570</v>
      </c>
      <c r="Q185" s="428" t="s">
        <v>517</v>
      </c>
      <c r="R185" s="428" t="s">
        <v>517</v>
      </c>
      <c r="S185" s="428" t="s">
        <v>517</v>
      </c>
      <c r="T185" s="428" t="s">
        <v>517</v>
      </c>
      <c r="U185" s="428" t="s">
        <v>517</v>
      </c>
      <c r="V185" s="428" t="s">
        <v>517</v>
      </c>
      <c r="W185" s="429" t="s">
        <v>517</v>
      </c>
      <c r="X185" s="429" t="s">
        <v>517</v>
      </c>
      <c r="Y185" s="457"/>
      <c r="Z185" s="286">
        <v>41309</v>
      </c>
      <c r="AA185" s="83">
        <v>2</v>
      </c>
      <c r="AB185" s="287" t="s">
        <v>138</v>
      </c>
      <c r="AC185" s="46"/>
      <c r="AD185" s="153"/>
      <c r="AE185" s="287" t="s">
        <v>236</v>
      </c>
      <c r="AF185" s="49" t="s">
        <v>62</v>
      </c>
      <c r="AG185" s="50" t="s">
        <v>61</v>
      </c>
      <c r="AH185" s="43">
        <v>-80.569999999999993</v>
      </c>
      <c r="AI185" s="51" t="s">
        <v>517</v>
      </c>
    </row>
    <row r="186" spans="1:35" ht="20">
      <c r="A186" s="467"/>
      <c r="B186" s="345"/>
      <c r="C186" s="451"/>
      <c r="D186" s="451"/>
      <c r="E186" s="451"/>
      <c r="F186" s="451"/>
      <c r="G186" s="451"/>
      <c r="H186" s="451"/>
      <c r="I186" s="461"/>
      <c r="J186" s="461"/>
      <c r="O186" s="426" t="s">
        <v>517</v>
      </c>
      <c r="P186" s="427" t="s">
        <v>570</v>
      </c>
      <c r="Q186" s="428" t="s">
        <v>517</v>
      </c>
      <c r="R186" s="428" t="s">
        <v>517</v>
      </c>
      <c r="S186" s="428" t="s">
        <v>517</v>
      </c>
      <c r="T186" s="428" t="s">
        <v>517</v>
      </c>
      <c r="U186" s="428" t="s">
        <v>517</v>
      </c>
      <c r="V186" s="428" t="s">
        <v>517</v>
      </c>
      <c r="W186" s="429" t="s">
        <v>517</v>
      </c>
      <c r="X186" s="429" t="s">
        <v>517</v>
      </c>
      <c r="Y186" s="457"/>
      <c r="Z186" s="286">
        <v>41309</v>
      </c>
      <c r="AA186" s="83">
        <v>2</v>
      </c>
      <c r="AB186" s="287" t="s">
        <v>138</v>
      </c>
      <c r="AC186" s="46"/>
      <c r="AD186" s="153"/>
      <c r="AE186" s="287" t="s">
        <v>236</v>
      </c>
      <c r="AF186" s="49" t="s">
        <v>62</v>
      </c>
      <c r="AG186" s="50" t="s">
        <v>61</v>
      </c>
      <c r="AH186" s="43">
        <v>-2</v>
      </c>
      <c r="AI186" s="51" t="s">
        <v>517</v>
      </c>
    </row>
    <row r="187" spans="1:35" ht="20">
      <c r="A187" s="467"/>
      <c r="B187" s="345"/>
      <c r="C187" s="451"/>
      <c r="D187" s="451"/>
      <c r="E187" s="451"/>
      <c r="F187" s="451"/>
      <c r="G187" s="451"/>
      <c r="H187" s="451"/>
      <c r="I187" s="461"/>
      <c r="J187" s="461"/>
      <c r="O187" s="426" t="s">
        <v>517</v>
      </c>
      <c r="P187" s="427" t="s">
        <v>570</v>
      </c>
      <c r="Q187" s="428" t="s">
        <v>517</v>
      </c>
      <c r="R187" s="428" t="s">
        <v>517</v>
      </c>
      <c r="S187" s="428" t="s">
        <v>517</v>
      </c>
      <c r="T187" s="428" t="s">
        <v>517</v>
      </c>
      <c r="U187" s="428" t="s">
        <v>517</v>
      </c>
      <c r="V187" s="428" t="s">
        <v>517</v>
      </c>
      <c r="W187" s="429" t="s">
        <v>517</v>
      </c>
      <c r="X187" s="429" t="s">
        <v>517</v>
      </c>
      <c r="Y187" s="457"/>
      <c r="Z187" s="286">
        <v>41309</v>
      </c>
      <c r="AA187" s="83">
        <v>2</v>
      </c>
      <c r="AB187" s="287" t="s">
        <v>360</v>
      </c>
      <c r="AC187" s="46"/>
      <c r="AD187" s="153"/>
      <c r="AE187" s="287" t="s">
        <v>47</v>
      </c>
      <c r="AF187" s="49" t="s">
        <v>38</v>
      </c>
      <c r="AG187" s="50" t="s">
        <v>56</v>
      </c>
      <c r="AH187" s="43">
        <v>-41.9</v>
      </c>
      <c r="AI187" s="51">
        <v>0</v>
      </c>
    </row>
    <row r="188" spans="1:35" ht="20">
      <c r="A188" s="467"/>
      <c r="B188" s="345"/>
      <c r="C188" s="451"/>
      <c r="D188" s="451"/>
      <c r="E188" s="451"/>
      <c r="F188" s="451"/>
      <c r="G188" s="451"/>
      <c r="H188" s="451"/>
      <c r="I188" s="461"/>
      <c r="J188" s="461"/>
      <c r="O188" s="426" t="s">
        <v>517</v>
      </c>
      <c r="P188" s="427" t="s">
        <v>570</v>
      </c>
      <c r="Q188" s="428" t="s">
        <v>517</v>
      </c>
      <c r="R188" s="428" t="s">
        <v>517</v>
      </c>
      <c r="S188" s="428" t="s">
        <v>517</v>
      </c>
      <c r="T188" s="428" t="s">
        <v>517</v>
      </c>
      <c r="U188" s="428" t="s">
        <v>517</v>
      </c>
      <c r="V188" s="428" t="s">
        <v>517</v>
      </c>
      <c r="W188" s="429" t="s">
        <v>517</v>
      </c>
      <c r="X188" s="429" t="s">
        <v>517</v>
      </c>
      <c r="Y188" s="457"/>
      <c r="Z188" s="286">
        <v>41309</v>
      </c>
      <c r="AA188" s="83">
        <v>2</v>
      </c>
      <c r="AB188" s="306" t="s">
        <v>427</v>
      </c>
      <c r="AC188" s="307"/>
      <c r="AD188" s="307" t="s">
        <v>427</v>
      </c>
      <c r="AE188" s="330" t="s">
        <v>428</v>
      </c>
      <c r="AF188" s="309" t="s">
        <v>38</v>
      </c>
      <c r="AG188" s="310" t="s">
        <v>122</v>
      </c>
      <c r="AH188" s="43">
        <v>-14.3</v>
      </c>
      <c r="AI188" s="51" t="s">
        <v>517</v>
      </c>
    </row>
    <row r="189" spans="1:35" ht="20">
      <c r="A189" s="467"/>
      <c r="B189" s="345"/>
      <c r="C189" s="451"/>
      <c r="D189" s="451"/>
      <c r="E189" s="451"/>
      <c r="F189" s="451"/>
      <c r="G189" s="451"/>
      <c r="H189" s="451"/>
      <c r="I189" s="461"/>
      <c r="J189" s="461"/>
      <c r="O189" s="426" t="s">
        <v>517</v>
      </c>
      <c r="P189" s="427" t="s">
        <v>570</v>
      </c>
      <c r="Q189" s="428" t="s">
        <v>517</v>
      </c>
      <c r="R189" s="428" t="s">
        <v>517</v>
      </c>
      <c r="S189" s="428" t="s">
        <v>517</v>
      </c>
      <c r="T189" s="428" t="s">
        <v>517</v>
      </c>
      <c r="U189" s="428" t="s">
        <v>517</v>
      </c>
      <c r="V189" s="428" t="s">
        <v>517</v>
      </c>
      <c r="W189" s="429" t="s">
        <v>517</v>
      </c>
      <c r="X189" s="429" t="s">
        <v>517</v>
      </c>
      <c r="Y189" s="457"/>
      <c r="Z189" s="286">
        <v>41310</v>
      </c>
      <c r="AA189" s="83">
        <v>2</v>
      </c>
      <c r="AB189" s="339"/>
      <c r="AC189" s="339"/>
      <c r="AD189" s="339"/>
      <c r="AE189" s="340" t="s">
        <v>443</v>
      </c>
      <c r="AF189" s="49" t="s">
        <v>63</v>
      </c>
      <c r="AG189" s="50" t="s">
        <v>153</v>
      </c>
      <c r="AH189" s="43">
        <v>49</v>
      </c>
      <c r="AI189" s="51">
        <v>8.0301003344481572</v>
      </c>
    </row>
    <row r="190" spans="1:35" ht="20">
      <c r="A190" s="467"/>
      <c r="B190" s="345"/>
      <c r="C190" s="451"/>
      <c r="D190" s="451"/>
      <c r="E190" s="451"/>
      <c r="F190" s="451"/>
      <c r="G190" s="451"/>
      <c r="H190" s="451"/>
      <c r="I190" s="461"/>
      <c r="J190" s="461"/>
      <c r="O190" s="426" t="s">
        <v>517</v>
      </c>
      <c r="P190" s="427" t="s">
        <v>570</v>
      </c>
      <c r="Q190" s="428" t="s">
        <v>517</v>
      </c>
      <c r="R190" s="428" t="s">
        <v>517</v>
      </c>
      <c r="S190" s="428" t="s">
        <v>517</v>
      </c>
      <c r="T190" s="428" t="s">
        <v>517</v>
      </c>
      <c r="U190" s="428" t="s">
        <v>517</v>
      </c>
      <c r="V190" s="428" t="s">
        <v>517</v>
      </c>
      <c r="W190" s="429" t="s">
        <v>517</v>
      </c>
      <c r="X190" s="429" t="s">
        <v>517</v>
      </c>
      <c r="Y190" s="457"/>
      <c r="Z190" s="286">
        <v>41310</v>
      </c>
      <c r="AA190" s="83">
        <v>2</v>
      </c>
      <c r="AB190" s="287" t="s">
        <v>413</v>
      </c>
      <c r="AC190" s="86" t="s">
        <v>68</v>
      </c>
      <c r="AD190" s="324" t="s">
        <v>414</v>
      </c>
      <c r="AE190" s="287" t="s">
        <v>415</v>
      </c>
      <c r="AF190" s="49" t="s">
        <v>29</v>
      </c>
      <c r="AG190" s="50" t="s">
        <v>31</v>
      </c>
      <c r="AH190" s="43">
        <v>580.70000000000005</v>
      </c>
      <c r="AI190" s="164"/>
    </row>
    <row r="191" spans="1:35" ht="20">
      <c r="A191" s="467"/>
      <c r="B191" s="345"/>
      <c r="C191" s="451"/>
      <c r="D191" s="451"/>
      <c r="E191" s="451"/>
      <c r="F191" s="451"/>
      <c r="G191" s="451"/>
      <c r="H191" s="451"/>
      <c r="I191" s="461"/>
      <c r="J191" s="461"/>
      <c r="O191" s="426" t="s">
        <v>517</v>
      </c>
      <c r="P191" s="427" t="s">
        <v>570</v>
      </c>
      <c r="Q191" s="428" t="s">
        <v>517</v>
      </c>
      <c r="R191" s="428" t="s">
        <v>517</v>
      </c>
      <c r="S191" s="428" t="s">
        <v>517</v>
      </c>
      <c r="T191" s="428" t="s">
        <v>517</v>
      </c>
      <c r="U191" s="428" t="s">
        <v>517</v>
      </c>
      <c r="V191" s="428" t="s">
        <v>517</v>
      </c>
      <c r="W191" s="429" t="s">
        <v>517</v>
      </c>
      <c r="X191" s="429" t="s">
        <v>517</v>
      </c>
      <c r="Y191" s="457"/>
      <c r="Z191" s="286">
        <v>41310</v>
      </c>
      <c r="AA191" s="83">
        <v>2</v>
      </c>
      <c r="AB191" s="122" t="s">
        <v>298</v>
      </c>
      <c r="AC191" s="46"/>
      <c r="AD191" s="153"/>
      <c r="AE191" s="287" t="s">
        <v>445</v>
      </c>
      <c r="AF191" s="49" t="s">
        <v>48</v>
      </c>
      <c r="AG191" s="50" t="s">
        <v>86</v>
      </c>
      <c r="AH191" s="43">
        <v>-250</v>
      </c>
      <c r="AI191" s="51" t="s">
        <v>517</v>
      </c>
    </row>
    <row r="192" spans="1:35" ht="20">
      <c r="A192" s="467"/>
      <c r="B192" s="345"/>
      <c r="C192" s="451"/>
      <c r="D192" s="451"/>
      <c r="E192" s="451"/>
      <c r="F192" s="451"/>
      <c r="G192" s="451"/>
      <c r="H192" s="451"/>
      <c r="I192" s="461"/>
      <c r="J192" s="461"/>
      <c r="O192" s="426" t="s">
        <v>517</v>
      </c>
      <c r="P192" s="427" t="s">
        <v>570</v>
      </c>
      <c r="Q192" s="428" t="s">
        <v>517</v>
      </c>
      <c r="R192" s="428" t="s">
        <v>517</v>
      </c>
      <c r="S192" s="428" t="s">
        <v>517</v>
      </c>
      <c r="T192" s="428" t="s">
        <v>517</v>
      </c>
      <c r="U192" s="428" t="s">
        <v>517</v>
      </c>
      <c r="V192" s="428" t="s">
        <v>517</v>
      </c>
      <c r="W192" s="429" t="s">
        <v>517</v>
      </c>
      <c r="X192" s="429" t="s">
        <v>517</v>
      </c>
      <c r="Y192" s="457"/>
      <c r="Z192" s="286">
        <v>41310</v>
      </c>
      <c r="AA192" s="83">
        <v>2</v>
      </c>
      <c r="AB192" s="122" t="s">
        <v>298</v>
      </c>
      <c r="AC192" s="46"/>
      <c r="AD192" s="153"/>
      <c r="AE192" s="287" t="s">
        <v>447</v>
      </c>
      <c r="AF192" s="49" t="s">
        <v>48</v>
      </c>
      <c r="AG192" s="50" t="s">
        <v>86</v>
      </c>
      <c r="AH192" s="43">
        <v>-150</v>
      </c>
      <c r="AI192" s="51" t="s">
        <v>517</v>
      </c>
    </row>
    <row r="193" spans="1:35" ht="20">
      <c r="A193" s="467"/>
      <c r="B193" s="345"/>
      <c r="C193" s="451"/>
      <c r="D193" s="451"/>
      <c r="E193" s="451"/>
      <c r="F193" s="451"/>
      <c r="G193" s="451"/>
      <c r="H193" s="451"/>
      <c r="I193" s="461"/>
      <c r="J193" s="461"/>
      <c r="O193" s="426" t="s">
        <v>517</v>
      </c>
      <c r="P193" s="427" t="s">
        <v>570</v>
      </c>
      <c r="Q193" s="428" t="s">
        <v>517</v>
      </c>
      <c r="R193" s="428" t="s">
        <v>517</v>
      </c>
      <c r="S193" s="428" t="s">
        <v>517</v>
      </c>
      <c r="T193" s="428" t="s">
        <v>517</v>
      </c>
      <c r="U193" s="428" t="s">
        <v>517</v>
      </c>
      <c r="V193" s="428" t="s">
        <v>517</v>
      </c>
      <c r="W193" s="429" t="s">
        <v>517</v>
      </c>
      <c r="X193" s="429" t="s">
        <v>517</v>
      </c>
      <c r="Y193" s="457"/>
      <c r="Z193" s="286">
        <v>41310</v>
      </c>
      <c r="AA193" s="83">
        <v>2</v>
      </c>
      <c r="AB193" s="306" t="s">
        <v>427</v>
      </c>
      <c r="AC193" s="307"/>
      <c r="AD193" s="307" t="s">
        <v>427</v>
      </c>
      <c r="AE193" s="330" t="s">
        <v>428</v>
      </c>
      <c r="AF193" s="309" t="s">
        <v>38</v>
      </c>
      <c r="AG193" s="310" t="s">
        <v>122</v>
      </c>
      <c r="AH193" s="43">
        <v>-111.93</v>
      </c>
      <c r="AI193" s="51" t="s">
        <v>517</v>
      </c>
    </row>
    <row r="194" spans="1:35" ht="20">
      <c r="A194" s="467"/>
      <c r="B194" s="345"/>
      <c r="C194" s="451"/>
      <c r="D194" s="451"/>
      <c r="E194" s="451"/>
      <c r="F194" s="451"/>
      <c r="G194" s="451"/>
      <c r="H194" s="451"/>
      <c r="I194" s="461"/>
      <c r="J194" s="461"/>
      <c r="O194" s="426" t="s">
        <v>517</v>
      </c>
      <c r="P194" s="427" t="s">
        <v>570</v>
      </c>
      <c r="Q194" s="428" t="s">
        <v>517</v>
      </c>
      <c r="R194" s="428" t="s">
        <v>517</v>
      </c>
      <c r="S194" s="428" t="s">
        <v>517</v>
      </c>
      <c r="T194" s="428" t="s">
        <v>517</v>
      </c>
      <c r="U194" s="428" t="s">
        <v>517</v>
      </c>
      <c r="V194" s="428" t="s">
        <v>517</v>
      </c>
      <c r="W194" s="429" t="s">
        <v>517</v>
      </c>
      <c r="X194" s="429" t="s">
        <v>517</v>
      </c>
      <c r="Y194" s="457"/>
      <c r="Z194" s="286">
        <v>41310</v>
      </c>
      <c r="AA194" s="83">
        <v>2</v>
      </c>
      <c r="AB194" s="306" t="s">
        <v>427</v>
      </c>
      <c r="AC194" s="307"/>
      <c r="AD194" s="307" t="s">
        <v>427</v>
      </c>
      <c r="AE194" s="330" t="s">
        <v>428</v>
      </c>
      <c r="AF194" s="309" t="s">
        <v>38</v>
      </c>
      <c r="AG194" s="310" t="s">
        <v>122</v>
      </c>
      <c r="AH194" s="43">
        <v>-101.75</v>
      </c>
      <c r="AI194" s="51" t="s">
        <v>517</v>
      </c>
    </row>
    <row r="195" spans="1:35" ht="20">
      <c r="A195" s="467"/>
      <c r="B195" s="345"/>
      <c r="C195" s="451"/>
      <c r="D195" s="451"/>
      <c r="E195" s="451"/>
      <c r="F195" s="451"/>
      <c r="G195" s="451"/>
      <c r="H195" s="451"/>
      <c r="I195" s="461"/>
      <c r="J195" s="461"/>
      <c r="O195" s="426" t="s">
        <v>517</v>
      </c>
      <c r="P195" s="427" t="s">
        <v>570</v>
      </c>
      <c r="Q195" s="428" t="s">
        <v>517</v>
      </c>
      <c r="R195" s="428" t="s">
        <v>517</v>
      </c>
      <c r="S195" s="428" t="s">
        <v>517</v>
      </c>
      <c r="T195" s="428" t="s">
        <v>517</v>
      </c>
      <c r="U195" s="428" t="s">
        <v>517</v>
      </c>
      <c r="V195" s="428" t="s">
        <v>517</v>
      </c>
      <c r="W195" s="429" t="s">
        <v>517</v>
      </c>
      <c r="X195" s="429" t="s">
        <v>517</v>
      </c>
      <c r="Y195" s="457"/>
      <c r="Z195" s="286">
        <v>41310</v>
      </c>
      <c r="AA195" s="83">
        <v>2</v>
      </c>
      <c r="AB195" s="306" t="s">
        <v>427</v>
      </c>
      <c r="AC195" s="307"/>
      <c r="AD195" s="307" t="s">
        <v>427</v>
      </c>
      <c r="AE195" s="330" t="s">
        <v>428</v>
      </c>
      <c r="AF195" s="309" t="s">
        <v>38</v>
      </c>
      <c r="AG195" s="310" t="s">
        <v>122</v>
      </c>
      <c r="AH195" s="43">
        <v>-55.34</v>
      </c>
      <c r="AI195" s="51" t="s">
        <v>517</v>
      </c>
    </row>
    <row r="196" spans="1:35" ht="20">
      <c r="A196" s="467"/>
      <c r="B196" s="345"/>
      <c r="C196" s="451"/>
      <c r="D196" s="451"/>
      <c r="E196" s="451"/>
      <c r="F196" s="451"/>
      <c r="G196" s="451"/>
      <c r="H196" s="451"/>
      <c r="I196" s="461"/>
      <c r="J196" s="461"/>
      <c r="O196" s="426" t="s">
        <v>517</v>
      </c>
      <c r="P196" s="427" t="s">
        <v>570</v>
      </c>
      <c r="Q196" s="428" t="s">
        <v>517</v>
      </c>
      <c r="R196" s="428" t="s">
        <v>517</v>
      </c>
      <c r="S196" s="428" t="s">
        <v>517</v>
      </c>
      <c r="T196" s="428" t="s">
        <v>517</v>
      </c>
      <c r="U196" s="428" t="s">
        <v>517</v>
      </c>
      <c r="V196" s="428" t="s">
        <v>517</v>
      </c>
      <c r="W196" s="429" t="s">
        <v>517</v>
      </c>
      <c r="X196" s="429" t="s">
        <v>517</v>
      </c>
      <c r="Y196" s="457"/>
      <c r="Z196" s="286">
        <v>41310</v>
      </c>
      <c r="AA196" s="83">
        <v>2</v>
      </c>
      <c r="AB196" s="306" t="s">
        <v>427</v>
      </c>
      <c r="AC196" s="307"/>
      <c r="AD196" s="307" t="s">
        <v>427</v>
      </c>
      <c r="AE196" s="330" t="s">
        <v>428</v>
      </c>
      <c r="AF196" s="309" t="s">
        <v>38</v>
      </c>
      <c r="AG196" s="310" t="s">
        <v>122</v>
      </c>
      <c r="AH196" s="43">
        <v>-30</v>
      </c>
      <c r="AI196" s="51" t="s">
        <v>517</v>
      </c>
    </row>
    <row r="197" spans="1:35" ht="20">
      <c r="A197" s="467"/>
      <c r="B197" s="345"/>
      <c r="C197" s="451"/>
      <c r="D197" s="451"/>
      <c r="E197" s="451"/>
      <c r="F197" s="451"/>
      <c r="G197" s="451"/>
      <c r="H197" s="451"/>
      <c r="I197" s="461"/>
      <c r="J197" s="461"/>
      <c r="O197" s="426" t="s">
        <v>517</v>
      </c>
      <c r="P197" s="427" t="s">
        <v>570</v>
      </c>
      <c r="Q197" s="428" t="s">
        <v>517</v>
      </c>
      <c r="R197" s="428" t="s">
        <v>517</v>
      </c>
      <c r="S197" s="428" t="s">
        <v>517</v>
      </c>
      <c r="T197" s="428" t="s">
        <v>517</v>
      </c>
      <c r="U197" s="428" t="s">
        <v>517</v>
      </c>
      <c r="V197" s="428" t="s">
        <v>517</v>
      </c>
      <c r="W197" s="429" t="s">
        <v>517</v>
      </c>
      <c r="X197" s="429" t="s">
        <v>517</v>
      </c>
      <c r="Y197" s="457"/>
      <c r="Z197" s="286">
        <v>41311</v>
      </c>
      <c r="AA197" s="83">
        <v>2</v>
      </c>
      <c r="AB197" s="306" t="s">
        <v>427</v>
      </c>
      <c r="AC197" s="307"/>
      <c r="AD197" s="307" t="s">
        <v>427</v>
      </c>
      <c r="AE197" s="330" t="s">
        <v>428</v>
      </c>
      <c r="AF197" s="309" t="s">
        <v>38</v>
      </c>
      <c r="AG197" s="310" t="s">
        <v>122</v>
      </c>
      <c r="AH197" s="43">
        <v>-91.58</v>
      </c>
      <c r="AI197" s="51" t="s">
        <v>517</v>
      </c>
    </row>
    <row r="198" spans="1:35" ht="20">
      <c r="A198" s="467"/>
      <c r="B198" s="345"/>
      <c r="C198" s="451"/>
      <c r="D198" s="451"/>
      <c r="E198" s="451"/>
      <c r="F198" s="451"/>
      <c r="G198" s="451"/>
      <c r="H198" s="451"/>
      <c r="I198" s="461"/>
      <c r="J198" s="461"/>
      <c r="O198" s="426" t="s">
        <v>517</v>
      </c>
      <c r="P198" s="427" t="s">
        <v>570</v>
      </c>
      <c r="Q198" s="428" t="s">
        <v>517</v>
      </c>
      <c r="R198" s="428" t="s">
        <v>517</v>
      </c>
      <c r="S198" s="428" t="s">
        <v>517</v>
      </c>
      <c r="T198" s="428" t="s">
        <v>517</v>
      </c>
      <c r="U198" s="428" t="s">
        <v>517</v>
      </c>
      <c r="V198" s="428" t="s">
        <v>517</v>
      </c>
      <c r="W198" s="429" t="s">
        <v>517</v>
      </c>
      <c r="X198" s="429" t="s">
        <v>517</v>
      </c>
      <c r="Y198" s="457"/>
      <c r="Z198" s="286">
        <v>41311</v>
      </c>
      <c r="AA198" s="83">
        <v>2</v>
      </c>
      <c r="AB198" s="306" t="s">
        <v>427</v>
      </c>
      <c r="AC198" s="307"/>
      <c r="AD198" s="307" t="s">
        <v>427</v>
      </c>
      <c r="AE198" s="330" t="s">
        <v>428</v>
      </c>
      <c r="AF198" s="309" t="s">
        <v>38</v>
      </c>
      <c r="AG198" s="310" t="s">
        <v>122</v>
      </c>
      <c r="AH198" s="43">
        <v>-35.799999999999997</v>
      </c>
      <c r="AI198" s="51" t="s">
        <v>517</v>
      </c>
    </row>
    <row r="199" spans="1:35" ht="20">
      <c r="A199" s="467"/>
      <c r="B199" s="345"/>
      <c r="C199" s="451"/>
      <c r="D199" s="451"/>
      <c r="E199" s="451"/>
      <c r="F199" s="451"/>
      <c r="G199" s="451"/>
      <c r="H199" s="451"/>
      <c r="I199" s="461"/>
      <c r="J199" s="461"/>
      <c r="O199" s="426" t="s">
        <v>517</v>
      </c>
      <c r="P199" s="427" t="s">
        <v>570</v>
      </c>
      <c r="Q199" s="428" t="s">
        <v>517</v>
      </c>
      <c r="R199" s="428" t="s">
        <v>517</v>
      </c>
      <c r="S199" s="428" t="s">
        <v>517</v>
      </c>
      <c r="T199" s="428" t="s">
        <v>517</v>
      </c>
      <c r="U199" s="428" t="s">
        <v>517</v>
      </c>
      <c r="V199" s="428" t="s">
        <v>517</v>
      </c>
      <c r="W199" s="429" t="s">
        <v>517</v>
      </c>
      <c r="X199" s="429" t="s">
        <v>517</v>
      </c>
      <c r="Y199" s="457"/>
      <c r="Z199" s="286">
        <v>41311</v>
      </c>
      <c r="AA199" s="83">
        <v>2</v>
      </c>
      <c r="AB199" s="306" t="s">
        <v>427</v>
      </c>
      <c r="AC199" s="307"/>
      <c r="AD199" s="307" t="s">
        <v>427</v>
      </c>
      <c r="AE199" s="330" t="s">
        <v>428</v>
      </c>
      <c r="AF199" s="309" t="s">
        <v>38</v>
      </c>
      <c r="AG199" s="310" t="s">
        <v>122</v>
      </c>
      <c r="AH199" s="43">
        <v>-26.4</v>
      </c>
      <c r="AI199" s="51" t="s">
        <v>517</v>
      </c>
    </row>
    <row r="200" spans="1:35" ht="20">
      <c r="A200" s="467"/>
      <c r="B200" s="345"/>
      <c r="C200" s="451"/>
      <c r="D200" s="451"/>
      <c r="E200" s="451"/>
      <c r="F200" s="451"/>
      <c r="G200" s="451"/>
      <c r="H200" s="451"/>
      <c r="I200" s="461"/>
      <c r="J200" s="461"/>
      <c r="O200" s="426" t="s">
        <v>517</v>
      </c>
      <c r="P200" s="427" t="s">
        <v>570</v>
      </c>
      <c r="Q200" s="428" t="s">
        <v>517</v>
      </c>
      <c r="R200" s="428" t="s">
        <v>517</v>
      </c>
      <c r="S200" s="428" t="s">
        <v>517</v>
      </c>
      <c r="T200" s="428" t="s">
        <v>517</v>
      </c>
      <c r="U200" s="428" t="s">
        <v>517</v>
      </c>
      <c r="V200" s="428" t="s">
        <v>517</v>
      </c>
      <c r="W200" s="429" t="s">
        <v>517</v>
      </c>
      <c r="X200" s="429" t="s">
        <v>517</v>
      </c>
      <c r="Y200" s="457"/>
      <c r="Z200" s="286">
        <v>41311</v>
      </c>
      <c r="AA200" s="83">
        <v>2</v>
      </c>
      <c r="AB200" s="306" t="s">
        <v>427</v>
      </c>
      <c r="AC200" s="307"/>
      <c r="AD200" s="307" t="s">
        <v>427</v>
      </c>
      <c r="AE200" s="330" t="s">
        <v>428</v>
      </c>
      <c r="AF200" s="309" t="s">
        <v>38</v>
      </c>
      <c r="AG200" s="310" t="s">
        <v>122</v>
      </c>
      <c r="AH200" s="43">
        <v>-0.89</v>
      </c>
      <c r="AI200" s="51" t="s">
        <v>517</v>
      </c>
    </row>
    <row r="201" spans="1:35" ht="20">
      <c r="A201" s="467"/>
      <c r="B201" s="345"/>
      <c r="C201" s="451"/>
      <c r="D201" s="451"/>
      <c r="E201" s="451"/>
      <c r="F201" s="451"/>
      <c r="G201" s="451"/>
      <c r="H201" s="451"/>
      <c r="I201" s="461"/>
      <c r="J201" s="461"/>
      <c r="O201" s="426" t="s">
        <v>517</v>
      </c>
      <c r="P201" s="427" t="s">
        <v>570</v>
      </c>
      <c r="Q201" s="428" t="s">
        <v>517</v>
      </c>
      <c r="R201" s="428" t="s">
        <v>517</v>
      </c>
      <c r="S201" s="428" t="s">
        <v>517</v>
      </c>
      <c r="T201" s="428" t="s">
        <v>517</v>
      </c>
      <c r="U201" s="428" t="s">
        <v>517</v>
      </c>
      <c r="V201" s="428" t="s">
        <v>517</v>
      </c>
      <c r="W201" s="429" t="s">
        <v>517</v>
      </c>
      <c r="X201" s="429" t="s">
        <v>517</v>
      </c>
      <c r="Y201" s="457"/>
      <c r="Z201" s="286">
        <v>41312</v>
      </c>
      <c r="AA201" s="83">
        <v>2</v>
      </c>
      <c r="AB201" s="287" t="s">
        <v>138</v>
      </c>
      <c r="AC201" s="46"/>
      <c r="AD201" s="153"/>
      <c r="AE201" s="287" t="s">
        <v>236</v>
      </c>
      <c r="AF201" s="49" t="s">
        <v>62</v>
      </c>
      <c r="AG201" s="50" t="s">
        <v>61</v>
      </c>
      <c r="AH201" s="43">
        <v>-53.55</v>
      </c>
      <c r="AI201" s="51" t="s">
        <v>517</v>
      </c>
    </row>
    <row r="202" spans="1:35" ht="20">
      <c r="A202" s="467"/>
      <c r="B202" s="345"/>
      <c r="C202" s="451"/>
      <c r="D202" s="451"/>
      <c r="E202" s="451"/>
      <c r="F202" s="451"/>
      <c r="G202" s="451"/>
      <c r="H202" s="451"/>
      <c r="I202" s="461"/>
      <c r="J202" s="461"/>
      <c r="O202" s="426" t="s">
        <v>517</v>
      </c>
      <c r="P202" s="427" t="s">
        <v>570</v>
      </c>
      <c r="Q202" s="428" t="s">
        <v>517</v>
      </c>
      <c r="R202" s="428" t="s">
        <v>517</v>
      </c>
      <c r="S202" s="428" t="s">
        <v>517</v>
      </c>
      <c r="T202" s="428" t="s">
        <v>517</v>
      </c>
      <c r="U202" s="428" t="s">
        <v>517</v>
      </c>
      <c r="V202" s="428" t="s">
        <v>517</v>
      </c>
      <c r="W202" s="429" t="s">
        <v>517</v>
      </c>
      <c r="X202" s="429" t="s">
        <v>517</v>
      </c>
      <c r="Y202" s="457"/>
      <c r="Z202" s="286">
        <v>41312</v>
      </c>
      <c r="AA202" s="83">
        <v>2</v>
      </c>
      <c r="AB202" s="287" t="s">
        <v>185</v>
      </c>
      <c r="AC202" s="46"/>
      <c r="AD202" s="153"/>
      <c r="AE202" s="287" t="s">
        <v>458</v>
      </c>
      <c r="AF202" s="321"/>
      <c r="AG202" s="321"/>
      <c r="AH202" s="321"/>
      <c r="AI202" s="51"/>
    </row>
    <row r="203" spans="1:35" ht="20">
      <c r="A203" s="467"/>
      <c r="B203" s="345"/>
      <c r="C203" s="451"/>
      <c r="D203" s="451"/>
      <c r="E203" s="451"/>
      <c r="F203" s="451"/>
      <c r="G203" s="451"/>
      <c r="H203" s="451"/>
      <c r="I203" s="461"/>
      <c r="J203" s="461"/>
      <c r="O203" s="426" t="s">
        <v>517</v>
      </c>
      <c r="P203" s="427" t="s">
        <v>570</v>
      </c>
      <c r="Q203" s="428" t="s">
        <v>517</v>
      </c>
      <c r="R203" s="428" t="s">
        <v>517</v>
      </c>
      <c r="S203" s="428" t="s">
        <v>517</v>
      </c>
      <c r="T203" s="428" t="s">
        <v>517</v>
      </c>
      <c r="U203" s="428" t="s">
        <v>517</v>
      </c>
      <c r="V203" s="428" t="s">
        <v>517</v>
      </c>
      <c r="W203" s="429" t="s">
        <v>517</v>
      </c>
      <c r="X203" s="429" t="s">
        <v>517</v>
      </c>
      <c r="Y203" s="457"/>
      <c r="Z203" s="286">
        <v>41312</v>
      </c>
      <c r="AA203" s="83">
        <v>2</v>
      </c>
      <c r="AB203" s="122" t="s">
        <v>298</v>
      </c>
      <c r="AC203" s="46"/>
      <c r="AD203" s="153"/>
      <c r="AE203" s="287" t="s">
        <v>447</v>
      </c>
      <c r="AF203" s="49" t="s">
        <v>48</v>
      </c>
      <c r="AG203" s="50" t="s">
        <v>86</v>
      </c>
      <c r="AH203" s="43">
        <v>-100</v>
      </c>
      <c r="AI203" s="51" t="s">
        <v>517</v>
      </c>
    </row>
    <row r="204" spans="1:35" ht="20">
      <c r="A204" s="467"/>
      <c r="B204" s="345"/>
      <c r="C204" s="451"/>
      <c r="D204" s="451"/>
      <c r="E204" s="451"/>
      <c r="F204" s="451"/>
      <c r="G204" s="451"/>
      <c r="H204" s="451"/>
      <c r="I204" s="461"/>
      <c r="J204" s="461"/>
      <c r="O204" s="426" t="s">
        <v>517</v>
      </c>
      <c r="P204" s="427" t="s">
        <v>570</v>
      </c>
      <c r="Q204" s="428" t="s">
        <v>517</v>
      </c>
      <c r="R204" s="428" t="s">
        <v>517</v>
      </c>
      <c r="S204" s="428" t="s">
        <v>517</v>
      </c>
      <c r="T204" s="428" t="s">
        <v>517</v>
      </c>
      <c r="U204" s="428" t="s">
        <v>517</v>
      </c>
      <c r="V204" s="428" t="s">
        <v>517</v>
      </c>
      <c r="W204" s="429" t="s">
        <v>517</v>
      </c>
      <c r="X204" s="429" t="s">
        <v>517</v>
      </c>
      <c r="Y204" s="457"/>
      <c r="Z204" s="286">
        <v>41313</v>
      </c>
      <c r="AA204" s="83">
        <v>2</v>
      </c>
      <c r="AB204" s="287" t="s">
        <v>229</v>
      </c>
      <c r="AC204" s="46"/>
      <c r="AD204" s="153"/>
      <c r="AE204" s="287" t="s">
        <v>461</v>
      </c>
      <c r="AF204" s="49" t="s">
        <v>63</v>
      </c>
      <c r="AG204" s="50" t="s">
        <v>153</v>
      </c>
      <c r="AH204" s="43">
        <v>-8.36</v>
      </c>
      <c r="AI204" s="51">
        <v>-1.3700334448160527</v>
      </c>
    </row>
    <row r="205" spans="1:35" ht="20">
      <c r="A205" s="467"/>
      <c r="B205" s="345"/>
      <c r="C205" s="451"/>
      <c r="D205" s="451"/>
      <c r="E205" s="451"/>
      <c r="F205" s="451"/>
      <c r="G205" s="451"/>
      <c r="H205" s="451"/>
      <c r="I205" s="461"/>
      <c r="J205" s="461"/>
      <c r="O205" s="426" t="s">
        <v>517</v>
      </c>
      <c r="P205" s="427" t="s">
        <v>570</v>
      </c>
      <c r="Q205" s="428" t="s">
        <v>517</v>
      </c>
      <c r="R205" s="428" t="s">
        <v>517</v>
      </c>
      <c r="S205" s="428" t="s">
        <v>517</v>
      </c>
      <c r="T205" s="428" t="s">
        <v>517</v>
      </c>
      <c r="U205" s="428" t="s">
        <v>517</v>
      </c>
      <c r="V205" s="428" t="s">
        <v>517</v>
      </c>
      <c r="W205" s="429" t="s">
        <v>517</v>
      </c>
      <c r="X205" s="429" t="s">
        <v>517</v>
      </c>
      <c r="Y205" s="457"/>
      <c r="Z205" s="286">
        <v>41316</v>
      </c>
      <c r="AA205" s="83">
        <v>2</v>
      </c>
      <c r="AB205" s="287" t="s">
        <v>151</v>
      </c>
      <c r="AC205" s="46"/>
      <c r="AD205" s="153"/>
      <c r="AE205" s="287" t="s">
        <v>402</v>
      </c>
      <c r="AF205" s="321"/>
      <c r="AG205" s="321"/>
      <c r="AH205" s="321"/>
      <c r="AI205" s="51" t="s">
        <v>517</v>
      </c>
    </row>
    <row r="206" spans="1:35" ht="20">
      <c r="A206" s="467"/>
      <c r="B206" s="345"/>
      <c r="C206" s="451"/>
      <c r="D206" s="451"/>
      <c r="E206" s="451"/>
      <c r="F206" s="451"/>
      <c r="G206" s="451"/>
      <c r="H206" s="451"/>
      <c r="I206" s="461"/>
      <c r="J206" s="461"/>
      <c r="O206" s="426" t="s">
        <v>517</v>
      </c>
      <c r="P206" s="427" t="s">
        <v>570</v>
      </c>
      <c r="Q206" s="428" t="s">
        <v>517</v>
      </c>
      <c r="R206" s="428" t="s">
        <v>517</v>
      </c>
      <c r="S206" s="428" t="s">
        <v>517</v>
      </c>
      <c r="T206" s="428" t="s">
        <v>517</v>
      </c>
      <c r="U206" s="428" t="s">
        <v>517</v>
      </c>
      <c r="V206" s="428" t="s">
        <v>517</v>
      </c>
      <c r="W206" s="429" t="s">
        <v>517</v>
      </c>
      <c r="X206" s="429" t="s">
        <v>517</v>
      </c>
      <c r="Y206" s="457"/>
      <c r="Z206" s="286">
        <v>41316</v>
      </c>
      <c r="AA206" s="83">
        <v>2</v>
      </c>
      <c r="AB206" s="306" t="s">
        <v>427</v>
      </c>
      <c r="AC206" s="307"/>
      <c r="AD206" s="307" t="s">
        <v>427</v>
      </c>
      <c r="AE206" s="330" t="s">
        <v>428</v>
      </c>
      <c r="AF206" s="309" t="s">
        <v>38</v>
      </c>
      <c r="AG206" s="310" t="s">
        <v>122</v>
      </c>
      <c r="AH206" s="43">
        <v>-100</v>
      </c>
      <c r="AI206" s="51" t="s">
        <v>517</v>
      </c>
    </row>
    <row r="207" spans="1:35" ht="20">
      <c r="A207" s="467"/>
      <c r="B207" s="345"/>
      <c r="C207" s="451"/>
      <c r="D207" s="451"/>
      <c r="E207" s="451"/>
      <c r="F207" s="451"/>
      <c r="G207" s="451"/>
      <c r="H207" s="451"/>
      <c r="I207" s="461"/>
      <c r="J207" s="461"/>
      <c r="O207" s="426" t="s">
        <v>517</v>
      </c>
      <c r="P207" s="427" t="s">
        <v>570</v>
      </c>
      <c r="Q207" s="428" t="s">
        <v>517</v>
      </c>
      <c r="R207" s="428" t="s">
        <v>517</v>
      </c>
      <c r="S207" s="428" t="s">
        <v>517</v>
      </c>
      <c r="T207" s="428" t="s">
        <v>517</v>
      </c>
      <c r="U207" s="428" t="s">
        <v>517</v>
      </c>
      <c r="V207" s="428" t="s">
        <v>517</v>
      </c>
      <c r="W207" s="429" t="s">
        <v>517</v>
      </c>
      <c r="X207" s="429" t="s">
        <v>517</v>
      </c>
      <c r="Y207" s="457"/>
      <c r="Z207" s="286">
        <v>41316</v>
      </c>
      <c r="AA207" s="83">
        <v>2</v>
      </c>
      <c r="AB207" s="306" t="s">
        <v>427</v>
      </c>
      <c r="AC207" s="307"/>
      <c r="AD207" s="307" t="s">
        <v>427</v>
      </c>
      <c r="AE207" s="330" t="s">
        <v>428</v>
      </c>
      <c r="AF207" s="309" t="s">
        <v>38</v>
      </c>
      <c r="AG207" s="310" t="s">
        <v>122</v>
      </c>
      <c r="AH207" s="43">
        <v>-100</v>
      </c>
      <c r="AI207" s="51" t="s">
        <v>517</v>
      </c>
    </row>
    <row r="208" spans="1:35" ht="20">
      <c r="A208" s="467"/>
      <c r="B208" s="345"/>
      <c r="C208" s="451"/>
      <c r="D208" s="451"/>
      <c r="E208" s="451"/>
      <c r="F208" s="451"/>
      <c r="G208" s="451"/>
      <c r="H208" s="451"/>
      <c r="I208" s="461"/>
      <c r="J208" s="461"/>
      <c r="O208" s="426" t="s">
        <v>517</v>
      </c>
      <c r="P208" s="427" t="s">
        <v>570</v>
      </c>
      <c r="Q208" s="428" t="s">
        <v>517</v>
      </c>
      <c r="R208" s="428" t="s">
        <v>517</v>
      </c>
      <c r="S208" s="428" t="s">
        <v>517</v>
      </c>
      <c r="T208" s="428" t="s">
        <v>517</v>
      </c>
      <c r="U208" s="428" t="s">
        <v>517</v>
      </c>
      <c r="V208" s="428" t="s">
        <v>517</v>
      </c>
      <c r="W208" s="429" t="s">
        <v>517</v>
      </c>
      <c r="X208" s="429" t="s">
        <v>517</v>
      </c>
      <c r="Y208" s="457"/>
      <c r="Z208" s="286">
        <v>41316</v>
      </c>
      <c r="AA208" s="83">
        <v>2</v>
      </c>
      <c r="AB208" s="306" t="s">
        <v>427</v>
      </c>
      <c r="AC208" s="307"/>
      <c r="AD208" s="307" t="s">
        <v>427</v>
      </c>
      <c r="AE208" s="330" t="s">
        <v>428</v>
      </c>
      <c r="AF208" s="309" t="s">
        <v>38</v>
      </c>
      <c r="AG208" s="310" t="s">
        <v>122</v>
      </c>
      <c r="AH208" s="43">
        <v>-47.49</v>
      </c>
      <c r="AI208" s="51" t="s">
        <v>517</v>
      </c>
    </row>
    <row r="209" spans="1:35" ht="20">
      <c r="A209" s="467"/>
      <c r="B209" s="345"/>
      <c r="C209" s="451"/>
      <c r="D209" s="451"/>
      <c r="E209" s="451"/>
      <c r="F209" s="451"/>
      <c r="G209" s="451"/>
      <c r="H209" s="451"/>
      <c r="I209" s="461"/>
      <c r="J209" s="461"/>
      <c r="O209" s="426" t="s">
        <v>517</v>
      </c>
      <c r="P209" s="427" t="s">
        <v>570</v>
      </c>
      <c r="Q209" s="428" t="s">
        <v>517</v>
      </c>
      <c r="R209" s="428" t="s">
        <v>517</v>
      </c>
      <c r="S209" s="428" t="s">
        <v>517</v>
      </c>
      <c r="T209" s="428" t="s">
        <v>517</v>
      </c>
      <c r="U209" s="428" t="s">
        <v>517</v>
      </c>
      <c r="V209" s="428" t="s">
        <v>517</v>
      </c>
      <c r="W209" s="429" t="s">
        <v>517</v>
      </c>
      <c r="X209" s="429" t="s">
        <v>517</v>
      </c>
      <c r="Y209" s="457"/>
      <c r="Z209" s="286">
        <v>41316</v>
      </c>
      <c r="AA209" s="83">
        <v>2</v>
      </c>
      <c r="AB209" s="306" t="s">
        <v>427</v>
      </c>
      <c r="AC209" s="307"/>
      <c r="AD209" s="307" t="s">
        <v>427</v>
      </c>
      <c r="AE209" s="330" t="s">
        <v>428</v>
      </c>
      <c r="AF209" s="309" t="s">
        <v>38</v>
      </c>
      <c r="AG209" s="310" t="s">
        <v>122</v>
      </c>
      <c r="AH209" s="43">
        <v>-21.1</v>
      </c>
      <c r="AI209" s="51" t="s">
        <v>517</v>
      </c>
    </row>
    <row r="210" spans="1:35" ht="20">
      <c r="A210" s="467"/>
      <c r="B210" s="345"/>
      <c r="C210" s="451"/>
      <c r="D210" s="451"/>
      <c r="E210" s="451"/>
      <c r="F210" s="451"/>
      <c r="G210" s="451"/>
      <c r="H210" s="451"/>
      <c r="I210" s="461"/>
      <c r="J210" s="461"/>
      <c r="O210" s="426" t="s">
        <v>517</v>
      </c>
      <c r="P210" s="427" t="s">
        <v>570</v>
      </c>
      <c r="Q210" s="428" t="s">
        <v>517</v>
      </c>
      <c r="R210" s="428" t="s">
        <v>517</v>
      </c>
      <c r="S210" s="428" t="s">
        <v>517</v>
      </c>
      <c r="T210" s="428" t="s">
        <v>517</v>
      </c>
      <c r="U210" s="428" t="s">
        <v>517</v>
      </c>
      <c r="V210" s="428" t="s">
        <v>517</v>
      </c>
      <c r="W210" s="429" t="s">
        <v>517</v>
      </c>
      <c r="X210" s="429" t="s">
        <v>517</v>
      </c>
      <c r="Y210" s="457"/>
      <c r="Z210" s="286">
        <v>41316</v>
      </c>
      <c r="AA210" s="83">
        <v>2</v>
      </c>
      <c r="AB210" s="306" t="s">
        <v>427</v>
      </c>
      <c r="AC210" s="307"/>
      <c r="AD210" s="307" t="s">
        <v>427</v>
      </c>
      <c r="AE210" s="330" t="s">
        <v>428</v>
      </c>
      <c r="AF210" s="309" t="s">
        <v>38</v>
      </c>
      <c r="AG210" s="310" t="s">
        <v>122</v>
      </c>
      <c r="AH210" s="43">
        <v>-5.34</v>
      </c>
      <c r="AI210" s="51" t="s">
        <v>517</v>
      </c>
    </row>
    <row r="211" spans="1:35" ht="20">
      <c r="A211" s="467"/>
      <c r="B211" s="345"/>
      <c r="C211" s="451"/>
      <c r="D211" s="451"/>
      <c r="E211" s="451"/>
      <c r="F211" s="451"/>
      <c r="G211" s="451"/>
      <c r="H211" s="451"/>
      <c r="I211" s="461"/>
      <c r="J211" s="461"/>
      <c r="O211" s="426" t="s">
        <v>517</v>
      </c>
      <c r="P211" s="427" t="s">
        <v>570</v>
      </c>
      <c r="Q211" s="428" t="s">
        <v>517</v>
      </c>
      <c r="R211" s="428" t="s">
        <v>517</v>
      </c>
      <c r="S211" s="428" t="s">
        <v>517</v>
      </c>
      <c r="T211" s="428" t="s">
        <v>517</v>
      </c>
      <c r="U211" s="428" t="s">
        <v>517</v>
      </c>
      <c r="V211" s="428" t="s">
        <v>517</v>
      </c>
      <c r="W211" s="429" t="s">
        <v>517</v>
      </c>
      <c r="X211" s="429" t="s">
        <v>517</v>
      </c>
      <c r="Y211" s="457"/>
      <c r="Z211" s="286">
        <v>41316</v>
      </c>
      <c r="AA211" s="83">
        <v>2</v>
      </c>
      <c r="AB211" s="306" t="s">
        <v>427</v>
      </c>
      <c r="AC211" s="307"/>
      <c r="AD211" s="307" t="s">
        <v>427</v>
      </c>
      <c r="AE211" s="330" t="s">
        <v>428</v>
      </c>
      <c r="AF211" s="309" t="s">
        <v>38</v>
      </c>
      <c r="AG211" s="310" t="s">
        <v>122</v>
      </c>
      <c r="AH211" s="43">
        <v>-0.89</v>
      </c>
      <c r="AI211" s="51" t="s">
        <v>517</v>
      </c>
    </row>
    <row r="212" spans="1:35" ht="20">
      <c r="A212" s="467"/>
      <c r="B212" s="345"/>
      <c r="C212" s="451"/>
      <c r="D212" s="451"/>
      <c r="E212" s="451"/>
      <c r="F212" s="451"/>
      <c r="G212" s="451"/>
      <c r="H212" s="451"/>
      <c r="I212" s="461"/>
      <c r="J212" s="461"/>
      <c r="O212" s="426" t="s">
        <v>517</v>
      </c>
      <c r="P212" s="427" t="s">
        <v>570</v>
      </c>
      <c r="Q212" s="428" t="s">
        <v>517</v>
      </c>
      <c r="R212" s="428" t="s">
        <v>517</v>
      </c>
      <c r="S212" s="428" t="s">
        <v>517</v>
      </c>
      <c r="T212" s="428" t="s">
        <v>517</v>
      </c>
      <c r="U212" s="428" t="s">
        <v>517</v>
      </c>
      <c r="V212" s="428" t="s">
        <v>517</v>
      </c>
      <c r="W212" s="429" t="s">
        <v>517</v>
      </c>
      <c r="X212" s="429" t="s">
        <v>517</v>
      </c>
      <c r="Y212" s="457"/>
      <c r="Z212" s="286">
        <v>41319</v>
      </c>
      <c r="AA212" s="83">
        <v>2</v>
      </c>
      <c r="AB212" s="306" t="s">
        <v>427</v>
      </c>
      <c r="AC212" s="307"/>
      <c r="AD212" s="307" t="s">
        <v>427</v>
      </c>
      <c r="AE212" s="330" t="s">
        <v>428</v>
      </c>
      <c r="AF212" s="309" t="s">
        <v>38</v>
      </c>
      <c r="AG212" s="310" t="s">
        <v>122</v>
      </c>
      <c r="AH212" s="43">
        <v>-314</v>
      </c>
      <c r="AI212" s="51" t="s">
        <v>517</v>
      </c>
    </row>
    <row r="213" spans="1:35" ht="20">
      <c r="A213" s="467"/>
      <c r="B213" s="345"/>
      <c r="C213" s="451"/>
      <c r="D213" s="451"/>
      <c r="E213" s="451"/>
      <c r="F213" s="451"/>
      <c r="G213" s="451"/>
      <c r="H213" s="451"/>
      <c r="I213" s="461"/>
      <c r="J213" s="461"/>
      <c r="O213" s="426" t="s">
        <v>517</v>
      </c>
      <c r="P213" s="427" t="s">
        <v>570</v>
      </c>
      <c r="Q213" s="428" t="s">
        <v>517</v>
      </c>
      <c r="R213" s="428" t="s">
        <v>517</v>
      </c>
      <c r="S213" s="428" t="s">
        <v>517</v>
      </c>
      <c r="T213" s="428" t="s">
        <v>517</v>
      </c>
      <c r="U213" s="428" t="s">
        <v>517</v>
      </c>
      <c r="V213" s="428" t="s">
        <v>517</v>
      </c>
      <c r="W213" s="429" t="s">
        <v>517</v>
      </c>
      <c r="X213" s="429" t="s">
        <v>517</v>
      </c>
      <c r="Y213" s="457"/>
      <c r="Z213" s="286">
        <v>41319</v>
      </c>
      <c r="AA213" s="83">
        <v>2</v>
      </c>
      <c r="AB213" s="306" t="s">
        <v>427</v>
      </c>
      <c r="AC213" s="307"/>
      <c r="AD213" s="307" t="s">
        <v>427</v>
      </c>
      <c r="AE213" s="330" t="s">
        <v>428</v>
      </c>
      <c r="AF213" s="309" t="s">
        <v>38</v>
      </c>
      <c r="AG213" s="310" t="s">
        <v>122</v>
      </c>
      <c r="AH213" s="43">
        <v>-0.89</v>
      </c>
      <c r="AI213" s="51" t="s">
        <v>517</v>
      </c>
    </row>
    <row r="214" spans="1:35" ht="20">
      <c r="A214" s="467"/>
      <c r="B214" s="345"/>
      <c r="C214" s="451"/>
      <c r="D214" s="451"/>
      <c r="E214" s="451"/>
      <c r="F214" s="451"/>
      <c r="G214" s="451"/>
      <c r="H214" s="451"/>
      <c r="I214" s="461"/>
      <c r="J214" s="461"/>
      <c r="O214" s="426" t="s">
        <v>517</v>
      </c>
      <c r="P214" s="427" t="s">
        <v>570</v>
      </c>
      <c r="Q214" s="428" t="s">
        <v>517</v>
      </c>
      <c r="R214" s="428" t="s">
        <v>517</v>
      </c>
      <c r="S214" s="428" t="s">
        <v>517</v>
      </c>
      <c r="T214" s="428" t="s">
        <v>517</v>
      </c>
      <c r="U214" s="428" t="s">
        <v>517</v>
      </c>
      <c r="V214" s="428" t="s">
        <v>517</v>
      </c>
      <c r="W214" s="429" t="s">
        <v>517</v>
      </c>
      <c r="X214" s="429" t="s">
        <v>517</v>
      </c>
      <c r="Y214" s="457"/>
      <c r="Z214" s="286">
        <v>41320</v>
      </c>
      <c r="AA214" s="83">
        <v>2</v>
      </c>
      <c r="AB214" s="287" t="s">
        <v>151</v>
      </c>
      <c r="AC214" s="46"/>
      <c r="AD214" s="153"/>
      <c r="AE214" s="61"/>
      <c r="AF214" s="321"/>
      <c r="AG214" s="321"/>
      <c r="AH214" s="321"/>
      <c r="AI214" s="51" t="s">
        <v>517</v>
      </c>
    </row>
    <row r="215" spans="1:35" ht="20">
      <c r="A215" s="467"/>
      <c r="B215" s="345"/>
      <c r="C215" s="451"/>
      <c r="D215" s="451"/>
      <c r="E215" s="451"/>
      <c r="F215" s="451"/>
      <c r="G215" s="451"/>
      <c r="H215" s="451"/>
      <c r="I215" s="461"/>
      <c r="J215" s="461"/>
      <c r="O215" s="426" t="s">
        <v>517</v>
      </c>
      <c r="P215" s="427" t="s">
        <v>570</v>
      </c>
      <c r="Q215" s="428" t="s">
        <v>517</v>
      </c>
      <c r="R215" s="428" t="s">
        <v>517</v>
      </c>
      <c r="S215" s="428" t="s">
        <v>517</v>
      </c>
      <c r="T215" s="428" t="s">
        <v>517</v>
      </c>
      <c r="U215" s="428" t="s">
        <v>517</v>
      </c>
      <c r="V215" s="428" t="s">
        <v>517</v>
      </c>
      <c r="W215" s="429" t="s">
        <v>517</v>
      </c>
      <c r="X215" s="429" t="s">
        <v>517</v>
      </c>
      <c r="Y215" s="457"/>
      <c r="Z215" s="286">
        <v>41320</v>
      </c>
      <c r="AA215" s="83">
        <v>2</v>
      </c>
      <c r="AB215" s="287" t="s">
        <v>185</v>
      </c>
      <c r="AC215" s="46"/>
      <c r="AD215" s="153"/>
      <c r="AE215" s="61"/>
      <c r="AF215" s="321"/>
      <c r="AG215" s="321"/>
      <c r="AH215" s="321"/>
      <c r="AI215" s="51" t="s">
        <v>517</v>
      </c>
    </row>
    <row r="216" spans="1:35" ht="20">
      <c r="A216" s="467"/>
      <c r="B216" s="345"/>
      <c r="C216" s="451"/>
      <c r="D216" s="451"/>
      <c r="E216" s="451"/>
      <c r="F216" s="451"/>
      <c r="G216" s="451"/>
      <c r="H216" s="451"/>
      <c r="I216" s="461"/>
      <c r="J216" s="461"/>
      <c r="O216" s="426" t="s">
        <v>517</v>
      </c>
      <c r="P216" s="427" t="s">
        <v>570</v>
      </c>
      <c r="Q216" s="428" t="s">
        <v>517</v>
      </c>
      <c r="R216" s="428" t="s">
        <v>517</v>
      </c>
      <c r="S216" s="428" t="s">
        <v>517</v>
      </c>
      <c r="T216" s="428" t="s">
        <v>517</v>
      </c>
      <c r="U216" s="428" t="s">
        <v>517</v>
      </c>
      <c r="V216" s="428" t="s">
        <v>517</v>
      </c>
      <c r="W216" s="429" t="s">
        <v>517</v>
      </c>
      <c r="X216" s="429" t="s">
        <v>517</v>
      </c>
      <c r="Y216" s="457"/>
      <c r="Z216" s="286">
        <v>41320</v>
      </c>
      <c r="AA216" s="83">
        <v>2</v>
      </c>
      <c r="AB216" s="287" t="s">
        <v>475</v>
      </c>
      <c r="AC216" s="46"/>
      <c r="AD216" s="153"/>
      <c r="AE216" s="61"/>
      <c r="AF216" s="49" t="s">
        <v>63</v>
      </c>
      <c r="AG216" s="50" t="s">
        <v>132</v>
      </c>
      <c r="AH216" s="43">
        <v>-185.68</v>
      </c>
      <c r="AI216" s="51">
        <v>-30.429163879598661</v>
      </c>
    </row>
    <row r="217" spans="1:35" ht="20">
      <c r="A217" s="467"/>
      <c r="B217" s="345"/>
      <c r="C217" s="451"/>
      <c r="D217" s="451"/>
      <c r="E217" s="451"/>
      <c r="F217" s="451"/>
      <c r="G217" s="451"/>
      <c r="H217" s="451"/>
      <c r="I217" s="461"/>
      <c r="J217" s="461"/>
      <c r="O217" s="426" t="s">
        <v>517</v>
      </c>
      <c r="P217" s="427" t="s">
        <v>570</v>
      </c>
      <c r="Q217" s="428" t="s">
        <v>517</v>
      </c>
      <c r="R217" s="428" t="s">
        <v>517</v>
      </c>
      <c r="S217" s="428" t="s">
        <v>517</v>
      </c>
      <c r="T217" s="428" t="s">
        <v>517</v>
      </c>
      <c r="U217" s="428" t="s">
        <v>517</v>
      </c>
      <c r="V217" s="428" t="s">
        <v>517</v>
      </c>
      <c r="W217" s="429" t="s">
        <v>517</v>
      </c>
      <c r="X217" s="429" t="s">
        <v>517</v>
      </c>
      <c r="Y217" s="457"/>
      <c r="Z217" s="286">
        <v>41323</v>
      </c>
      <c r="AA217" s="83">
        <v>2</v>
      </c>
      <c r="AB217" s="287" t="s">
        <v>477</v>
      </c>
      <c r="AC217" s="46"/>
      <c r="AD217" s="153"/>
      <c r="AE217" s="61"/>
      <c r="AF217" s="49" t="s">
        <v>48</v>
      </c>
      <c r="AG217" s="50" t="s">
        <v>127</v>
      </c>
      <c r="AH217" s="43">
        <v>2401.5700000000002</v>
      </c>
      <c r="AI217" s="51" t="s">
        <v>517</v>
      </c>
    </row>
    <row r="218" spans="1:35" ht="20">
      <c r="A218" s="467"/>
      <c r="B218" s="345"/>
      <c r="C218" s="451"/>
      <c r="D218" s="451"/>
      <c r="E218" s="451"/>
      <c r="F218" s="451"/>
      <c r="G218" s="451"/>
      <c r="H218" s="451"/>
      <c r="I218" s="461"/>
      <c r="J218" s="461"/>
      <c r="O218" s="426" t="s">
        <v>517</v>
      </c>
      <c r="P218" s="427" t="s">
        <v>570</v>
      </c>
      <c r="Q218" s="428" t="s">
        <v>517</v>
      </c>
      <c r="R218" s="428" t="s">
        <v>517</v>
      </c>
      <c r="S218" s="428" t="s">
        <v>517</v>
      </c>
      <c r="T218" s="428" t="s">
        <v>517</v>
      </c>
      <c r="U218" s="428" t="s">
        <v>517</v>
      </c>
      <c r="V218" s="428" t="s">
        <v>517</v>
      </c>
      <c r="W218" s="429" t="s">
        <v>517</v>
      </c>
      <c r="X218" s="429" t="s">
        <v>517</v>
      </c>
      <c r="Y218" s="457"/>
      <c r="Z218" s="286">
        <v>41323</v>
      </c>
      <c r="AA218" s="83">
        <v>2</v>
      </c>
      <c r="AB218" s="122" t="s">
        <v>337</v>
      </c>
      <c r="AC218" s="123" t="s">
        <v>94</v>
      </c>
      <c r="AD218" s="163" t="s">
        <v>361</v>
      </c>
      <c r="AE218" s="122" t="s">
        <v>339</v>
      </c>
      <c r="AF218" s="49" t="s">
        <v>29</v>
      </c>
      <c r="AG218" s="50" t="s">
        <v>92</v>
      </c>
      <c r="AH218" s="43">
        <v>777.4</v>
      </c>
      <c r="AI218" s="51">
        <v>127.39999999999998</v>
      </c>
    </row>
    <row r="219" spans="1:35" ht="20">
      <c r="A219" s="467"/>
      <c r="B219" s="345"/>
      <c r="C219" s="451"/>
      <c r="D219" s="451"/>
      <c r="E219" s="451"/>
      <c r="F219" s="451"/>
      <c r="G219" s="451"/>
      <c r="H219" s="451"/>
      <c r="I219" s="461"/>
      <c r="J219" s="461"/>
      <c r="O219" s="426" t="s">
        <v>517</v>
      </c>
      <c r="P219" s="427" t="s">
        <v>570</v>
      </c>
      <c r="Q219" s="428" t="s">
        <v>517</v>
      </c>
      <c r="R219" s="428" t="s">
        <v>517</v>
      </c>
      <c r="S219" s="428" t="s">
        <v>517</v>
      </c>
      <c r="T219" s="428" t="s">
        <v>517</v>
      </c>
      <c r="U219" s="428" t="s">
        <v>517</v>
      </c>
      <c r="V219" s="428" t="s">
        <v>517</v>
      </c>
      <c r="W219" s="429" t="s">
        <v>517</v>
      </c>
      <c r="X219" s="429" t="s">
        <v>517</v>
      </c>
      <c r="Y219" s="457"/>
      <c r="Z219" s="286">
        <v>41323</v>
      </c>
      <c r="AA219" s="83">
        <v>2</v>
      </c>
      <c r="AB219" s="287" t="s">
        <v>238</v>
      </c>
      <c r="AC219" s="123" t="s">
        <v>94</v>
      </c>
      <c r="AD219" s="153"/>
      <c r="AE219" s="61"/>
      <c r="AF219" s="49" t="s">
        <v>29</v>
      </c>
      <c r="AG219" s="50" t="s">
        <v>71</v>
      </c>
      <c r="AH219" s="43">
        <v>2514.7600000000002</v>
      </c>
      <c r="AI219" s="51">
        <v>412.11785953177241</v>
      </c>
    </row>
    <row r="220" spans="1:35">
      <c r="A220" s="467"/>
      <c r="B220" s="345"/>
      <c r="C220" s="451"/>
      <c r="D220" s="451"/>
      <c r="E220" s="451"/>
      <c r="F220" s="451"/>
      <c r="G220" s="451"/>
      <c r="H220" s="451"/>
      <c r="I220" s="461"/>
      <c r="J220" s="461"/>
      <c r="O220" s="426" t="s">
        <v>517</v>
      </c>
      <c r="P220" s="427" t="s">
        <v>570</v>
      </c>
      <c r="Q220" s="428" t="s">
        <v>517</v>
      </c>
      <c r="R220" s="428" t="s">
        <v>517</v>
      </c>
      <c r="S220" s="428" t="s">
        <v>517</v>
      </c>
      <c r="T220" s="428" t="s">
        <v>517</v>
      </c>
      <c r="U220" s="428" t="s">
        <v>517</v>
      </c>
      <c r="V220" s="428" t="s">
        <v>517</v>
      </c>
      <c r="W220" s="429" t="s">
        <v>517</v>
      </c>
      <c r="X220" s="429" t="s">
        <v>517</v>
      </c>
      <c r="Y220" s="457"/>
      <c r="Z220" s="343">
        <v>41323</v>
      </c>
      <c r="AA220" s="86" t="s">
        <v>479</v>
      </c>
      <c r="AB220" s="287" t="s">
        <v>480</v>
      </c>
      <c r="AC220" s="46"/>
      <c r="AD220" s="153"/>
      <c r="AE220" s="287" t="s">
        <v>481</v>
      </c>
      <c r="AF220" s="49" t="s">
        <v>62</v>
      </c>
      <c r="AG220" s="50" t="s">
        <v>21</v>
      </c>
      <c r="AH220" s="43">
        <v>-1020</v>
      </c>
      <c r="AI220" s="51" t="s">
        <v>517</v>
      </c>
    </row>
    <row r="221" spans="1:35" ht="20">
      <c r="A221" s="467"/>
      <c r="B221" s="345"/>
      <c r="C221" s="451"/>
      <c r="D221" s="451"/>
      <c r="E221" s="451"/>
      <c r="F221" s="451"/>
      <c r="G221" s="451"/>
      <c r="H221" s="451"/>
      <c r="I221" s="461"/>
      <c r="J221" s="461"/>
      <c r="O221" s="426" t="s">
        <v>517</v>
      </c>
      <c r="P221" s="427" t="s">
        <v>570</v>
      </c>
      <c r="Q221" s="428" t="s">
        <v>517</v>
      </c>
      <c r="R221" s="428" t="s">
        <v>517</v>
      </c>
      <c r="S221" s="428" t="s">
        <v>517</v>
      </c>
      <c r="T221" s="428" t="s">
        <v>517</v>
      </c>
      <c r="U221" s="428" t="s">
        <v>517</v>
      </c>
      <c r="V221" s="428" t="s">
        <v>517</v>
      </c>
      <c r="W221" s="429" t="s">
        <v>517</v>
      </c>
      <c r="X221" s="429" t="s">
        <v>517</v>
      </c>
      <c r="Y221" s="457"/>
      <c r="Z221" s="345" t="s">
        <v>482</v>
      </c>
      <c r="AA221" s="83">
        <v>2</v>
      </c>
      <c r="AB221" s="122" t="s">
        <v>298</v>
      </c>
      <c r="AC221" s="46"/>
      <c r="AD221" s="153"/>
      <c r="AE221" s="287" t="s">
        <v>484</v>
      </c>
      <c r="AF221" s="49" t="s">
        <v>48</v>
      </c>
      <c r="AG221" s="50" t="s">
        <v>86</v>
      </c>
      <c r="AH221" s="43">
        <v>-500</v>
      </c>
      <c r="AI221" s="51" t="s">
        <v>517</v>
      </c>
    </row>
    <row r="222" spans="1:35" ht="20">
      <c r="A222" s="467"/>
      <c r="B222" s="345"/>
      <c r="C222" s="451"/>
      <c r="D222" s="451"/>
      <c r="E222" s="451"/>
      <c r="F222" s="451"/>
      <c r="G222" s="451"/>
      <c r="H222" s="451"/>
      <c r="I222" s="461"/>
      <c r="J222" s="461"/>
      <c r="O222" s="426" t="s">
        <v>517</v>
      </c>
      <c r="P222" s="427" t="s">
        <v>570</v>
      </c>
      <c r="Q222" s="428" t="s">
        <v>517</v>
      </c>
      <c r="R222" s="428" t="s">
        <v>517</v>
      </c>
      <c r="S222" s="428" t="s">
        <v>517</v>
      </c>
      <c r="T222" s="428" t="s">
        <v>517</v>
      </c>
      <c r="U222" s="428" t="s">
        <v>517</v>
      </c>
      <c r="V222" s="428" t="s">
        <v>517</v>
      </c>
      <c r="W222" s="429" t="s">
        <v>517</v>
      </c>
      <c r="X222" s="429" t="s">
        <v>517</v>
      </c>
      <c r="Y222" s="457"/>
      <c r="Z222" s="345" t="s">
        <v>482</v>
      </c>
      <c r="AA222" s="83">
        <v>2</v>
      </c>
      <c r="AB222" s="306" t="s">
        <v>427</v>
      </c>
      <c r="AC222" s="307"/>
      <c r="AD222" s="307" t="s">
        <v>427</v>
      </c>
      <c r="AE222" s="330" t="s">
        <v>428</v>
      </c>
      <c r="AF222" s="309" t="s">
        <v>38</v>
      </c>
      <c r="AG222" s="310" t="s">
        <v>122</v>
      </c>
      <c r="AH222" s="43">
        <v>-1150</v>
      </c>
      <c r="AI222" s="51" t="s">
        <v>517</v>
      </c>
    </row>
    <row r="223" spans="1:35" ht="20">
      <c r="A223" s="467"/>
      <c r="B223" s="345"/>
      <c r="C223" s="451"/>
      <c r="D223" s="451"/>
      <c r="E223" s="451"/>
      <c r="F223" s="451"/>
      <c r="G223" s="451"/>
      <c r="H223" s="451"/>
      <c r="I223" s="461"/>
      <c r="J223" s="461"/>
      <c r="O223" s="426" t="s">
        <v>517</v>
      </c>
      <c r="P223" s="427" t="s">
        <v>570</v>
      </c>
      <c r="Q223" s="428" t="s">
        <v>517</v>
      </c>
      <c r="R223" s="428" t="s">
        <v>517</v>
      </c>
      <c r="S223" s="428" t="s">
        <v>517</v>
      </c>
      <c r="T223" s="428" t="s">
        <v>517</v>
      </c>
      <c r="U223" s="428" t="s">
        <v>517</v>
      </c>
      <c r="V223" s="428" t="s">
        <v>517</v>
      </c>
      <c r="W223" s="429" t="s">
        <v>517</v>
      </c>
      <c r="X223" s="429" t="s">
        <v>517</v>
      </c>
      <c r="Y223" s="457"/>
      <c r="Z223" s="348">
        <v>41324</v>
      </c>
      <c r="AA223" s="83">
        <v>2</v>
      </c>
      <c r="AB223" s="306" t="s">
        <v>487</v>
      </c>
      <c r="AC223" s="307"/>
      <c r="AD223" s="307"/>
      <c r="AE223" s="349"/>
      <c r="AF223" s="309" t="s">
        <v>38</v>
      </c>
      <c r="AG223" s="310" t="s">
        <v>56</v>
      </c>
      <c r="AH223" s="43">
        <v>-176.4</v>
      </c>
      <c r="AI223" s="51">
        <v>-28.908361204013374</v>
      </c>
    </row>
    <row r="224" spans="1:35" ht="20">
      <c r="A224" s="467"/>
      <c r="B224" s="345"/>
      <c r="C224" s="451"/>
      <c r="D224" s="451"/>
      <c r="E224" s="451"/>
      <c r="F224" s="451"/>
      <c r="G224" s="451"/>
      <c r="H224" s="451"/>
      <c r="I224" s="461"/>
      <c r="J224" s="461"/>
      <c r="O224" s="426" t="s">
        <v>517</v>
      </c>
      <c r="P224" s="427" t="s">
        <v>570</v>
      </c>
      <c r="Q224" s="428" t="s">
        <v>517</v>
      </c>
      <c r="R224" s="428" t="s">
        <v>517</v>
      </c>
      <c r="S224" s="428" t="s">
        <v>517</v>
      </c>
      <c r="T224" s="428" t="s">
        <v>517</v>
      </c>
      <c r="U224" s="428" t="s">
        <v>517</v>
      </c>
      <c r="V224" s="428" t="s">
        <v>517</v>
      </c>
      <c r="W224" s="429" t="s">
        <v>517</v>
      </c>
      <c r="X224" s="429" t="s">
        <v>517</v>
      </c>
      <c r="Y224" s="457"/>
      <c r="Z224" s="348">
        <v>41326</v>
      </c>
      <c r="AA224" s="83">
        <v>2</v>
      </c>
      <c r="AB224" s="122" t="s">
        <v>157</v>
      </c>
      <c r="AC224" s="46"/>
      <c r="AD224" s="153"/>
      <c r="AE224" s="122" t="s">
        <v>371</v>
      </c>
      <c r="AF224" s="49" t="s">
        <v>63</v>
      </c>
      <c r="AG224" s="50" t="s">
        <v>153</v>
      </c>
      <c r="AH224" s="43">
        <v>-39.9</v>
      </c>
      <c r="AI224" s="51">
        <v>-6.5387959866220697</v>
      </c>
    </row>
    <row r="225" spans="1:35" ht="20">
      <c r="A225" s="467"/>
      <c r="B225" s="345"/>
      <c r="C225" s="451"/>
      <c r="D225" s="451"/>
      <c r="E225" s="451"/>
      <c r="F225" s="451"/>
      <c r="G225" s="451"/>
      <c r="H225" s="451"/>
      <c r="I225" s="461"/>
      <c r="J225" s="461"/>
      <c r="O225" s="426" t="s">
        <v>517</v>
      </c>
      <c r="P225" s="427" t="s">
        <v>570</v>
      </c>
      <c r="Q225" s="428" t="s">
        <v>517</v>
      </c>
      <c r="R225" s="428" t="s">
        <v>517</v>
      </c>
      <c r="S225" s="428" t="s">
        <v>517</v>
      </c>
      <c r="T225" s="428" t="s">
        <v>517</v>
      </c>
      <c r="U225" s="428" t="s">
        <v>517</v>
      </c>
      <c r="V225" s="428" t="s">
        <v>517</v>
      </c>
      <c r="W225" s="429" t="s">
        <v>517</v>
      </c>
      <c r="X225" s="429" t="s">
        <v>517</v>
      </c>
      <c r="Y225" s="457"/>
      <c r="Z225" s="348">
        <v>41327</v>
      </c>
      <c r="AA225" s="83">
        <v>2</v>
      </c>
      <c r="AB225" s="287" t="s">
        <v>151</v>
      </c>
      <c r="AC225" s="46"/>
      <c r="AD225" s="153"/>
      <c r="AE225" s="287" t="s">
        <v>402</v>
      </c>
      <c r="AF225" s="49" t="s">
        <v>63</v>
      </c>
      <c r="AG225" s="50" t="s">
        <v>153</v>
      </c>
      <c r="AH225" s="43">
        <v>-79.03</v>
      </c>
      <c r="AI225" s="51">
        <v>-12.951404682274244</v>
      </c>
    </row>
    <row r="226" spans="1:35">
      <c r="A226" s="467"/>
      <c r="B226" s="345"/>
      <c r="C226" s="451"/>
      <c r="D226" s="451"/>
      <c r="E226" s="451"/>
      <c r="F226" s="451"/>
      <c r="G226" s="451"/>
      <c r="H226" s="451"/>
      <c r="I226" s="461"/>
      <c r="J226" s="461"/>
      <c r="O226" s="426" t="s">
        <v>517</v>
      </c>
      <c r="P226" s="427" t="s">
        <v>570</v>
      </c>
      <c r="Q226" s="428" t="s">
        <v>517</v>
      </c>
      <c r="R226" s="428" t="s">
        <v>517</v>
      </c>
      <c r="S226" s="428" t="s">
        <v>517</v>
      </c>
      <c r="T226" s="428" t="s">
        <v>517</v>
      </c>
      <c r="U226" s="428" t="s">
        <v>517</v>
      </c>
      <c r="V226" s="428" t="s">
        <v>517</v>
      </c>
      <c r="W226" s="429" t="s">
        <v>517</v>
      </c>
      <c r="X226" s="429" t="s">
        <v>517</v>
      </c>
      <c r="Y226" s="457"/>
      <c r="Z226" s="345"/>
      <c r="AA226" s="46"/>
      <c r="AB226" s="61"/>
      <c r="AC226" s="46"/>
      <c r="AD226" s="153"/>
      <c r="AE226" s="61"/>
      <c r="AF226" s="49"/>
      <c r="AG226" s="50"/>
      <c r="AH226" s="43">
        <v>0</v>
      </c>
      <c r="AI226" s="51" t="s">
        <v>517</v>
      </c>
    </row>
    <row r="227" spans="1:35">
      <c r="A227" s="467"/>
      <c r="B227" s="345"/>
      <c r="C227" s="451"/>
      <c r="D227" s="451"/>
      <c r="E227" s="451"/>
      <c r="F227" s="451"/>
      <c r="G227" s="451"/>
      <c r="H227" s="451"/>
      <c r="I227" s="461"/>
      <c r="J227" s="461"/>
      <c r="O227" s="426" t="s">
        <v>517</v>
      </c>
      <c r="P227" s="427" t="s">
        <v>570</v>
      </c>
      <c r="Q227" s="428" t="s">
        <v>517</v>
      </c>
      <c r="R227" s="428" t="s">
        <v>517</v>
      </c>
      <c r="S227" s="428" t="s">
        <v>517</v>
      </c>
      <c r="T227" s="428" t="s">
        <v>517</v>
      </c>
      <c r="U227" s="428" t="s">
        <v>517</v>
      </c>
      <c r="V227" s="428" t="s">
        <v>517</v>
      </c>
      <c r="W227" s="429" t="s">
        <v>517</v>
      </c>
      <c r="X227" s="429" t="s">
        <v>517</v>
      </c>
      <c r="Y227" s="457"/>
      <c r="Z227" s="350" t="s">
        <v>490</v>
      </c>
      <c r="AA227" s="46"/>
      <c r="AB227" s="61"/>
      <c r="AC227" s="46"/>
      <c r="AD227" s="153"/>
      <c r="AE227" s="61"/>
      <c r="AF227" s="49"/>
      <c r="AG227" s="50"/>
      <c r="AH227" s="43">
        <v>0</v>
      </c>
      <c r="AI227" s="51" t="s">
        <v>517</v>
      </c>
    </row>
    <row r="228" spans="1:35">
      <c r="A228" s="467"/>
      <c r="B228" s="345"/>
      <c r="C228" s="451"/>
      <c r="D228" s="451"/>
      <c r="E228" s="451"/>
      <c r="F228" s="451"/>
      <c r="G228" s="451"/>
      <c r="H228" s="451"/>
      <c r="I228" s="461"/>
      <c r="J228" s="461"/>
      <c r="O228" s="426" t="s">
        <v>517</v>
      </c>
      <c r="P228" s="427" t="s">
        <v>570</v>
      </c>
      <c r="Q228" s="428" t="s">
        <v>517</v>
      </c>
      <c r="R228" s="428" t="s">
        <v>517</v>
      </c>
      <c r="S228" s="428" t="s">
        <v>517</v>
      </c>
      <c r="T228" s="428" t="s">
        <v>517</v>
      </c>
      <c r="U228" s="428" t="s">
        <v>517</v>
      </c>
      <c r="V228" s="428" t="s">
        <v>517</v>
      </c>
      <c r="W228" s="429" t="s">
        <v>517</v>
      </c>
      <c r="X228" s="429" t="s">
        <v>517</v>
      </c>
      <c r="Y228" s="457"/>
      <c r="Z228" s="351"/>
      <c r="AA228" s="46"/>
      <c r="AB228" s="61"/>
      <c r="AC228" s="46"/>
      <c r="AD228" s="153"/>
      <c r="AE228" s="61"/>
      <c r="AF228" s="49"/>
      <c r="AG228" s="50"/>
      <c r="AH228" s="43">
        <v>-219.5</v>
      </c>
      <c r="AI228" s="51" t="s">
        <v>517</v>
      </c>
    </row>
    <row r="229" spans="1:35">
      <c r="A229" s="467"/>
      <c r="B229" s="345"/>
      <c r="C229" s="451"/>
      <c r="D229" s="451"/>
      <c r="E229" s="451"/>
      <c r="F229" s="451"/>
      <c r="G229" s="451"/>
      <c r="H229" s="451"/>
      <c r="I229" s="461"/>
      <c r="J229" s="461"/>
      <c r="O229" s="426" t="s">
        <v>517</v>
      </c>
      <c r="P229" s="427" t="s">
        <v>570</v>
      </c>
      <c r="Q229" s="428" t="s">
        <v>517</v>
      </c>
      <c r="R229" s="428" t="s">
        <v>517</v>
      </c>
      <c r="S229" s="428" t="s">
        <v>517</v>
      </c>
      <c r="T229" s="428" t="s">
        <v>517</v>
      </c>
      <c r="U229" s="428" t="s">
        <v>517</v>
      </c>
      <c r="V229" s="428" t="s">
        <v>517</v>
      </c>
      <c r="W229" s="429" t="s">
        <v>517</v>
      </c>
      <c r="X229" s="429" t="s">
        <v>517</v>
      </c>
      <c r="Y229" s="457"/>
      <c r="Z229" s="351"/>
      <c r="AA229" s="46"/>
      <c r="AB229" s="287" t="s">
        <v>477</v>
      </c>
      <c r="AC229" s="46"/>
      <c r="AD229" s="153"/>
      <c r="AE229" s="287" t="s">
        <v>493</v>
      </c>
      <c r="AF229" s="49"/>
      <c r="AG229" s="50"/>
      <c r="AH229" s="43">
        <v>-163.66999999999999</v>
      </c>
      <c r="AI229" s="51" t="s">
        <v>517</v>
      </c>
    </row>
    <row r="230" spans="1:35">
      <c r="A230" s="467"/>
      <c r="B230" s="345"/>
      <c r="C230" s="451"/>
      <c r="D230" s="451"/>
      <c r="E230" s="451"/>
      <c r="F230" s="451"/>
      <c r="G230" s="451"/>
      <c r="H230" s="451"/>
      <c r="I230" s="461"/>
      <c r="J230" s="461"/>
      <c r="O230" s="426" t="s">
        <v>517</v>
      </c>
      <c r="P230" s="427" t="s">
        <v>570</v>
      </c>
      <c r="Q230" s="428" t="s">
        <v>517</v>
      </c>
      <c r="R230" s="428" t="s">
        <v>517</v>
      </c>
      <c r="S230" s="428" t="s">
        <v>517</v>
      </c>
      <c r="T230" s="428" t="s">
        <v>517</v>
      </c>
      <c r="U230" s="428" t="s">
        <v>517</v>
      </c>
      <c r="V230" s="428" t="s">
        <v>517</v>
      </c>
      <c r="W230" s="429" t="s">
        <v>517</v>
      </c>
      <c r="X230" s="429" t="s">
        <v>517</v>
      </c>
      <c r="Y230" s="457"/>
      <c r="Z230" s="351"/>
      <c r="AA230" s="46"/>
      <c r="AB230" s="61"/>
      <c r="AC230" s="46"/>
      <c r="AD230" s="153"/>
      <c r="AE230" s="287" t="s">
        <v>495</v>
      </c>
      <c r="AF230" s="49"/>
      <c r="AG230" s="50"/>
      <c r="AH230" s="43">
        <v>-168</v>
      </c>
      <c r="AI230" s="51" t="s">
        <v>517</v>
      </c>
    </row>
    <row r="231" spans="1:35">
      <c r="A231" s="467"/>
      <c r="B231" s="345"/>
      <c r="C231" s="451"/>
      <c r="D231" s="451"/>
      <c r="E231" s="451"/>
      <c r="F231" s="451"/>
      <c r="G231" s="451"/>
      <c r="H231" s="451"/>
      <c r="I231" s="461"/>
      <c r="J231" s="461"/>
      <c r="O231" s="426" t="s">
        <v>517</v>
      </c>
      <c r="P231" s="427" t="s">
        <v>570</v>
      </c>
      <c r="Q231" s="428" t="s">
        <v>517</v>
      </c>
      <c r="R231" s="428" t="s">
        <v>517</v>
      </c>
      <c r="S231" s="428" t="s">
        <v>517</v>
      </c>
      <c r="T231" s="428" t="s">
        <v>517</v>
      </c>
      <c r="U231" s="428" t="s">
        <v>517</v>
      </c>
      <c r="V231" s="428" t="s">
        <v>517</v>
      </c>
      <c r="W231" s="429" t="s">
        <v>517</v>
      </c>
      <c r="X231" s="429" t="s">
        <v>517</v>
      </c>
      <c r="Y231" s="457"/>
      <c r="Z231" s="351"/>
      <c r="AA231" s="46"/>
      <c r="AB231" s="287" t="s">
        <v>497</v>
      </c>
      <c r="AC231" s="46"/>
      <c r="AD231" s="153"/>
      <c r="AE231" s="287" t="s">
        <v>498</v>
      </c>
      <c r="AF231" s="49"/>
      <c r="AG231" s="50"/>
      <c r="AH231" s="43">
        <v>-500</v>
      </c>
      <c r="AI231" s="51" t="s">
        <v>517</v>
      </c>
    </row>
    <row r="232" spans="1:35">
      <c r="A232" s="467"/>
      <c r="B232" s="345"/>
      <c r="C232" s="451"/>
      <c r="D232" s="451"/>
      <c r="E232" s="451"/>
      <c r="F232" s="451"/>
      <c r="G232" s="451"/>
      <c r="H232" s="451"/>
      <c r="I232" s="461"/>
      <c r="J232" s="461"/>
      <c r="O232" s="426" t="s">
        <v>517</v>
      </c>
      <c r="P232" s="427" t="s">
        <v>570</v>
      </c>
      <c r="Q232" s="428" t="s">
        <v>517</v>
      </c>
      <c r="R232" s="428" t="s">
        <v>517</v>
      </c>
      <c r="S232" s="428" t="s">
        <v>517</v>
      </c>
      <c r="T232" s="428" t="s">
        <v>517</v>
      </c>
      <c r="U232" s="428" t="s">
        <v>517</v>
      </c>
      <c r="V232" s="428" t="s">
        <v>517</v>
      </c>
      <c r="W232" s="429" t="s">
        <v>517</v>
      </c>
      <c r="X232" s="429" t="s">
        <v>517</v>
      </c>
      <c r="Y232" s="457"/>
      <c r="Z232" s="351"/>
      <c r="AA232" s="46"/>
      <c r="AB232" s="287" t="s">
        <v>500</v>
      </c>
      <c r="AC232" s="46"/>
      <c r="AD232" s="153"/>
      <c r="AE232" s="287" t="s">
        <v>501</v>
      </c>
      <c r="AF232" s="49"/>
      <c r="AG232" s="50"/>
      <c r="AH232" s="43">
        <v>-5.38</v>
      </c>
      <c r="AI232" s="51" t="s">
        <v>517</v>
      </c>
    </row>
    <row r="233" spans="1:35">
      <c r="A233" s="467"/>
      <c r="B233" s="345"/>
      <c r="C233" s="451"/>
      <c r="D233" s="451"/>
      <c r="E233" s="451"/>
      <c r="F233" s="451"/>
      <c r="G233" s="451"/>
      <c r="H233" s="451"/>
      <c r="I233" s="461"/>
      <c r="J233" s="461"/>
      <c r="O233" s="426" t="s">
        <v>517</v>
      </c>
      <c r="P233" s="427" t="s">
        <v>570</v>
      </c>
      <c r="Q233" s="428" t="s">
        <v>517</v>
      </c>
      <c r="R233" s="428" t="s">
        <v>517</v>
      </c>
      <c r="S233" s="428" t="s">
        <v>517</v>
      </c>
      <c r="T233" s="428" t="s">
        <v>517</v>
      </c>
      <c r="U233" s="428" t="s">
        <v>517</v>
      </c>
      <c r="V233" s="428" t="s">
        <v>517</v>
      </c>
      <c r="W233" s="429" t="s">
        <v>517</v>
      </c>
      <c r="X233" s="429" t="s">
        <v>517</v>
      </c>
      <c r="Y233" s="457"/>
      <c r="Z233" s="351"/>
      <c r="AA233" s="46"/>
      <c r="AB233" s="61"/>
      <c r="AC233" s="46"/>
      <c r="AD233" s="153"/>
      <c r="AE233" s="61"/>
      <c r="AF233" s="49"/>
      <c r="AG233" s="50"/>
      <c r="AH233" s="43">
        <v>-417</v>
      </c>
      <c r="AI233" s="51" t="s">
        <v>517</v>
      </c>
    </row>
    <row r="234" spans="1:35">
      <c r="A234" s="467"/>
      <c r="B234" s="345"/>
      <c r="C234" s="451"/>
      <c r="D234" s="451"/>
      <c r="E234" s="451"/>
      <c r="F234" s="451"/>
      <c r="G234" s="451"/>
      <c r="H234" s="451"/>
      <c r="I234" s="461"/>
      <c r="J234" s="461"/>
      <c r="O234" s="426" t="s">
        <v>517</v>
      </c>
      <c r="P234" s="427" t="s">
        <v>570</v>
      </c>
      <c r="Q234" s="428" t="s">
        <v>517</v>
      </c>
      <c r="R234" s="428" t="s">
        <v>517</v>
      </c>
      <c r="S234" s="428" t="s">
        <v>517</v>
      </c>
      <c r="T234" s="428" t="s">
        <v>517</v>
      </c>
      <c r="U234" s="428" t="s">
        <v>517</v>
      </c>
      <c r="V234" s="428" t="s">
        <v>517</v>
      </c>
      <c r="W234" s="429" t="s">
        <v>517</v>
      </c>
      <c r="X234" s="429" t="s">
        <v>517</v>
      </c>
      <c r="Y234" s="457"/>
      <c r="Z234" s="351"/>
      <c r="AA234" s="46"/>
      <c r="AB234" s="61"/>
      <c r="AC234" s="46"/>
      <c r="AD234" s="153"/>
      <c r="AE234" s="61"/>
      <c r="AF234" s="49"/>
      <c r="AG234" s="50"/>
      <c r="AH234" s="43">
        <v>-24.98</v>
      </c>
      <c r="AI234" s="51" t="s">
        <v>517</v>
      </c>
    </row>
    <row r="235" spans="1:35">
      <c r="A235" s="467"/>
      <c r="B235" s="345"/>
      <c r="C235" s="451"/>
      <c r="D235" s="451"/>
      <c r="E235" s="451"/>
      <c r="F235" s="451"/>
      <c r="G235" s="451"/>
      <c r="H235" s="451"/>
      <c r="I235" s="461"/>
      <c r="J235" s="461"/>
      <c r="O235" s="426" t="s">
        <v>517</v>
      </c>
      <c r="P235" s="427" t="s">
        <v>570</v>
      </c>
      <c r="Q235" s="428" t="s">
        <v>517</v>
      </c>
      <c r="R235" s="428" t="s">
        <v>517</v>
      </c>
      <c r="S235" s="428" t="s">
        <v>517</v>
      </c>
      <c r="T235" s="428" t="s">
        <v>517</v>
      </c>
      <c r="U235" s="428" t="s">
        <v>517</v>
      </c>
      <c r="V235" s="428" t="s">
        <v>517</v>
      </c>
      <c r="W235" s="429" t="s">
        <v>517</v>
      </c>
      <c r="X235" s="429" t="s">
        <v>517</v>
      </c>
      <c r="Y235" s="457"/>
      <c r="Z235" s="345"/>
      <c r="AA235" s="46"/>
      <c r="AB235" s="61"/>
      <c r="AC235" s="46"/>
      <c r="AD235" s="153"/>
      <c r="AE235" s="61"/>
      <c r="AF235" s="49"/>
      <c r="AG235" s="50"/>
      <c r="AH235" s="43">
        <v>0</v>
      </c>
      <c r="AI235" s="51" t="s">
        <v>517</v>
      </c>
    </row>
    <row r="236" spans="1:35">
      <c r="A236" s="467"/>
      <c r="B236" s="345"/>
      <c r="C236" s="451"/>
      <c r="D236" s="451"/>
      <c r="E236" s="451"/>
      <c r="F236" s="451"/>
      <c r="G236" s="451"/>
      <c r="H236" s="451"/>
      <c r="I236" s="461"/>
      <c r="J236" s="461"/>
      <c r="O236" s="426" t="s">
        <v>517</v>
      </c>
      <c r="P236" s="427" t="s">
        <v>570</v>
      </c>
      <c r="Q236" s="428" t="s">
        <v>517</v>
      </c>
      <c r="R236" s="428" t="s">
        <v>517</v>
      </c>
      <c r="S236" s="428" t="s">
        <v>517</v>
      </c>
      <c r="T236" s="428" t="s">
        <v>517</v>
      </c>
      <c r="U236" s="428" t="s">
        <v>517</v>
      </c>
      <c r="V236" s="428" t="s">
        <v>517</v>
      </c>
      <c r="W236" s="429" t="s">
        <v>517</v>
      </c>
      <c r="X236" s="429" t="s">
        <v>517</v>
      </c>
      <c r="Y236" s="457"/>
      <c r="Z236" s="345"/>
      <c r="AA236" s="86" t="s">
        <v>504</v>
      </c>
      <c r="AB236" s="61" t="s">
        <v>78</v>
      </c>
      <c r="AC236" s="46" t="s">
        <v>197</v>
      </c>
      <c r="AD236" s="353" t="s">
        <v>505</v>
      </c>
      <c r="AE236" s="61" t="s">
        <v>506</v>
      </c>
      <c r="AF236" s="49" t="s">
        <v>29</v>
      </c>
      <c r="AG236" s="50" t="s">
        <v>71</v>
      </c>
      <c r="AH236" s="43">
        <v>247.24</v>
      </c>
      <c r="AI236" s="51">
        <v>266.74413160356698</v>
      </c>
    </row>
    <row r="237" spans="1:35">
      <c r="A237" s="467"/>
      <c r="B237" s="345"/>
      <c r="C237" s="451"/>
      <c r="D237" s="451"/>
      <c r="E237" s="451"/>
      <c r="F237" s="451"/>
      <c r="G237" s="451"/>
      <c r="H237" s="451"/>
      <c r="I237" s="461"/>
      <c r="J237" s="461"/>
      <c r="O237" s="426" t="s">
        <v>517</v>
      </c>
      <c r="P237" s="427" t="s">
        <v>570</v>
      </c>
      <c r="Q237" s="428" t="s">
        <v>517</v>
      </c>
      <c r="R237" s="428" t="s">
        <v>517</v>
      </c>
      <c r="S237" s="428" t="s">
        <v>517</v>
      </c>
      <c r="T237" s="428" t="s">
        <v>517</v>
      </c>
      <c r="U237" s="428" t="s">
        <v>517</v>
      </c>
      <c r="V237" s="428" t="s">
        <v>517</v>
      </c>
      <c r="W237" s="429" t="s">
        <v>517</v>
      </c>
      <c r="X237" s="429" t="s">
        <v>517</v>
      </c>
      <c r="Y237" s="457"/>
      <c r="Z237" s="354"/>
      <c r="AA237" s="86" t="s">
        <v>508</v>
      </c>
      <c r="AB237" s="61"/>
      <c r="AC237" s="46"/>
      <c r="AD237" s="153"/>
      <c r="AE237" s="61"/>
      <c r="AF237" s="49" t="s">
        <v>38</v>
      </c>
      <c r="AG237" s="50" t="s">
        <v>39</v>
      </c>
      <c r="AH237" s="43">
        <v>239</v>
      </c>
      <c r="AI237" s="51"/>
    </row>
    <row r="238" spans="1:35">
      <c r="A238" s="467"/>
      <c r="B238" s="345"/>
      <c r="C238" s="451"/>
      <c r="D238" s="451"/>
      <c r="E238" s="451"/>
      <c r="F238" s="451"/>
      <c r="G238" s="451"/>
      <c r="H238" s="451"/>
      <c r="I238" s="461"/>
      <c r="J238" s="461"/>
      <c r="O238" s="426" t="s">
        <v>517</v>
      </c>
      <c r="P238" s="427" t="s">
        <v>570</v>
      </c>
      <c r="Q238" s="428" t="s">
        <v>517</v>
      </c>
      <c r="R238" s="428" t="s">
        <v>517</v>
      </c>
      <c r="S238" s="428" t="s">
        <v>517</v>
      </c>
      <c r="T238" s="428" t="s">
        <v>517</v>
      </c>
      <c r="U238" s="428" t="s">
        <v>517</v>
      </c>
      <c r="V238" s="428" t="s">
        <v>517</v>
      </c>
      <c r="W238" s="429" t="s">
        <v>517</v>
      </c>
      <c r="X238" s="429" t="s">
        <v>517</v>
      </c>
      <c r="Y238" s="457"/>
      <c r="Z238" s="345"/>
      <c r="AA238" s="86" t="s">
        <v>508</v>
      </c>
      <c r="AB238" s="61"/>
      <c r="AC238" s="46"/>
      <c r="AD238" s="355">
        <v>4423</v>
      </c>
      <c r="AE238" s="356" t="s">
        <v>510</v>
      </c>
      <c r="AF238" s="49"/>
      <c r="AG238" s="50"/>
      <c r="AH238" s="43">
        <v>-1020</v>
      </c>
      <c r="AI238" s="51"/>
    </row>
    <row r="239" spans="1:35">
      <c r="A239" s="467"/>
      <c r="B239" s="345"/>
      <c r="C239" s="451"/>
      <c r="D239" s="451"/>
      <c r="E239" s="451"/>
      <c r="F239" s="451"/>
      <c r="G239" s="451"/>
      <c r="H239" s="451"/>
      <c r="I239" s="461"/>
      <c r="J239" s="461"/>
      <c r="O239" s="426" t="s">
        <v>517</v>
      </c>
      <c r="P239" s="427" t="s">
        <v>570</v>
      </c>
      <c r="Q239" s="428" t="s">
        <v>517</v>
      </c>
      <c r="R239" s="428" t="s">
        <v>517</v>
      </c>
      <c r="S239" s="428" t="s">
        <v>517</v>
      </c>
      <c r="T239" s="428" t="s">
        <v>517</v>
      </c>
      <c r="U239" s="428" t="s">
        <v>517</v>
      </c>
      <c r="V239" s="428" t="s">
        <v>517</v>
      </c>
      <c r="W239" s="429" t="s">
        <v>517</v>
      </c>
      <c r="X239" s="429" t="s">
        <v>517</v>
      </c>
      <c r="Y239" s="457"/>
      <c r="Z239" s="354"/>
      <c r="AA239" s="86" t="s">
        <v>512</v>
      </c>
      <c r="AB239" s="61"/>
      <c r="AC239" s="46"/>
      <c r="AD239" s="153"/>
      <c r="AE239" s="61"/>
      <c r="AF239" s="49"/>
      <c r="AG239" s="50"/>
      <c r="AH239" s="43">
        <v>-1000</v>
      </c>
      <c r="AI239" s="51"/>
    </row>
    <row r="240" spans="1:35">
      <c r="A240" s="467"/>
      <c r="B240" s="345"/>
      <c r="C240" s="451"/>
      <c r="D240" s="451"/>
      <c r="E240" s="451"/>
      <c r="F240" s="451"/>
      <c r="G240" s="451"/>
      <c r="H240" s="451"/>
      <c r="I240" s="461"/>
      <c r="J240" s="461"/>
      <c r="O240" s="426" t="s">
        <v>517</v>
      </c>
      <c r="P240" s="427" t="s">
        <v>570</v>
      </c>
      <c r="Q240" s="428" t="s">
        <v>517</v>
      </c>
      <c r="R240" s="428" t="s">
        <v>517</v>
      </c>
      <c r="S240" s="428" t="s">
        <v>517</v>
      </c>
      <c r="T240" s="428" t="s">
        <v>517</v>
      </c>
      <c r="U240" s="428" t="s">
        <v>517</v>
      </c>
      <c r="V240" s="428" t="s">
        <v>517</v>
      </c>
      <c r="W240" s="429" t="s">
        <v>517</v>
      </c>
      <c r="X240" s="429" t="s">
        <v>517</v>
      </c>
      <c r="Y240" s="457"/>
      <c r="Z240" s="345"/>
      <c r="AA240" s="86" t="s">
        <v>512</v>
      </c>
      <c r="AB240" s="61"/>
      <c r="AC240" s="46"/>
      <c r="AD240" s="355">
        <v>4423</v>
      </c>
      <c r="AE240" s="356" t="s">
        <v>510</v>
      </c>
      <c r="AF240" s="49"/>
      <c r="AG240" s="50"/>
      <c r="AH240" s="43">
        <v>-1020</v>
      </c>
      <c r="AI240" s="51"/>
    </row>
    <row r="241" spans="1:35">
      <c r="A241" s="467"/>
      <c r="B241" s="345"/>
      <c r="C241" s="451"/>
      <c r="D241" s="451"/>
      <c r="E241" s="451"/>
      <c r="F241" s="451"/>
      <c r="G241" s="451"/>
      <c r="H241" s="451"/>
      <c r="I241" s="461"/>
      <c r="J241" s="461"/>
      <c r="O241" s="426" t="s">
        <v>517</v>
      </c>
      <c r="P241" s="427" t="s">
        <v>570</v>
      </c>
      <c r="Q241" s="428" t="s">
        <v>517</v>
      </c>
      <c r="R241" s="428" t="s">
        <v>517</v>
      </c>
      <c r="S241" s="428" t="s">
        <v>517</v>
      </c>
      <c r="T241" s="428" t="s">
        <v>517</v>
      </c>
      <c r="U241" s="428" t="s">
        <v>517</v>
      </c>
      <c r="V241" s="428" t="s">
        <v>517</v>
      </c>
      <c r="W241" s="429" t="s">
        <v>517</v>
      </c>
      <c r="X241" s="429" t="s">
        <v>517</v>
      </c>
      <c r="Y241" s="457"/>
      <c r="Z241" s="345"/>
      <c r="AA241" s="86" t="s">
        <v>512</v>
      </c>
      <c r="AB241" s="61" t="s">
        <v>514</v>
      </c>
      <c r="AC241" s="46"/>
      <c r="AD241" s="153"/>
      <c r="AE241" s="61"/>
      <c r="AF241" s="49" t="s">
        <v>38</v>
      </c>
      <c r="AG241" s="50" t="s">
        <v>39</v>
      </c>
      <c r="AH241" s="43">
        <v>-803.55</v>
      </c>
      <c r="AI241" s="51">
        <v>-32.775919732441452</v>
      </c>
    </row>
    <row r="242" spans="1:35">
      <c r="A242" s="467"/>
      <c r="B242" s="345"/>
      <c r="C242" s="451"/>
      <c r="D242" s="451"/>
      <c r="E242" s="451"/>
      <c r="F242" s="451"/>
      <c r="G242" s="451"/>
      <c r="H242" s="451"/>
      <c r="I242" s="461"/>
      <c r="J242" s="461"/>
      <c r="O242" s="426" t="s">
        <v>517</v>
      </c>
      <c r="P242" s="427" t="s">
        <v>570</v>
      </c>
      <c r="Q242" s="428" t="s">
        <v>517</v>
      </c>
      <c r="R242" s="428" t="s">
        <v>517</v>
      </c>
      <c r="S242" s="428" t="s">
        <v>517</v>
      </c>
      <c r="T242" s="428" t="s">
        <v>517</v>
      </c>
      <c r="U242" s="428" t="s">
        <v>517</v>
      </c>
      <c r="V242" s="428" t="s">
        <v>517</v>
      </c>
      <c r="W242" s="429" t="s">
        <v>517</v>
      </c>
      <c r="X242" s="429" t="s">
        <v>517</v>
      </c>
      <c r="Y242" s="457"/>
      <c r="Z242" s="345"/>
      <c r="AA242" s="86"/>
      <c r="AB242" s="357" t="s">
        <v>515</v>
      </c>
      <c r="AC242" s="46"/>
      <c r="AD242" s="153"/>
      <c r="AE242" s="61"/>
      <c r="AF242" s="49"/>
      <c r="AG242" s="50"/>
      <c r="AH242" s="43">
        <v>0</v>
      </c>
      <c r="AI242" s="51" t="s">
        <v>517</v>
      </c>
    </row>
    <row r="243" spans="1:35">
      <c r="A243" s="467"/>
      <c r="B243" s="345"/>
      <c r="C243" s="451"/>
      <c r="D243" s="451"/>
      <c r="E243" s="451"/>
      <c r="F243" s="451"/>
      <c r="G243" s="451"/>
      <c r="H243" s="451"/>
      <c r="I243" s="461"/>
      <c r="J243" s="461"/>
      <c r="O243" s="426" t="s">
        <v>517</v>
      </c>
      <c r="P243" s="427" t="s">
        <v>570</v>
      </c>
      <c r="Q243" s="428" t="s">
        <v>517</v>
      </c>
      <c r="R243" s="428" t="s">
        <v>517</v>
      </c>
      <c r="S243" s="428" t="s">
        <v>517</v>
      </c>
      <c r="T243" s="428" t="s">
        <v>517</v>
      </c>
      <c r="U243" s="428" t="s">
        <v>517</v>
      </c>
      <c r="V243" s="428" t="s">
        <v>517</v>
      </c>
      <c r="W243" s="429" t="e">
        <v>#VALUE!</v>
      </c>
      <c r="X243" s="429" t="s">
        <v>517</v>
      </c>
      <c r="Y243" s="457"/>
      <c r="Z243" s="358"/>
      <c r="AA243" s="358"/>
      <c r="AB243" s="269"/>
      <c r="AC243" s="358"/>
      <c r="AD243" s="365"/>
      <c r="AE243" s="269"/>
      <c r="AF243" s="366"/>
      <c r="AG243" s="367"/>
      <c r="AH243" s="368" t="e">
        <v>#VALUE!</v>
      </c>
      <c r="AI243" s="369"/>
    </row>
    <row r="244" spans="1:35">
      <c r="A244" s="467"/>
      <c r="B244" s="345"/>
      <c r="C244" s="451"/>
      <c r="D244" s="451"/>
      <c r="E244" s="451"/>
      <c r="F244" s="451"/>
      <c r="G244" s="451"/>
      <c r="H244" s="451"/>
      <c r="I244" s="461"/>
      <c r="J244" s="461"/>
      <c r="O244" s="426" t="s">
        <v>517</v>
      </c>
      <c r="P244" s="427" t="s">
        <v>570</v>
      </c>
      <c r="Q244" s="428" t="s">
        <v>517</v>
      </c>
      <c r="R244" s="428" t="s">
        <v>517</v>
      </c>
      <c r="S244" s="428" t="s">
        <v>517</v>
      </c>
      <c r="T244" s="428" t="s">
        <v>517</v>
      </c>
      <c r="U244" s="428" t="s">
        <v>517</v>
      </c>
      <c r="V244" s="428" t="s">
        <v>517</v>
      </c>
      <c r="W244" s="429" t="s">
        <v>517</v>
      </c>
      <c r="X244" s="429" t="s">
        <v>517</v>
      </c>
      <c r="Y244" s="457"/>
      <c r="Z244" s="345"/>
      <c r="AA244" s="46" t="s">
        <v>519</v>
      </c>
      <c r="AB244" s="61" t="s">
        <v>255</v>
      </c>
      <c r="AC244" s="46" t="s">
        <v>197</v>
      </c>
      <c r="AD244" s="374" t="s">
        <v>520</v>
      </c>
      <c r="AE244" s="61"/>
      <c r="AF244" s="49" t="s">
        <v>29</v>
      </c>
      <c r="AG244" s="50" t="s">
        <v>71</v>
      </c>
      <c r="AH244" s="43">
        <v>267.19688456074749</v>
      </c>
      <c r="AI244" s="51">
        <v>43.788118205607446</v>
      </c>
    </row>
    <row r="245" spans="1:35">
      <c r="A245" s="467"/>
      <c r="B245" s="345"/>
      <c r="C245" s="451"/>
      <c r="D245" s="451"/>
      <c r="E245" s="451"/>
      <c r="F245" s="451"/>
      <c r="G245" s="451"/>
      <c r="H245" s="451"/>
      <c r="I245" s="461"/>
      <c r="J245" s="461"/>
      <c r="O245" s="426" t="s">
        <v>517</v>
      </c>
      <c r="P245" s="427" t="s">
        <v>570</v>
      </c>
      <c r="Q245" s="428" t="s">
        <v>517</v>
      </c>
      <c r="R245" s="428" t="s">
        <v>517</v>
      </c>
      <c r="S245" s="428" t="s">
        <v>517</v>
      </c>
      <c r="T245" s="428" t="s">
        <v>517</v>
      </c>
      <c r="U245" s="428" t="s">
        <v>517</v>
      </c>
      <c r="V245" s="428" t="s">
        <v>517</v>
      </c>
      <c r="W245" s="429" t="s">
        <v>517</v>
      </c>
      <c r="X245" s="429" t="s">
        <v>517</v>
      </c>
      <c r="Y245" s="457"/>
      <c r="Z245" s="345"/>
      <c r="AA245" s="46" t="s">
        <v>519</v>
      </c>
      <c r="AB245" s="61" t="s">
        <v>521</v>
      </c>
      <c r="AC245" s="46" t="s">
        <v>197</v>
      </c>
      <c r="AD245" s="374" t="s">
        <v>520</v>
      </c>
      <c r="AE245" s="61"/>
      <c r="AF245" s="49" t="s">
        <v>29</v>
      </c>
      <c r="AG245" s="50" t="s">
        <v>71</v>
      </c>
      <c r="AH245" s="43">
        <v>333.38364281079953</v>
      </c>
      <c r="AI245" s="51">
        <v>54.634777584378526</v>
      </c>
    </row>
    <row r="246" spans="1:35">
      <c r="A246" s="467"/>
      <c r="B246" s="345"/>
      <c r="C246" s="451"/>
      <c r="D246" s="451"/>
      <c r="E246" s="451"/>
      <c r="F246" s="451"/>
      <c r="G246" s="451"/>
      <c r="H246" s="451"/>
      <c r="I246" s="461"/>
      <c r="J246" s="461"/>
      <c r="O246" s="426" t="s">
        <v>517</v>
      </c>
      <c r="P246" s="427" t="s">
        <v>570</v>
      </c>
      <c r="Q246" s="428" t="s">
        <v>517</v>
      </c>
      <c r="R246" s="428" t="s">
        <v>517</v>
      </c>
      <c r="S246" s="428" t="s">
        <v>517</v>
      </c>
      <c r="T246" s="428" t="s">
        <v>517</v>
      </c>
      <c r="U246" s="428" t="s">
        <v>517</v>
      </c>
      <c r="V246" s="428" t="s">
        <v>517</v>
      </c>
      <c r="W246" s="429" t="s">
        <v>517</v>
      </c>
      <c r="X246" s="429" t="s">
        <v>517</v>
      </c>
      <c r="Y246" s="457"/>
      <c r="Z246" s="345"/>
      <c r="AA246" s="46" t="s">
        <v>519</v>
      </c>
      <c r="AB246" s="61" t="s">
        <v>111</v>
      </c>
      <c r="AC246" s="46" t="s">
        <v>522</v>
      </c>
      <c r="AD246" s="374" t="s">
        <v>520</v>
      </c>
      <c r="AE246" s="61"/>
      <c r="AF246" s="49" t="s">
        <v>29</v>
      </c>
      <c r="AG246" s="50" t="s">
        <v>71</v>
      </c>
      <c r="AH246" s="43">
        <v>303.64999999999998</v>
      </c>
      <c r="AI246" s="51">
        <v>49.762040133779237</v>
      </c>
    </row>
    <row r="247" spans="1:35">
      <c r="A247" s="467"/>
      <c r="B247" s="345"/>
      <c r="C247" s="451"/>
      <c r="D247" s="451"/>
      <c r="E247" s="451"/>
      <c r="F247" s="451"/>
      <c r="G247" s="451"/>
      <c r="H247" s="451"/>
      <c r="I247" s="461"/>
      <c r="J247" s="461"/>
      <c r="O247" s="426" t="s">
        <v>517</v>
      </c>
      <c r="P247" s="427" t="s">
        <v>570</v>
      </c>
      <c r="Q247" s="428" t="s">
        <v>517</v>
      </c>
      <c r="R247" s="428" t="s">
        <v>517</v>
      </c>
      <c r="S247" s="428" t="s">
        <v>517</v>
      </c>
      <c r="T247" s="428" t="s">
        <v>517</v>
      </c>
      <c r="U247" s="428" t="s">
        <v>517</v>
      </c>
      <c r="V247" s="428" t="s">
        <v>517</v>
      </c>
      <c r="W247" s="429" t="s">
        <v>517</v>
      </c>
      <c r="X247" s="429" t="s">
        <v>517</v>
      </c>
      <c r="Y247" s="457"/>
      <c r="Z247" s="345"/>
      <c r="AA247" s="46" t="s">
        <v>519</v>
      </c>
      <c r="AB247" s="61" t="s">
        <v>105</v>
      </c>
      <c r="AC247" s="46" t="s">
        <v>522</v>
      </c>
      <c r="AD247" s="374" t="s">
        <v>520</v>
      </c>
      <c r="AE247" s="61"/>
      <c r="AF247" s="49" t="s">
        <v>29</v>
      </c>
      <c r="AG247" s="50" t="s">
        <v>71</v>
      </c>
      <c r="AH247" s="43">
        <v>350.62981718933213</v>
      </c>
      <c r="AI247" s="51">
        <v>57.46107371999085</v>
      </c>
    </row>
    <row r="248" spans="1:35">
      <c r="A248" s="467"/>
      <c r="B248" s="345"/>
      <c r="C248" s="451"/>
      <c r="D248" s="451"/>
      <c r="E248" s="451"/>
      <c r="F248" s="451"/>
      <c r="G248" s="451"/>
      <c r="H248" s="451"/>
      <c r="I248" s="461"/>
      <c r="J248" s="461"/>
      <c r="O248" s="426" t="s">
        <v>517</v>
      </c>
      <c r="P248" s="427" t="s">
        <v>570</v>
      </c>
      <c r="Q248" s="428" t="s">
        <v>517</v>
      </c>
      <c r="R248" s="428" t="s">
        <v>517</v>
      </c>
      <c r="S248" s="428" t="s">
        <v>517</v>
      </c>
      <c r="T248" s="428" t="s">
        <v>517</v>
      </c>
      <c r="U248" s="428" t="s">
        <v>517</v>
      </c>
      <c r="V248" s="428" t="s">
        <v>517</v>
      </c>
      <c r="W248" s="429" t="s">
        <v>517</v>
      </c>
      <c r="X248" s="429" t="s">
        <v>517</v>
      </c>
      <c r="Y248" s="457"/>
      <c r="Z248" s="345"/>
      <c r="AA248" s="46" t="s">
        <v>519</v>
      </c>
      <c r="AB248" s="61" t="s">
        <v>99</v>
      </c>
      <c r="AC248" s="46" t="s">
        <v>74</v>
      </c>
      <c r="AD248" s="374" t="s">
        <v>520</v>
      </c>
      <c r="AE248" s="61"/>
      <c r="AF248" s="49" t="s">
        <v>29</v>
      </c>
      <c r="AG248" s="50" t="s">
        <v>71</v>
      </c>
      <c r="AH248" s="43">
        <v>926.95490422429862</v>
      </c>
      <c r="AI248" s="51">
        <v>151.9089976822429</v>
      </c>
    </row>
    <row r="249" spans="1:35">
      <c r="A249" s="467"/>
      <c r="B249" s="345"/>
      <c r="C249" s="451"/>
      <c r="D249" s="451"/>
      <c r="E249" s="451"/>
      <c r="F249" s="451"/>
      <c r="G249" s="451"/>
      <c r="H249" s="451"/>
      <c r="I249" s="461"/>
      <c r="J249" s="461"/>
      <c r="O249" s="426" t="s">
        <v>517</v>
      </c>
      <c r="P249" s="427" t="s">
        <v>570</v>
      </c>
      <c r="Q249" s="428" t="s">
        <v>517</v>
      </c>
      <c r="R249" s="428" t="s">
        <v>517</v>
      </c>
      <c r="S249" s="428" t="s">
        <v>517</v>
      </c>
      <c r="T249" s="428" t="s">
        <v>517</v>
      </c>
      <c r="U249" s="428" t="s">
        <v>517</v>
      </c>
      <c r="V249" s="428" t="s">
        <v>517</v>
      </c>
      <c r="W249" s="429" t="s">
        <v>517</v>
      </c>
      <c r="X249" s="429" t="s">
        <v>517</v>
      </c>
      <c r="Y249" s="457"/>
      <c r="Z249" s="345"/>
      <c r="AA249" s="46" t="s">
        <v>519</v>
      </c>
      <c r="AB249" s="61" t="s">
        <v>99</v>
      </c>
      <c r="AC249" s="46" t="s">
        <v>197</v>
      </c>
      <c r="AD249" s="374" t="s">
        <v>520</v>
      </c>
      <c r="AE249" s="61"/>
      <c r="AF249" s="49" t="s">
        <v>29</v>
      </c>
      <c r="AG249" s="50" t="s">
        <v>71</v>
      </c>
      <c r="AH249" s="43">
        <v>225.55472422429858</v>
      </c>
      <c r="AI249" s="51">
        <v>36.963817682242905</v>
      </c>
    </row>
    <row r="250" spans="1:35">
      <c r="A250" s="467"/>
      <c r="B250" s="345"/>
      <c r="C250" s="451"/>
      <c r="D250" s="451"/>
      <c r="E250" s="451"/>
      <c r="F250" s="451"/>
      <c r="G250" s="451"/>
      <c r="H250" s="451"/>
      <c r="I250" s="461"/>
      <c r="J250" s="461"/>
      <c r="O250" s="426" t="s">
        <v>517</v>
      </c>
      <c r="P250" s="427" t="s">
        <v>570</v>
      </c>
      <c r="Q250" s="428" t="s">
        <v>517</v>
      </c>
      <c r="R250" s="428" t="s">
        <v>517</v>
      </c>
      <c r="S250" s="428" t="s">
        <v>517</v>
      </c>
      <c r="T250" s="428" t="s">
        <v>517</v>
      </c>
      <c r="U250" s="428" t="s">
        <v>517</v>
      </c>
      <c r="V250" s="428" t="s">
        <v>517</v>
      </c>
      <c r="W250" s="429" t="s">
        <v>517</v>
      </c>
      <c r="X250" s="429" t="s">
        <v>517</v>
      </c>
      <c r="Y250" s="457"/>
      <c r="Z250" s="345"/>
      <c r="AA250" s="46" t="s">
        <v>519</v>
      </c>
      <c r="AB250" s="61" t="s">
        <v>78</v>
      </c>
      <c r="AC250" s="46" t="s">
        <v>522</v>
      </c>
      <c r="AD250" s="353" t="s">
        <v>505</v>
      </c>
      <c r="AE250" s="61"/>
      <c r="AF250" s="49" t="s">
        <v>29</v>
      </c>
      <c r="AG250" s="50" t="s">
        <v>71</v>
      </c>
      <c r="AH250" s="43">
        <v>697.62614360394446</v>
      </c>
      <c r="AI250" s="51">
        <v>114.32669243007786</v>
      </c>
    </row>
    <row r="251" spans="1:35">
      <c r="A251" s="467"/>
      <c r="B251" s="345"/>
      <c r="C251" s="451"/>
      <c r="D251" s="451"/>
      <c r="E251" s="451"/>
      <c r="F251" s="451"/>
      <c r="G251" s="451"/>
      <c r="H251" s="451"/>
      <c r="I251" s="461"/>
      <c r="J251" s="461"/>
      <c r="O251" s="426" t="s">
        <v>517</v>
      </c>
      <c r="P251" s="427" t="s">
        <v>570</v>
      </c>
      <c r="Q251" s="428" t="s">
        <v>517</v>
      </c>
      <c r="R251" s="428" t="s">
        <v>517</v>
      </c>
      <c r="S251" s="428" t="s">
        <v>517</v>
      </c>
      <c r="T251" s="428" t="s">
        <v>517</v>
      </c>
      <c r="U251" s="428" t="s">
        <v>517</v>
      </c>
      <c r="V251" s="428" t="s">
        <v>517</v>
      </c>
      <c r="W251" s="429" t="s">
        <v>517</v>
      </c>
      <c r="X251" s="429" t="s">
        <v>517</v>
      </c>
      <c r="Y251" s="457"/>
      <c r="Z251" s="345"/>
      <c r="AA251" s="46" t="s">
        <v>519</v>
      </c>
      <c r="AB251" s="61" t="s">
        <v>72</v>
      </c>
      <c r="AC251" s="46" t="s">
        <v>74</v>
      </c>
      <c r="AD251" s="353" t="s">
        <v>505</v>
      </c>
      <c r="AE251" s="61"/>
      <c r="AF251" s="49" t="s">
        <v>29</v>
      </c>
      <c r="AG251" s="50" t="s">
        <v>71</v>
      </c>
      <c r="AH251" s="43">
        <v>603.39395999999999</v>
      </c>
      <c r="AI251" s="51">
        <v>98.883960000000002</v>
      </c>
    </row>
    <row r="252" spans="1:35">
      <c r="A252" s="467"/>
      <c r="B252" s="345"/>
      <c r="C252" s="451"/>
      <c r="D252" s="451"/>
      <c r="E252" s="451"/>
      <c r="F252" s="451"/>
      <c r="G252" s="451"/>
      <c r="H252" s="451"/>
      <c r="I252" s="461"/>
      <c r="J252" s="461"/>
      <c r="O252" s="426" t="s">
        <v>517</v>
      </c>
      <c r="P252" s="427" t="s">
        <v>570</v>
      </c>
      <c r="Q252" s="428" t="s">
        <v>517</v>
      </c>
      <c r="R252" s="428" t="s">
        <v>517</v>
      </c>
      <c r="S252" s="428" t="s">
        <v>517</v>
      </c>
      <c r="T252" s="428" t="s">
        <v>517</v>
      </c>
      <c r="U252" s="428" t="s">
        <v>517</v>
      </c>
      <c r="V252" s="428" t="s">
        <v>517</v>
      </c>
      <c r="W252" s="429" t="s">
        <v>517</v>
      </c>
      <c r="X252" s="429" t="s">
        <v>517</v>
      </c>
      <c r="Y252" s="457"/>
      <c r="Z252" s="345"/>
      <c r="AA252" s="46" t="s">
        <v>519</v>
      </c>
      <c r="AB252" s="61" t="s">
        <v>72</v>
      </c>
      <c r="AC252" s="46" t="s">
        <v>197</v>
      </c>
      <c r="AD252" s="353" t="s">
        <v>505</v>
      </c>
      <c r="AE252" s="61"/>
      <c r="AF252" s="49" t="s">
        <v>29</v>
      </c>
      <c r="AG252" s="50" t="s">
        <v>71</v>
      </c>
      <c r="AH252" s="43">
        <v>288.03923474465262</v>
      </c>
      <c r="AI252" s="51">
        <v>47.203754188923</v>
      </c>
    </row>
    <row r="253" spans="1:35">
      <c r="A253" s="467"/>
      <c r="B253" s="345"/>
      <c r="C253" s="451"/>
      <c r="D253" s="451"/>
      <c r="E253" s="451"/>
      <c r="F253" s="451"/>
      <c r="G253" s="451"/>
      <c r="H253" s="451"/>
      <c r="I253" s="461"/>
      <c r="J253" s="461"/>
      <c r="O253" s="426" t="s">
        <v>517</v>
      </c>
      <c r="P253" s="427" t="s">
        <v>570</v>
      </c>
      <c r="Q253" s="428" t="s">
        <v>517</v>
      </c>
      <c r="R253" s="428" t="s">
        <v>517</v>
      </c>
      <c r="S253" s="428" t="s">
        <v>517</v>
      </c>
      <c r="T253" s="428" t="s">
        <v>517</v>
      </c>
      <c r="U253" s="428" t="s">
        <v>517</v>
      </c>
      <c r="V253" s="428" t="s">
        <v>517</v>
      </c>
      <c r="W253" s="429" t="s">
        <v>517</v>
      </c>
      <c r="X253" s="429" t="s">
        <v>517</v>
      </c>
      <c r="Y253" s="457"/>
      <c r="Z253" s="345"/>
      <c r="AA253" s="46" t="s">
        <v>519</v>
      </c>
      <c r="AB253" s="61" t="s">
        <v>105</v>
      </c>
      <c r="AC253" s="46" t="s">
        <v>197</v>
      </c>
      <c r="AD253" s="374" t="s">
        <v>520</v>
      </c>
      <c r="AE253" s="61" t="s">
        <v>506</v>
      </c>
      <c r="AF253" s="49" t="s">
        <v>29</v>
      </c>
      <c r="AG253" s="50" t="s">
        <v>71</v>
      </c>
      <c r="AH253" s="43">
        <v>814.97741292655576</v>
      </c>
      <c r="AI253" s="51">
        <v>133.55817134916799</v>
      </c>
    </row>
    <row r="254" spans="1:35">
      <c r="A254" s="467"/>
      <c r="B254" s="345"/>
      <c r="C254" s="451"/>
      <c r="D254" s="451"/>
      <c r="E254" s="451"/>
      <c r="F254" s="451"/>
      <c r="G254" s="451"/>
      <c r="H254" s="451"/>
      <c r="I254" s="461"/>
      <c r="J254" s="461"/>
      <c r="O254" s="426" t="s">
        <v>517</v>
      </c>
      <c r="P254" s="427" t="s">
        <v>570</v>
      </c>
      <c r="Q254" s="428" t="s">
        <v>517</v>
      </c>
      <c r="R254" s="428" t="s">
        <v>517</v>
      </c>
      <c r="S254" s="428" t="s">
        <v>517</v>
      </c>
      <c r="T254" s="428" t="s">
        <v>517</v>
      </c>
      <c r="U254" s="428" t="s">
        <v>517</v>
      </c>
      <c r="V254" s="428" t="s">
        <v>517</v>
      </c>
      <c r="W254" s="429" t="s">
        <v>517</v>
      </c>
      <c r="X254" s="429" t="s">
        <v>517</v>
      </c>
      <c r="Y254" s="457"/>
      <c r="Z254" s="345"/>
      <c r="AA254" s="46" t="s">
        <v>519</v>
      </c>
      <c r="AB254" s="61" t="s">
        <v>267</v>
      </c>
      <c r="AC254" s="46" t="s">
        <v>197</v>
      </c>
      <c r="AD254" s="378" t="s">
        <v>524</v>
      </c>
      <c r="AE254" s="61"/>
      <c r="AF254" s="49" t="s">
        <v>29</v>
      </c>
      <c r="AG254" s="50" t="s">
        <v>71</v>
      </c>
      <c r="AH254" s="43">
        <v>382.88074463551408</v>
      </c>
      <c r="AI254" s="51">
        <v>62.746342766355156</v>
      </c>
    </row>
    <row r="255" spans="1:35">
      <c r="A255" s="467"/>
      <c r="B255" s="345"/>
      <c r="C255" s="451"/>
      <c r="D255" s="451"/>
      <c r="E255" s="451"/>
      <c r="F255" s="451"/>
      <c r="G255" s="451"/>
      <c r="H255" s="451"/>
      <c r="I255" s="461"/>
      <c r="J255" s="461"/>
      <c r="O255" s="426" t="s">
        <v>517</v>
      </c>
      <c r="P255" s="427" t="s">
        <v>570</v>
      </c>
      <c r="Q255" s="428" t="s">
        <v>517</v>
      </c>
      <c r="R255" s="428" t="s">
        <v>517</v>
      </c>
      <c r="S255" s="428" t="s">
        <v>517</v>
      </c>
      <c r="T255" s="428" t="s">
        <v>517</v>
      </c>
      <c r="U255" s="428" t="s">
        <v>517</v>
      </c>
      <c r="V255" s="428" t="s">
        <v>517</v>
      </c>
      <c r="W255" s="429" t="s">
        <v>517</v>
      </c>
      <c r="X255" s="429" t="s">
        <v>517</v>
      </c>
      <c r="Y255" s="457"/>
      <c r="Z255" s="345"/>
      <c r="AA255" s="46" t="s">
        <v>519</v>
      </c>
      <c r="AB255" s="61" t="s">
        <v>269</v>
      </c>
      <c r="AC255" s="46" t="s">
        <v>197</v>
      </c>
      <c r="AD255" s="378" t="s">
        <v>524</v>
      </c>
      <c r="AE255" s="61"/>
      <c r="AF255" s="49" t="s">
        <v>29</v>
      </c>
      <c r="AG255" s="50" t="s">
        <v>71</v>
      </c>
      <c r="AH255" s="43">
        <v>293.50054013229476</v>
      </c>
      <c r="AI255" s="51">
        <v>48.098750724021528</v>
      </c>
    </row>
    <row r="256" spans="1:35">
      <c r="A256" s="467"/>
      <c r="B256" s="345"/>
      <c r="C256" s="451"/>
      <c r="D256" s="451"/>
      <c r="E256" s="451"/>
      <c r="F256" s="451"/>
      <c r="G256" s="451"/>
      <c r="H256" s="451"/>
      <c r="I256" s="461"/>
      <c r="J256" s="461"/>
      <c r="O256" s="426" t="s">
        <v>517</v>
      </c>
      <c r="P256" s="427" t="s">
        <v>570</v>
      </c>
      <c r="Q256" s="428" t="s">
        <v>517</v>
      </c>
      <c r="R256" s="428" t="s">
        <v>517</v>
      </c>
      <c r="S256" s="428" t="s">
        <v>517</v>
      </c>
      <c r="T256" s="428" t="s">
        <v>517</v>
      </c>
      <c r="U256" s="428" t="s">
        <v>517</v>
      </c>
      <c r="V256" s="428" t="s">
        <v>517</v>
      </c>
      <c r="W256" s="429" t="s">
        <v>517</v>
      </c>
      <c r="X256" s="429" t="s">
        <v>517</v>
      </c>
      <c r="Y256" s="457"/>
      <c r="Z256" s="345"/>
      <c r="AA256" s="46" t="s">
        <v>519</v>
      </c>
      <c r="AB256" s="61" t="s">
        <v>78</v>
      </c>
      <c r="AC256" s="46" t="s">
        <v>197</v>
      </c>
      <c r="AD256" s="353" t="s">
        <v>505</v>
      </c>
      <c r="AE256" s="61" t="s">
        <v>506</v>
      </c>
      <c r="AF256" s="49" t="s">
        <v>29</v>
      </c>
      <c r="AG256" s="50" t="s">
        <v>71</v>
      </c>
      <c r="AH256" s="43">
        <v>1627.6835785605417</v>
      </c>
      <c r="AI256" s="51">
        <v>266.74413160356698</v>
      </c>
    </row>
    <row r="257" spans="1:35">
      <c r="A257" s="467"/>
      <c r="B257" s="345"/>
      <c r="C257" s="451"/>
      <c r="D257" s="451"/>
      <c r="E257" s="451"/>
      <c r="F257" s="451"/>
      <c r="G257" s="451"/>
      <c r="H257" s="451"/>
      <c r="I257" s="461"/>
      <c r="J257" s="461"/>
      <c r="O257" s="426" t="s">
        <v>517</v>
      </c>
      <c r="P257" s="427" t="s">
        <v>570</v>
      </c>
      <c r="Q257" s="428" t="s">
        <v>517</v>
      </c>
      <c r="R257" s="428" t="s">
        <v>517</v>
      </c>
      <c r="S257" s="428" t="s">
        <v>517</v>
      </c>
      <c r="T257" s="428" t="s">
        <v>517</v>
      </c>
      <c r="U257" s="428" t="s">
        <v>517</v>
      </c>
      <c r="V257" s="428" t="s">
        <v>517</v>
      </c>
      <c r="W257" s="429" t="s">
        <v>517</v>
      </c>
      <c r="X257" s="429" t="s">
        <v>517</v>
      </c>
      <c r="Y257" s="457"/>
      <c r="Z257" s="345"/>
      <c r="AA257" s="46" t="s">
        <v>519</v>
      </c>
      <c r="AB257" s="61" t="s">
        <v>111</v>
      </c>
      <c r="AC257" s="46" t="s">
        <v>197</v>
      </c>
      <c r="AD257" s="374" t="s">
        <v>520</v>
      </c>
      <c r="AE257" s="61"/>
      <c r="AF257" s="49" t="s">
        <v>29</v>
      </c>
      <c r="AG257" s="50" t="s">
        <v>71</v>
      </c>
      <c r="AH257" s="380">
        <v>708.49892465943935</v>
      </c>
      <c r="AI257" s="51">
        <v>116.10851942579438</v>
      </c>
    </row>
    <row r="258" spans="1:35">
      <c r="A258" s="467"/>
      <c r="B258" s="345"/>
      <c r="C258" s="451"/>
      <c r="D258" s="451"/>
      <c r="E258" s="451"/>
      <c r="F258" s="451"/>
      <c r="G258" s="451"/>
      <c r="H258" s="451"/>
      <c r="I258" s="461"/>
      <c r="J258" s="461"/>
      <c r="O258" s="426" t="s">
        <v>517</v>
      </c>
      <c r="P258" s="427" t="s">
        <v>570</v>
      </c>
      <c r="Q258" s="428" t="s">
        <v>517</v>
      </c>
      <c r="R258" s="428" t="s">
        <v>517</v>
      </c>
      <c r="S258" s="428" t="s">
        <v>517</v>
      </c>
      <c r="T258" s="428" t="s">
        <v>517</v>
      </c>
      <c r="U258" s="428" t="s">
        <v>517</v>
      </c>
      <c r="V258" s="428" t="s">
        <v>517</v>
      </c>
      <c r="W258" s="429" t="s">
        <v>517</v>
      </c>
      <c r="X258" s="429" t="s">
        <v>517</v>
      </c>
      <c r="Y258" s="457"/>
      <c r="Z258" s="345"/>
      <c r="AA258" s="46" t="s">
        <v>519</v>
      </c>
      <c r="AB258" s="61" t="s">
        <v>525</v>
      </c>
      <c r="AC258" s="46"/>
      <c r="AD258" s="153"/>
      <c r="AE258" s="61"/>
      <c r="AF258" s="49" t="s">
        <v>29</v>
      </c>
      <c r="AG258" s="50" t="s">
        <v>526</v>
      </c>
      <c r="AH258" s="43"/>
      <c r="AI258" s="51"/>
    </row>
    <row r="259" spans="1:35">
      <c r="A259" s="467"/>
      <c r="B259" s="345"/>
      <c r="C259" s="451"/>
      <c r="D259" s="451"/>
      <c r="E259" s="451"/>
      <c r="F259" s="451"/>
      <c r="G259" s="451"/>
      <c r="H259" s="451"/>
      <c r="I259" s="461"/>
      <c r="J259" s="461"/>
      <c r="O259" s="426" t="s">
        <v>517</v>
      </c>
      <c r="P259" s="427" t="s">
        <v>570</v>
      </c>
      <c r="Q259" s="428" t="s">
        <v>517</v>
      </c>
      <c r="R259" s="428" t="s">
        <v>517</v>
      </c>
      <c r="S259" s="428" t="s">
        <v>517</v>
      </c>
      <c r="T259" s="428" t="s">
        <v>517</v>
      </c>
      <c r="U259" s="428" t="s">
        <v>517</v>
      </c>
      <c r="V259" s="428" t="s">
        <v>517</v>
      </c>
      <c r="W259" s="429" t="s">
        <v>517</v>
      </c>
      <c r="X259" s="429" t="s">
        <v>517</v>
      </c>
      <c r="Y259" s="457"/>
      <c r="Z259" s="345"/>
      <c r="AA259" s="46" t="s">
        <v>527</v>
      </c>
      <c r="AB259" s="61" t="s">
        <v>528</v>
      </c>
      <c r="AC259" s="46"/>
      <c r="AD259" s="153"/>
      <c r="AE259" s="61"/>
      <c r="AF259" s="49" t="s">
        <v>29</v>
      </c>
      <c r="AG259" s="50" t="s">
        <v>526</v>
      </c>
      <c r="AH259" s="43"/>
      <c r="AI259" s="51"/>
    </row>
    <row r="260" spans="1:35">
      <c r="A260" s="467"/>
      <c r="B260" s="345"/>
      <c r="C260" s="451"/>
      <c r="D260" s="451"/>
      <c r="E260" s="451"/>
      <c r="F260" s="451"/>
      <c r="G260" s="451"/>
      <c r="H260" s="451"/>
      <c r="I260" s="461"/>
      <c r="J260" s="461"/>
      <c r="O260" s="426" t="s">
        <v>517</v>
      </c>
      <c r="P260" s="427" t="s">
        <v>570</v>
      </c>
      <c r="Q260" s="428" t="s">
        <v>517</v>
      </c>
      <c r="R260" s="428" t="s">
        <v>517</v>
      </c>
      <c r="S260" s="428" t="s">
        <v>517</v>
      </c>
      <c r="T260" s="428" t="s">
        <v>517</v>
      </c>
      <c r="U260" s="428" t="s">
        <v>517</v>
      </c>
      <c r="V260" s="428" t="s">
        <v>517</v>
      </c>
      <c r="W260" s="429" t="s">
        <v>517</v>
      </c>
      <c r="X260" s="429" t="s">
        <v>517</v>
      </c>
      <c r="Y260" s="457"/>
      <c r="Z260" s="345"/>
      <c r="AA260" s="46" t="s">
        <v>519</v>
      </c>
      <c r="AB260" s="61" t="s">
        <v>177</v>
      </c>
      <c r="AC260" s="46"/>
      <c r="AD260" s="153"/>
      <c r="AE260" s="61"/>
      <c r="AF260" s="49" t="s">
        <v>29</v>
      </c>
      <c r="AG260" s="50" t="s">
        <v>526</v>
      </c>
      <c r="AH260" s="43"/>
      <c r="AI260" s="51"/>
    </row>
    <row r="261" spans="1:35">
      <c r="A261" s="467"/>
      <c r="B261" s="345"/>
      <c r="C261" s="451"/>
      <c r="D261" s="451"/>
      <c r="E261" s="451"/>
      <c r="F261" s="451"/>
      <c r="G261" s="451"/>
      <c r="H261" s="451"/>
      <c r="I261" s="461"/>
      <c r="J261" s="461"/>
      <c r="O261" s="426" t="s">
        <v>517</v>
      </c>
      <c r="P261" s="427" t="s">
        <v>570</v>
      </c>
      <c r="Q261" s="428" t="s">
        <v>517</v>
      </c>
      <c r="R261" s="428" t="s">
        <v>517</v>
      </c>
      <c r="S261" s="428" t="s">
        <v>517</v>
      </c>
      <c r="T261" s="428" t="s">
        <v>517</v>
      </c>
      <c r="U261" s="428" t="s">
        <v>517</v>
      </c>
      <c r="V261" s="428" t="s">
        <v>517</v>
      </c>
      <c r="W261" s="429" t="s">
        <v>517</v>
      </c>
      <c r="X261" s="429" t="s">
        <v>517</v>
      </c>
      <c r="Y261" s="457"/>
      <c r="Z261" s="345"/>
      <c r="AA261" s="46" t="s">
        <v>519</v>
      </c>
      <c r="AB261" s="61" t="s">
        <v>207</v>
      </c>
      <c r="AC261" s="46"/>
      <c r="AD261" s="153"/>
      <c r="AE261" s="61"/>
      <c r="AF261" s="49" t="s">
        <v>29</v>
      </c>
      <c r="AG261" s="50" t="s">
        <v>526</v>
      </c>
      <c r="AH261" s="43"/>
      <c r="AI261" s="51"/>
    </row>
    <row r="262" spans="1:35">
      <c r="A262" s="467"/>
      <c r="B262" s="345"/>
      <c r="C262" s="451"/>
      <c r="D262" s="451"/>
      <c r="E262" s="451"/>
      <c r="F262" s="451"/>
      <c r="G262" s="451"/>
      <c r="H262" s="451"/>
      <c r="I262" s="461"/>
      <c r="J262" s="461"/>
      <c r="O262" s="426" t="s">
        <v>517</v>
      </c>
      <c r="P262" s="427" t="s">
        <v>570</v>
      </c>
      <c r="Q262" s="428" t="s">
        <v>517</v>
      </c>
      <c r="R262" s="428" t="s">
        <v>517</v>
      </c>
      <c r="S262" s="428" t="s">
        <v>517</v>
      </c>
      <c r="T262" s="428" t="s">
        <v>517</v>
      </c>
      <c r="U262" s="428" t="s">
        <v>517</v>
      </c>
      <c r="V262" s="428" t="s">
        <v>517</v>
      </c>
      <c r="W262" s="429" t="s">
        <v>517</v>
      </c>
      <c r="X262" s="429" t="s">
        <v>517</v>
      </c>
      <c r="Y262" s="457"/>
      <c r="Z262" s="345"/>
      <c r="AA262" s="46" t="s">
        <v>519</v>
      </c>
      <c r="AB262" s="287" t="s">
        <v>529</v>
      </c>
      <c r="AC262" s="46"/>
      <c r="AD262" s="153"/>
      <c r="AE262" s="61"/>
      <c r="AF262" s="49" t="s">
        <v>48</v>
      </c>
      <c r="AG262" s="50" t="s">
        <v>530</v>
      </c>
      <c r="AH262" s="43">
        <v>-973.62</v>
      </c>
      <c r="AI262" s="51">
        <v>0</v>
      </c>
    </row>
    <row r="263" spans="1:35">
      <c r="A263" s="467"/>
      <c r="B263" s="345"/>
      <c r="C263" s="451"/>
      <c r="D263" s="451"/>
      <c r="E263" s="451"/>
      <c r="F263" s="451"/>
      <c r="G263" s="451"/>
      <c r="H263" s="451"/>
      <c r="I263" s="461"/>
      <c r="J263" s="461"/>
      <c r="O263" s="426" t="s">
        <v>517</v>
      </c>
      <c r="P263" s="427" t="s">
        <v>570</v>
      </c>
      <c r="Q263" s="428" t="s">
        <v>517</v>
      </c>
      <c r="R263" s="428" t="s">
        <v>517</v>
      </c>
      <c r="S263" s="428" t="s">
        <v>517</v>
      </c>
      <c r="T263" s="428" t="s">
        <v>517</v>
      </c>
      <c r="U263" s="428" t="s">
        <v>517</v>
      </c>
      <c r="V263" s="428" t="s">
        <v>517</v>
      </c>
      <c r="W263" s="429" t="s">
        <v>517</v>
      </c>
      <c r="X263" s="429" t="s">
        <v>517</v>
      </c>
      <c r="Y263" s="457"/>
      <c r="Z263" s="345"/>
      <c r="AA263" s="46" t="s">
        <v>519</v>
      </c>
      <c r="AB263" s="61" t="s">
        <v>531</v>
      </c>
      <c r="AC263" s="46"/>
      <c r="AD263" s="153"/>
      <c r="AE263" s="61"/>
      <c r="AF263" s="49" t="s">
        <v>62</v>
      </c>
      <c r="AG263" s="50" t="s">
        <v>21</v>
      </c>
      <c r="AH263" s="43">
        <v>-2660</v>
      </c>
      <c r="AI263" s="51">
        <v>0</v>
      </c>
    </row>
    <row r="264" spans="1:35">
      <c r="A264" s="467"/>
      <c r="B264" s="345"/>
      <c r="C264" s="451"/>
      <c r="D264" s="451"/>
      <c r="E264" s="451"/>
      <c r="F264" s="451"/>
      <c r="G264" s="451"/>
      <c r="H264" s="451"/>
      <c r="I264" s="461"/>
      <c r="J264" s="461"/>
      <c r="O264" s="426" t="s">
        <v>517</v>
      </c>
      <c r="P264" s="427" t="s">
        <v>570</v>
      </c>
      <c r="Q264" s="428" t="s">
        <v>517</v>
      </c>
      <c r="R264" s="428" t="s">
        <v>517</v>
      </c>
      <c r="S264" s="428" t="s">
        <v>517</v>
      </c>
      <c r="T264" s="428" t="s">
        <v>517</v>
      </c>
      <c r="U264" s="428" t="s">
        <v>517</v>
      </c>
      <c r="V264" s="428" t="s">
        <v>517</v>
      </c>
      <c r="W264" s="429" t="s">
        <v>517</v>
      </c>
      <c r="X264" s="429" t="s">
        <v>517</v>
      </c>
      <c r="Y264" s="457"/>
      <c r="Z264" s="345"/>
      <c r="AA264" s="46" t="s">
        <v>519</v>
      </c>
      <c r="AB264" s="61" t="s">
        <v>89</v>
      </c>
      <c r="AC264" s="46"/>
      <c r="AD264" s="153"/>
      <c r="AE264" s="61" t="s">
        <v>532</v>
      </c>
      <c r="AF264" s="49" t="s">
        <v>63</v>
      </c>
      <c r="AG264" s="50" t="s">
        <v>91</v>
      </c>
      <c r="AH264" s="43">
        <v>-1000</v>
      </c>
      <c r="AI264" s="51"/>
    </row>
    <row r="265" spans="1:35">
      <c r="A265" s="467"/>
      <c r="B265" s="345"/>
      <c r="C265" s="451"/>
      <c r="D265" s="451"/>
      <c r="E265" s="451"/>
      <c r="F265" s="451"/>
      <c r="G265" s="451"/>
      <c r="H265" s="451"/>
      <c r="I265" s="461"/>
      <c r="J265" s="461"/>
      <c r="O265" s="426" t="s">
        <v>517</v>
      </c>
      <c r="P265" s="427" t="s">
        <v>570</v>
      </c>
      <c r="Q265" s="428" t="s">
        <v>517</v>
      </c>
      <c r="R265" s="428" t="s">
        <v>517</v>
      </c>
      <c r="S265" s="428" t="s">
        <v>517</v>
      </c>
      <c r="T265" s="428" t="s">
        <v>517</v>
      </c>
      <c r="U265" s="428" t="s">
        <v>517</v>
      </c>
      <c r="V265" s="428" t="s">
        <v>517</v>
      </c>
      <c r="W265" s="429" t="s">
        <v>517</v>
      </c>
      <c r="X265" s="429" t="s">
        <v>517</v>
      </c>
      <c r="Y265" s="457"/>
      <c r="Z265" s="345"/>
      <c r="AA265" s="46" t="s">
        <v>519</v>
      </c>
      <c r="AB265" s="61" t="s">
        <v>533</v>
      </c>
      <c r="AC265" s="46"/>
      <c r="AD265" s="153"/>
      <c r="AE265" s="61"/>
      <c r="AF265" s="49" t="s">
        <v>48</v>
      </c>
      <c r="AG265" s="50" t="s">
        <v>534</v>
      </c>
      <c r="AH265" s="43">
        <v>-500</v>
      </c>
      <c r="AI265" s="51">
        <v>0</v>
      </c>
    </row>
    <row r="266" spans="1:35">
      <c r="A266" s="467"/>
      <c r="B266" s="345"/>
      <c r="C266" s="451"/>
      <c r="D266" s="451"/>
      <c r="E266" s="451"/>
      <c r="F266" s="451"/>
      <c r="G266" s="451"/>
      <c r="H266" s="451"/>
      <c r="I266" s="461"/>
      <c r="J266" s="461"/>
      <c r="O266" s="426" t="s">
        <v>517</v>
      </c>
      <c r="P266" s="427" t="s">
        <v>570</v>
      </c>
      <c r="Q266" s="428" t="s">
        <v>517</v>
      </c>
      <c r="R266" s="428" t="s">
        <v>517</v>
      </c>
      <c r="S266" s="428" t="s">
        <v>517</v>
      </c>
      <c r="T266" s="428" t="s">
        <v>517</v>
      </c>
      <c r="U266" s="428" t="s">
        <v>517</v>
      </c>
      <c r="V266" s="428" t="s">
        <v>517</v>
      </c>
      <c r="W266" s="429" t="s">
        <v>517</v>
      </c>
      <c r="X266" s="429" t="s">
        <v>517</v>
      </c>
      <c r="Y266" s="457"/>
      <c r="Z266" s="345"/>
      <c r="AA266" s="46" t="s">
        <v>519</v>
      </c>
      <c r="AB266" s="61" t="s">
        <v>116</v>
      </c>
      <c r="AC266" s="46"/>
      <c r="AD266" s="153"/>
      <c r="AE266" s="61"/>
      <c r="AF266" s="49" t="s">
        <v>48</v>
      </c>
      <c r="AG266" s="50" t="s">
        <v>530</v>
      </c>
      <c r="AH266" s="43">
        <v>-973.62</v>
      </c>
      <c r="AI266" s="51">
        <v>0</v>
      </c>
    </row>
    <row r="267" spans="1:35">
      <c r="A267" s="467"/>
      <c r="B267" s="345"/>
      <c r="C267" s="451"/>
      <c r="D267" s="451"/>
      <c r="E267" s="451"/>
      <c r="F267" s="451"/>
      <c r="G267" s="451"/>
      <c r="H267" s="451"/>
      <c r="I267" s="461"/>
      <c r="J267" s="461"/>
      <c r="O267" s="426" t="s">
        <v>517</v>
      </c>
      <c r="P267" s="427" t="s">
        <v>570</v>
      </c>
      <c r="Q267" s="428" t="s">
        <v>517</v>
      </c>
      <c r="R267" s="428" t="s">
        <v>517</v>
      </c>
      <c r="S267" s="428" t="s">
        <v>517</v>
      </c>
      <c r="T267" s="428" t="s">
        <v>517</v>
      </c>
      <c r="U267" s="428" t="s">
        <v>517</v>
      </c>
      <c r="V267" s="428" t="s">
        <v>517</v>
      </c>
      <c r="W267" s="429" t="s">
        <v>517</v>
      </c>
      <c r="X267" s="429" t="s">
        <v>517</v>
      </c>
      <c r="Y267" s="457"/>
      <c r="Z267" s="345"/>
      <c r="AA267" s="46"/>
      <c r="AB267" s="287" t="s">
        <v>390</v>
      </c>
      <c r="AC267" s="46"/>
      <c r="AD267" s="153"/>
      <c r="AE267" s="61"/>
      <c r="AF267" s="49" t="s">
        <v>48</v>
      </c>
      <c r="AG267" s="50" t="s">
        <v>127</v>
      </c>
      <c r="AH267" s="380"/>
      <c r="AI267" s="51">
        <v>0</v>
      </c>
    </row>
    <row r="268" spans="1:35">
      <c r="A268" s="467"/>
      <c r="B268" s="345"/>
      <c r="C268" s="451"/>
      <c r="D268" s="451"/>
      <c r="E268" s="451"/>
      <c r="F268" s="451"/>
      <c r="G268" s="451"/>
      <c r="H268" s="451"/>
      <c r="I268" s="461"/>
      <c r="J268" s="461"/>
      <c r="O268" s="426" t="s">
        <v>517</v>
      </c>
      <c r="P268" s="427" t="s">
        <v>570</v>
      </c>
      <c r="Q268" s="428" t="s">
        <v>517</v>
      </c>
      <c r="R268" s="428" t="s">
        <v>517</v>
      </c>
      <c r="S268" s="428" t="s">
        <v>517</v>
      </c>
      <c r="T268" s="428" t="s">
        <v>517</v>
      </c>
      <c r="U268" s="428" t="s">
        <v>517</v>
      </c>
      <c r="V268" s="428" t="s">
        <v>517</v>
      </c>
      <c r="W268" s="429" t="s">
        <v>517</v>
      </c>
      <c r="X268" s="429" t="s">
        <v>517</v>
      </c>
      <c r="Y268" s="457"/>
      <c r="Z268" s="345"/>
      <c r="AA268" s="46" t="s">
        <v>519</v>
      </c>
      <c r="AB268" s="287" t="s">
        <v>393</v>
      </c>
      <c r="AC268" s="46"/>
      <c r="AD268" s="153"/>
      <c r="AE268" s="61"/>
      <c r="AF268" s="49" t="s">
        <v>48</v>
      </c>
      <c r="AG268" s="50" t="s">
        <v>127</v>
      </c>
      <c r="AH268" s="380">
        <v>-2665</v>
      </c>
      <c r="AI268" s="51">
        <v>0</v>
      </c>
    </row>
    <row r="269" spans="1:35">
      <c r="A269" s="467"/>
      <c r="B269" s="345"/>
      <c r="C269" s="451"/>
      <c r="D269" s="451"/>
      <c r="E269" s="451"/>
      <c r="F269" s="451"/>
      <c r="G269" s="451"/>
      <c r="H269" s="451"/>
      <c r="I269" s="461"/>
      <c r="J269" s="461"/>
      <c r="O269" s="426" t="s">
        <v>517</v>
      </c>
      <c r="P269" s="427" t="s">
        <v>570</v>
      </c>
      <c r="Q269" s="428" t="s">
        <v>517</v>
      </c>
      <c r="R269" s="428" t="s">
        <v>517</v>
      </c>
      <c r="S269" s="428" t="s">
        <v>517</v>
      </c>
      <c r="T269" s="428" t="s">
        <v>517</v>
      </c>
      <c r="U269" s="428" t="s">
        <v>517</v>
      </c>
      <c r="V269" s="428" t="s">
        <v>517</v>
      </c>
      <c r="W269" s="429" t="s">
        <v>517</v>
      </c>
      <c r="X269" s="429" t="s">
        <v>517</v>
      </c>
      <c r="Y269" s="457"/>
      <c r="Z269" s="345"/>
      <c r="AA269" s="46" t="s">
        <v>519</v>
      </c>
      <c r="AB269" s="61" t="s">
        <v>536</v>
      </c>
      <c r="AC269" s="46"/>
      <c r="AD269" s="153"/>
      <c r="AE269" s="61"/>
      <c r="AF269" s="49" t="s">
        <v>38</v>
      </c>
      <c r="AG269" s="50" t="s">
        <v>537</v>
      </c>
      <c r="AH269" s="43">
        <v>-888.97</v>
      </c>
      <c r="AI269" s="51">
        <v>-145.6840468227424</v>
      </c>
    </row>
    <row r="270" spans="1:35">
      <c r="A270" s="467"/>
      <c r="B270" s="345"/>
      <c r="C270" s="451"/>
      <c r="D270" s="451"/>
      <c r="E270" s="451"/>
      <c r="F270" s="451"/>
      <c r="G270" s="451"/>
      <c r="H270" s="451"/>
      <c r="I270" s="461"/>
      <c r="J270" s="461"/>
      <c r="O270" s="426" t="s">
        <v>517</v>
      </c>
      <c r="P270" s="427" t="s">
        <v>570</v>
      </c>
      <c r="Q270" s="428" t="s">
        <v>517</v>
      </c>
      <c r="R270" s="428" t="s">
        <v>517</v>
      </c>
      <c r="S270" s="428" t="s">
        <v>517</v>
      </c>
      <c r="T270" s="428" t="s">
        <v>517</v>
      </c>
      <c r="U270" s="428" t="s">
        <v>517</v>
      </c>
      <c r="V270" s="428" t="s">
        <v>517</v>
      </c>
      <c r="W270" s="429" t="s">
        <v>517</v>
      </c>
      <c r="X270" s="429" t="s">
        <v>517</v>
      </c>
      <c r="Y270" s="457"/>
      <c r="Z270" s="345"/>
      <c r="AA270" s="46" t="s">
        <v>519</v>
      </c>
      <c r="AB270" s="61" t="s">
        <v>514</v>
      </c>
      <c r="AC270" s="46"/>
      <c r="AD270" s="153"/>
      <c r="AE270" s="61"/>
      <c r="AF270" s="49" t="s">
        <v>38</v>
      </c>
      <c r="AG270" s="50" t="s">
        <v>538</v>
      </c>
      <c r="AH270" s="43">
        <v>-462.81</v>
      </c>
      <c r="AI270" s="51">
        <v>-75.845117056856168</v>
      </c>
    </row>
    <row r="271" spans="1:35">
      <c r="A271" s="467"/>
      <c r="B271" s="345"/>
      <c r="C271" s="451"/>
      <c r="D271" s="451"/>
      <c r="E271" s="451"/>
      <c r="F271" s="451"/>
      <c r="G271" s="451"/>
      <c r="H271" s="451"/>
      <c r="I271" s="461"/>
      <c r="J271" s="461"/>
      <c r="O271" s="426" t="s">
        <v>517</v>
      </c>
      <c r="P271" s="427" t="s">
        <v>570</v>
      </c>
      <c r="Q271" s="428" t="s">
        <v>517</v>
      </c>
      <c r="R271" s="428" t="s">
        <v>517</v>
      </c>
      <c r="S271" s="428" t="s">
        <v>517</v>
      </c>
      <c r="T271" s="428" t="s">
        <v>517</v>
      </c>
      <c r="U271" s="428" t="s">
        <v>517</v>
      </c>
      <c r="V271" s="428" t="s">
        <v>517</v>
      </c>
      <c r="W271" s="429" t="s">
        <v>517</v>
      </c>
      <c r="X271" s="429" t="s">
        <v>517</v>
      </c>
      <c r="Y271" s="457"/>
      <c r="Z271" s="345"/>
      <c r="AA271" s="46" t="s">
        <v>519</v>
      </c>
      <c r="AB271" s="61" t="s">
        <v>366</v>
      </c>
      <c r="AC271" s="46"/>
      <c r="AD271" s="153"/>
      <c r="AE271" s="61"/>
      <c r="AF271" s="49" t="s">
        <v>62</v>
      </c>
      <c r="AG271" s="50" t="s">
        <v>21</v>
      </c>
      <c r="AH271" s="43">
        <v>-4522.07</v>
      </c>
      <c r="AI271" s="51">
        <v>0</v>
      </c>
    </row>
    <row r="272" spans="1:35">
      <c r="A272" s="467"/>
      <c r="B272" s="345"/>
      <c r="C272" s="451"/>
      <c r="D272" s="451"/>
      <c r="E272" s="451"/>
      <c r="F272" s="451"/>
      <c r="G272" s="451"/>
      <c r="H272" s="451"/>
      <c r="I272" s="461"/>
      <c r="J272" s="461"/>
      <c r="O272" s="426" t="s">
        <v>517</v>
      </c>
      <c r="P272" s="427" t="s">
        <v>570</v>
      </c>
      <c r="Q272" s="428" t="s">
        <v>517</v>
      </c>
      <c r="R272" s="428" t="s">
        <v>517</v>
      </c>
      <c r="S272" s="428" t="s">
        <v>517</v>
      </c>
      <c r="T272" s="428" t="s">
        <v>517</v>
      </c>
      <c r="U272" s="428" t="s">
        <v>517</v>
      </c>
      <c r="V272" s="428" t="s">
        <v>517</v>
      </c>
      <c r="W272" s="429" t="s">
        <v>517</v>
      </c>
      <c r="X272" s="429" t="s">
        <v>517</v>
      </c>
      <c r="Y272" s="457"/>
      <c r="Z272" s="391"/>
      <c r="AA272" s="382"/>
      <c r="AB272" s="382"/>
      <c r="AC272" s="395"/>
      <c r="AD272" s="396"/>
      <c r="AE272" s="382"/>
      <c r="AF272" s="383"/>
      <c r="AG272" s="397"/>
      <c r="AH272" s="398">
        <v>112.06051227241915</v>
      </c>
      <c r="AI272" s="399" t="s">
        <v>517</v>
      </c>
    </row>
    <row r="273" spans="1:35">
      <c r="A273" s="467"/>
      <c r="B273" s="345"/>
      <c r="C273" s="451"/>
      <c r="D273" s="451"/>
      <c r="E273" s="451"/>
      <c r="F273" s="451"/>
      <c r="G273" s="451"/>
      <c r="H273" s="451"/>
      <c r="I273" s="461"/>
      <c r="J273" s="461"/>
      <c r="O273" s="426" t="s">
        <v>517</v>
      </c>
      <c r="P273" s="427" t="s">
        <v>570</v>
      </c>
      <c r="Q273" s="428" t="s">
        <v>517</v>
      </c>
      <c r="R273" s="428" t="s">
        <v>517</v>
      </c>
      <c r="S273" s="428" t="s">
        <v>517</v>
      </c>
      <c r="T273" s="428" t="s">
        <v>517</v>
      </c>
      <c r="U273" s="428" t="s">
        <v>517</v>
      </c>
      <c r="V273" s="428" t="s">
        <v>517</v>
      </c>
      <c r="W273" s="429" t="s">
        <v>517</v>
      </c>
      <c r="X273" s="429" t="s">
        <v>517</v>
      </c>
      <c r="Y273" s="457"/>
      <c r="Z273" s="351"/>
      <c r="AA273" s="46"/>
      <c r="AB273" s="61"/>
      <c r="AC273" s="46"/>
      <c r="AD273" s="153"/>
      <c r="AE273" s="61"/>
      <c r="AF273" s="49"/>
      <c r="AG273" s="50"/>
      <c r="AH273" s="43">
        <v>0</v>
      </c>
      <c r="AI273" s="51" t="s">
        <v>517</v>
      </c>
    </row>
    <row r="274" spans="1:35">
      <c r="A274" s="467"/>
      <c r="B274" s="345"/>
      <c r="C274" s="451"/>
      <c r="D274" s="451"/>
      <c r="E274" s="451"/>
      <c r="F274" s="451"/>
      <c r="G274" s="451"/>
      <c r="H274" s="451"/>
      <c r="I274" s="461"/>
      <c r="J274" s="461"/>
      <c r="O274" s="426" t="s">
        <v>517</v>
      </c>
      <c r="P274" s="427" t="s">
        <v>570</v>
      </c>
      <c r="Q274" s="428" t="s">
        <v>517</v>
      </c>
      <c r="R274" s="428" t="s">
        <v>517</v>
      </c>
      <c r="S274" s="428" t="s">
        <v>517</v>
      </c>
      <c r="T274" s="428" t="s">
        <v>517</v>
      </c>
      <c r="U274" s="428" t="s">
        <v>517</v>
      </c>
      <c r="V274" s="428" t="s">
        <v>517</v>
      </c>
      <c r="W274" s="429" t="s">
        <v>517</v>
      </c>
      <c r="X274" s="429" t="s">
        <v>517</v>
      </c>
      <c r="Y274" s="457"/>
      <c r="Z274" s="351"/>
      <c r="AA274" s="46"/>
      <c r="AB274" s="287" t="s">
        <v>480</v>
      </c>
      <c r="AC274" s="46"/>
      <c r="AD274" s="153"/>
      <c r="AE274" s="287" t="s">
        <v>481</v>
      </c>
      <c r="AF274" s="49"/>
      <c r="AG274" s="50"/>
      <c r="AH274" s="43">
        <v>-1020</v>
      </c>
      <c r="AI274" s="51" t="s">
        <v>517</v>
      </c>
    </row>
    <row r="275" spans="1:35">
      <c r="A275" s="467"/>
      <c r="B275" s="345"/>
      <c r="C275" s="451"/>
      <c r="D275" s="451"/>
      <c r="E275" s="451"/>
      <c r="F275" s="451"/>
      <c r="G275" s="451"/>
      <c r="H275" s="451"/>
      <c r="I275" s="461"/>
      <c r="J275" s="461"/>
      <c r="O275" s="426" t="s">
        <v>517</v>
      </c>
      <c r="P275" s="427" t="s">
        <v>570</v>
      </c>
      <c r="Q275" s="428" t="s">
        <v>517</v>
      </c>
      <c r="R275" s="428" t="s">
        <v>517</v>
      </c>
      <c r="S275" s="428" t="s">
        <v>517</v>
      </c>
      <c r="T275" s="428" t="s">
        <v>517</v>
      </c>
      <c r="U275" s="428" t="s">
        <v>517</v>
      </c>
      <c r="V275" s="428" t="s">
        <v>517</v>
      </c>
      <c r="W275" s="429" t="s">
        <v>517</v>
      </c>
      <c r="X275" s="429" t="s">
        <v>517</v>
      </c>
      <c r="Y275" s="457"/>
      <c r="Z275" s="351"/>
      <c r="AA275" s="46"/>
      <c r="AB275" s="287" t="s">
        <v>477</v>
      </c>
      <c r="AC275" s="46"/>
      <c r="AD275" s="153"/>
      <c r="AE275" s="287" t="s">
        <v>493</v>
      </c>
      <c r="AF275" s="49"/>
      <c r="AG275" s="50"/>
      <c r="AH275" s="43">
        <v>-163.66999999999999</v>
      </c>
      <c r="AI275" s="51" t="s">
        <v>517</v>
      </c>
    </row>
    <row r="276" spans="1:35">
      <c r="A276" s="467"/>
      <c r="B276" s="345"/>
      <c r="C276" s="451"/>
      <c r="D276" s="451"/>
      <c r="E276" s="451"/>
      <c r="F276" s="451"/>
      <c r="G276" s="451"/>
      <c r="H276" s="451"/>
      <c r="I276" s="461"/>
      <c r="J276" s="461"/>
      <c r="O276" s="426" t="s">
        <v>517</v>
      </c>
      <c r="P276" s="427" t="s">
        <v>570</v>
      </c>
      <c r="Q276" s="428" t="s">
        <v>517</v>
      </c>
      <c r="R276" s="428" t="s">
        <v>517</v>
      </c>
      <c r="S276" s="428" t="s">
        <v>517</v>
      </c>
      <c r="T276" s="428" t="s">
        <v>517</v>
      </c>
      <c r="U276" s="428" t="s">
        <v>517</v>
      </c>
      <c r="V276" s="428" t="s">
        <v>517</v>
      </c>
      <c r="W276" s="429" t="s">
        <v>517</v>
      </c>
      <c r="X276" s="429" t="s">
        <v>517</v>
      </c>
      <c r="Y276" s="457"/>
      <c r="Z276" s="351"/>
      <c r="AA276" s="46"/>
      <c r="AB276" s="61"/>
      <c r="AC276" s="46"/>
      <c r="AD276" s="153"/>
      <c r="AE276" s="287" t="s">
        <v>495</v>
      </c>
      <c r="AF276" s="49"/>
      <c r="AG276" s="50"/>
      <c r="AH276" s="43">
        <v>-168</v>
      </c>
      <c r="AI276" s="51" t="s">
        <v>517</v>
      </c>
    </row>
    <row r="277" spans="1:35">
      <c r="A277" s="467"/>
      <c r="B277" s="345"/>
      <c r="C277" s="451"/>
      <c r="D277" s="451"/>
      <c r="E277" s="451"/>
      <c r="F277" s="451"/>
      <c r="G277" s="451"/>
      <c r="H277" s="451"/>
      <c r="I277" s="461"/>
      <c r="J277" s="461"/>
      <c r="O277" s="426" t="s">
        <v>517</v>
      </c>
      <c r="P277" s="427" t="s">
        <v>570</v>
      </c>
      <c r="Q277" s="428" t="s">
        <v>517</v>
      </c>
      <c r="R277" s="428" t="s">
        <v>517</v>
      </c>
      <c r="S277" s="428" t="s">
        <v>517</v>
      </c>
      <c r="T277" s="428" t="s">
        <v>517</v>
      </c>
      <c r="U277" s="428" t="s">
        <v>517</v>
      </c>
      <c r="V277" s="428" t="s">
        <v>517</v>
      </c>
      <c r="W277" s="429" t="s">
        <v>517</v>
      </c>
      <c r="X277" s="429" t="s">
        <v>517</v>
      </c>
      <c r="Y277" s="457"/>
      <c r="Z277" s="351"/>
      <c r="AA277" s="46"/>
      <c r="AB277" s="287" t="s">
        <v>497</v>
      </c>
      <c r="AC277" s="46"/>
      <c r="AD277" s="153"/>
      <c r="AE277" s="287" t="s">
        <v>498</v>
      </c>
      <c r="AF277" s="49"/>
      <c r="AG277" s="50"/>
      <c r="AH277" s="43">
        <v>-500</v>
      </c>
      <c r="AI277" s="51" t="s">
        <v>517</v>
      </c>
    </row>
    <row r="278" spans="1:35">
      <c r="A278" s="467"/>
      <c r="B278" s="345"/>
      <c r="C278" s="451"/>
      <c r="D278" s="451"/>
      <c r="E278" s="451"/>
      <c r="F278" s="451"/>
      <c r="G278" s="451"/>
      <c r="H278" s="451"/>
      <c r="I278" s="461"/>
      <c r="J278" s="461"/>
      <c r="O278" s="426" t="s">
        <v>517</v>
      </c>
      <c r="P278" s="427" t="s">
        <v>570</v>
      </c>
      <c r="Q278" s="428" t="s">
        <v>517</v>
      </c>
      <c r="R278" s="428" t="s">
        <v>517</v>
      </c>
      <c r="S278" s="428" t="s">
        <v>517</v>
      </c>
      <c r="T278" s="428" t="s">
        <v>517</v>
      </c>
      <c r="U278" s="428" t="s">
        <v>517</v>
      </c>
      <c r="V278" s="428" t="s">
        <v>517</v>
      </c>
      <c r="W278" s="429" t="s">
        <v>517</v>
      </c>
      <c r="X278" s="429" t="s">
        <v>517</v>
      </c>
      <c r="Y278" s="457"/>
      <c r="Z278" s="351"/>
      <c r="AA278" s="46"/>
      <c r="AB278" s="287" t="s">
        <v>500</v>
      </c>
      <c r="AC278" s="46"/>
      <c r="AD278" s="153"/>
      <c r="AE278" s="287" t="s">
        <v>501</v>
      </c>
      <c r="AF278" s="49"/>
      <c r="AG278" s="50"/>
      <c r="AH278" s="43">
        <v>-5.38</v>
      </c>
      <c r="AI278" s="51" t="s">
        <v>517</v>
      </c>
    </row>
    <row r="279" spans="1:35">
      <c r="A279" s="467"/>
      <c r="B279" s="345"/>
      <c r="C279" s="451"/>
      <c r="D279" s="451"/>
      <c r="E279" s="451"/>
      <c r="F279" s="451"/>
      <c r="G279" s="451"/>
      <c r="H279" s="451"/>
      <c r="I279" s="461"/>
      <c r="J279" s="461"/>
      <c r="O279" s="426" t="s">
        <v>517</v>
      </c>
      <c r="P279" s="427" t="s">
        <v>570</v>
      </c>
      <c r="Q279" s="428" t="s">
        <v>517</v>
      </c>
      <c r="R279" s="428" t="s">
        <v>517</v>
      </c>
      <c r="S279" s="428" t="s">
        <v>517</v>
      </c>
      <c r="T279" s="428" t="s">
        <v>517</v>
      </c>
      <c r="U279" s="428" t="s">
        <v>517</v>
      </c>
      <c r="V279" s="428" t="s">
        <v>517</v>
      </c>
      <c r="W279" s="429" t="s">
        <v>517</v>
      </c>
      <c r="X279" s="429" t="s">
        <v>517</v>
      </c>
      <c r="Y279" s="457"/>
      <c r="Z279" s="351"/>
      <c r="AA279" s="86" t="s">
        <v>542</v>
      </c>
      <c r="AB279" s="61" t="s">
        <v>78</v>
      </c>
      <c r="AC279" s="46" t="s">
        <v>197</v>
      </c>
      <c r="AD279" s="353" t="s">
        <v>505</v>
      </c>
      <c r="AE279" s="61" t="s">
        <v>506</v>
      </c>
      <c r="AF279" s="49"/>
      <c r="AG279" s="50"/>
      <c r="AH279" s="43">
        <v>247.24</v>
      </c>
      <c r="AI279" s="51" t="s">
        <v>517</v>
      </c>
    </row>
    <row r="280" spans="1:35">
      <c r="A280" s="467"/>
      <c r="B280" s="345"/>
      <c r="C280" s="451"/>
      <c r="D280" s="451"/>
      <c r="E280" s="451"/>
      <c r="F280" s="451"/>
      <c r="G280" s="451"/>
      <c r="H280" s="451"/>
      <c r="I280" s="461"/>
      <c r="J280" s="461"/>
      <c r="O280" s="426" t="s">
        <v>517</v>
      </c>
      <c r="P280" s="427" t="s">
        <v>570</v>
      </c>
      <c r="Q280" s="428" t="s">
        <v>517</v>
      </c>
      <c r="R280" s="428" t="s">
        <v>517</v>
      </c>
      <c r="S280" s="428" t="s">
        <v>517</v>
      </c>
      <c r="T280" s="428" t="s">
        <v>517</v>
      </c>
      <c r="U280" s="428" t="s">
        <v>517</v>
      </c>
      <c r="V280" s="428" t="s">
        <v>517</v>
      </c>
      <c r="W280" s="429" t="s">
        <v>517</v>
      </c>
      <c r="X280" s="429" t="s">
        <v>517</v>
      </c>
      <c r="Y280" s="457"/>
      <c r="Z280" s="351"/>
      <c r="AA280" s="46"/>
      <c r="AB280" s="61"/>
      <c r="AC280" s="46"/>
      <c r="AD280" s="153"/>
      <c r="AE280" s="61"/>
      <c r="AF280" s="49"/>
      <c r="AG280" s="50"/>
      <c r="AH280" s="43">
        <v>-417</v>
      </c>
      <c r="AI280" s="51" t="s">
        <v>517</v>
      </c>
    </row>
    <row r="281" spans="1:35">
      <c r="A281" s="467"/>
      <c r="B281" s="345"/>
      <c r="C281" s="451"/>
      <c r="D281" s="451"/>
      <c r="E281" s="451"/>
      <c r="F281" s="451"/>
      <c r="G281" s="451"/>
      <c r="H281" s="451"/>
      <c r="I281" s="461"/>
      <c r="J281" s="461"/>
      <c r="O281" s="426" t="s">
        <v>517</v>
      </c>
      <c r="P281" s="427" t="s">
        <v>570</v>
      </c>
      <c r="Q281" s="428" t="s">
        <v>517</v>
      </c>
      <c r="R281" s="428" t="s">
        <v>517</v>
      </c>
      <c r="S281" s="428" t="s">
        <v>517</v>
      </c>
      <c r="T281" s="428" t="s">
        <v>517</v>
      </c>
      <c r="U281" s="428" t="s">
        <v>517</v>
      </c>
      <c r="V281" s="428" t="s">
        <v>517</v>
      </c>
      <c r="W281" s="429" t="s">
        <v>517</v>
      </c>
      <c r="X281" s="429" t="s">
        <v>517</v>
      </c>
      <c r="Y281" s="457"/>
      <c r="Z281" s="351"/>
      <c r="AA281" s="46"/>
      <c r="AB281" s="61"/>
      <c r="AC281" s="46"/>
      <c r="AD281" s="153"/>
      <c r="AE281" s="61"/>
      <c r="AF281" s="49"/>
      <c r="AG281" s="50"/>
      <c r="AH281" s="43">
        <v>-24.98</v>
      </c>
      <c r="AI281" s="51" t="s">
        <v>517</v>
      </c>
    </row>
    <row r="282" spans="1:35">
      <c r="A282" s="467"/>
      <c r="B282" s="345"/>
      <c r="C282" s="451"/>
      <c r="D282" s="451"/>
      <c r="E282" s="451"/>
      <c r="F282" s="451"/>
      <c r="G282" s="451"/>
      <c r="H282" s="451"/>
      <c r="I282" s="461"/>
      <c r="J282" s="461"/>
      <c r="O282" s="426" t="s">
        <v>517</v>
      </c>
      <c r="P282" s="427" t="s">
        <v>570</v>
      </c>
      <c r="Q282" s="428" t="s">
        <v>517</v>
      </c>
      <c r="R282" s="428" t="s">
        <v>517</v>
      </c>
      <c r="S282" s="428" t="s">
        <v>517</v>
      </c>
      <c r="T282" s="428" t="s">
        <v>517</v>
      </c>
      <c r="U282" s="428" t="s">
        <v>517</v>
      </c>
      <c r="V282" s="428" t="s">
        <v>517</v>
      </c>
      <c r="W282" s="429" t="s">
        <v>517</v>
      </c>
      <c r="X282" s="429" t="s">
        <v>517</v>
      </c>
      <c r="Y282" s="457"/>
      <c r="Z282" s="351"/>
      <c r="AA282" s="46"/>
      <c r="AB282" s="61"/>
      <c r="AC282" s="46"/>
      <c r="AD282" s="153"/>
      <c r="AE282" s="61"/>
      <c r="AF282" s="49"/>
      <c r="AG282" s="50"/>
      <c r="AH282" s="43">
        <v>-219.5</v>
      </c>
      <c r="AI282" s="51" t="s">
        <v>517</v>
      </c>
    </row>
    <row r="283" spans="1:35">
      <c r="A283" s="467"/>
      <c r="B283" s="345"/>
      <c r="C283" s="451"/>
      <c r="D283" s="451"/>
      <c r="E283" s="451"/>
      <c r="F283" s="451"/>
      <c r="G283" s="451"/>
      <c r="H283" s="451"/>
      <c r="I283" s="461"/>
      <c r="J283" s="461"/>
      <c r="O283" s="426" t="s">
        <v>517</v>
      </c>
      <c r="P283" s="427" t="s">
        <v>570</v>
      </c>
      <c r="Q283" s="428" t="s">
        <v>517</v>
      </c>
      <c r="R283" s="428" t="s">
        <v>517</v>
      </c>
      <c r="S283" s="428" t="s">
        <v>517</v>
      </c>
      <c r="T283" s="428" t="s">
        <v>517</v>
      </c>
      <c r="U283" s="428" t="s">
        <v>517</v>
      </c>
      <c r="V283" s="428" t="s">
        <v>517</v>
      </c>
      <c r="W283" s="429" t="s">
        <v>517</v>
      </c>
      <c r="X283" s="429" t="s">
        <v>517</v>
      </c>
      <c r="Y283" s="457"/>
      <c r="Z283" s="351"/>
      <c r="AA283" s="407"/>
      <c r="AB283" s="408"/>
      <c r="AC283" s="407"/>
      <c r="AD283" s="409"/>
      <c r="AE283" s="408"/>
      <c r="AF283" s="49"/>
      <c r="AG283" s="50"/>
      <c r="AH283" s="43">
        <v>99.528613871126367</v>
      </c>
      <c r="AI283" s="51" t="s">
        <v>517</v>
      </c>
    </row>
    <row r="284" spans="1:35">
      <c r="A284" s="467"/>
      <c r="B284" s="345"/>
      <c r="C284" s="451"/>
      <c r="D284" s="451"/>
      <c r="E284" s="451"/>
      <c r="F284" s="451"/>
      <c r="G284" s="451"/>
      <c r="H284" s="451"/>
      <c r="I284" s="461"/>
      <c r="J284" s="461"/>
      <c r="O284" s="426" t="s">
        <v>517</v>
      </c>
      <c r="P284" s="427" t="s">
        <v>570</v>
      </c>
      <c r="Q284" s="428" t="s">
        <v>517</v>
      </c>
      <c r="R284" s="428" t="s">
        <v>517</v>
      </c>
      <c r="S284" s="428" t="s">
        <v>517</v>
      </c>
      <c r="T284" s="428" t="s">
        <v>517</v>
      </c>
      <c r="U284" s="428" t="s">
        <v>517</v>
      </c>
      <c r="V284" s="428" t="s">
        <v>517</v>
      </c>
      <c r="W284" s="429" t="s">
        <v>517</v>
      </c>
      <c r="X284" s="429" t="s">
        <v>517</v>
      </c>
      <c r="Y284" s="457"/>
      <c r="Z284" s="351"/>
      <c r="AA284" s="407"/>
      <c r="AB284" s="408"/>
      <c r="AC284" s="407"/>
      <c r="AD284" s="409"/>
      <c r="AE284" s="408"/>
      <c r="AF284" s="49"/>
      <c r="AG284" s="413"/>
      <c r="AH284" s="287"/>
      <c r="AI284" s="410"/>
    </row>
    <row r="285" spans="1:35">
      <c r="A285" s="467"/>
      <c r="B285" s="345"/>
      <c r="C285" s="451"/>
      <c r="D285" s="451"/>
      <c r="E285" s="451"/>
      <c r="F285" s="451"/>
      <c r="G285" s="451"/>
      <c r="H285" s="451"/>
      <c r="I285" s="461"/>
      <c r="J285" s="461"/>
      <c r="O285" s="426" t="s">
        <v>517</v>
      </c>
      <c r="P285" s="427" t="s">
        <v>570</v>
      </c>
      <c r="Q285" s="428" t="s">
        <v>517</v>
      </c>
      <c r="R285" s="428" t="s">
        <v>517</v>
      </c>
      <c r="S285" s="428" t="s">
        <v>517</v>
      </c>
      <c r="T285" s="428" t="s">
        <v>517</v>
      </c>
      <c r="U285" s="428" t="s">
        <v>517</v>
      </c>
      <c r="V285" s="428" t="s">
        <v>517</v>
      </c>
      <c r="W285" s="429" t="s">
        <v>517</v>
      </c>
      <c r="X285" s="429" t="s">
        <v>517</v>
      </c>
      <c r="Y285" s="457"/>
      <c r="Z285" s="351"/>
      <c r="AA285" s="407"/>
      <c r="AB285" s="408"/>
      <c r="AC285" s="407"/>
      <c r="AD285" s="409"/>
      <c r="AE285" s="408"/>
      <c r="AF285" s="49"/>
      <c r="AG285" s="413"/>
      <c r="AH285" s="287"/>
      <c r="AI285" s="410"/>
    </row>
    <row r="286" spans="1:35">
      <c r="A286" s="467"/>
      <c r="B286" s="345"/>
      <c r="C286" s="451"/>
      <c r="D286" s="451"/>
      <c r="E286" s="451"/>
      <c r="F286" s="451"/>
      <c r="G286" s="451"/>
      <c r="H286" s="451"/>
      <c r="I286" s="461"/>
      <c r="J286" s="461"/>
      <c r="O286" s="426" t="s">
        <v>517</v>
      </c>
      <c r="P286" s="427" t="s">
        <v>570</v>
      </c>
      <c r="Q286" s="428" t="s">
        <v>517</v>
      </c>
      <c r="R286" s="428" t="s">
        <v>517</v>
      </c>
      <c r="S286" s="428" t="s">
        <v>517</v>
      </c>
      <c r="T286" s="428" t="s">
        <v>517</v>
      </c>
      <c r="U286" s="428" t="s">
        <v>517</v>
      </c>
      <c r="V286" s="428" t="s">
        <v>517</v>
      </c>
      <c r="W286" s="429" t="s">
        <v>517</v>
      </c>
      <c r="X286" s="429" t="s">
        <v>517</v>
      </c>
      <c r="Y286" s="457"/>
      <c r="Z286" s="351"/>
      <c r="AA286" s="407"/>
      <c r="AB286" s="408"/>
      <c r="AC286" s="407"/>
      <c r="AD286" s="409"/>
      <c r="AE286" s="408"/>
      <c r="AF286" s="49"/>
      <c r="AG286" s="413"/>
      <c r="AH286" s="287"/>
      <c r="AI286" s="410"/>
    </row>
    <row r="287" spans="1:35">
      <c r="A287" s="467"/>
      <c r="B287" s="345"/>
      <c r="C287" s="451"/>
      <c r="D287" s="451"/>
      <c r="E287" s="451"/>
      <c r="F287" s="451"/>
      <c r="G287" s="451"/>
      <c r="H287" s="451"/>
      <c r="I287" s="461"/>
      <c r="J287" s="461"/>
      <c r="O287" s="426" t="s">
        <v>517</v>
      </c>
      <c r="P287" s="427" t="s">
        <v>570</v>
      </c>
      <c r="Q287" s="428" t="s">
        <v>517</v>
      </c>
      <c r="R287" s="428" t="s">
        <v>517</v>
      </c>
      <c r="S287" s="428" t="s">
        <v>517</v>
      </c>
      <c r="T287" s="428" t="s">
        <v>517</v>
      </c>
      <c r="U287" s="428" t="s">
        <v>517</v>
      </c>
      <c r="V287" s="428" t="s">
        <v>517</v>
      </c>
      <c r="W287" s="429" t="s">
        <v>517</v>
      </c>
      <c r="X287" s="429" t="s">
        <v>517</v>
      </c>
      <c r="Y287" s="457"/>
      <c r="Z287" s="351"/>
      <c r="AA287" s="407"/>
      <c r="AB287" s="408"/>
      <c r="AC287" s="407"/>
      <c r="AD287" s="409"/>
      <c r="AE287" s="408"/>
      <c r="AF287" s="49"/>
      <c r="AG287" s="413"/>
      <c r="AH287" s="287"/>
      <c r="AI287" s="410"/>
    </row>
    <row r="288" spans="1:35">
      <c r="A288" s="467"/>
      <c r="B288" s="345"/>
      <c r="C288" s="451"/>
      <c r="D288" s="451"/>
      <c r="E288" s="451"/>
      <c r="F288" s="451"/>
      <c r="G288" s="451"/>
      <c r="H288" s="451"/>
      <c r="I288" s="461"/>
      <c r="J288" s="461"/>
      <c r="O288" s="426" t="s">
        <v>517</v>
      </c>
      <c r="P288" s="427" t="s">
        <v>570</v>
      </c>
      <c r="Q288" s="428" t="s">
        <v>517</v>
      </c>
      <c r="R288" s="428" t="s">
        <v>517</v>
      </c>
      <c r="S288" s="428" t="s">
        <v>517</v>
      </c>
      <c r="T288" s="428" t="s">
        <v>517</v>
      </c>
      <c r="U288" s="428" t="s">
        <v>517</v>
      </c>
      <c r="V288" s="428" t="s">
        <v>517</v>
      </c>
      <c r="W288" s="429" t="s">
        <v>517</v>
      </c>
      <c r="X288" s="429" t="s">
        <v>517</v>
      </c>
      <c r="Y288" s="457"/>
      <c r="Z288" s="351"/>
      <c r="AA288" s="407"/>
      <c r="AB288" s="408"/>
      <c r="AC288" s="407"/>
      <c r="AD288" s="409"/>
      <c r="AE288" s="408"/>
      <c r="AF288" s="49"/>
      <c r="AG288" s="413"/>
      <c r="AH288" s="287"/>
      <c r="AI288" s="410"/>
    </row>
    <row r="289" spans="1:35">
      <c r="A289" s="467"/>
      <c r="B289" s="345"/>
      <c r="C289" s="451"/>
      <c r="D289" s="451"/>
      <c r="E289" s="451"/>
      <c r="F289" s="451"/>
      <c r="G289" s="451"/>
      <c r="H289" s="451"/>
      <c r="I289" s="461"/>
      <c r="J289" s="461"/>
      <c r="O289" s="426" t="s">
        <v>517</v>
      </c>
      <c r="P289" s="427" t="s">
        <v>570</v>
      </c>
      <c r="Q289" s="428" t="s">
        <v>517</v>
      </c>
      <c r="R289" s="428" t="s">
        <v>517</v>
      </c>
      <c r="S289" s="428" t="s">
        <v>517</v>
      </c>
      <c r="T289" s="428" t="s">
        <v>517</v>
      </c>
      <c r="U289" s="428" t="s">
        <v>517</v>
      </c>
      <c r="V289" s="428" t="s">
        <v>517</v>
      </c>
      <c r="W289" s="429" t="s">
        <v>517</v>
      </c>
      <c r="X289" s="429" t="s">
        <v>517</v>
      </c>
      <c r="Y289" s="457"/>
      <c r="Z289" s="351"/>
      <c r="AA289" s="407" t="s">
        <v>552</v>
      </c>
      <c r="AB289" s="408"/>
      <c r="AC289" s="407"/>
      <c r="AD289" s="409"/>
      <c r="AE289" s="408"/>
      <c r="AF289" s="49"/>
      <c r="AG289" s="413"/>
      <c r="AH289" s="287"/>
      <c r="AI289" s="410"/>
    </row>
    <row r="290" spans="1:35">
      <c r="A290" s="467"/>
      <c r="B290" s="345"/>
      <c r="C290" s="451"/>
      <c r="D290" s="451"/>
      <c r="E290" s="451"/>
      <c r="F290" s="451"/>
      <c r="G290" s="451"/>
      <c r="H290" s="451"/>
      <c r="I290" s="461"/>
      <c r="J290" s="461"/>
      <c r="O290" s="426" t="s">
        <v>517</v>
      </c>
      <c r="P290" s="427" t="s">
        <v>570</v>
      </c>
      <c r="Q290" s="428" t="s">
        <v>517</v>
      </c>
      <c r="R290" s="428" t="s">
        <v>517</v>
      </c>
      <c r="S290" s="428" t="s">
        <v>517</v>
      </c>
      <c r="T290" s="428" t="s">
        <v>517</v>
      </c>
      <c r="U290" s="428" t="s">
        <v>517</v>
      </c>
      <c r="V290" s="428" t="s">
        <v>517</v>
      </c>
      <c r="W290" s="429" t="s">
        <v>517</v>
      </c>
      <c r="X290" s="429" t="s">
        <v>517</v>
      </c>
      <c r="Y290" s="457"/>
      <c r="Z290" s="351"/>
      <c r="AA290" s="407"/>
      <c r="AB290" s="408"/>
      <c r="AC290" s="407"/>
      <c r="AD290" s="409"/>
      <c r="AE290" s="408"/>
      <c r="AF290" s="49"/>
      <c r="AG290" s="413"/>
      <c r="AH290" s="287"/>
      <c r="AI290" s="410"/>
    </row>
    <row r="291" spans="1:35">
      <c r="A291" s="467"/>
      <c r="B291" s="345"/>
      <c r="C291" s="451"/>
      <c r="D291" s="451"/>
      <c r="E291" s="451"/>
      <c r="F291" s="451"/>
      <c r="G291" s="451"/>
      <c r="H291" s="451"/>
      <c r="I291" s="461"/>
      <c r="J291" s="461"/>
      <c r="O291" s="426" t="s">
        <v>517</v>
      </c>
      <c r="P291" s="427" t="s">
        <v>570</v>
      </c>
      <c r="Q291" s="428" t="s">
        <v>517</v>
      </c>
      <c r="R291" s="428" t="s">
        <v>517</v>
      </c>
      <c r="S291" s="428" t="s">
        <v>517</v>
      </c>
      <c r="T291" s="428" t="s">
        <v>517</v>
      </c>
      <c r="U291" s="428" t="s">
        <v>517</v>
      </c>
      <c r="V291" s="428" t="s">
        <v>517</v>
      </c>
      <c r="W291" s="429" t="s">
        <v>517</v>
      </c>
      <c r="X291" s="429" t="s">
        <v>517</v>
      </c>
      <c r="Y291" s="457"/>
      <c r="Z291" s="345"/>
      <c r="AA291" s="407"/>
      <c r="AB291" s="408"/>
      <c r="AC291" s="407"/>
      <c r="AD291" s="409"/>
      <c r="AE291" s="408"/>
      <c r="AF291" s="49"/>
      <c r="AG291" s="413"/>
      <c r="AH291" s="287"/>
      <c r="AI291" s="410"/>
    </row>
    <row r="292" spans="1:35">
      <c r="A292" s="467"/>
      <c r="B292" s="345"/>
      <c r="C292" s="451"/>
      <c r="D292" s="451"/>
      <c r="E292" s="451"/>
      <c r="F292" s="451"/>
      <c r="G292" s="451"/>
      <c r="H292" s="451"/>
      <c r="I292" s="461"/>
      <c r="J292" s="461"/>
      <c r="O292" s="426" t="s">
        <v>517</v>
      </c>
      <c r="P292" s="427" t="s">
        <v>570</v>
      </c>
      <c r="Q292" s="428" t="s">
        <v>517</v>
      </c>
      <c r="R292" s="428" t="s">
        <v>517</v>
      </c>
      <c r="S292" s="428" t="s">
        <v>517</v>
      </c>
      <c r="T292" s="428" t="s">
        <v>517</v>
      </c>
      <c r="U292" s="428" t="s">
        <v>517</v>
      </c>
      <c r="V292" s="428" t="s">
        <v>517</v>
      </c>
      <c r="W292" s="429" t="s">
        <v>517</v>
      </c>
      <c r="X292" s="429" t="s">
        <v>517</v>
      </c>
      <c r="Y292" s="457"/>
      <c r="Z292" s="345"/>
      <c r="AA292" s="407"/>
      <c r="AB292" s="408"/>
      <c r="AC292" s="407"/>
      <c r="AD292" s="409"/>
      <c r="AE292" s="408"/>
      <c r="AF292" s="49"/>
      <c r="AG292" s="413"/>
      <c r="AH292" s="287"/>
      <c r="AI292" s="410"/>
    </row>
    <row r="293" spans="1:35">
      <c r="A293" s="467"/>
      <c r="B293" s="345"/>
      <c r="C293" s="451"/>
      <c r="D293" s="451"/>
      <c r="E293" s="451"/>
      <c r="F293" s="451"/>
      <c r="G293" s="451"/>
      <c r="H293" s="451"/>
      <c r="I293" s="461"/>
      <c r="J293" s="461"/>
      <c r="O293" s="426" t="s">
        <v>517</v>
      </c>
      <c r="P293" s="427" t="s">
        <v>570</v>
      </c>
      <c r="Q293" s="428" t="s">
        <v>517</v>
      </c>
      <c r="R293" s="428" t="s">
        <v>517</v>
      </c>
      <c r="S293" s="428" t="s">
        <v>517</v>
      </c>
      <c r="T293" s="428" t="s">
        <v>517</v>
      </c>
      <c r="U293" s="428" t="s">
        <v>517</v>
      </c>
      <c r="V293" s="428" t="s">
        <v>517</v>
      </c>
      <c r="W293" s="429" t="s">
        <v>517</v>
      </c>
      <c r="X293" s="429" t="s">
        <v>517</v>
      </c>
      <c r="Y293" s="457"/>
      <c r="Z293" s="345"/>
      <c r="AA293" s="407"/>
      <c r="AB293" s="408"/>
      <c r="AC293" s="407"/>
      <c r="AD293" s="409"/>
      <c r="AE293" s="408"/>
      <c r="AF293" s="49"/>
      <c r="AG293" s="413"/>
      <c r="AH293" s="287"/>
      <c r="AI293" s="410"/>
    </row>
    <row r="294" spans="1:35">
      <c r="A294" s="467"/>
      <c r="B294" s="345"/>
      <c r="C294" s="451"/>
      <c r="D294" s="451"/>
      <c r="E294" s="451"/>
      <c r="F294" s="451"/>
      <c r="G294" s="451"/>
      <c r="H294" s="451"/>
      <c r="I294" s="461"/>
      <c r="J294" s="461"/>
      <c r="O294" s="426" t="s">
        <v>517</v>
      </c>
      <c r="P294" s="427" t="s">
        <v>570</v>
      </c>
      <c r="Q294" s="428" t="s">
        <v>517</v>
      </c>
      <c r="R294" s="428" t="s">
        <v>517</v>
      </c>
      <c r="S294" s="428" t="s">
        <v>517</v>
      </c>
      <c r="T294" s="428" t="s">
        <v>517</v>
      </c>
      <c r="U294" s="428" t="s">
        <v>517</v>
      </c>
      <c r="V294" s="428" t="s">
        <v>517</v>
      </c>
      <c r="W294" s="429" t="s">
        <v>517</v>
      </c>
      <c r="X294" s="429" t="s">
        <v>517</v>
      </c>
      <c r="Y294" s="457"/>
      <c r="Z294" s="345"/>
      <c r="AA294" s="407"/>
      <c r="AB294" s="408"/>
      <c r="AC294" s="407"/>
      <c r="AD294" s="409"/>
      <c r="AE294" s="408"/>
      <c r="AF294" s="49"/>
      <c r="AG294" s="413"/>
      <c r="AH294" s="287"/>
      <c r="AI294" s="410"/>
    </row>
    <row r="295" spans="1:35">
      <c r="A295" s="467"/>
      <c r="B295" s="345"/>
      <c r="C295" s="451"/>
      <c r="D295" s="451"/>
      <c r="E295" s="451"/>
      <c r="F295" s="451"/>
      <c r="G295" s="451"/>
      <c r="H295" s="451"/>
      <c r="I295" s="461"/>
      <c r="J295" s="461"/>
      <c r="O295" s="426" t="s">
        <v>517</v>
      </c>
      <c r="P295" s="427" t="s">
        <v>570</v>
      </c>
      <c r="Q295" s="428" t="s">
        <v>517</v>
      </c>
      <c r="R295" s="428" t="s">
        <v>517</v>
      </c>
      <c r="S295" s="428" t="s">
        <v>517</v>
      </c>
      <c r="T295" s="428" t="s">
        <v>517</v>
      </c>
      <c r="U295" s="428" t="s">
        <v>517</v>
      </c>
      <c r="V295" s="428" t="s">
        <v>517</v>
      </c>
      <c r="W295" s="429" t="s">
        <v>517</v>
      </c>
      <c r="X295" s="429" t="s">
        <v>517</v>
      </c>
      <c r="Y295" s="457"/>
      <c r="Z295" s="345"/>
      <c r="AA295" s="407"/>
      <c r="AB295" s="408"/>
      <c r="AC295" s="407"/>
      <c r="AD295" s="409"/>
      <c r="AE295" s="408"/>
      <c r="AF295" s="49"/>
      <c r="AG295" s="413"/>
      <c r="AH295" s="287"/>
      <c r="AI295" s="410"/>
    </row>
    <row r="296" spans="1:35">
      <c r="A296" s="467"/>
      <c r="B296" s="345"/>
      <c r="C296" s="451"/>
      <c r="D296" s="451"/>
      <c r="E296" s="451"/>
      <c r="F296" s="451"/>
      <c r="G296" s="451"/>
      <c r="H296" s="451"/>
      <c r="I296" s="461"/>
      <c r="J296" s="461"/>
      <c r="O296" s="426" t="s">
        <v>517</v>
      </c>
      <c r="P296" s="427" t="s">
        <v>570</v>
      </c>
      <c r="Q296" s="428" t="s">
        <v>517</v>
      </c>
      <c r="R296" s="428" t="s">
        <v>517</v>
      </c>
      <c r="S296" s="428" t="s">
        <v>517</v>
      </c>
      <c r="T296" s="428" t="s">
        <v>517</v>
      </c>
      <c r="U296" s="428" t="s">
        <v>517</v>
      </c>
      <c r="V296" s="428" t="s">
        <v>517</v>
      </c>
      <c r="W296" s="429" t="s">
        <v>517</v>
      </c>
      <c r="X296" s="429" t="s">
        <v>517</v>
      </c>
      <c r="Y296" s="457"/>
      <c r="Z296" s="345"/>
      <c r="AA296" s="407"/>
      <c r="AB296" s="408"/>
      <c r="AC296" s="407"/>
      <c r="AD296" s="409"/>
      <c r="AE296" s="408"/>
      <c r="AF296" s="49"/>
      <c r="AG296" s="413"/>
      <c r="AH296" s="287"/>
      <c r="AI296" s="410"/>
    </row>
    <row r="297" spans="1:35">
      <c r="A297" s="467"/>
      <c r="B297" s="345"/>
      <c r="C297" s="451"/>
      <c r="D297" s="451"/>
      <c r="E297" s="451"/>
      <c r="F297" s="451"/>
      <c r="G297" s="451"/>
      <c r="H297" s="451"/>
      <c r="I297" s="461"/>
      <c r="J297" s="461"/>
      <c r="O297" s="426" t="s">
        <v>517</v>
      </c>
      <c r="P297" s="427" t="s">
        <v>570</v>
      </c>
      <c r="Q297" s="428" t="s">
        <v>517</v>
      </c>
      <c r="R297" s="428" t="s">
        <v>517</v>
      </c>
      <c r="S297" s="428" t="s">
        <v>517</v>
      </c>
      <c r="T297" s="428" t="s">
        <v>517</v>
      </c>
      <c r="U297" s="428" t="s">
        <v>517</v>
      </c>
      <c r="V297" s="428" t="s">
        <v>517</v>
      </c>
      <c r="W297" s="429" t="s">
        <v>517</v>
      </c>
      <c r="X297" s="429" t="s">
        <v>517</v>
      </c>
      <c r="Y297" s="457"/>
      <c r="Z297" s="345"/>
      <c r="AA297" s="407"/>
      <c r="AB297" s="408"/>
      <c r="AC297" s="407"/>
      <c r="AD297" s="409"/>
      <c r="AE297" s="408"/>
      <c r="AF297" s="49"/>
      <c r="AG297" s="413"/>
      <c r="AH297" s="287"/>
      <c r="AI297" s="410"/>
    </row>
    <row r="298" spans="1:35">
      <c r="A298" s="467"/>
      <c r="B298" s="345"/>
      <c r="C298" s="451"/>
      <c r="D298" s="451"/>
      <c r="E298" s="451"/>
      <c r="F298" s="451"/>
      <c r="G298" s="451"/>
      <c r="H298" s="451"/>
      <c r="I298" s="461"/>
      <c r="J298" s="461"/>
      <c r="O298" s="426" t="s">
        <v>517</v>
      </c>
      <c r="P298" s="427" t="s">
        <v>570</v>
      </c>
      <c r="Q298" s="428" t="s">
        <v>517</v>
      </c>
      <c r="R298" s="428" t="s">
        <v>517</v>
      </c>
      <c r="S298" s="428" t="s">
        <v>517</v>
      </c>
      <c r="T298" s="428" t="s">
        <v>517</v>
      </c>
      <c r="U298" s="428" t="s">
        <v>517</v>
      </c>
      <c r="V298" s="428" t="s">
        <v>517</v>
      </c>
      <c r="W298" s="429" t="s">
        <v>517</v>
      </c>
      <c r="X298" s="429" t="s">
        <v>517</v>
      </c>
      <c r="Y298" s="457"/>
      <c r="Z298" s="345"/>
      <c r="AA298" s="407"/>
      <c r="AB298" s="408"/>
      <c r="AC298" s="407"/>
      <c r="AD298" s="409"/>
      <c r="AE298" s="408"/>
      <c r="AF298" s="49"/>
      <c r="AG298" s="413"/>
      <c r="AH298" s="287"/>
      <c r="AI298" s="410"/>
    </row>
    <row r="299" spans="1:35">
      <c r="A299" s="467"/>
      <c r="B299" s="345"/>
      <c r="C299" s="451"/>
      <c r="D299" s="451"/>
      <c r="E299" s="451"/>
      <c r="F299" s="451"/>
      <c r="G299" s="451"/>
      <c r="H299" s="451"/>
      <c r="I299" s="461"/>
      <c r="J299" s="461"/>
      <c r="O299" s="426" t="s">
        <v>517</v>
      </c>
      <c r="P299" s="427" t="s">
        <v>570</v>
      </c>
      <c r="Q299" s="428" t="s">
        <v>517</v>
      </c>
      <c r="R299" s="428" t="s">
        <v>517</v>
      </c>
      <c r="S299" s="428" t="s">
        <v>517</v>
      </c>
      <c r="T299" s="428" t="s">
        <v>517</v>
      </c>
      <c r="U299" s="428" t="s">
        <v>517</v>
      </c>
      <c r="V299" s="428" t="s">
        <v>517</v>
      </c>
      <c r="W299" s="429" t="s">
        <v>517</v>
      </c>
      <c r="X299" s="429" t="s">
        <v>517</v>
      </c>
      <c r="Y299" s="457"/>
      <c r="Z299" s="345"/>
      <c r="AA299" s="407"/>
      <c r="AB299" s="408"/>
      <c r="AC299" s="407"/>
      <c r="AD299" s="409"/>
      <c r="AE299" s="408"/>
      <c r="AF299" s="49"/>
      <c r="AG299" s="413"/>
      <c r="AH299" s="287"/>
      <c r="AI299" s="410"/>
    </row>
    <row r="300" spans="1:35">
      <c r="A300" s="467"/>
      <c r="B300" s="345"/>
      <c r="C300" s="451"/>
      <c r="D300" s="451"/>
      <c r="E300" s="451"/>
      <c r="F300" s="451"/>
      <c r="G300" s="451"/>
      <c r="H300" s="451"/>
      <c r="I300" s="461"/>
      <c r="J300" s="461"/>
      <c r="O300" s="426" t="s">
        <v>517</v>
      </c>
      <c r="P300" s="427" t="s">
        <v>570</v>
      </c>
      <c r="Q300" s="428" t="s">
        <v>517</v>
      </c>
      <c r="R300" s="428" t="s">
        <v>517</v>
      </c>
      <c r="S300" s="428" t="s">
        <v>517</v>
      </c>
      <c r="T300" s="428" t="s">
        <v>517</v>
      </c>
      <c r="U300" s="428" t="s">
        <v>517</v>
      </c>
      <c r="V300" s="428" t="s">
        <v>517</v>
      </c>
      <c r="W300" s="429" t="s">
        <v>517</v>
      </c>
      <c r="X300" s="429" t="s">
        <v>517</v>
      </c>
      <c r="Y300" s="457"/>
      <c r="Z300" s="345"/>
      <c r="AA300" s="407"/>
      <c r="AB300" s="408"/>
      <c r="AC300" s="407"/>
      <c r="AD300" s="409"/>
      <c r="AE300" s="408"/>
      <c r="AF300" s="49"/>
      <c r="AG300" s="413"/>
      <c r="AH300" s="287"/>
      <c r="AI300" s="410"/>
    </row>
    <row r="301" spans="1:35">
      <c r="A301" s="467"/>
      <c r="B301" s="345"/>
      <c r="C301" s="451"/>
      <c r="D301" s="451"/>
      <c r="E301" s="451"/>
      <c r="F301" s="451"/>
      <c r="G301" s="451"/>
      <c r="H301" s="451"/>
      <c r="I301" s="461"/>
      <c r="J301" s="461"/>
      <c r="O301" s="426" t="s">
        <v>517</v>
      </c>
      <c r="P301" s="427" t="s">
        <v>570</v>
      </c>
      <c r="Q301" s="428" t="s">
        <v>517</v>
      </c>
      <c r="R301" s="428" t="s">
        <v>517</v>
      </c>
      <c r="S301" s="428" t="s">
        <v>517</v>
      </c>
      <c r="T301" s="428" t="s">
        <v>517</v>
      </c>
      <c r="U301" s="428" t="s">
        <v>517</v>
      </c>
      <c r="V301" s="428" t="s">
        <v>517</v>
      </c>
      <c r="W301" s="429" t="s">
        <v>517</v>
      </c>
      <c r="X301" s="429" t="s">
        <v>517</v>
      </c>
      <c r="Y301" s="457"/>
      <c r="Z301" s="345"/>
      <c r="AA301" s="407"/>
      <c r="AB301" s="408"/>
      <c r="AC301" s="407"/>
      <c r="AD301" s="409"/>
      <c r="AE301" s="408"/>
      <c r="AF301" s="49"/>
      <c r="AG301" s="413"/>
      <c r="AH301" s="287"/>
      <c r="AI301" s="410"/>
    </row>
    <row r="302" spans="1:35">
      <c r="A302" s="467"/>
      <c r="B302" s="345"/>
      <c r="C302" s="451"/>
      <c r="D302" s="451"/>
      <c r="E302" s="451"/>
      <c r="F302" s="451"/>
      <c r="G302" s="451"/>
      <c r="H302" s="451"/>
      <c r="I302" s="461"/>
      <c r="J302" s="461"/>
      <c r="O302" s="426" t="s">
        <v>517</v>
      </c>
      <c r="P302" s="427" t="s">
        <v>570</v>
      </c>
      <c r="Q302" s="428" t="s">
        <v>517</v>
      </c>
      <c r="R302" s="428" t="s">
        <v>517</v>
      </c>
      <c r="S302" s="428" t="s">
        <v>517</v>
      </c>
      <c r="T302" s="428" t="s">
        <v>517</v>
      </c>
      <c r="U302" s="428" t="s">
        <v>517</v>
      </c>
      <c r="V302" s="428" t="s">
        <v>517</v>
      </c>
      <c r="W302" s="429" t="s">
        <v>517</v>
      </c>
      <c r="X302" s="429" t="s">
        <v>517</v>
      </c>
      <c r="Y302" s="457"/>
      <c r="Z302" s="345"/>
      <c r="AA302" s="407"/>
      <c r="AB302" s="408"/>
      <c r="AC302" s="407"/>
      <c r="AD302" s="409"/>
      <c r="AE302" s="408"/>
      <c r="AF302" s="49"/>
      <c r="AG302" s="413"/>
      <c r="AH302" s="287"/>
      <c r="AI302" s="410"/>
    </row>
    <row r="303" spans="1:35">
      <c r="A303" s="467"/>
      <c r="B303" s="345"/>
      <c r="C303" s="451"/>
      <c r="D303" s="451"/>
      <c r="E303" s="451"/>
      <c r="F303" s="451"/>
      <c r="G303" s="451"/>
      <c r="H303" s="451"/>
      <c r="I303" s="461"/>
      <c r="J303" s="461"/>
      <c r="O303" s="426" t="s">
        <v>517</v>
      </c>
      <c r="P303" s="427" t="s">
        <v>570</v>
      </c>
      <c r="Q303" s="428" t="s">
        <v>517</v>
      </c>
      <c r="R303" s="428" t="s">
        <v>517</v>
      </c>
      <c r="S303" s="428" t="s">
        <v>517</v>
      </c>
      <c r="T303" s="428" t="s">
        <v>517</v>
      </c>
      <c r="U303" s="428" t="s">
        <v>517</v>
      </c>
      <c r="V303" s="428" t="s">
        <v>517</v>
      </c>
      <c r="W303" s="429" t="s">
        <v>517</v>
      </c>
      <c r="X303" s="429" t="s">
        <v>517</v>
      </c>
      <c r="Y303" s="457"/>
      <c r="Z303" s="345"/>
      <c r="AA303" s="407"/>
      <c r="AB303" s="408"/>
      <c r="AC303" s="407"/>
      <c r="AD303" s="409"/>
      <c r="AE303" s="408"/>
      <c r="AF303" s="49"/>
      <c r="AG303" s="413"/>
      <c r="AH303" s="287"/>
      <c r="AI303" s="410"/>
    </row>
    <row r="304" spans="1:35">
      <c r="A304" s="467"/>
      <c r="B304" s="345"/>
      <c r="C304" s="451"/>
      <c r="D304" s="451"/>
      <c r="E304" s="451"/>
      <c r="F304" s="451"/>
      <c r="G304" s="451"/>
      <c r="H304" s="451"/>
      <c r="I304" s="461"/>
      <c r="J304" s="461"/>
      <c r="O304" s="426" t="s">
        <v>517</v>
      </c>
      <c r="P304" s="427" t="s">
        <v>570</v>
      </c>
      <c r="Q304" s="428" t="s">
        <v>517</v>
      </c>
      <c r="R304" s="428" t="s">
        <v>517</v>
      </c>
      <c r="S304" s="428" t="s">
        <v>517</v>
      </c>
      <c r="T304" s="428" t="s">
        <v>517</v>
      </c>
      <c r="U304" s="428" t="s">
        <v>517</v>
      </c>
      <c r="V304" s="428" t="s">
        <v>517</v>
      </c>
      <c r="W304" s="429" t="s">
        <v>517</v>
      </c>
      <c r="X304" s="429" t="s">
        <v>517</v>
      </c>
      <c r="Y304" s="457"/>
      <c r="Z304" s="345"/>
      <c r="AA304" s="407"/>
      <c r="AB304" s="408"/>
      <c r="AC304" s="407"/>
      <c r="AD304" s="409"/>
      <c r="AE304" s="408"/>
      <c r="AF304" s="49"/>
      <c r="AG304" s="413"/>
      <c r="AH304" s="287"/>
      <c r="AI304" s="410"/>
    </row>
    <row r="305" spans="1:35">
      <c r="A305" s="467"/>
      <c r="B305" s="345"/>
      <c r="C305" s="451"/>
      <c r="D305" s="451"/>
      <c r="E305" s="451"/>
      <c r="F305" s="451"/>
      <c r="G305" s="451"/>
      <c r="H305" s="451"/>
      <c r="I305" s="461"/>
      <c r="J305" s="461"/>
      <c r="O305" s="426" t="s">
        <v>517</v>
      </c>
      <c r="P305" s="427" t="s">
        <v>570</v>
      </c>
      <c r="Q305" s="428" t="s">
        <v>517</v>
      </c>
      <c r="R305" s="428" t="s">
        <v>517</v>
      </c>
      <c r="S305" s="428" t="s">
        <v>517</v>
      </c>
      <c r="T305" s="428" t="s">
        <v>517</v>
      </c>
      <c r="U305" s="428" t="s">
        <v>517</v>
      </c>
      <c r="V305" s="428" t="s">
        <v>517</v>
      </c>
      <c r="W305" s="429" t="s">
        <v>517</v>
      </c>
      <c r="X305" s="429" t="s">
        <v>517</v>
      </c>
      <c r="Y305" s="457"/>
      <c r="Z305" s="345"/>
      <c r="AA305" s="407"/>
      <c r="AB305" s="408"/>
      <c r="AC305" s="407"/>
      <c r="AD305" s="409"/>
      <c r="AE305" s="408"/>
      <c r="AF305" s="49"/>
      <c r="AG305" s="413"/>
      <c r="AH305" s="287"/>
      <c r="AI305" s="410"/>
    </row>
    <row r="306" spans="1:35">
      <c r="A306" s="467"/>
      <c r="B306" s="345"/>
      <c r="C306" s="451"/>
      <c r="D306" s="451"/>
      <c r="E306" s="451"/>
      <c r="F306" s="451"/>
      <c r="G306" s="451"/>
      <c r="H306" s="451"/>
      <c r="I306" s="461"/>
      <c r="J306" s="461"/>
      <c r="O306" s="426" t="s">
        <v>517</v>
      </c>
      <c r="P306" s="427" t="s">
        <v>570</v>
      </c>
      <c r="Q306" s="428" t="s">
        <v>517</v>
      </c>
      <c r="R306" s="428" t="s">
        <v>517</v>
      </c>
      <c r="S306" s="428" t="s">
        <v>517</v>
      </c>
      <c r="T306" s="428" t="s">
        <v>517</v>
      </c>
      <c r="U306" s="428" t="s">
        <v>517</v>
      </c>
      <c r="V306" s="428" t="s">
        <v>517</v>
      </c>
      <c r="W306" s="429" t="s">
        <v>517</v>
      </c>
      <c r="X306" s="429" t="s">
        <v>517</v>
      </c>
      <c r="Y306" s="457"/>
      <c r="Z306" s="345"/>
      <c r="AA306" s="407"/>
      <c r="AB306" s="408"/>
      <c r="AC306" s="407"/>
      <c r="AD306" s="409"/>
      <c r="AE306" s="408"/>
      <c r="AF306" s="49"/>
      <c r="AG306" s="413"/>
      <c r="AH306" s="287"/>
      <c r="AI306" s="410"/>
    </row>
    <row r="307" spans="1:35">
      <c r="A307" s="467"/>
      <c r="B307" s="345"/>
      <c r="C307" s="451"/>
      <c r="D307" s="451"/>
      <c r="E307" s="451"/>
      <c r="F307" s="451"/>
      <c r="G307" s="451"/>
      <c r="H307" s="451"/>
      <c r="I307" s="461"/>
      <c r="J307" s="461"/>
      <c r="O307" s="426" t="s">
        <v>517</v>
      </c>
      <c r="P307" s="427" t="s">
        <v>570</v>
      </c>
      <c r="Q307" s="428" t="s">
        <v>517</v>
      </c>
      <c r="R307" s="428" t="s">
        <v>517</v>
      </c>
      <c r="S307" s="428" t="s">
        <v>517</v>
      </c>
      <c r="T307" s="428" t="s">
        <v>517</v>
      </c>
      <c r="U307" s="428" t="s">
        <v>517</v>
      </c>
      <c r="V307" s="428" t="s">
        <v>517</v>
      </c>
      <c r="W307" s="429" t="s">
        <v>517</v>
      </c>
      <c r="X307" s="429" t="s">
        <v>517</v>
      </c>
      <c r="Y307" s="457"/>
      <c r="Z307" s="345"/>
      <c r="AA307" s="407"/>
      <c r="AB307" s="408"/>
      <c r="AC307" s="407"/>
      <c r="AD307" s="409"/>
      <c r="AE307" s="408"/>
      <c r="AF307" s="49"/>
      <c r="AG307" s="413"/>
      <c r="AH307" s="287"/>
      <c r="AI307" s="410"/>
    </row>
    <row r="308" spans="1:35">
      <c r="A308" s="467"/>
      <c r="B308" s="345"/>
      <c r="C308" s="451"/>
      <c r="D308" s="451"/>
      <c r="E308" s="451"/>
      <c r="F308" s="451"/>
      <c r="G308" s="451"/>
      <c r="H308" s="451"/>
      <c r="I308" s="461"/>
      <c r="J308" s="461"/>
      <c r="O308" s="426" t="s">
        <v>517</v>
      </c>
      <c r="P308" s="427" t="s">
        <v>570</v>
      </c>
      <c r="Q308" s="428" t="s">
        <v>517</v>
      </c>
      <c r="R308" s="428" t="s">
        <v>517</v>
      </c>
      <c r="S308" s="428" t="s">
        <v>517</v>
      </c>
      <c r="T308" s="428" t="s">
        <v>517</v>
      </c>
      <c r="U308" s="428" t="s">
        <v>517</v>
      </c>
      <c r="V308" s="428" t="s">
        <v>517</v>
      </c>
      <c r="W308" s="429" t="s">
        <v>517</v>
      </c>
      <c r="X308" s="429" t="s">
        <v>517</v>
      </c>
      <c r="Y308" s="457"/>
      <c r="Z308" s="345"/>
      <c r="AA308" s="407"/>
      <c r="AB308" s="408"/>
      <c r="AC308" s="407"/>
      <c r="AD308" s="409"/>
      <c r="AE308" s="408"/>
      <c r="AF308" s="49"/>
      <c r="AG308" s="413"/>
      <c r="AH308" s="287"/>
      <c r="AI308" s="410"/>
    </row>
    <row r="309" spans="1:35">
      <c r="A309" s="467"/>
      <c r="B309" s="345"/>
      <c r="C309" s="451"/>
      <c r="D309" s="451"/>
      <c r="E309" s="451"/>
      <c r="F309" s="451"/>
      <c r="G309" s="451"/>
      <c r="H309" s="451"/>
      <c r="I309" s="461"/>
      <c r="J309" s="461"/>
      <c r="O309" s="426" t="s">
        <v>517</v>
      </c>
      <c r="P309" s="427" t="s">
        <v>570</v>
      </c>
      <c r="Q309" s="428" t="s">
        <v>517</v>
      </c>
      <c r="R309" s="428" t="s">
        <v>517</v>
      </c>
      <c r="S309" s="428" t="s">
        <v>517</v>
      </c>
      <c r="T309" s="428" t="s">
        <v>517</v>
      </c>
      <c r="U309" s="428" t="s">
        <v>517</v>
      </c>
      <c r="V309" s="428" t="s">
        <v>517</v>
      </c>
      <c r="W309" s="429" t="s">
        <v>517</v>
      </c>
      <c r="X309" s="429" t="s">
        <v>517</v>
      </c>
      <c r="Y309" s="457"/>
      <c r="Z309" s="345"/>
      <c r="AA309" s="407"/>
      <c r="AB309" s="408"/>
      <c r="AC309" s="407"/>
      <c r="AD309" s="409"/>
      <c r="AE309" s="408"/>
      <c r="AF309" s="49"/>
      <c r="AG309" s="413"/>
      <c r="AH309" s="287"/>
      <c r="AI309" s="410"/>
    </row>
    <row r="310" spans="1:35">
      <c r="A310" s="467"/>
      <c r="B310" s="345"/>
      <c r="C310" s="451"/>
      <c r="D310" s="451"/>
      <c r="E310" s="451"/>
      <c r="F310" s="451"/>
      <c r="G310" s="451"/>
      <c r="H310" s="451"/>
      <c r="I310" s="461"/>
      <c r="J310" s="461"/>
      <c r="O310" s="426" t="s">
        <v>517</v>
      </c>
      <c r="P310" s="427" t="s">
        <v>570</v>
      </c>
      <c r="Q310" s="428" t="s">
        <v>517</v>
      </c>
      <c r="R310" s="428" t="s">
        <v>517</v>
      </c>
      <c r="S310" s="428" t="s">
        <v>517</v>
      </c>
      <c r="T310" s="428" t="s">
        <v>517</v>
      </c>
      <c r="U310" s="428" t="s">
        <v>517</v>
      </c>
      <c r="V310" s="428" t="s">
        <v>517</v>
      </c>
      <c r="W310" s="429" t="s">
        <v>517</v>
      </c>
      <c r="X310" s="429" t="s">
        <v>517</v>
      </c>
      <c r="Y310" s="457"/>
      <c r="Z310" s="345"/>
      <c r="AA310" s="407"/>
      <c r="AB310" s="408"/>
      <c r="AC310" s="407"/>
      <c r="AD310" s="409"/>
      <c r="AE310" s="408"/>
      <c r="AF310" s="49"/>
      <c r="AG310" s="413"/>
      <c r="AH310" s="287"/>
      <c r="AI310" s="410"/>
    </row>
    <row r="311" spans="1:35">
      <c r="A311" s="467"/>
      <c r="B311" s="345"/>
      <c r="C311" s="451"/>
      <c r="D311" s="451"/>
      <c r="E311" s="451"/>
      <c r="F311" s="451"/>
      <c r="G311" s="451"/>
      <c r="H311" s="451"/>
      <c r="I311" s="461"/>
      <c r="J311" s="461"/>
      <c r="O311" s="426" t="s">
        <v>517</v>
      </c>
      <c r="P311" s="427" t="s">
        <v>570</v>
      </c>
      <c r="Q311" s="428" t="s">
        <v>517</v>
      </c>
      <c r="R311" s="428" t="s">
        <v>517</v>
      </c>
      <c r="S311" s="428" t="s">
        <v>517</v>
      </c>
      <c r="T311" s="428" t="s">
        <v>517</v>
      </c>
      <c r="U311" s="428" t="s">
        <v>517</v>
      </c>
      <c r="V311" s="428" t="s">
        <v>517</v>
      </c>
      <c r="W311" s="429" t="s">
        <v>517</v>
      </c>
      <c r="X311" s="429" t="s">
        <v>517</v>
      </c>
      <c r="Y311" s="457"/>
      <c r="Z311" s="345"/>
      <c r="AA311" s="407"/>
      <c r="AB311" s="408"/>
      <c r="AC311" s="407"/>
      <c r="AD311" s="409"/>
      <c r="AE311" s="408"/>
      <c r="AF311" s="49"/>
      <c r="AG311" s="413"/>
      <c r="AH311" s="287"/>
      <c r="AI311" s="410"/>
    </row>
    <row r="312" spans="1:35">
      <c r="A312" s="467"/>
      <c r="B312" s="345"/>
      <c r="C312" s="451"/>
      <c r="D312" s="451"/>
      <c r="E312" s="451"/>
      <c r="F312" s="451"/>
      <c r="G312" s="451"/>
      <c r="H312" s="451"/>
      <c r="I312" s="461"/>
      <c r="J312" s="461"/>
      <c r="O312" s="426" t="s">
        <v>517</v>
      </c>
      <c r="P312" s="427" t="s">
        <v>570</v>
      </c>
      <c r="Q312" s="428" t="s">
        <v>517</v>
      </c>
      <c r="R312" s="428" t="s">
        <v>517</v>
      </c>
      <c r="S312" s="428" t="s">
        <v>517</v>
      </c>
      <c r="T312" s="428" t="s">
        <v>517</v>
      </c>
      <c r="U312" s="428" t="s">
        <v>517</v>
      </c>
      <c r="V312" s="428" t="s">
        <v>517</v>
      </c>
      <c r="W312" s="429" t="s">
        <v>517</v>
      </c>
      <c r="X312" s="429" t="s">
        <v>517</v>
      </c>
      <c r="Y312" s="457"/>
      <c r="Z312" s="345"/>
      <c r="AA312" s="407"/>
      <c r="AB312" s="408"/>
      <c r="AC312" s="407"/>
      <c r="AD312" s="409"/>
      <c r="AE312" s="408"/>
      <c r="AF312" s="49"/>
      <c r="AG312" s="413"/>
      <c r="AH312" s="287"/>
      <c r="AI312" s="410"/>
    </row>
    <row r="313" spans="1:35">
      <c r="A313" s="467"/>
      <c r="B313" s="345"/>
      <c r="C313" s="451"/>
      <c r="D313" s="451"/>
      <c r="E313" s="451"/>
      <c r="F313" s="451"/>
      <c r="G313" s="451"/>
      <c r="H313" s="451"/>
      <c r="I313" s="461"/>
      <c r="J313" s="461"/>
      <c r="O313" s="426" t="s">
        <v>517</v>
      </c>
      <c r="P313" s="427" t="s">
        <v>570</v>
      </c>
      <c r="Q313" s="428" t="s">
        <v>517</v>
      </c>
      <c r="R313" s="428" t="s">
        <v>517</v>
      </c>
      <c r="S313" s="428" t="s">
        <v>517</v>
      </c>
      <c r="T313" s="428" t="s">
        <v>517</v>
      </c>
      <c r="U313" s="428" t="s">
        <v>517</v>
      </c>
      <c r="V313" s="428" t="s">
        <v>517</v>
      </c>
      <c r="W313" s="429" t="s">
        <v>517</v>
      </c>
      <c r="X313" s="429" t="s">
        <v>517</v>
      </c>
      <c r="Y313" s="457"/>
      <c r="Z313" s="345"/>
      <c r="AA313" s="407"/>
      <c r="AB313" s="408"/>
      <c r="AC313" s="407"/>
      <c r="AD313" s="409"/>
      <c r="AE313" s="408"/>
      <c r="AF313" s="49"/>
      <c r="AG313" s="413"/>
      <c r="AH313" s="287"/>
      <c r="AI313" s="410"/>
    </row>
    <row r="314" spans="1:35">
      <c r="A314" s="467"/>
      <c r="B314" s="345"/>
      <c r="C314" s="451"/>
      <c r="D314" s="451"/>
      <c r="E314" s="451"/>
      <c r="F314" s="451"/>
      <c r="G314" s="451"/>
      <c r="H314" s="451"/>
      <c r="I314" s="461"/>
      <c r="J314" s="461"/>
      <c r="O314" s="426" t="s">
        <v>517</v>
      </c>
      <c r="P314" s="427" t="s">
        <v>570</v>
      </c>
      <c r="Q314" s="428" t="s">
        <v>517</v>
      </c>
      <c r="R314" s="428" t="s">
        <v>517</v>
      </c>
      <c r="S314" s="428" t="s">
        <v>517</v>
      </c>
      <c r="T314" s="428" t="s">
        <v>517</v>
      </c>
      <c r="U314" s="428" t="s">
        <v>517</v>
      </c>
      <c r="V314" s="428" t="s">
        <v>517</v>
      </c>
      <c r="W314" s="429" t="s">
        <v>517</v>
      </c>
      <c r="X314" s="429" t="s">
        <v>517</v>
      </c>
      <c r="Y314" s="457"/>
      <c r="Z314" s="345"/>
      <c r="AA314" s="407"/>
      <c r="AB314" s="408"/>
      <c r="AC314" s="407"/>
      <c r="AD314" s="409"/>
      <c r="AE314" s="408"/>
      <c r="AF314" s="49"/>
      <c r="AG314" s="413"/>
      <c r="AH314" s="287"/>
      <c r="AI314" s="410"/>
    </row>
    <row r="315" spans="1:35">
      <c r="A315" s="467"/>
      <c r="B315" s="345"/>
      <c r="C315" s="451"/>
      <c r="D315" s="451"/>
      <c r="E315" s="451"/>
      <c r="F315" s="451"/>
      <c r="G315" s="451"/>
      <c r="H315" s="451"/>
      <c r="I315" s="461"/>
      <c r="J315" s="461"/>
      <c r="O315" s="426" t="s">
        <v>517</v>
      </c>
      <c r="P315" s="427" t="s">
        <v>570</v>
      </c>
      <c r="Q315" s="428" t="s">
        <v>517</v>
      </c>
      <c r="R315" s="428" t="s">
        <v>517</v>
      </c>
      <c r="S315" s="428" t="s">
        <v>517</v>
      </c>
      <c r="T315" s="428" t="s">
        <v>517</v>
      </c>
      <c r="U315" s="428" t="s">
        <v>517</v>
      </c>
      <c r="V315" s="428" t="s">
        <v>517</v>
      </c>
      <c r="W315" s="429" t="s">
        <v>517</v>
      </c>
      <c r="X315" s="429" t="s">
        <v>517</v>
      </c>
      <c r="Y315" s="457"/>
      <c r="Z315" s="345"/>
      <c r="AA315" s="407"/>
      <c r="AB315" s="408"/>
      <c r="AC315" s="407"/>
      <c r="AD315" s="409"/>
      <c r="AE315" s="408"/>
      <c r="AF315" s="49"/>
      <c r="AG315" s="413"/>
      <c r="AH315" s="287"/>
      <c r="AI315" s="410"/>
    </row>
    <row r="316" spans="1:35">
      <c r="A316" s="467"/>
      <c r="B316" s="345"/>
      <c r="C316" s="451"/>
      <c r="D316" s="451"/>
      <c r="E316" s="451"/>
      <c r="F316" s="451"/>
      <c r="G316" s="451"/>
      <c r="H316" s="451"/>
      <c r="I316" s="461"/>
      <c r="J316" s="461"/>
      <c r="O316" s="426" t="s">
        <v>517</v>
      </c>
      <c r="P316" s="427" t="s">
        <v>570</v>
      </c>
      <c r="Q316" s="428" t="s">
        <v>517</v>
      </c>
      <c r="R316" s="428" t="s">
        <v>517</v>
      </c>
      <c r="S316" s="428" t="s">
        <v>517</v>
      </c>
      <c r="T316" s="428" t="s">
        <v>517</v>
      </c>
      <c r="U316" s="428" t="s">
        <v>517</v>
      </c>
      <c r="V316" s="428" t="s">
        <v>517</v>
      </c>
      <c r="W316" s="429" t="s">
        <v>517</v>
      </c>
      <c r="X316" s="429" t="s">
        <v>517</v>
      </c>
      <c r="Y316" s="457"/>
      <c r="Z316" s="345"/>
      <c r="AA316" s="407"/>
      <c r="AB316" s="408"/>
      <c r="AC316" s="407"/>
      <c r="AD316" s="409"/>
      <c r="AE316" s="408"/>
      <c r="AF316" s="49"/>
      <c r="AG316" s="413"/>
      <c r="AH316" s="287"/>
      <c r="AI316" s="410"/>
    </row>
    <row r="317" spans="1:35">
      <c r="A317" s="467"/>
      <c r="B317" s="345"/>
      <c r="C317" s="451"/>
      <c r="D317" s="451"/>
      <c r="E317" s="451"/>
      <c r="F317" s="451"/>
      <c r="G317" s="451"/>
      <c r="H317" s="451"/>
      <c r="I317" s="461"/>
      <c r="J317" s="461"/>
      <c r="O317" s="426" t="s">
        <v>517</v>
      </c>
      <c r="P317" s="427" t="s">
        <v>570</v>
      </c>
      <c r="Q317" s="428" t="s">
        <v>517</v>
      </c>
      <c r="R317" s="428" t="s">
        <v>517</v>
      </c>
      <c r="S317" s="428" t="s">
        <v>517</v>
      </c>
      <c r="T317" s="428" t="s">
        <v>517</v>
      </c>
      <c r="U317" s="428" t="s">
        <v>517</v>
      </c>
      <c r="V317" s="428" t="s">
        <v>517</v>
      </c>
      <c r="W317" s="429" t="s">
        <v>517</v>
      </c>
      <c r="X317" s="429" t="s">
        <v>517</v>
      </c>
      <c r="Y317" s="457"/>
      <c r="Z317" s="345"/>
      <c r="AA317" s="407"/>
      <c r="AB317" s="408"/>
      <c r="AC317" s="407"/>
      <c r="AD317" s="409"/>
      <c r="AE317" s="408"/>
      <c r="AF317" s="49"/>
      <c r="AG317" s="413"/>
      <c r="AH317" s="287"/>
      <c r="AI317" s="410"/>
    </row>
    <row r="318" spans="1:35">
      <c r="A318" s="467"/>
      <c r="B318" s="345"/>
      <c r="C318" s="451"/>
      <c r="D318" s="451"/>
      <c r="E318" s="451"/>
      <c r="F318" s="451"/>
      <c r="G318" s="451"/>
      <c r="H318" s="451"/>
      <c r="I318" s="461"/>
      <c r="J318" s="461"/>
      <c r="O318" s="426" t="s">
        <v>517</v>
      </c>
      <c r="P318" s="427" t="s">
        <v>570</v>
      </c>
      <c r="Q318" s="428" t="s">
        <v>517</v>
      </c>
      <c r="R318" s="428" t="s">
        <v>517</v>
      </c>
      <c r="S318" s="428" t="s">
        <v>517</v>
      </c>
      <c r="T318" s="428" t="s">
        <v>517</v>
      </c>
      <c r="U318" s="428" t="s">
        <v>517</v>
      </c>
      <c r="V318" s="428" t="s">
        <v>517</v>
      </c>
      <c r="W318" s="429" t="s">
        <v>517</v>
      </c>
      <c r="X318" s="429" t="s">
        <v>517</v>
      </c>
      <c r="Y318" s="457"/>
      <c r="Z318" s="345"/>
      <c r="AA318" s="407"/>
      <c r="AB318" s="408"/>
      <c r="AC318" s="407"/>
      <c r="AD318" s="409"/>
      <c r="AE318" s="408"/>
      <c r="AF318" s="49"/>
      <c r="AG318" s="413"/>
      <c r="AH318" s="287"/>
      <c r="AI318" s="410"/>
    </row>
    <row r="319" spans="1:35">
      <c r="A319" s="467"/>
      <c r="B319" s="345"/>
      <c r="C319" s="451"/>
      <c r="D319" s="451"/>
      <c r="E319" s="451"/>
      <c r="F319" s="451"/>
      <c r="G319" s="451"/>
      <c r="H319" s="451"/>
      <c r="I319" s="461"/>
      <c r="J319" s="461"/>
      <c r="O319" s="426" t="s">
        <v>517</v>
      </c>
      <c r="P319" s="427" t="s">
        <v>570</v>
      </c>
      <c r="Q319" s="428" t="s">
        <v>517</v>
      </c>
      <c r="R319" s="428" t="s">
        <v>517</v>
      </c>
      <c r="S319" s="428" t="s">
        <v>517</v>
      </c>
      <c r="T319" s="428" t="s">
        <v>517</v>
      </c>
      <c r="U319" s="428" t="s">
        <v>517</v>
      </c>
      <c r="V319" s="428" t="s">
        <v>517</v>
      </c>
      <c r="W319" s="429" t="s">
        <v>517</v>
      </c>
      <c r="X319" s="429" t="s">
        <v>517</v>
      </c>
      <c r="Y319" s="457"/>
      <c r="Z319" s="345"/>
      <c r="AA319" s="407"/>
      <c r="AB319" s="408"/>
      <c r="AC319" s="407"/>
      <c r="AD319" s="409"/>
      <c r="AE319" s="408"/>
      <c r="AF319" s="49"/>
      <c r="AG319" s="413"/>
      <c r="AH319" s="287"/>
      <c r="AI319" s="410"/>
    </row>
    <row r="320" spans="1:35">
      <c r="A320" s="467"/>
      <c r="B320" s="345"/>
      <c r="C320" s="451"/>
      <c r="D320" s="451"/>
      <c r="E320" s="451"/>
      <c r="F320" s="451"/>
      <c r="G320" s="451"/>
      <c r="H320" s="451"/>
      <c r="I320" s="461"/>
      <c r="J320" s="461"/>
      <c r="O320" s="426" t="s">
        <v>517</v>
      </c>
      <c r="P320" s="427" t="s">
        <v>570</v>
      </c>
      <c r="Q320" s="428" t="s">
        <v>517</v>
      </c>
      <c r="R320" s="428" t="s">
        <v>517</v>
      </c>
      <c r="S320" s="428" t="s">
        <v>517</v>
      </c>
      <c r="T320" s="428" t="s">
        <v>517</v>
      </c>
      <c r="U320" s="428" t="s">
        <v>517</v>
      </c>
      <c r="V320" s="428" t="s">
        <v>517</v>
      </c>
      <c r="W320" s="429" t="s">
        <v>517</v>
      </c>
      <c r="X320" s="429" t="s">
        <v>517</v>
      </c>
      <c r="Y320" s="457"/>
      <c r="Z320" s="345"/>
      <c r="AA320" s="407"/>
      <c r="AB320" s="408"/>
      <c r="AC320" s="407"/>
      <c r="AD320" s="409"/>
      <c r="AE320" s="408"/>
      <c r="AF320" s="49"/>
      <c r="AG320" s="413"/>
      <c r="AH320" s="287"/>
      <c r="AI320" s="410"/>
    </row>
    <row r="321" spans="1:35">
      <c r="A321" s="467"/>
      <c r="B321" s="345"/>
      <c r="C321" s="451"/>
      <c r="D321" s="451"/>
      <c r="E321" s="451"/>
      <c r="F321" s="451"/>
      <c r="G321" s="451"/>
      <c r="H321" s="451"/>
      <c r="I321" s="461"/>
      <c r="J321" s="461"/>
      <c r="O321" s="426" t="s">
        <v>517</v>
      </c>
      <c r="P321" s="427" t="s">
        <v>570</v>
      </c>
      <c r="Q321" s="428" t="s">
        <v>517</v>
      </c>
      <c r="R321" s="428" t="s">
        <v>517</v>
      </c>
      <c r="S321" s="428" t="s">
        <v>517</v>
      </c>
      <c r="T321" s="428" t="s">
        <v>517</v>
      </c>
      <c r="U321" s="428" t="s">
        <v>517</v>
      </c>
      <c r="V321" s="428" t="s">
        <v>517</v>
      </c>
      <c r="W321" s="429" t="s">
        <v>517</v>
      </c>
      <c r="X321" s="429" t="s">
        <v>517</v>
      </c>
      <c r="Y321" s="457"/>
      <c r="Z321" s="345"/>
      <c r="AA321" s="407"/>
      <c r="AB321" s="408"/>
      <c r="AC321" s="407"/>
      <c r="AD321" s="409"/>
      <c r="AE321" s="408"/>
      <c r="AF321" s="49"/>
      <c r="AG321" s="413"/>
      <c r="AH321" s="287"/>
      <c r="AI321" s="410"/>
    </row>
    <row r="322" spans="1:35">
      <c r="A322" s="467"/>
      <c r="B322" s="345"/>
      <c r="C322" s="451"/>
      <c r="D322" s="451"/>
      <c r="E322" s="451"/>
      <c r="F322" s="451"/>
      <c r="G322" s="451"/>
      <c r="H322" s="451"/>
      <c r="I322" s="461"/>
      <c r="J322" s="461"/>
      <c r="O322" s="426" t="s">
        <v>517</v>
      </c>
      <c r="P322" s="427" t="s">
        <v>570</v>
      </c>
      <c r="Q322" s="428" t="s">
        <v>517</v>
      </c>
      <c r="R322" s="428" t="s">
        <v>517</v>
      </c>
      <c r="S322" s="428" t="s">
        <v>517</v>
      </c>
      <c r="T322" s="428" t="s">
        <v>517</v>
      </c>
      <c r="U322" s="428" t="s">
        <v>517</v>
      </c>
      <c r="V322" s="428" t="s">
        <v>517</v>
      </c>
      <c r="W322" s="429" t="s">
        <v>517</v>
      </c>
      <c r="X322" s="429" t="s">
        <v>517</v>
      </c>
      <c r="Y322" s="457"/>
      <c r="Z322" s="345"/>
      <c r="AA322" s="407"/>
      <c r="AB322" s="408"/>
      <c r="AC322" s="407"/>
      <c r="AD322" s="409"/>
      <c r="AE322" s="408"/>
      <c r="AF322" s="49"/>
      <c r="AG322" s="413"/>
      <c r="AH322" s="287"/>
      <c r="AI322" s="410"/>
    </row>
    <row r="323" spans="1:35">
      <c r="A323" s="467"/>
      <c r="B323" s="345"/>
      <c r="C323" s="451"/>
      <c r="D323" s="451"/>
      <c r="E323" s="451"/>
      <c r="F323" s="451"/>
      <c r="G323" s="451"/>
      <c r="H323" s="451"/>
      <c r="I323" s="461"/>
      <c r="J323" s="461"/>
      <c r="O323" s="426" t="s">
        <v>517</v>
      </c>
      <c r="P323" s="427" t="s">
        <v>570</v>
      </c>
      <c r="Q323" s="428" t="s">
        <v>517</v>
      </c>
      <c r="R323" s="428" t="s">
        <v>517</v>
      </c>
      <c r="S323" s="428" t="s">
        <v>517</v>
      </c>
      <c r="T323" s="428" t="s">
        <v>517</v>
      </c>
      <c r="U323" s="428" t="s">
        <v>517</v>
      </c>
      <c r="V323" s="428" t="s">
        <v>517</v>
      </c>
      <c r="W323" s="429" t="s">
        <v>517</v>
      </c>
      <c r="X323" s="429" t="s">
        <v>517</v>
      </c>
      <c r="Y323" s="457"/>
      <c r="Z323" s="345"/>
      <c r="AA323" s="407"/>
      <c r="AB323" s="408"/>
      <c r="AC323" s="407"/>
      <c r="AD323" s="409"/>
      <c r="AE323" s="408"/>
      <c r="AF323" s="49"/>
      <c r="AG323" s="413"/>
      <c r="AH323" s="287"/>
      <c r="AI323" s="410"/>
    </row>
    <row r="324" spans="1:35">
      <c r="A324" s="467"/>
      <c r="B324" s="345"/>
      <c r="C324" s="451"/>
      <c r="D324" s="451"/>
      <c r="E324" s="451"/>
      <c r="F324" s="451"/>
      <c r="G324" s="451"/>
      <c r="H324" s="451"/>
      <c r="I324" s="461"/>
      <c r="J324" s="461"/>
      <c r="O324" s="426" t="s">
        <v>517</v>
      </c>
      <c r="P324" s="427" t="s">
        <v>570</v>
      </c>
      <c r="Q324" s="428" t="s">
        <v>517</v>
      </c>
      <c r="R324" s="428" t="s">
        <v>517</v>
      </c>
      <c r="S324" s="428" t="s">
        <v>517</v>
      </c>
      <c r="T324" s="428" t="s">
        <v>517</v>
      </c>
      <c r="U324" s="428" t="s">
        <v>517</v>
      </c>
      <c r="V324" s="428" t="s">
        <v>517</v>
      </c>
      <c r="W324" s="429" t="s">
        <v>517</v>
      </c>
      <c r="X324" s="429" t="s">
        <v>517</v>
      </c>
      <c r="Y324" s="457"/>
      <c r="Z324" s="345"/>
      <c r="AA324" s="407"/>
      <c r="AB324" s="408"/>
      <c r="AC324" s="407"/>
      <c r="AD324" s="409"/>
      <c r="AE324" s="408"/>
      <c r="AF324" s="49"/>
      <c r="AG324" s="413"/>
      <c r="AH324" s="287"/>
      <c r="AI324" s="410"/>
    </row>
    <row r="325" spans="1:35">
      <c r="A325" s="467"/>
      <c r="B325" s="345"/>
      <c r="C325" s="451"/>
      <c r="D325" s="451"/>
      <c r="E325" s="451"/>
      <c r="F325" s="451"/>
      <c r="G325" s="451"/>
      <c r="H325" s="451"/>
      <c r="I325" s="461"/>
      <c r="J325" s="461"/>
      <c r="O325" s="426" t="s">
        <v>517</v>
      </c>
      <c r="P325" s="427" t="s">
        <v>570</v>
      </c>
      <c r="Q325" s="428" t="s">
        <v>517</v>
      </c>
      <c r="R325" s="428" t="s">
        <v>517</v>
      </c>
      <c r="S325" s="428" t="s">
        <v>517</v>
      </c>
      <c r="T325" s="428" t="s">
        <v>517</v>
      </c>
      <c r="U325" s="428" t="s">
        <v>517</v>
      </c>
      <c r="V325" s="428" t="s">
        <v>517</v>
      </c>
      <c r="W325" s="429" t="s">
        <v>517</v>
      </c>
      <c r="X325" s="429" t="s">
        <v>517</v>
      </c>
      <c r="Y325" s="457"/>
      <c r="Z325" s="345"/>
      <c r="AA325" s="407"/>
      <c r="AB325" s="408"/>
      <c r="AC325" s="407"/>
      <c r="AD325" s="409"/>
      <c r="AE325" s="408"/>
      <c r="AF325" s="49"/>
      <c r="AG325" s="413"/>
      <c r="AH325" s="287"/>
      <c r="AI325" s="410"/>
    </row>
    <row r="326" spans="1:35">
      <c r="A326" s="467"/>
      <c r="B326" s="345"/>
      <c r="C326" s="451"/>
      <c r="D326" s="451"/>
      <c r="E326" s="451"/>
      <c r="F326" s="451"/>
      <c r="G326" s="451"/>
      <c r="H326" s="451"/>
      <c r="I326" s="461"/>
      <c r="J326" s="461"/>
      <c r="O326" s="426" t="s">
        <v>517</v>
      </c>
      <c r="P326" s="427" t="s">
        <v>570</v>
      </c>
      <c r="Q326" s="428" t="s">
        <v>517</v>
      </c>
      <c r="R326" s="428" t="s">
        <v>517</v>
      </c>
      <c r="S326" s="428" t="s">
        <v>517</v>
      </c>
      <c r="T326" s="428" t="s">
        <v>517</v>
      </c>
      <c r="U326" s="428" t="s">
        <v>517</v>
      </c>
      <c r="V326" s="428" t="s">
        <v>517</v>
      </c>
      <c r="W326" s="429" t="s">
        <v>517</v>
      </c>
      <c r="X326" s="429" t="s">
        <v>517</v>
      </c>
      <c r="Y326" s="457"/>
      <c r="Z326" s="345"/>
      <c r="AA326" s="407"/>
      <c r="AB326" s="408"/>
      <c r="AC326" s="407"/>
      <c r="AD326" s="409"/>
      <c r="AE326" s="408"/>
      <c r="AF326" s="49"/>
      <c r="AG326" s="413"/>
      <c r="AH326" s="287"/>
      <c r="AI326" s="410"/>
    </row>
    <row r="327" spans="1:35">
      <c r="A327" s="467"/>
      <c r="B327" s="345"/>
      <c r="C327" s="451"/>
      <c r="D327" s="451"/>
      <c r="E327" s="451"/>
      <c r="F327" s="451"/>
      <c r="G327" s="451"/>
      <c r="H327" s="451"/>
      <c r="I327" s="461"/>
      <c r="J327" s="461"/>
      <c r="O327" s="426" t="s">
        <v>517</v>
      </c>
      <c r="P327" s="427" t="s">
        <v>570</v>
      </c>
      <c r="Q327" s="428" t="s">
        <v>517</v>
      </c>
      <c r="R327" s="428" t="s">
        <v>517</v>
      </c>
      <c r="S327" s="428" t="s">
        <v>517</v>
      </c>
      <c r="T327" s="428" t="s">
        <v>517</v>
      </c>
      <c r="U327" s="428" t="s">
        <v>517</v>
      </c>
      <c r="V327" s="428" t="s">
        <v>517</v>
      </c>
      <c r="W327" s="429" t="s">
        <v>517</v>
      </c>
      <c r="X327" s="429" t="s">
        <v>517</v>
      </c>
      <c r="Y327" s="457"/>
      <c r="Z327" s="345"/>
      <c r="AA327" s="407"/>
      <c r="AB327" s="408"/>
      <c r="AC327" s="407"/>
      <c r="AD327" s="409"/>
      <c r="AE327" s="408"/>
      <c r="AF327" s="49"/>
      <c r="AG327" s="413"/>
      <c r="AH327" s="287"/>
      <c r="AI327" s="410"/>
    </row>
    <row r="328" spans="1:35">
      <c r="A328" s="467"/>
      <c r="B328" s="345"/>
      <c r="C328" s="451"/>
      <c r="D328" s="451"/>
      <c r="E328" s="451"/>
      <c r="F328" s="451"/>
      <c r="G328" s="451"/>
      <c r="H328" s="451"/>
      <c r="I328" s="461"/>
      <c r="J328" s="461"/>
      <c r="O328" s="426" t="s">
        <v>517</v>
      </c>
      <c r="P328" s="427" t="s">
        <v>570</v>
      </c>
      <c r="Q328" s="428" t="s">
        <v>517</v>
      </c>
      <c r="R328" s="428" t="s">
        <v>517</v>
      </c>
      <c r="S328" s="428" t="s">
        <v>517</v>
      </c>
      <c r="T328" s="428" t="s">
        <v>517</v>
      </c>
      <c r="U328" s="428" t="s">
        <v>517</v>
      </c>
      <c r="V328" s="428" t="s">
        <v>517</v>
      </c>
      <c r="W328" s="429" t="s">
        <v>517</v>
      </c>
      <c r="X328" s="429" t="s">
        <v>517</v>
      </c>
      <c r="Y328" s="457"/>
      <c r="Z328" s="345"/>
      <c r="AA328" s="407"/>
      <c r="AB328" s="408"/>
      <c r="AC328" s="407"/>
      <c r="AD328" s="409"/>
      <c r="AE328" s="408"/>
      <c r="AF328" s="49"/>
      <c r="AG328" s="413"/>
      <c r="AH328" s="287"/>
      <c r="AI328" s="410"/>
    </row>
    <row r="329" spans="1:35">
      <c r="A329" s="467"/>
      <c r="B329" s="345"/>
      <c r="C329" s="451"/>
      <c r="D329" s="451"/>
      <c r="E329" s="451"/>
      <c r="F329" s="451"/>
      <c r="G329" s="451"/>
      <c r="H329" s="451"/>
      <c r="I329" s="461"/>
      <c r="J329" s="461"/>
      <c r="O329" s="426" t="s">
        <v>517</v>
      </c>
      <c r="P329" s="427" t="s">
        <v>570</v>
      </c>
      <c r="Q329" s="428" t="s">
        <v>517</v>
      </c>
      <c r="R329" s="428" t="s">
        <v>517</v>
      </c>
      <c r="S329" s="428" t="s">
        <v>517</v>
      </c>
      <c r="T329" s="428" t="s">
        <v>517</v>
      </c>
      <c r="U329" s="428" t="s">
        <v>517</v>
      </c>
      <c r="V329" s="428" t="s">
        <v>517</v>
      </c>
      <c r="W329" s="429" t="s">
        <v>517</v>
      </c>
      <c r="X329" s="429" t="s">
        <v>517</v>
      </c>
      <c r="Y329" s="457"/>
      <c r="Z329" s="345"/>
      <c r="AA329" s="407"/>
      <c r="AB329" s="408"/>
      <c r="AC329" s="407"/>
      <c r="AD329" s="409"/>
      <c r="AE329" s="408"/>
      <c r="AF329" s="49"/>
      <c r="AG329" s="413"/>
      <c r="AH329" s="287"/>
      <c r="AI329" s="410"/>
    </row>
    <row r="330" spans="1:35">
      <c r="A330" s="467"/>
      <c r="B330" s="345"/>
      <c r="C330" s="451"/>
      <c r="D330" s="451"/>
      <c r="E330" s="451"/>
      <c r="F330" s="451"/>
      <c r="G330" s="451"/>
      <c r="H330" s="451"/>
      <c r="I330" s="461"/>
      <c r="J330" s="461"/>
      <c r="O330" s="426" t="s">
        <v>517</v>
      </c>
      <c r="P330" s="427" t="s">
        <v>570</v>
      </c>
      <c r="Q330" s="428" t="s">
        <v>517</v>
      </c>
      <c r="R330" s="428" t="s">
        <v>517</v>
      </c>
      <c r="S330" s="428" t="s">
        <v>517</v>
      </c>
      <c r="T330" s="428" t="s">
        <v>517</v>
      </c>
      <c r="U330" s="428" t="s">
        <v>517</v>
      </c>
      <c r="V330" s="428" t="s">
        <v>517</v>
      </c>
      <c r="W330" s="429" t="s">
        <v>517</v>
      </c>
      <c r="X330" s="429" t="s">
        <v>517</v>
      </c>
      <c r="Y330" s="457"/>
      <c r="Z330" s="345"/>
      <c r="AA330" s="407"/>
      <c r="AB330" s="408"/>
      <c r="AC330" s="407"/>
      <c r="AD330" s="409"/>
      <c r="AE330" s="408"/>
      <c r="AF330" s="49"/>
      <c r="AG330" s="413"/>
      <c r="AH330" s="287"/>
      <c r="AI330" s="410"/>
    </row>
    <row r="331" spans="1:35">
      <c r="A331" s="467"/>
      <c r="B331" s="345"/>
      <c r="C331" s="451"/>
      <c r="D331" s="451"/>
      <c r="E331" s="451"/>
      <c r="F331" s="451"/>
      <c r="G331" s="451"/>
      <c r="H331" s="451"/>
      <c r="I331" s="461"/>
      <c r="J331" s="461"/>
      <c r="O331" s="426" t="s">
        <v>517</v>
      </c>
      <c r="P331" s="427" t="s">
        <v>570</v>
      </c>
      <c r="Q331" s="428" t="s">
        <v>517</v>
      </c>
      <c r="R331" s="428" t="s">
        <v>517</v>
      </c>
      <c r="S331" s="428" t="s">
        <v>517</v>
      </c>
      <c r="T331" s="428" t="s">
        <v>517</v>
      </c>
      <c r="U331" s="428" t="s">
        <v>517</v>
      </c>
      <c r="V331" s="428" t="s">
        <v>517</v>
      </c>
      <c r="W331" s="429" t="s">
        <v>517</v>
      </c>
      <c r="X331" s="429" t="s">
        <v>517</v>
      </c>
      <c r="Y331" s="457"/>
      <c r="Z331" s="345"/>
      <c r="AA331" s="407"/>
      <c r="AB331" s="408"/>
      <c r="AC331" s="407"/>
      <c r="AD331" s="409"/>
      <c r="AE331" s="408"/>
      <c r="AF331" s="49"/>
      <c r="AG331" s="413"/>
      <c r="AH331" s="287"/>
      <c r="AI331" s="410"/>
    </row>
    <row r="332" spans="1:35">
      <c r="A332" s="467"/>
      <c r="B332" s="345"/>
      <c r="C332" s="451"/>
      <c r="D332" s="451"/>
      <c r="E332" s="451"/>
      <c r="F332" s="451"/>
      <c r="G332" s="451"/>
      <c r="H332" s="451"/>
      <c r="I332" s="461"/>
      <c r="J332" s="461"/>
      <c r="O332" s="426" t="s">
        <v>517</v>
      </c>
      <c r="P332" s="427" t="s">
        <v>570</v>
      </c>
      <c r="Q332" s="428" t="s">
        <v>517</v>
      </c>
      <c r="R332" s="428" t="s">
        <v>517</v>
      </c>
      <c r="S332" s="428" t="s">
        <v>517</v>
      </c>
      <c r="T332" s="428" t="s">
        <v>517</v>
      </c>
      <c r="U332" s="428" t="s">
        <v>517</v>
      </c>
      <c r="V332" s="428" t="s">
        <v>517</v>
      </c>
      <c r="W332" s="429" t="s">
        <v>517</v>
      </c>
      <c r="X332" s="429" t="s">
        <v>517</v>
      </c>
      <c r="Y332" s="457"/>
      <c r="Z332" s="345"/>
      <c r="AA332" s="407"/>
      <c r="AB332" s="408"/>
      <c r="AC332" s="407"/>
      <c r="AD332" s="409"/>
      <c r="AE332" s="408"/>
      <c r="AF332" s="49"/>
      <c r="AG332" s="413"/>
      <c r="AH332" s="287"/>
      <c r="AI332" s="410"/>
    </row>
    <row r="333" spans="1:35">
      <c r="A333" s="467"/>
      <c r="B333" s="345"/>
      <c r="C333" s="451"/>
      <c r="D333" s="451"/>
      <c r="E333" s="451"/>
      <c r="F333" s="451"/>
      <c r="G333" s="451"/>
      <c r="H333" s="451"/>
      <c r="I333" s="461"/>
      <c r="J333" s="461"/>
      <c r="O333" s="426" t="s">
        <v>517</v>
      </c>
      <c r="P333" s="427" t="s">
        <v>570</v>
      </c>
      <c r="Q333" s="428" t="s">
        <v>517</v>
      </c>
      <c r="R333" s="428" t="s">
        <v>517</v>
      </c>
      <c r="S333" s="428" t="s">
        <v>517</v>
      </c>
      <c r="T333" s="428" t="s">
        <v>517</v>
      </c>
      <c r="U333" s="428" t="s">
        <v>517</v>
      </c>
      <c r="V333" s="428" t="s">
        <v>517</v>
      </c>
      <c r="W333" s="429" t="s">
        <v>517</v>
      </c>
      <c r="X333" s="429" t="s">
        <v>517</v>
      </c>
      <c r="Y333" s="457"/>
      <c r="Z333" s="345"/>
      <c r="AA333" s="407"/>
      <c r="AB333" s="408"/>
      <c r="AC333" s="407"/>
      <c r="AD333" s="409"/>
      <c r="AE333" s="408"/>
      <c r="AF333" s="49"/>
      <c r="AG333" s="413"/>
      <c r="AH333" s="287"/>
      <c r="AI333" s="410"/>
    </row>
    <row r="334" spans="1:35">
      <c r="A334" s="467"/>
      <c r="B334" s="345"/>
      <c r="C334" s="451"/>
      <c r="D334" s="451"/>
      <c r="E334" s="451"/>
      <c r="F334" s="451"/>
      <c r="G334" s="451"/>
      <c r="H334" s="451"/>
      <c r="I334" s="461"/>
      <c r="J334" s="461"/>
      <c r="O334" s="426" t="s">
        <v>517</v>
      </c>
      <c r="P334" s="427" t="s">
        <v>570</v>
      </c>
      <c r="Q334" s="428" t="s">
        <v>517</v>
      </c>
      <c r="R334" s="428" t="s">
        <v>517</v>
      </c>
      <c r="S334" s="428" t="s">
        <v>517</v>
      </c>
      <c r="T334" s="428" t="s">
        <v>517</v>
      </c>
      <c r="U334" s="428" t="s">
        <v>517</v>
      </c>
      <c r="V334" s="428" t="s">
        <v>517</v>
      </c>
      <c r="W334" s="429" t="s">
        <v>517</v>
      </c>
      <c r="X334" s="429" t="s">
        <v>517</v>
      </c>
      <c r="Y334" s="457"/>
      <c r="Z334" s="345"/>
      <c r="AA334" s="407"/>
      <c r="AB334" s="408"/>
      <c r="AC334" s="407"/>
      <c r="AD334" s="409"/>
      <c r="AE334" s="408"/>
      <c r="AF334" s="49"/>
      <c r="AG334" s="413"/>
      <c r="AH334" s="287"/>
      <c r="AI334" s="410"/>
    </row>
    <row r="335" spans="1:35">
      <c r="A335" s="467"/>
      <c r="B335" s="345"/>
      <c r="C335" s="451"/>
      <c r="D335" s="451"/>
      <c r="E335" s="451"/>
      <c r="F335" s="451"/>
      <c r="G335" s="451"/>
      <c r="H335" s="451"/>
      <c r="I335" s="461"/>
      <c r="J335" s="461"/>
      <c r="O335" s="426" t="s">
        <v>517</v>
      </c>
      <c r="P335" s="427" t="s">
        <v>570</v>
      </c>
      <c r="Q335" s="428" t="s">
        <v>517</v>
      </c>
      <c r="R335" s="428" t="s">
        <v>517</v>
      </c>
      <c r="S335" s="428" t="s">
        <v>517</v>
      </c>
      <c r="T335" s="428" t="s">
        <v>517</v>
      </c>
      <c r="U335" s="428" t="s">
        <v>517</v>
      </c>
      <c r="V335" s="428" t="s">
        <v>517</v>
      </c>
      <c r="W335" s="429" t="s">
        <v>517</v>
      </c>
      <c r="X335" s="429" t="s">
        <v>517</v>
      </c>
      <c r="Y335" s="457"/>
      <c r="Z335" s="345"/>
      <c r="AA335" s="407"/>
      <c r="AB335" s="408"/>
      <c r="AC335" s="407"/>
      <c r="AD335" s="409"/>
      <c r="AE335" s="408"/>
      <c r="AF335" s="49"/>
      <c r="AG335" s="413"/>
      <c r="AH335" s="287"/>
      <c r="AI335" s="410"/>
    </row>
    <row r="336" spans="1:35">
      <c r="A336" s="467"/>
      <c r="B336" s="345"/>
      <c r="C336" s="451"/>
      <c r="D336" s="451"/>
      <c r="E336" s="451"/>
      <c r="F336" s="451"/>
      <c r="G336" s="451"/>
      <c r="H336" s="451"/>
      <c r="I336" s="461"/>
      <c r="J336" s="461"/>
      <c r="O336" s="426" t="s">
        <v>517</v>
      </c>
      <c r="P336" s="427" t="s">
        <v>570</v>
      </c>
      <c r="Q336" s="428" t="s">
        <v>517</v>
      </c>
      <c r="R336" s="428" t="s">
        <v>517</v>
      </c>
      <c r="S336" s="428" t="s">
        <v>517</v>
      </c>
      <c r="T336" s="428" t="s">
        <v>517</v>
      </c>
      <c r="U336" s="428" t="s">
        <v>517</v>
      </c>
      <c r="V336" s="428" t="s">
        <v>517</v>
      </c>
      <c r="W336" s="429" t="s">
        <v>517</v>
      </c>
      <c r="X336" s="429" t="s">
        <v>517</v>
      </c>
      <c r="Y336" s="457"/>
      <c r="Z336" s="345"/>
      <c r="AA336" s="407"/>
      <c r="AB336" s="408"/>
      <c r="AC336" s="407"/>
      <c r="AD336" s="409"/>
      <c r="AE336" s="408"/>
      <c r="AF336" s="49"/>
      <c r="AG336" s="413"/>
      <c r="AH336" s="287"/>
      <c r="AI336" s="410"/>
    </row>
    <row r="337" spans="1:35">
      <c r="A337" s="467"/>
      <c r="B337" s="345"/>
      <c r="C337" s="451"/>
      <c r="D337" s="451"/>
      <c r="E337" s="451"/>
      <c r="F337" s="451"/>
      <c r="G337" s="451"/>
      <c r="H337" s="451"/>
      <c r="I337" s="461"/>
      <c r="J337" s="461"/>
      <c r="O337" s="426" t="s">
        <v>517</v>
      </c>
      <c r="P337" s="427" t="s">
        <v>570</v>
      </c>
      <c r="Q337" s="428" t="s">
        <v>517</v>
      </c>
      <c r="R337" s="428" t="s">
        <v>517</v>
      </c>
      <c r="S337" s="428" t="s">
        <v>517</v>
      </c>
      <c r="T337" s="428" t="s">
        <v>517</v>
      </c>
      <c r="U337" s="428" t="s">
        <v>517</v>
      </c>
      <c r="V337" s="428" t="s">
        <v>517</v>
      </c>
      <c r="W337" s="429" t="s">
        <v>517</v>
      </c>
      <c r="X337" s="429" t="s">
        <v>517</v>
      </c>
      <c r="Y337" s="457"/>
      <c r="Z337" s="345"/>
      <c r="AA337" s="407"/>
      <c r="AB337" s="408"/>
      <c r="AC337" s="407"/>
      <c r="AD337" s="409"/>
      <c r="AE337" s="408"/>
      <c r="AF337" s="49"/>
      <c r="AG337" s="413"/>
      <c r="AH337" s="287"/>
      <c r="AI337" s="410"/>
    </row>
    <row r="338" spans="1:35">
      <c r="A338" s="467"/>
      <c r="B338" s="345"/>
      <c r="C338" s="451"/>
      <c r="D338" s="451"/>
      <c r="E338" s="451"/>
      <c r="F338" s="451"/>
      <c r="G338" s="451"/>
      <c r="H338" s="451"/>
      <c r="I338" s="461"/>
      <c r="J338" s="461"/>
      <c r="O338" s="426" t="s">
        <v>517</v>
      </c>
      <c r="P338" s="427" t="s">
        <v>570</v>
      </c>
      <c r="Q338" s="428" t="s">
        <v>517</v>
      </c>
      <c r="R338" s="428" t="s">
        <v>517</v>
      </c>
      <c r="S338" s="428" t="s">
        <v>517</v>
      </c>
      <c r="T338" s="428" t="s">
        <v>517</v>
      </c>
      <c r="U338" s="428" t="s">
        <v>517</v>
      </c>
      <c r="V338" s="428" t="s">
        <v>517</v>
      </c>
      <c r="W338" s="429" t="s">
        <v>517</v>
      </c>
      <c r="X338" s="429" t="s">
        <v>517</v>
      </c>
      <c r="Y338" s="457"/>
      <c r="Z338" s="345"/>
      <c r="AA338" s="407"/>
      <c r="AB338" s="408"/>
      <c r="AC338" s="407"/>
      <c r="AD338" s="409"/>
      <c r="AE338" s="408"/>
      <c r="AF338" s="49"/>
      <c r="AG338" s="413"/>
      <c r="AH338" s="287"/>
      <c r="AI338" s="410"/>
    </row>
    <row r="339" spans="1:35">
      <c r="A339" s="467"/>
      <c r="B339" s="345"/>
      <c r="C339" s="451"/>
      <c r="D339" s="451"/>
      <c r="E339" s="451"/>
      <c r="F339" s="451"/>
      <c r="G339" s="451"/>
      <c r="H339" s="451"/>
      <c r="I339" s="461"/>
      <c r="J339" s="461"/>
      <c r="O339" s="426" t="s">
        <v>517</v>
      </c>
      <c r="P339" s="427" t="s">
        <v>570</v>
      </c>
      <c r="Q339" s="428" t="s">
        <v>517</v>
      </c>
      <c r="R339" s="428" t="s">
        <v>517</v>
      </c>
      <c r="S339" s="428" t="s">
        <v>517</v>
      </c>
      <c r="T339" s="428" t="s">
        <v>517</v>
      </c>
      <c r="U339" s="428" t="s">
        <v>517</v>
      </c>
      <c r="V339" s="428" t="s">
        <v>517</v>
      </c>
      <c r="W339" s="429" t="s">
        <v>517</v>
      </c>
      <c r="X339" s="429" t="s">
        <v>517</v>
      </c>
      <c r="Y339" s="457"/>
      <c r="Z339" s="345"/>
      <c r="AA339" s="407"/>
      <c r="AB339" s="408"/>
      <c r="AC339" s="407"/>
      <c r="AD339" s="409"/>
      <c r="AE339" s="408"/>
      <c r="AF339" s="49"/>
      <c r="AG339" s="413"/>
      <c r="AH339" s="287"/>
      <c r="AI339" s="410"/>
    </row>
    <row r="340" spans="1:35">
      <c r="A340" s="467"/>
      <c r="B340" s="345"/>
      <c r="C340" s="451"/>
      <c r="D340" s="451"/>
      <c r="E340" s="451"/>
      <c r="F340" s="451"/>
      <c r="G340" s="451"/>
      <c r="H340" s="451"/>
      <c r="I340" s="461"/>
      <c r="J340" s="461"/>
      <c r="O340" s="426" t="s">
        <v>517</v>
      </c>
      <c r="P340" s="427" t="s">
        <v>570</v>
      </c>
      <c r="Q340" s="428" t="s">
        <v>517</v>
      </c>
      <c r="R340" s="428" t="s">
        <v>517</v>
      </c>
      <c r="S340" s="428" t="s">
        <v>517</v>
      </c>
      <c r="T340" s="428" t="s">
        <v>517</v>
      </c>
      <c r="U340" s="428" t="s">
        <v>517</v>
      </c>
      <c r="V340" s="428" t="s">
        <v>517</v>
      </c>
      <c r="W340" s="429" t="s">
        <v>517</v>
      </c>
      <c r="X340" s="429" t="s">
        <v>517</v>
      </c>
      <c r="Y340" s="457"/>
      <c r="Z340" s="345"/>
      <c r="AA340" s="407"/>
      <c r="AB340" s="408"/>
      <c r="AC340" s="407"/>
      <c r="AD340" s="409"/>
      <c r="AE340" s="408"/>
      <c r="AF340" s="49"/>
      <c r="AG340" s="413"/>
      <c r="AH340" s="287"/>
      <c r="AI340" s="410"/>
    </row>
    <row r="341" spans="1:35">
      <c r="A341" s="467"/>
      <c r="B341" s="345"/>
      <c r="C341" s="451"/>
      <c r="D341" s="451"/>
      <c r="E341" s="451"/>
      <c r="F341" s="451"/>
      <c r="G341" s="451"/>
      <c r="H341" s="451"/>
      <c r="I341" s="461"/>
      <c r="J341" s="461"/>
      <c r="O341" s="426" t="s">
        <v>517</v>
      </c>
      <c r="P341" s="427" t="s">
        <v>570</v>
      </c>
      <c r="Q341" s="428" t="s">
        <v>517</v>
      </c>
      <c r="R341" s="428" t="s">
        <v>517</v>
      </c>
      <c r="S341" s="428" t="s">
        <v>517</v>
      </c>
      <c r="T341" s="428" t="s">
        <v>517</v>
      </c>
      <c r="U341" s="428" t="s">
        <v>517</v>
      </c>
      <c r="V341" s="428" t="s">
        <v>517</v>
      </c>
      <c r="W341" s="429" t="s">
        <v>517</v>
      </c>
      <c r="X341" s="429" t="s">
        <v>517</v>
      </c>
      <c r="Y341" s="457"/>
      <c r="Z341" s="345"/>
      <c r="AA341" s="407"/>
      <c r="AB341" s="408"/>
      <c r="AC341" s="407"/>
      <c r="AD341" s="409"/>
      <c r="AE341" s="408"/>
      <c r="AF341" s="49"/>
      <c r="AG341" s="413"/>
      <c r="AH341" s="287"/>
      <c r="AI341" s="410"/>
    </row>
    <row r="342" spans="1:35">
      <c r="A342" s="467"/>
      <c r="B342" s="345"/>
      <c r="C342" s="451"/>
      <c r="D342" s="451"/>
      <c r="E342" s="451"/>
      <c r="F342" s="451"/>
      <c r="G342" s="451"/>
      <c r="H342" s="451"/>
      <c r="I342" s="461"/>
      <c r="J342" s="461"/>
      <c r="O342" s="426" t="s">
        <v>517</v>
      </c>
      <c r="P342" s="427" t="s">
        <v>570</v>
      </c>
      <c r="Q342" s="428" t="s">
        <v>517</v>
      </c>
      <c r="R342" s="428" t="s">
        <v>517</v>
      </c>
      <c r="S342" s="428" t="s">
        <v>517</v>
      </c>
      <c r="T342" s="428" t="s">
        <v>517</v>
      </c>
      <c r="U342" s="428" t="s">
        <v>517</v>
      </c>
      <c r="V342" s="428" t="s">
        <v>517</v>
      </c>
      <c r="W342" s="429" t="s">
        <v>517</v>
      </c>
      <c r="X342" s="429" t="s">
        <v>517</v>
      </c>
      <c r="Y342" s="457"/>
      <c r="Z342" s="345"/>
      <c r="AA342" s="407"/>
      <c r="AB342" s="408"/>
      <c r="AC342" s="407"/>
      <c r="AD342" s="409"/>
      <c r="AE342" s="408"/>
      <c r="AF342" s="49"/>
      <c r="AG342" s="413"/>
      <c r="AH342" s="287"/>
      <c r="AI342" s="410"/>
    </row>
    <row r="343" spans="1:35">
      <c r="A343" s="467"/>
      <c r="B343" s="345"/>
      <c r="C343" s="451"/>
      <c r="D343" s="451"/>
      <c r="E343" s="451"/>
      <c r="F343" s="451"/>
      <c r="G343" s="451"/>
      <c r="H343" s="451"/>
      <c r="I343" s="461"/>
      <c r="J343" s="461"/>
      <c r="O343" s="426" t="s">
        <v>517</v>
      </c>
      <c r="P343" s="427" t="s">
        <v>570</v>
      </c>
      <c r="Q343" s="428" t="s">
        <v>517</v>
      </c>
      <c r="R343" s="428" t="s">
        <v>517</v>
      </c>
      <c r="S343" s="428" t="s">
        <v>517</v>
      </c>
      <c r="T343" s="428" t="s">
        <v>517</v>
      </c>
      <c r="U343" s="428" t="s">
        <v>517</v>
      </c>
      <c r="V343" s="428" t="s">
        <v>517</v>
      </c>
      <c r="W343" s="429" t="s">
        <v>517</v>
      </c>
      <c r="X343" s="429" t="s">
        <v>517</v>
      </c>
      <c r="Y343" s="457"/>
      <c r="Z343" s="345"/>
      <c r="AA343" s="407"/>
      <c r="AB343" s="408"/>
      <c r="AC343" s="407"/>
      <c r="AD343" s="409"/>
      <c r="AE343" s="408"/>
      <c r="AF343" s="49"/>
      <c r="AG343" s="413"/>
      <c r="AH343" s="287"/>
      <c r="AI343" s="410"/>
    </row>
    <row r="344" spans="1:35">
      <c r="A344" s="467"/>
      <c r="B344" s="345"/>
      <c r="C344" s="451"/>
      <c r="D344" s="451"/>
      <c r="E344" s="451"/>
      <c r="F344" s="451"/>
      <c r="G344" s="451"/>
      <c r="H344" s="451"/>
      <c r="I344" s="461"/>
      <c r="J344" s="461"/>
      <c r="O344" s="426" t="s">
        <v>517</v>
      </c>
      <c r="P344" s="427" t="s">
        <v>570</v>
      </c>
      <c r="Q344" s="428" t="s">
        <v>517</v>
      </c>
      <c r="R344" s="428" t="s">
        <v>517</v>
      </c>
      <c r="S344" s="428" t="s">
        <v>517</v>
      </c>
      <c r="T344" s="428" t="s">
        <v>517</v>
      </c>
      <c r="U344" s="428" t="s">
        <v>517</v>
      </c>
      <c r="V344" s="428" t="s">
        <v>517</v>
      </c>
      <c r="W344" s="429" t="s">
        <v>517</v>
      </c>
      <c r="X344" s="429" t="s">
        <v>517</v>
      </c>
      <c r="Y344" s="457"/>
      <c r="Z344" s="345"/>
      <c r="AA344" s="407"/>
      <c r="AB344" s="408"/>
      <c r="AC344" s="407"/>
      <c r="AD344" s="409"/>
      <c r="AE344" s="408"/>
      <c r="AF344" s="49"/>
      <c r="AG344" s="413"/>
      <c r="AH344" s="287"/>
      <c r="AI344" s="410"/>
    </row>
    <row r="345" spans="1:35">
      <c r="A345" s="467"/>
      <c r="B345" s="345"/>
      <c r="C345" s="451"/>
      <c r="D345" s="451"/>
      <c r="E345" s="451"/>
      <c r="F345" s="451"/>
      <c r="G345" s="451"/>
      <c r="H345" s="451"/>
      <c r="I345" s="461"/>
      <c r="J345" s="461"/>
      <c r="O345" s="426" t="s">
        <v>517</v>
      </c>
      <c r="P345" s="427" t="s">
        <v>570</v>
      </c>
      <c r="Q345" s="428" t="s">
        <v>517</v>
      </c>
      <c r="R345" s="428" t="s">
        <v>517</v>
      </c>
      <c r="S345" s="428" t="s">
        <v>517</v>
      </c>
      <c r="T345" s="428" t="s">
        <v>517</v>
      </c>
      <c r="U345" s="428" t="s">
        <v>517</v>
      </c>
      <c r="V345" s="428" t="s">
        <v>517</v>
      </c>
      <c r="W345" s="429" t="s">
        <v>517</v>
      </c>
      <c r="X345" s="429" t="s">
        <v>517</v>
      </c>
      <c r="Y345" s="457"/>
      <c r="Z345" s="345"/>
      <c r="AA345" s="407"/>
      <c r="AB345" s="408"/>
      <c r="AC345" s="407"/>
      <c r="AD345" s="409"/>
      <c r="AE345" s="408"/>
      <c r="AF345" s="49"/>
      <c r="AG345" s="413"/>
      <c r="AH345" s="287"/>
      <c r="AI345" s="410"/>
    </row>
    <row r="346" spans="1:35">
      <c r="A346" s="467"/>
      <c r="B346" s="345"/>
      <c r="C346" s="451"/>
      <c r="D346" s="451"/>
      <c r="E346" s="451"/>
      <c r="F346" s="451"/>
      <c r="G346" s="451"/>
      <c r="H346" s="451"/>
      <c r="I346" s="461"/>
      <c r="J346" s="461"/>
      <c r="O346" s="426" t="s">
        <v>517</v>
      </c>
      <c r="P346" s="427" t="s">
        <v>570</v>
      </c>
      <c r="Q346" s="428" t="s">
        <v>517</v>
      </c>
      <c r="R346" s="428" t="s">
        <v>517</v>
      </c>
      <c r="S346" s="428" t="s">
        <v>517</v>
      </c>
      <c r="T346" s="428" t="s">
        <v>517</v>
      </c>
      <c r="U346" s="428" t="s">
        <v>517</v>
      </c>
      <c r="V346" s="428" t="s">
        <v>517</v>
      </c>
      <c r="W346" s="429" t="s">
        <v>517</v>
      </c>
      <c r="X346" s="429" t="s">
        <v>517</v>
      </c>
      <c r="Y346" s="457"/>
      <c r="Z346" s="345"/>
      <c r="AA346" s="407"/>
      <c r="AB346" s="408"/>
      <c r="AC346" s="407"/>
      <c r="AD346" s="409"/>
      <c r="AE346" s="408"/>
      <c r="AF346" s="49"/>
      <c r="AG346" s="413"/>
      <c r="AH346" s="287"/>
      <c r="AI346" s="410"/>
    </row>
    <row r="347" spans="1:35">
      <c r="A347" s="467"/>
      <c r="B347" s="345"/>
      <c r="C347" s="451"/>
      <c r="D347" s="451"/>
      <c r="E347" s="451"/>
      <c r="F347" s="451"/>
      <c r="G347" s="451"/>
      <c r="H347" s="451"/>
      <c r="I347" s="461"/>
      <c r="J347" s="461"/>
      <c r="O347" s="426" t="s">
        <v>517</v>
      </c>
      <c r="P347" s="427" t="s">
        <v>570</v>
      </c>
      <c r="Q347" s="428" t="s">
        <v>517</v>
      </c>
      <c r="R347" s="428" t="s">
        <v>517</v>
      </c>
      <c r="S347" s="428" t="s">
        <v>517</v>
      </c>
      <c r="T347" s="428" t="s">
        <v>517</v>
      </c>
      <c r="U347" s="428" t="s">
        <v>517</v>
      </c>
      <c r="V347" s="428" t="s">
        <v>517</v>
      </c>
      <c r="W347" s="429" t="s">
        <v>517</v>
      </c>
      <c r="X347" s="429" t="s">
        <v>517</v>
      </c>
      <c r="Y347" s="457"/>
      <c r="Z347" s="345"/>
      <c r="AA347" s="407"/>
      <c r="AB347" s="408"/>
      <c r="AC347" s="407"/>
      <c r="AD347" s="409"/>
      <c r="AE347" s="408"/>
      <c r="AF347" s="49"/>
      <c r="AG347" s="413"/>
      <c r="AH347" s="287"/>
      <c r="AI347" s="410"/>
    </row>
    <row r="348" spans="1:35">
      <c r="A348" s="467"/>
      <c r="B348" s="345"/>
      <c r="C348" s="451"/>
      <c r="D348" s="451"/>
      <c r="E348" s="451"/>
      <c r="F348" s="451"/>
      <c r="G348" s="451"/>
      <c r="H348" s="451"/>
      <c r="I348" s="461"/>
      <c r="J348" s="461"/>
      <c r="O348" s="426" t="s">
        <v>517</v>
      </c>
      <c r="P348" s="427" t="s">
        <v>570</v>
      </c>
      <c r="Q348" s="428" t="s">
        <v>517</v>
      </c>
      <c r="R348" s="428" t="s">
        <v>517</v>
      </c>
      <c r="S348" s="428" t="s">
        <v>517</v>
      </c>
      <c r="T348" s="428" t="s">
        <v>517</v>
      </c>
      <c r="U348" s="428" t="s">
        <v>517</v>
      </c>
      <c r="V348" s="428" t="s">
        <v>517</v>
      </c>
      <c r="W348" s="429" t="s">
        <v>517</v>
      </c>
      <c r="X348" s="429" t="s">
        <v>517</v>
      </c>
      <c r="Y348" s="457"/>
      <c r="Z348" s="345"/>
      <c r="AA348" s="407"/>
      <c r="AB348" s="408"/>
      <c r="AC348" s="407"/>
      <c r="AD348" s="409"/>
      <c r="AE348" s="408"/>
      <c r="AF348" s="49"/>
      <c r="AG348" s="413"/>
      <c r="AH348" s="287"/>
      <c r="AI348" s="410"/>
    </row>
    <row r="349" spans="1:35">
      <c r="A349" s="467"/>
      <c r="B349" s="345"/>
      <c r="C349" s="451"/>
      <c r="D349" s="451"/>
      <c r="E349" s="451"/>
      <c r="F349" s="451"/>
      <c r="G349" s="451"/>
      <c r="H349" s="451"/>
      <c r="I349" s="461"/>
      <c r="J349" s="461"/>
      <c r="O349" s="426" t="s">
        <v>517</v>
      </c>
      <c r="P349" s="427" t="s">
        <v>570</v>
      </c>
      <c r="Q349" s="428" t="s">
        <v>517</v>
      </c>
      <c r="R349" s="428" t="s">
        <v>517</v>
      </c>
      <c r="S349" s="428" t="s">
        <v>517</v>
      </c>
      <c r="T349" s="428" t="s">
        <v>517</v>
      </c>
      <c r="U349" s="428" t="s">
        <v>517</v>
      </c>
      <c r="V349" s="428" t="s">
        <v>517</v>
      </c>
      <c r="W349" s="429" t="s">
        <v>517</v>
      </c>
      <c r="X349" s="429" t="s">
        <v>517</v>
      </c>
      <c r="Y349" s="457"/>
      <c r="Z349" s="345"/>
      <c r="AA349" s="407"/>
      <c r="AB349" s="408"/>
      <c r="AC349" s="407"/>
      <c r="AD349" s="409"/>
      <c r="AE349" s="408"/>
      <c r="AF349" s="49"/>
      <c r="AG349" s="413"/>
      <c r="AH349" s="287"/>
      <c r="AI349" s="410"/>
    </row>
    <row r="350" spans="1:35">
      <c r="A350" s="467"/>
      <c r="B350" s="345"/>
      <c r="C350" s="451"/>
      <c r="D350" s="451"/>
      <c r="E350" s="451"/>
      <c r="F350" s="451"/>
      <c r="G350" s="451"/>
      <c r="H350" s="451"/>
      <c r="I350" s="461"/>
      <c r="J350" s="461"/>
      <c r="O350" s="426" t="s">
        <v>517</v>
      </c>
      <c r="P350" s="427" t="s">
        <v>570</v>
      </c>
      <c r="Q350" s="428" t="s">
        <v>517</v>
      </c>
      <c r="R350" s="428" t="s">
        <v>517</v>
      </c>
      <c r="S350" s="428" t="s">
        <v>517</v>
      </c>
      <c r="T350" s="428" t="s">
        <v>517</v>
      </c>
      <c r="U350" s="428" t="s">
        <v>517</v>
      </c>
      <c r="V350" s="428" t="s">
        <v>517</v>
      </c>
      <c r="W350" s="429" t="s">
        <v>517</v>
      </c>
      <c r="X350" s="429" t="s">
        <v>517</v>
      </c>
      <c r="Y350" s="457"/>
      <c r="Z350" s="345"/>
      <c r="AA350" s="407"/>
      <c r="AB350" s="408"/>
      <c r="AC350" s="407"/>
      <c r="AD350" s="409"/>
      <c r="AE350" s="408"/>
      <c r="AF350" s="49"/>
      <c r="AG350" s="413"/>
      <c r="AH350" s="287"/>
      <c r="AI350" s="410"/>
    </row>
    <row r="351" spans="1:35">
      <c r="A351" s="467"/>
      <c r="B351" s="345"/>
      <c r="C351" s="451"/>
      <c r="D351" s="451"/>
      <c r="E351" s="451"/>
      <c r="F351" s="451"/>
      <c r="G351" s="451"/>
      <c r="H351" s="451"/>
      <c r="I351" s="461"/>
      <c r="J351" s="461"/>
      <c r="O351" s="426" t="s">
        <v>517</v>
      </c>
      <c r="P351" s="427" t="s">
        <v>570</v>
      </c>
      <c r="Q351" s="428" t="s">
        <v>517</v>
      </c>
      <c r="R351" s="428" t="s">
        <v>517</v>
      </c>
      <c r="S351" s="428" t="s">
        <v>517</v>
      </c>
      <c r="T351" s="428" t="s">
        <v>517</v>
      </c>
      <c r="U351" s="428" t="s">
        <v>517</v>
      </c>
      <c r="V351" s="428" t="s">
        <v>517</v>
      </c>
      <c r="W351" s="429" t="s">
        <v>517</v>
      </c>
      <c r="X351" s="429" t="s">
        <v>517</v>
      </c>
      <c r="Y351" s="457"/>
      <c r="Z351" s="345"/>
      <c r="AA351" s="407"/>
      <c r="AB351" s="408"/>
      <c r="AC351" s="407"/>
      <c r="AD351" s="409"/>
      <c r="AE351" s="408"/>
      <c r="AF351" s="49"/>
      <c r="AG351" s="413"/>
      <c r="AH351" s="287"/>
      <c r="AI351" s="410"/>
    </row>
    <row r="352" spans="1:35">
      <c r="A352" s="467"/>
      <c r="B352" s="345"/>
      <c r="C352" s="451"/>
      <c r="D352" s="451"/>
      <c r="E352" s="451"/>
      <c r="F352" s="451"/>
      <c r="G352" s="451"/>
      <c r="H352" s="451"/>
      <c r="I352" s="461"/>
      <c r="J352" s="461"/>
      <c r="O352" s="426" t="s">
        <v>517</v>
      </c>
      <c r="P352" s="427" t="s">
        <v>570</v>
      </c>
      <c r="Q352" s="428" t="s">
        <v>517</v>
      </c>
      <c r="R352" s="428" t="s">
        <v>517</v>
      </c>
      <c r="S352" s="428" t="s">
        <v>517</v>
      </c>
      <c r="T352" s="428" t="s">
        <v>517</v>
      </c>
      <c r="U352" s="428" t="s">
        <v>517</v>
      </c>
      <c r="V352" s="428" t="s">
        <v>517</v>
      </c>
      <c r="W352" s="429" t="s">
        <v>517</v>
      </c>
      <c r="X352" s="429" t="s">
        <v>517</v>
      </c>
      <c r="Y352" s="457"/>
      <c r="Z352" s="345"/>
      <c r="AA352" s="407"/>
      <c r="AB352" s="408"/>
      <c r="AC352" s="407"/>
      <c r="AD352" s="409"/>
      <c r="AE352" s="408"/>
      <c r="AF352" s="49"/>
      <c r="AG352" s="413"/>
      <c r="AH352" s="287"/>
      <c r="AI352" s="410"/>
    </row>
    <row r="353" spans="1:35">
      <c r="A353" s="467"/>
      <c r="B353" s="345"/>
      <c r="C353" s="451"/>
      <c r="D353" s="451"/>
      <c r="E353" s="451"/>
      <c r="F353" s="451"/>
      <c r="G353" s="451"/>
      <c r="H353" s="451"/>
      <c r="I353" s="461"/>
      <c r="J353" s="461"/>
      <c r="O353" s="426" t="s">
        <v>517</v>
      </c>
      <c r="P353" s="427" t="s">
        <v>570</v>
      </c>
      <c r="Q353" s="428" t="s">
        <v>517</v>
      </c>
      <c r="R353" s="428" t="s">
        <v>517</v>
      </c>
      <c r="S353" s="428" t="s">
        <v>517</v>
      </c>
      <c r="T353" s="428" t="s">
        <v>517</v>
      </c>
      <c r="U353" s="428" t="s">
        <v>517</v>
      </c>
      <c r="V353" s="428" t="s">
        <v>517</v>
      </c>
      <c r="W353" s="429" t="s">
        <v>517</v>
      </c>
      <c r="X353" s="429" t="s">
        <v>517</v>
      </c>
      <c r="Y353" s="457"/>
      <c r="Z353" s="345"/>
      <c r="AA353" s="407"/>
      <c r="AB353" s="408"/>
      <c r="AC353" s="407"/>
      <c r="AD353" s="409"/>
      <c r="AE353" s="408"/>
      <c r="AF353" s="49"/>
      <c r="AG353" s="413"/>
      <c r="AH353" s="287"/>
      <c r="AI353" s="410"/>
    </row>
    <row r="354" spans="1:35">
      <c r="A354" s="467"/>
      <c r="B354" s="345"/>
      <c r="C354" s="451"/>
      <c r="D354" s="451"/>
      <c r="E354" s="451"/>
      <c r="F354" s="451"/>
      <c r="G354" s="451"/>
      <c r="H354" s="451"/>
      <c r="I354" s="461"/>
      <c r="J354" s="461"/>
      <c r="O354" s="426" t="s">
        <v>517</v>
      </c>
      <c r="P354" s="427" t="s">
        <v>570</v>
      </c>
      <c r="Q354" s="428" t="s">
        <v>517</v>
      </c>
      <c r="R354" s="428" t="s">
        <v>517</v>
      </c>
      <c r="S354" s="428" t="s">
        <v>517</v>
      </c>
      <c r="T354" s="428" t="s">
        <v>517</v>
      </c>
      <c r="U354" s="428" t="s">
        <v>517</v>
      </c>
      <c r="V354" s="428" t="s">
        <v>517</v>
      </c>
      <c r="W354" s="429" t="s">
        <v>517</v>
      </c>
      <c r="X354" s="429" t="s">
        <v>517</v>
      </c>
      <c r="Y354" s="457"/>
      <c r="Z354" s="345"/>
      <c r="AA354" s="407"/>
      <c r="AB354" s="408"/>
      <c r="AC354" s="407"/>
      <c r="AD354" s="409"/>
      <c r="AE354" s="408"/>
      <c r="AF354" s="49"/>
      <c r="AG354" s="413"/>
      <c r="AH354" s="287"/>
      <c r="AI354" s="410"/>
    </row>
    <row r="355" spans="1:35">
      <c r="A355" s="467"/>
      <c r="B355" s="345"/>
      <c r="C355" s="451"/>
      <c r="D355" s="451"/>
      <c r="E355" s="451"/>
      <c r="F355" s="451"/>
      <c r="G355" s="451"/>
      <c r="H355" s="451"/>
      <c r="I355" s="461"/>
      <c r="J355" s="461"/>
      <c r="O355" s="426" t="s">
        <v>517</v>
      </c>
      <c r="P355" s="427" t="s">
        <v>570</v>
      </c>
      <c r="Q355" s="428" t="s">
        <v>517</v>
      </c>
      <c r="R355" s="428" t="s">
        <v>517</v>
      </c>
      <c r="S355" s="428" t="s">
        <v>517</v>
      </c>
      <c r="T355" s="428" t="s">
        <v>517</v>
      </c>
      <c r="U355" s="428" t="s">
        <v>517</v>
      </c>
      <c r="V355" s="428" t="s">
        <v>517</v>
      </c>
      <c r="W355" s="429" t="s">
        <v>517</v>
      </c>
      <c r="X355" s="429" t="s">
        <v>517</v>
      </c>
      <c r="Y355" s="457"/>
      <c r="Z355" s="345"/>
      <c r="AA355" s="407"/>
      <c r="AB355" s="408"/>
      <c r="AC355" s="407"/>
      <c r="AD355" s="409"/>
      <c r="AE355" s="408"/>
      <c r="AF355" s="49"/>
      <c r="AG355" s="413"/>
      <c r="AH355" s="287"/>
      <c r="AI355" s="410"/>
    </row>
    <row r="356" spans="1:35">
      <c r="A356" s="467"/>
      <c r="B356" s="345"/>
      <c r="C356" s="451"/>
      <c r="D356" s="451"/>
      <c r="E356" s="451"/>
      <c r="F356" s="451"/>
      <c r="G356" s="451"/>
      <c r="H356" s="451"/>
      <c r="I356" s="461"/>
      <c r="J356" s="461"/>
      <c r="O356" s="426" t="s">
        <v>517</v>
      </c>
      <c r="P356" s="427" t="s">
        <v>570</v>
      </c>
      <c r="Q356" s="428" t="s">
        <v>517</v>
      </c>
      <c r="R356" s="428" t="s">
        <v>517</v>
      </c>
      <c r="S356" s="428" t="s">
        <v>517</v>
      </c>
      <c r="T356" s="428" t="s">
        <v>517</v>
      </c>
      <c r="U356" s="428" t="s">
        <v>517</v>
      </c>
      <c r="V356" s="428" t="s">
        <v>517</v>
      </c>
      <c r="W356" s="429" t="s">
        <v>517</v>
      </c>
      <c r="X356" s="429" t="s">
        <v>517</v>
      </c>
      <c r="Y356" s="457"/>
      <c r="Z356" s="345"/>
      <c r="AA356" s="407"/>
      <c r="AB356" s="408"/>
      <c r="AC356" s="407"/>
      <c r="AD356" s="409"/>
      <c r="AE356" s="408"/>
      <c r="AF356" s="49"/>
      <c r="AG356" s="413"/>
      <c r="AH356" s="287"/>
      <c r="AI356" s="410"/>
    </row>
    <row r="357" spans="1:35">
      <c r="A357" s="467"/>
      <c r="B357" s="345"/>
      <c r="C357" s="451"/>
      <c r="D357" s="451"/>
      <c r="E357" s="451"/>
      <c r="F357" s="451"/>
      <c r="G357" s="451"/>
      <c r="H357" s="451"/>
      <c r="I357" s="461"/>
      <c r="J357" s="461"/>
      <c r="O357" s="426" t="s">
        <v>517</v>
      </c>
      <c r="P357" s="427" t="s">
        <v>570</v>
      </c>
      <c r="Q357" s="428" t="s">
        <v>517</v>
      </c>
      <c r="R357" s="428" t="s">
        <v>517</v>
      </c>
      <c r="S357" s="428" t="s">
        <v>517</v>
      </c>
      <c r="T357" s="428" t="s">
        <v>517</v>
      </c>
      <c r="U357" s="428" t="s">
        <v>517</v>
      </c>
      <c r="V357" s="428" t="s">
        <v>517</v>
      </c>
      <c r="W357" s="429" t="s">
        <v>517</v>
      </c>
      <c r="X357" s="429" t="s">
        <v>517</v>
      </c>
      <c r="Y357" s="457"/>
      <c r="Z357" s="345"/>
      <c r="AA357" s="407"/>
      <c r="AB357" s="408"/>
      <c r="AC357" s="407"/>
      <c r="AD357" s="409"/>
      <c r="AE357" s="408"/>
      <c r="AF357" s="49"/>
      <c r="AG357" s="413"/>
      <c r="AH357" s="287"/>
      <c r="AI357" s="410"/>
    </row>
    <row r="358" spans="1:35">
      <c r="A358" s="467"/>
      <c r="B358" s="345"/>
      <c r="C358" s="451"/>
      <c r="D358" s="451"/>
      <c r="E358" s="451"/>
      <c r="F358" s="451"/>
      <c r="G358" s="451"/>
      <c r="H358" s="451"/>
      <c r="I358" s="461"/>
      <c r="J358" s="461"/>
      <c r="O358" s="426" t="s">
        <v>517</v>
      </c>
      <c r="P358" s="427" t="s">
        <v>570</v>
      </c>
      <c r="Q358" s="428" t="s">
        <v>517</v>
      </c>
      <c r="R358" s="428" t="s">
        <v>517</v>
      </c>
      <c r="S358" s="428" t="s">
        <v>517</v>
      </c>
      <c r="T358" s="428" t="s">
        <v>517</v>
      </c>
      <c r="U358" s="428" t="s">
        <v>517</v>
      </c>
      <c r="V358" s="428" t="s">
        <v>517</v>
      </c>
      <c r="W358" s="429" t="s">
        <v>517</v>
      </c>
      <c r="X358" s="429" t="s">
        <v>517</v>
      </c>
      <c r="Y358" s="457"/>
      <c r="Z358" s="345"/>
      <c r="AA358" s="407"/>
      <c r="AB358" s="408"/>
      <c r="AC358" s="407"/>
      <c r="AD358" s="409"/>
      <c r="AE358" s="408"/>
      <c r="AF358" s="49"/>
      <c r="AG358" s="413"/>
      <c r="AH358" s="287"/>
      <c r="AI358" s="410"/>
    </row>
    <row r="359" spans="1:35">
      <c r="A359" s="467"/>
      <c r="B359" s="345"/>
      <c r="C359" s="451"/>
      <c r="D359" s="451"/>
      <c r="E359" s="451"/>
      <c r="F359" s="451"/>
      <c r="G359" s="451"/>
      <c r="H359" s="451"/>
      <c r="I359" s="461"/>
      <c r="J359" s="461"/>
      <c r="O359" s="426" t="s">
        <v>517</v>
      </c>
      <c r="P359" s="427" t="s">
        <v>570</v>
      </c>
      <c r="Q359" s="428" t="s">
        <v>517</v>
      </c>
      <c r="R359" s="428" t="s">
        <v>517</v>
      </c>
      <c r="S359" s="428" t="s">
        <v>517</v>
      </c>
      <c r="T359" s="428" t="s">
        <v>517</v>
      </c>
      <c r="U359" s="428" t="s">
        <v>517</v>
      </c>
      <c r="V359" s="428" t="s">
        <v>517</v>
      </c>
      <c r="W359" s="429" t="s">
        <v>517</v>
      </c>
      <c r="X359" s="429" t="s">
        <v>517</v>
      </c>
      <c r="Y359" s="457"/>
      <c r="Z359" s="345"/>
      <c r="AA359" s="407"/>
      <c r="AB359" s="408"/>
      <c r="AC359" s="407"/>
      <c r="AD359" s="409"/>
      <c r="AE359" s="408"/>
      <c r="AF359" s="49"/>
      <c r="AG359" s="413"/>
      <c r="AH359" s="287"/>
      <c r="AI359" s="410"/>
    </row>
    <row r="360" spans="1:35">
      <c r="A360" s="467"/>
      <c r="B360" s="345"/>
      <c r="C360" s="451"/>
      <c r="D360" s="451"/>
      <c r="E360" s="451"/>
      <c r="F360" s="451"/>
      <c r="G360" s="451"/>
      <c r="H360" s="451"/>
      <c r="I360" s="461"/>
      <c r="J360" s="461"/>
      <c r="O360" s="426" t="s">
        <v>517</v>
      </c>
      <c r="P360" s="427" t="s">
        <v>570</v>
      </c>
      <c r="Q360" s="428" t="s">
        <v>517</v>
      </c>
      <c r="R360" s="428" t="s">
        <v>517</v>
      </c>
      <c r="S360" s="428" t="s">
        <v>517</v>
      </c>
      <c r="T360" s="428" t="s">
        <v>517</v>
      </c>
      <c r="U360" s="428" t="s">
        <v>517</v>
      </c>
      <c r="V360" s="428" t="s">
        <v>517</v>
      </c>
      <c r="W360" s="429" t="s">
        <v>517</v>
      </c>
      <c r="X360" s="429" t="s">
        <v>517</v>
      </c>
      <c r="Y360" s="457"/>
      <c r="Z360" s="345"/>
      <c r="AA360" s="407"/>
      <c r="AB360" s="408"/>
      <c r="AC360" s="407"/>
      <c r="AD360" s="409"/>
      <c r="AE360" s="408"/>
      <c r="AF360" s="49"/>
      <c r="AG360" s="413"/>
      <c r="AH360" s="287"/>
      <c r="AI360" s="410"/>
    </row>
    <row r="361" spans="1:35">
      <c r="A361" s="467"/>
      <c r="B361" s="345"/>
      <c r="C361" s="451"/>
      <c r="D361" s="451"/>
      <c r="E361" s="451"/>
      <c r="F361" s="451"/>
      <c r="G361" s="451"/>
      <c r="H361" s="451"/>
      <c r="I361" s="461"/>
      <c r="J361" s="461"/>
      <c r="O361" s="426" t="s">
        <v>517</v>
      </c>
      <c r="P361" s="427" t="s">
        <v>570</v>
      </c>
      <c r="Q361" s="428" t="s">
        <v>517</v>
      </c>
      <c r="R361" s="428" t="s">
        <v>517</v>
      </c>
      <c r="S361" s="428" t="s">
        <v>517</v>
      </c>
      <c r="T361" s="428" t="s">
        <v>517</v>
      </c>
      <c r="U361" s="428" t="s">
        <v>517</v>
      </c>
      <c r="V361" s="428" t="s">
        <v>517</v>
      </c>
      <c r="W361" s="429" t="s">
        <v>517</v>
      </c>
      <c r="X361" s="429" t="s">
        <v>517</v>
      </c>
      <c r="Y361" s="457"/>
      <c r="Z361" s="345"/>
      <c r="AA361" s="407"/>
      <c r="AB361" s="408"/>
      <c r="AC361" s="407"/>
      <c r="AD361" s="409"/>
      <c r="AE361" s="408"/>
      <c r="AF361" s="49"/>
      <c r="AG361" s="413"/>
      <c r="AH361" s="287"/>
      <c r="AI361" s="410"/>
    </row>
    <row r="362" spans="1:35">
      <c r="A362" s="467"/>
      <c r="B362" s="345"/>
      <c r="C362" s="451"/>
      <c r="D362" s="451"/>
      <c r="E362" s="451"/>
      <c r="F362" s="451"/>
      <c r="G362" s="451"/>
      <c r="H362" s="451"/>
      <c r="I362" s="461"/>
      <c r="J362" s="461"/>
      <c r="O362" s="426" t="s">
        <v>517</v>
      </c>
      <c r="P362" s="427" t="s">
        <v>570</v>
      </c>
      <c r="Q362" s="428" t="s">
        <v>517</v>
      </c>
      <c r="R362" s="428" t="s">
        <v>517</v>
      </c>
      <c r="S362" s="428" t="s">
        <v>517</v>
      </c>
      <c r="T362" s="428" t="s">
        <v>517</v>
      </c>
      <c r="U362" s="428" t="s">
        <v>517</v>
      </c>
      <c r="V362" s="428" t="s">
        <v>517</v>
      </c>
      <c r="W362" s="429" t="s">
        <v>517</v>
      </c>
      <c r="X362" s="429" t="s">
        <v>517</v>
      </c>
      <c r="Y362" s="457"/>
      <c r="Z362" s="345"/>
      <c r="AA362" s="407"/>
      <c r="AB362" s="408"/>
      <c r="AC362" s="407"/>
      <c r="AD362" s="409"/>
      <c r="AE362" s="408"/>
      <c r="AF362" s="49"/>
      <c r="AG362" s="413"/>
      <c r="AH362" s="287"/>
      <c r="AI362" s="410"/>
    </row>
    <row r="363" spans="1:35">
      <c r="A363" s="467"/>
      <c r="B363" s="345"/>
      <c r="C363" s="451"/>
      <c r="D363" s="451"/>
      <c r="E363" s="451"/>
      <c r="F363" s="451"/>
      <c r="G363" s="451"/>
      <c r="H363" s="451"/>
      <c r="I363" s="461"/>
      <c r="J363" s="461"/>
      <c r="O363" s="426" t="s">
        <v>517</v>
      </c>
      <c r="P363" s="427" t="s">
        <v>570</v>
      </c>
      <c r="Q363" s="428" t="s">
        <v>517</v>
      </c>
      <c r="R363" s="428" t="s">
        <v>517</v>
      </c>
      <c r="S363" s="428" t="s">
        <v>517</v>
      </c>
      <c r="T363" s="428" t="s">
        <v>517</v>
      </c>
      <c r="U363" s="428" t="s">
        <v>517</v>
      </c>
      <c r="V363" s="428" t="s">
        <v>517</v>
      </c>
      <c r="W363" s="429" t="s">
        <v>517</v>
      </c>
      <c r="X363" s="429" t="s">
        <v>517</v>
      </c>
      <c r="Y363" s="457"/>
      <c r="Z363" s="345"/>
      <c r="AA363" s="407"/>
      <c r="AB363" s="408"/>
      <c r="AC363" s="407"/>
      <c r="AD363" s="409"/>
      <c r="AE363" s="408"/>
      <c r="AF363" s="49"/>
      <c r="AG363" s="413"/>
      <c r="AH363" s="287"/>
      <c r="AI363" s="410"/>
    </row>
    <row r="364" spans="1:35">
      <c r="A364" s="467"/>
      <c r="B364" s="345"/>
      <c r="C364" s="451"/>
      <c r="D364" s="451"/>
      <c r="E364" s="451"/>
      <c r="F364" s="451"/>
      <c r="G364" s="451"/>
      <c r="H364" s="451"/>
      <c r="I364" s="461"/>
      <c r="J364" s="461"/>
      <c r="O364" s="426" t="s">
        <v>517</v>
      </c>
      <c r="P364" s="427" t="s">
        <v>570</v>
      </c>
      <c r="Q364" s="428" t="s">
        <v>517</v>
      </c>
      <c r="R364" s="428" t="s">
        <v>517</v>
      </c>
      <c r="S364" s="428" t="s">
        <v>517</v>
      </c>
      <c r="T364" s="428" t="s">
        <v>517</v>
      </c>
      <c r="U364" s="428" t="s">
        <v>517</v>
      </c>
      <c r="V364" s="428" t="s">
        <v>517</v>
      </c>
      <c r="W364" s="429" t="s">
        <v>517</v>
      </c>
      <c r="X364" s="429" t="s">
        <v>517</v>
      </c>
      <c r="Y364" s="457"/>
      <c r="Z364" s="345"/>
      <c r="AA364" s="407"/>
      <c r="AB364" s="408"/>
      <c r="AC364" s="407"/>
      <c r="AD364" s="409"/>
      <c r="AE364" s="408"/>
      <c r="AF364" s="49"/>
      <c r="AG364" s="413"/>
      <c r="AH364" s="287"/>
      <c r="AI364" s="410"/>
    </row>
    <row r="365" spans="1:35">
      <c r="A365" s="467"/>
      <c r="B365" s="345"/>
      <c r="C365" s="451"/>
      <c r="D365" s="451"/>
      <c r="E365" s="451"/>
      <c r="F365" s="451"/>
      <c r="G365" s="451"/>
      <c r="H365" s="451"/>
      <c r="I365" s="461"/>
      <c r="J365" s="461"/>
      <c r="O365" s="426" t="s">
        <v>517</v>
      </c>
      <c r="P365" s="427" t="s">
        <v>570</v>
      </c>
      <c r="Q365" s="428" t="s">
        <v>517</v>
      </c>
      <c r="R365" s="428" t="s">
        <v>517</v>
      </c>
      <c r="S365" s="428" t="s">
        <v>517</v>
      </c>
      <c r="T365" s="428" t="s">
        <v>517</v>
      </c>
      <c r="U365" s="428" t="s">
        <v>517</v>
      </c>
      <c r="V365" s="428" t="s">
        <v>517</v>
      </c>
      <c r="W365" s="429" t="s">
        <v>517</v>
      </c>
      <c r="X365" s="429" t="s">
        <v>517</v>
      </c>
      <c r="Y365" s="457"/>
      <c r="Z365" s="345"/>
      <c r="AA365" s="407"/>
      <c r="AB365" s="408"/>
      <c r="AC365" s="407"/>
      <c r="AD365" s="409"/>
      <c r="AE365" s="408"/>
      <c r="AF365" s="49"/>
      <c r="AG365" s="413"/>
      <c r="AH365" s="287"/>
      <c r="AI365" s="410"/>
    </row>
    <row r="366" spans="1:35">
      <c r="A366" s="467"/>
      <c r="B366" s="345"/>
      <c r="C366" s="451"/>
      <c r="D366" s="451"/>
      <c r="E366" s="451"/>
      <c r="F366" s="451"/>
      <c r="G366" s="451"/>
      <c r="H366" s="451"/>
      <c r="I366" s="461"/>
      <c r="J366" s="461"/>
      <c r="O366" s="426" t="s">
        <v>517</v>
      </c>
      <c r="P366" s="427" t="s">
        <v>570</v>
      </c>
      <c r="Q366" s="428" t="s">
        <v>517</v>
      </c>
      <c r="R366" s="428" t="s">
        <v>517</v>
      </c>
      <c r="S366" s="428" t="s">
        <v>517</v>
      </c>
      <c r="T366" s="428" t="s">
        <v>517</v>
      </c>
      <c r="U366" s="428" t="s">
        <v>517</v>
      </c>
      <c r="V366" s="428" t="s">
        <v>517</v>
      </c>
      <c r="W366" s="429" t="s">
        <v>517</v>
      </c>
      <c r="X366" s="429" t="s">
        <v>517</v>
      </c>
      <c r="Y366" s="457"/>
      <c r="Z366" s="345"/>
      <c r="AA366" s="407"/>
      <c r="AB366" s="408"/>
      <c r="AC366" s="407"/>
      <c r="AD366" s="409"/>
      <c r="AE366" s="408"/>
      <c r="AF366" s="49"/>
      <c r="AG366" s="413"/>
      <c r="AH366" s="287"/>
      <c r="AI366" s="410"/>
    </row>
    <row r="367" spans="1:35">
      <c r="A367" s="467"/>
      <c r="B367" s="345"/>
      <c r="C367" s="451"/>
      <c r="D367" s="451"/>
      <c r="E367" s="451"/>
      <c r="F367" s="451"/>
      <c r="G367" s="451"/>
      <c r="H367" s="451"/>
      <c r="I367" s="461"/>
      <c r="J367" s="461"/>
      <c r="O367" s="426" t="s">
        <v>517</v>
      </c>
      <c r="P367" s="427" t="s">
        <v>570</v>
      </c>
      <c r="Q367" s="428" t="s">
        <v>517</v>
      </c>
      <c r="R367" s="428" t="s">
        <v>517</v>
      </c>
      <c r="S367" s="428" t="s">
        <v>517</v>
      </c>
      <c r="T367" s="428" t="s">
        <v>517</v>
      </c>
      <c r="U367" s="428" t="s">
        <v>517</v>
      </c>
      <c r="V367" s="428" t="s">
        <v>517</v>
      </c>
      <c r="W367" s="429" t="s">
        <v>517</v>
      </c>
      <c r="X367" s="429" t="s">
        <v>517</v>
      </c>
      <c r="Y367" s="457"/>
      <c r="Z367" s="345"/>
      <c r="AA367" s="407"/>
      <c r="AB367" s="408"/>
      <c r="AC367" s="407"/>
      <c r="AD367" s="409"/>
      <c r="AE367" s="408"/>
      <c r="AF367" s="49"/>
      <c r="AG367" s="413"/>
      <c r="AH367" s="287"/>
      <c r="AI367" s="410"/>
    </row>
    <row r="368" spans="1:35">
      <c r="A368" s="467"/>
      <c r="B368" s="345"/>
      <c r="C368" s="451"/>
      <c r="D368" s="451"/>
      <c r="E368" s="451"/>
      <c r="F368" s="451"/>
      <c r="G368" s="451"/>
      <c r="H368" s="451"/>
      <c r="I368" s="461"/>
      <c r="J368" s="461"/>
      <c r="O368" s="426" t="s">
        <v>517</v>
      </c>
      <c r="P368" s="427" t="s">
        <v>570</v>
      </c>
      <c r="Q368" s="428" t="s">
        <v>517</v>
      </c>
      <c r="R368" s="428" t="s">
        <v>517</v>
      </c>
      <c r="S368" s="428" t="s">
        <v>517</v>
      </c>
      <c r="T368" s="428" t="s">
        <v>517</v>
      </c>
      <c r="U368" s="428" t="s">
        <v>517</v>
      </c>
      <c r="V368" s="428" t="s">
        <v>517</v>
      </c>
      <c r="W368" s="429" t="s">
        <v>517</v>
      </c>
      <c r="X368" s="429" t="s">
        <v>517</v>
      </c>
      <c r="Y368" s="457"/>
      <c r="Z368" s="345"/>
      <c r="AA368" s="407"/>
      <c r="AB368" s="408"/>
      <c r="AC368" s="407"/>
      <c r="AD368" s="409"/>
      <c r="AE368" s="408"/>
      <c r="AF368" s="49"/>
      <c r="AG368" s="413"/>
      <c r="AH368" s="287"/>
      <c r="AI368" s="410"/>
    </row>
    <row r="369" spans="1:35">
      <c r="A369" s="467"/>
      <c r="B369" s="345"/>
      <c r="C369" s="451"/>
      <c r="D369" s="451"/>
      <c r="E369" s="451"/>
      <c r="F369" s="451"/>
      <c r="G369" s="451"/>
      <c r="H369" s="451"/>
      <c r="I369" s="461"/>
      <c r="J369" s="461"/>
      <c r="O369" s="426" t="s">
        <v>517</v>
      </c>
      <c r="P369" s="427" t="s">
        <v>570</v>
      </c>
      <c r="Q369" s="428" t="s">
        <v>517</v>
      </c>
      <c r="R369" s="428" t="s">
        <v>517</v>
      </c>
      <c r="S369" s="428" t="s">
        <v>517</v>
      </c>
      <c r="T369" s="428" t="s">
        <v>517</v>
      </c>
      <c r="U369" s="428" t="s">
        <v>517</v>
      </c>
      <c r="V369" s="428" t="s">
        <v>517</v>
      </c>
      <c r="W369" s="429" t="s">
        <v>517</v>
      </c>
      <c r="X369" s="429" t="s">
        <v>517</v>
      </c>
      <c r="Y369" s="457"/>
      <c r="Z369" s="345"/>
      <c r="AA369" s="407"/>
      <c r="AB369" s="408"/>
      <c r="AC369" s="407"/>
      <c r="AD369" s="409"/>
      <c r="AE369" s="408"/>
      <c r="AF369" s="49"/>
      <c r="AG369" s="413"/>
      <c r="AH369" s="287"/>
      <c r="AI369" s="410"/>
    </row>
    <row r="370" spans="1:35">
      <c r="A370" s="467"/>
      <c r="B370" s="345"/>
      <c r="C370" s="451"/>
      <c r="D370" s="451"/>
      <c r="E370" s="451"/>
      <c r="F370" s="451"/>
      <c r="G370" s="451"/>
      <c r="H370" s="451"/>
      <c r="I370" s="461"/>
      <c r="J370" s="461"/>
      <c r="O370" s="426" t="s">
        <v>517</v>
      </c>
      <c r="P370" s="427" t="s">
        <v>570</v>
      </c>
      <c r="Q370" s="428" t="s">
        <v>517</v>
      </c>
      <c r="R370" s="428" t="s">
        <v>517</v>
      </c>
      <c r="S370" s="428" t="s">
        <v>517</v>
      </c>
      <c r="T370" s="428" t="s">
        <v>517</v>
      </c>
      <c r="U370" s="428" t="s">
        <v>517</v>
      </c>
      <c r="V370" s="428" t="s">
        <v>517</v>
      </c>
      <c r="W370" s="429" t="s">
        <v>517</v>
      </c>
      <c r="X370" s="429" t="s">
        <v>517</v>
      </c>
      <c r="Y370" s="457"/>
      <c r="Z370" s="345"/>
      <c r="AA370" s="407"/>
      <c r="AB370" s="408"/>
      <c r="AC370" s="407"/>
      <c r="AD370" s="409"/>
      <c r="AE370" s="408"/>
      <c r="AF370" s="49"/>
      <c r="AG370" s="413"/>
      <c r="AH370" s="287"/>
      <c r="AI370" s="410"/>
    </row>
    <row r="371" spans="1:35">
      <c r="A371" s="467"/>
      <c r="B371" s="345"/>
      <c r="C371" s="451"/>
      <c r="D371" s="451"/>
      <c r="E371" s="451"/>
      <c r="F371" s="451"/>
      <c r="G371" s="451"/>
      <c r="H371" s="451"/>
      <c r="I371" s="461"/>
      <c r="J371" s="461"/>
      <c r="O371" s="426" t="s">
        <v>517</v>
      </c>
      <c r="P371" s="427" t="s">
        <v>570</v>
      </c>
      <c r="Q371" s="428" t="s">
        <v>517</v>
      </c>
      <c r="R371" s="428" t="s">
        <v>517</v>
      </c>
      <c r="S371" s="428" t="s">
        <v>517</v>
      </c>
      <c r="T371" s="428" t="s">
        <v>517</v>
      </c>
      <c r="U371" s="428" t="s">
        <v>517</v>
      </c>
      <c r="V371" s="428" t="s">
        <v>517</v>
      </c>
      <c r="W371" s="429" t="s">
        <v>517</v>
      </c>
      <c r="X371" s="429" t="s">
        <v>517</v>
      </c>
      <c r="Y371" s="457"/>
      <c r="Z371" s="345"/>
      <c r="AA371" s="407"/>
      <c r="AB371" s="408"/>
      <c r="AC371" s="407"/>
      <c r="AD371" s="409"/>
      <c r="AE371" s="408"/>
      <c r="AF371" s="49"/>
      <c r="AG371" s="413"/>
      <c r="AH371" s="287"/>
      <c r="AI371" s="410"/>
    </row>
    <row r="372" spans="1:35">
      <c r="A372" s="467"/>
      <c r="B372" s="345"/>
      <c r="C372" s="451"/>
      <c r="D372" s="451"/>
      <c r="E372" s="451"/>
      <c r="F372" s="451"/>
      <c r="G372" s="451"/>
      <c r="H372" s="451"/>
      <c r="I372" s="461"/>
      <c r="J372" s="461"/>
      <c r="O372" s="426" t="s">
        <v>517</v>
      </c>
      <c r="P372" s="427" t="s">
        <v>570</v>
      </c>
      <c r="Q372" s="428" t="s">
        <v>517</v>
      </c>
      <c r="R372" s="428" t="s">
        <v>517</v>
      </c>
      <c r="S372" s="428" t="s">
        <v>517</v>
      </c>
      <c r="T372" s="428" t="s">
        <v>517</v>
      </c>
      <c r="U372" s="428" t="s">
        <v>517</v>
      </c>
      <c r="V372" s="428" t="s">
        <v>517</v>
      </c>
      <c r="W372" s="429" t="s">
        <v>517</v>
      </c>
      <c r="X372" s="429" t="s">
        <v>517</v>
      </c>
      <c r="Y372" s="457"/>
      <c r="Z372" s="345"/>
      <c r="AA372" s="407"/>
      <c r="AB372" s="408"/>
      <c r="AC372" s="407"/>
      <c r="AD372" s="409"/>
      <c r="AE372" s="408"/>
      <c r="AF372" s="49"/>
      <c r="AG372" s="413"/>
      <c r="AH372" s="287"/>
      <c r="AI372" s="410"/>
    </row>
    <row r="373" spans="1:35">
      <c r="A373" s="467"/>
      <c r="B373" s="345"/>
      <c r="C373" s="451"/>
      <c r="D373" s="451"/>
      <c r="E373" s="451"/>
      <c r="F373" s="451"/>
      <c r="G373" s="451"/>
      <c r="H373" s="451"/>
      <c r="I373" s="461"/>
      <c r="J373" s="461"/>
      <c r="O373" s="426" t="s">
        <v>517</v>
      </c>
      <c r="P373" s="427" t="s">
        <v>570</v>
      </c>
      <c r="Q373" s="428" t="s">
        <v>517</v>
      </c>
      <c r="R373" s="428" t="s">
        <v>517</v>
      </c>
      <c r="S373" s="428" t="s">
        <v>517</v>
      </c>
      <c r="T373" s="428" t="s">
        <v>517</v>
      </c>
      <c r="U373" s="428" t="s">
        <v>517</v>
      </c>
      <c r="V373" s="428" t="s">
        <v>517</v>
      </c>
      <c r="W373" s="429" t="s">
        <v>517</v>
      </c>
      <c r="X373" s="429" t="s">
        <v>517</v>
      </c>
      <c r="Y373" s="457"/>
      <c r="Z373" s="345"/>
      <c r="AA373" s="407"/>
      <c r="AB373" s="408"/>
      <c r="AC373" s="407"/>
      <c r="AD373" s="409"/>
      <c r="AE373" s="408"/>
      <c r="AF373" s="49"/>
      <c r="AG373" s="413"/>
      <c r="AH373" s="287"/>
      <c r="AI373" s="410"/>
    </row>
    <row r="374" spans="1:35">
      <c r="A374" s="467"/>
      <c r="B374" s="345"/>
      <c r="C374" s="451"/>
      <c r="D374" s="451"/>
      <c r="E374" s="451"/>
      <c r="F374" s="451"/>
      <c r="G374" s="451"/>
      <c r="H374" s="451"/>
      <c r="I374" s="461"/>
      <c r="J374" s="461"/>
      <c r="O374" s="426" t="s">
        <v>517</v>
      </c>
      <c r="P374" s="427" t="s">
        <v>570</v>
      </c>
      <c r="Q374" s="428" t="s">
        <v>517</v>
      </c>
      <c r="R374" s="428" t="s">
        <v>517</v>
      </c>
      <c r="S374" s="428" t="s">
        <v>517</v>
      </c>
      <c r="T374" s="428" t="s">
        <v>517</v>
      </c>
      <c r="U374" s="428" t="s">
        <v>517</v>
      </c>
      <c r="V374" s="428" t="s">
        <v>517</v>
      </c>
      <c r="W374" s="429" t="s">
        <v>517</v>
      </c>
      <c r="X374" s="429" t="s">
        <v>517</v>
      </c>
      <c r="Y374" s="457"/>
      <c r="Z374" s="345"/>
      <c r="AA374" s="407"/>
      <c r="AB374" s="408"/>
      <c r="AC374" s="407"/>
      <c r="AD374" s="409"/>
      <c r="AE374" s="408"/>
      <c r="AF374" s="49"/>
      <c r="AG374" s="413"/>
      <c r="AH374" s="287"/>
      <c r="AI374" s="410"/>
    </row>
    <row r="375" spans="1:35">
      <c r="A375" s="467"/>
      <c r="B375" s="345"/>
      <c r="C375" s="451"/>
      <c r="D375" s="451"/>
      <c r="E375" s="451"/>
      <c r="F375" s="451"/>
      <c r="G375" s="451"/>
      <c r="H375" s="451"/>
      <c r="I375" s="461"/>
      <c r="J375" s="461"/>
      <c r="O375" s="426" t="s">
        <v>517</v>
      </c>
      <c r="P375" s="427" t="s">
        <v>570</v>
      </c>
      <c r="Q375" s="428" t="s">
        <v>517</v>
      </c>
      <c r="R375" s="428" t="s">
        <v>517</v>
      </c>
      <c r="S375" s="428" t="s">
        <v>517</v>
      </c>
      <c r="T375" s="428" t="s">
        <v>517</v>
      </c>
      <c r="U375" s="428" t="s">
        <v>517</v>
      </c>
      <c r="V375" s="428" t="s">
        <v>517</v>
      </c>
      <c r="W375" s="429" t="s">
        <v>517</v>
      </c>
      <c r="X375" s="429" t="s">
        <v>517</v>
      </c>
      <c r="Y375" s="457"/>
      <c r="Z375" s="345"/>
      <c r="AA375" s="407"/>
      <c r="AB375" s="408"/>
      <c r="AC375" s="407"/>
      <c r="AD375" s="409"/>
      <c r="AE375" s="408"/>
      <c r="AF375" s="49"/>
      <c r="AG375" s="413"/>
      <c r="AH375" s="287"/>
      <c r="AI375" s="410"/>
    </row>
    <row r="376" spans="1:35">
      <c r="A376" s="467"/>
      <c r="B376" s="345"/>
      <c r="C376" s="451"/>
      <c r="D376" s="451"/>
      <c r="E376" s="451"/>
      <c r="F376" s="451"/>
      <c r="G376" s="451"/>
      <c r="H376" s="451"/>
      <c r="I376" s="461"/>
      <c r="J376" s="461"/>
      <c r="O376" s="426" t="s">
        <v>517</v>
      </c>
      <c r="P376" s="427" t="s">
        <v>570</v>
      </c>
      <c r="Q376" s="428" t="s">
        <v>517</v>
      </c>
      <c r="R376" s="428" t="s">
        <v>517</v>
      </c>
      <c r="S376" s="428" t="s">
        <v>517</v>
      </c>
      <c r="T376" s="428" t="s">
        <v>517</v>
      </c>
      <c r="U376" s="428" t="s">
        <v>517</v>
      </c>
      <c r="V376" s="428" t="s">
        <v>517</v>
      </c>
      <c r="W376" s="429" t="s">
        <v>517</v>
      </c>
      <c r="X376" s="429" t="s">
        <v>517</v>
      </c>
      <c r="Y376" s="457"/>
      <c r="Z376" s="345"/>
      <c r="AA376" s="407"/>
      <c r="AB376" s="408"/>
      <c r="AC376" s="407"/>
      <c r="AD376" s="409"/>
      <c r="AE376" s="408"/>
      <c r="AF376" s="49"/>
      <c r="AG376" s="413"/>
      <c r="AH376" s="287"/>
      <c r="AI376" s="410"/>
    </row>
    <row r="377" spans="1:35">
      <c r="A377" s="467"/>
      <c r="B377" s="345"/>
      <c r="C377" s="451"/>
      <c r="D377" s="451"/>
      <c r="E377" s="451"/>
      <c r="F377" s="451"/>
      <c r="G377" s="451"/>
      <c r="H377" s="451"/>
      <c r="I377" s="461"/>
      <c r="J377" s="461"/>
      <c r="O377" s="426" t="s">
        <v>517</v>
      </c>
      <c r="P377" s="427" t="s">
        <v>570</v>
      </c>
      <c r="Q377" s="428" t="s">
        <v>517</v>
      </c>
      <c r="R377" s="428" t="s">
        <v>517</v>
      </c>
      <c r="S377" s="428" t="s">
        <v>517</v>
      </c>
      <c r="T377" s="428" t="s">
        <v>517</v>
      </c>
      <c r="U377" s="428" t="s">
        <v>517</v>
      </c>
      <c r="V377" s="428" t="s">
        <v>517</v>
      </c>
      <c r="W377" s="429" t="s">
        <v>517</v>
      </c>
      <c r="X377" s="429" t="s">
        <v>517</v>
      </c>
      <c r="Y377" s="457"/>
      <c r="Z377" s="345"/>
      <c r="AA377" s="407"/>
      <c r="AB377" s="408"/>
      <c r="AC377" s="407"/>
      <c r="AD377" s="409"/>
      <c r="AE377" s="408"/>
      <c r="AF377" s="49"/>
      <c r="AG377" s="413"/>
      <c r="AH377" s="287"/>
      <c r="AI377" s="410"/>
    </row>
    <row r="378" spans="1:35">
      <c r="A378" s="467"/>
      <c r="B378" s="345"/>
      <c r="C378" s="451"/>
      <c r="D378" s="451"/>
      <c r="E378" s="451"/>
      <c r="F378" s="451"/>
      <c r="G378" s="451"/>
      <c r="H378" s="451"/>
      <c r="I378" s="461"/>
      <c r="J378" s="461"/>
      <c r="O378" s="426" t="s">
        <v>517</v>
      </c>
      <c r="P378" s="427" t="s">
        <v>570</v>
      </c>
      <c r="Q378" s="428" t="s">
        <v>517</v>
      </c>
      <c r="R378" s="428" t="s">
        <v>517</v>
      </c>
      <c r="S378" s="428" t="s">
        <v>517</v>
      </c>
      <c r="T378" s="428" t="s">
        <v>517</v>
      </c>
      <c r="U378" s="428" t="s">
        <v>517</v>
      </c>
      <c r="V378" s="428" t="s">
        <v>517</v>
      </c>
      <c r="W378" s="429" t="s">
        <v>517</v>
      </c>
      <c r="X378" s="429" t="s">
        <v>517</v>
      </c>
      <c r="Y378" s="457"/>
      <c r="Z378" s="345"/>
      <c r="AA378" s="407"/>
      <c r="AB378" s="408"/>
      <c r="AC378" s="407"/>
      <c r="AD378" s="409"/>
      <c r="AE378" s="408"/>
      <c r="AF378" s="49"/>
      <c r="AG378" s="413"/>
      <c r="AH378" s="287"/>
      <c r="AI378" s="410"/>
    </row>
    <row r="379" spans="1:35">
      <c r="A379" s="467"/>
      <c r="B379" s="345"/>
      <c r="C379" s="451"/>
      <c r="D379" s="451"/>
      <c r="E379" s="451"/>
      <c r="F379" s="451"/>
      <c r="G379" s="451"/>
      <c r="H379" s="451"/>
      <c r="I379" s="461"/>
      <c r="J379" s="461"/>
      <c r="O379" s="426" t="s">
        <v>517</v>
      </c>
      <c r="P379" s="427" t="s">
        <v>570</v>
      </c>
      <c r="Q379" s="428" t="s">
        <v>517</v>
      </c>
      <c r="R379" s="428" t="s">
        <v>517</v>
      </c>
      <c r="S379" s="428" t="s">
        <v>517</v>
      </c>
      <c r="T379" s="428" t="s">
        <v>517</v>
      </c>
      <c r="U379" s="428" t="s">
        <v>517</v>
      </c>
      <c r="V379" s="428" t="s">
        <v>517</v>
      </c>
      <c r="W379" s="429" t="s">
        <v>517</v>
      </c>
      <c r="X379" s="429" t="s">
        <v>517</v>
      </c>
      <c r="Y379" s="457"/>
      <c r="Z379" s="345"/>
      <c r="AA379" s="407"/>
      <c r="AB379" s="408"/>
      <c r="AC379" s="407"/>
      <c r="AD379" s="409"/>
      <c r="AE379" s="408"/>
      <c r="AF379" s="49"/>
      <c r="AG379" s="413"/>
      <c r="AH379" s="287"/>
      <c r="AI379" s="410"/>
    </row>
    <row r="380" spans="1:35">
      <c r="A380" s="467"/>
      <c r="B380" s="345"/>
      <c r="C380" s="451"/>
      <c r="D380" s="451"/>
      <c r="E380" s="451"/>
      <c r="F380" s="451"/>
      <c r="G380" s="451"/>
      <c r="H380" s="451"/>
      <c r="I380" s="461"/>
      <c r="J380" s="461"/>
      <c r="O380" s="426" t="s">
        <v>517</v>
      </c>
      <c r="P380" s="427" t="s">
        <v>570</v>
      </c>
      <c r="Q380" s="428" t="s">
        <v>517</v>
      </c>
      <c r="R380" s="428" t="s">
        <v>517</v>
      </c>
      <c r="S380" s="428" t="s">
        <v>517</v>
      </c>
      <c r="T380" s="428" t="s">
        <v>517</v>
      </c>
      <c r="U380" s="428" t="s">
        <v>517</v>
      </c>
      <c r="V380" s="428" t="s">
        <v>517</v>
      </c>
      <c r="W380" s="429" t="s">
        <v>517</v>
      </c>
      <c r="X380" s="429" t="s">
        <v>517</v>
      </c>
      <c r="Y380" s="457"/>
      <c r="Z380" s="345"/>
      <c r="AA380" s="407"/>
      <c r="AB380" s="408"/>
      <c r="AC380" s="407"/>
      <c r="AD380" s="409"/>
      <c r="AE380" s="408"/>
      <c r="AF380" s="49"/>
      <c r="AG380" s="413"/>
      <c r="AH380" s="287"/>
      <c r="AI380" s="410"/>
    </row>
    <row r="381" spans="1:35">
      <c r="A381" s="467"/>
      <c r="B381" s="345"/>
      <c r="C381" s="451"/>
      <c r="D381" s="451"/>
      <c r="E381" s="451"/>
      <c r="F381" s="451"/>
      <c r="G381" s="451"/>
      <c r="H381" s="451"/>
      <c r="I381" s="461"/>
      <c r="J381" s="461"/>
      <c r="O381" s="426" t="s">
        <v>517</v>
      </c>
      <c r="P381" s="427" t="s">
        <v>570</v>
      </c>
      <c r="Q381" s="428" t="s">
        <v>517</v>
      </c>
      <c r="R381" s="428" t="s">
        <v>517</v>
      </c>
      <c r="S381" s="428" t="s">
        <v>517</v>
      </c>
      <c r="T381" s="428" t="s">
        <v>517</v>
      </c>
      <c r="U381" s="428" t="s">
        <v>517</v>
      </c>
      <c r="V381" s="428" t="s">
        <v>517</v>
      </c>
      <c r="W381" s="429" t="s">
        <v>517</v>
      </c>
      <c r="X381" s="429" t="s">
        <v>517</v>
      </c>
      <c r="Y381" s="457"/>
      <c r="Z381" s="345"/>
      <c r="AA381" s="407"/>
      <c r="AB381" s="408"/>
      <c r="AC381" s="407"/>
      <c r="AD381" s="409"/>
      <c r="AE381" s="408"/>
      <c r="AF381" s="49"/>
      <c r="AG381" s="413"/>
      <c r="AH381" s="287"/>
      <c r="AI381" s="410"/>
    </row>
    <row r="382" spans="1:35">
      <c r="A382" s="467"/>
      <c r="B382" s="345"/>
      <c r="C382" s="451"/>
      <c r="D382" s="451"/>
      <c r="E382" s="451"/>
      <c r="F382" s="451"/>
      <c r="G382" s="451"/>
      <c r="H382" s="451"/>
      <c r="I382" s="461"/>
      <c r="J382" s="461"/>
      <c r="O382" s="426" t="s">
        <v>517</v>
      </c>
      <c r="P382" s="427" t="s">
        <v>570</v>
      </c>
      <c r="Q382" s="428" t="s">
        <v>517</v>
      </c>
      <c r="R382" s="428" t="s">
        <v>517</v>
      </c>
      <c r="S382" s="428" t="s">
        <v>517</v>
      </c>
      <c r="T382" s="428" t="s">
        <v>517</v>
      </c>
      <c r="U382" s="428" t="s">
        <v>517</v>
      </c>
      <c r="V382" s="428" t="s">
        <v>517</v>
      </c>
      <c r="W382" s="429" t="s">
        <v>517</v>
      </c>
      <c r="X382" s="429" t="s">
        <v>517</v>
      </c>
      <c r="Y382" s="457"/>
      <c r="Z382" s="345"/>
      <c r="AA382" s="407"/>
      <c r="AB382" s="408"/>
      <c r="AC382" s="407"/>
      <c r="AD382" s="409"/>
      <c r="AE382" s="408"/>
      <c r="AF382" s="49"/>
      <c r="AG382" s="413"/>
      <c r="AH382" s="287"/>
      <c r="AI382" s="410"/>
    </row>
    <row r="383" spans="1:35">
      <c r="A383" s="467"/>
      <c r="B383" s="345"/>
      <c r="C383" s="451"/>
      <c r="D383" s="451"/>
      <c r="E383" s="451"/>
      <c r="F383" s="451"/>
      <c r="G383" s="451"/>
      <c r="H383" s="451"/>
      <c r="I383" s="461"/>
      <c r="J383" s="461"/>
      <c r="O383" s="426" t="s">
        <v>517</v>
      </c>
      <c r="P383" s="427" t="s">
        <v>570</v>
      </c>
      <c r="Q383" s="428" t="s">
        <v>517</v>
      </c>
      <c r="R383" s="428" t="s">
        <v>517</v>
      </c>
      <c r="S383" s="428" t="s">
        <v>517</v>
      </c>
      <c r="T383" s="428" t="s">
        <v>517</v>
      </c>
      <c r="U383" s="428" t="s">
        <v>517</v>
      </c>
      <c r="V383" s="428" t="s">
        <v>517</v>
      </c>
      <c r="W383" s="429" t="s">
        <v>517</v>
      </c>
      <c r="X383" s="429" t="s">
        <v>517</v>
      </c>
      <c r="Y383" s="457"/>
      <c r="Z383" s="345"/>
      <c r="AA383" s="407"/>
      <c r="AB383" s="408"/>
      <c r="AC383" s="407"/>
      <c r="AD383" s="409"/>
      <c r="AE383" s="408"/>
      <c r="AF383" s="49"/>
      <c r="AG383" s="413"/>
      <c r="AH383" s="287"/>
      <c r="AI383" s="410"/>
    </row>
    <row r="384" spans="1:35">
      <c r="A384" s="467"/>
      <c r="B384" s="345"/>
      <c r="C384" s="451"/>
      <c r="D384" s="451"/>
      <c r="E384" s="451"/>
      <c r="F384" s="451"/>
      <c r="G384" s="451"/>
      <c r="H384" s="451"/>
      <c r="I384" s="461"/>
      <c r="J384" s="461"/>
      <c r="O384" s="426" t="s">
        <v>517</v>
      </c>
      <c r="P384" s="427" t="s">
        <v>570</v>
      </c>
      <c r="Q384" s="428" t="s">
        <v>517</v>
      </c>
      <c r="R384" s="428" t="s">
        <v>517</v>
      </c>
      <c r="S384" s="428" t="s">
        <v>517</v>
      </c>
      <c r="T384" s="428" t="s">
        <v>517</v>
      </c>
      <c r="U384" s="428" t="s">
        <v>517</v>
      </c>
      <c r="V384" s="428" t="s">
        <v>517</v>
      </c>
      <c r="W384" s="429" t="s">
        <v>517</v>
      </c>
      <c r="X384" s="429" t="s">
        <v>517</v>
      </c>
      <c r="Y384" s="457"/>
      <c r="Z384" s="345"/>
      <c r="AA384" s="407"/>
      <c r="AB384" s="408"/>
      <c r="AC384" s="407"/>
      <c r="AD384" s="409"/>
      <c r="AE384" s="408"/>
      <c r="AF384" s="49"/>
      <c r="AG384" s="413"/>
      <c r="AH384" s="287"/>
      <c r="AI384" s="410"/>
    </row>
    <row r="385" spans="1:35">
      <c r="A385" s="467"/>
      <c r="B385" s="345"/>
      <c r="C385" s="451"/>
      <c r="D385" s="451"/>
      <c r="E385" s="451"/>
      <c r="F385" s="451"/>
      <c r="G385" s="451"/>
      <c r="H385" s="451"/>
      <c r="I385" s="461"/>
      <c r="J385" s="461"/>
      <c r="O385" s="426" t="s">
        <v>517</v>
      </c>
      <c r="P385" s="427" t="s">
        <v>570</v>
      </c>
      <c r="Q385" s="428" t="s">
        <v>517</v>
      </c>
      <c r="R385" s="428" t="s">
        <v>517</v>
      </c>
      <c r="S385" s="428" t="s">
        <v>517</v>
      </c>
      <c r="T385" s="428" t="s">
        <v>517</v>
      </c>
      <c r="U385" s="428" t="s">
        <v>517</v>
      </c>
      <c r="V385" s="428" t="s">
        <v>517</v>
      </c>
      <c r="W385" s="429" t="s">
        <v>517</v>
      </c>
      <c r="X385" s="429" t="s">
        <v>517</v>
      </c>
      <c r="Y385" s="457"/>
      <c r="Z385" s="345"/>
      <c r="AA385" s="407"/>
      <c r="AB385" s="408"/>
      <c r="AC385" s="407"/>
      <c r="AD385" s="409"/>
      <c r="AE385" s="408"/>
      <c r="AF385" s="49"/>
      <c r="AG385" s="413"/>
      <c r="AH385" s="287"/>
      <c r="AI385" s="410"/>
    </row>
    <row r="386" spans="1:35">
      <c r="A386" s="467"/>
      <c r="B386" s="345"/>
      <c r="C386" s="451"/>
      <c r="D386" s="451"/>
      <c r="E386" s="451"/>
      <c r="F386" s="451"/>
      <c r="G386" s="451"/>
      <c r="H386" s="451"/>
      <c r="I386" s="461"/>
      <c r="J386" s="461"/>
      <c r="O386" s="426" t="s">
        <v>517</v>
      </c>
      <c r="P386" s="427" t="s">
        <v>570</v>
      </c>
      <c r="Q386" s="428" t="s">
        <v>517</v>
      </c>
      <c r="R386" s="428" t="s">
        <v>517</v>
      </c>
      <c r="S386" s="428" t="s">
        <v>517</v>
      </c>
      <c r="T386" s="428" t="s">
        <v>517</v>
      </c>
      <c r="U386" s="428" t="s">
        <v>517</v>
      </c>
      <c r="V386" s="428" t="s">
        <v>517</v>
      </c>
      <c r="W386" s="429" t="s">
        <v>517</v>
      </c>
      <c r="X386" s="429" t="s">
        <v>517</v>
      </c>
      <c r="Y386" s="457"/>
      <c r="Z386" s="345"/>
      <c r="AA386" s="407"/>
      <c r="AB386" s="408"/>
      <c r="AC386" s="407"/>
      <c r="AD386" s="409"/>
      <c r="AE386" s="408"/>
      <c r="AF386" s="49"/>
      <c r="AG386" s="413"/>
      <c r="AH386" s="287"/>
      <c r="AI386" s="410"/>
    </row>
    <row r="387" spans="1:35">
      <c r="A387" s="467"/>
      <c r="B387" s="345"/>
      <c r="C387" s="451"/>
      <c r="D387" s="451"/>
      <c r="E387" s="451"/>
      <c r="F387" s="451"/>
      <c r="G387" s="451"/>
      <c r="H387" s="451"/>
      <c r="I387" s="461"/>
      <c r="J387" s="461"/>
      <c r="O387" s="426" t="s">
        <v>517</v>
      </c>
      <c r="P387" s="427" t="s">
        <v>570</v>
      </c>
      <c r="Q387" s="428" t="s">
        <v>517</v>
      </c>
      <c r="R387" s="428" t="s">
        <v>517</v>
      </c>
      <c r="S387" s="428" t="s">
        <v>517</v>
      </c>
      <c r="T387" s="428" t="s">
        <v>517</v>
      </c>
      <c r="U387" s="428" t="s">
        <v>517</v>
      </c>
      <c r="V387" s="428" t="s">
        <v>517</v>
      </c>
      <c r="W387" s="429" t="s">
        <v>517</v>
      </c>
      <c r="X387" s="429" t="s">
        <v>517</v>
      </c>
      <c r="Y387" s="457"/>
      <c r="Z387" s="345"/>
      <c r="AA387" s="407"/>
      <c r="AB387" s="408"/>
      <c r="AC387" s="407"/>
      <c r="AD387" s="409"/>
      <c r="AE387" s="408"/>
      <c r="AF387" s="49"/>
      <c r="AG387" s="413"/>
      <c r="AH387" s="287"/>
      <c r="AI387" s="410"/>
    </row>
    <row r="388" spans="1:35">
      <c r="A388" s="467"/>
      <c r="B388" s="345"/>
      <c r="C388" s="451"/>
      <c r="D388" s="451"/>
      <c r="E388" s="451"/>
      <c r="F388" s="451"/>
      <c r="G388" s="451"/>
      <c r="H388" s="451"/>
      <c r="I388" s="461"/>
      <c r="J388" s="461"/>
      <c r="O388" s="426" t="s">
        <v>517</v>
      </c>
      <c r="P388" s="427" t="s">
        <v>570</v>
      </c>
      <c r="Q388" s="428" t="s">
        <v>517</v>
      </c>
      <c r="R388" s="428" t="s">
        <v>517</v>
      </c>
      <c r="S388" s="428" t="s">
        <v>517</v>
      </c>
      <c r="T388" s="428" t="s">
        <v>517</v>
      </c>
      <c r="U388" s="428" t="s">
        <v>517</v>
      </c>
      <c r="V388" s="428" t="s">
        <v>517</v>
      </c>
      <c r="W388" s="429" t="s">
        <v>517</v>
      </c>
      <c r="X388" s="429" t="s">
        <v>517</v>
      </c>
      <c r="Y388" s="457"/>
      <c r="Z388" s="345"/>
      <c r="AA388" s="407"/>
      <c r="AB388" s="408"/>
      <c r="AC388" s="407"/>
      <c r="AD388" s="409"/>
      <c r="AE388" s="408"/>
      <c r="AF388" s="49"/>
      <c r="AG388" s="413"/>
      <c r="AH388" s="287"/>
      <c r="AI388" s="410"/>
    </row>
    <row r="389" spans="1:35">
      <c r="A389" s="467"/>
      <c r="B389" s="345"/>
      <c r="C389" s="451"/>
      <c r="D389" s="451"/>
      <c r="E389" s="451"/>
      <c r="F389" s="451"/>
      <c r="G389" s="451"/>
      <c r="H389" s="451"/>
      <c r="I389" s="461"/>
      <c r="J389" s="461"/>
      <c r="O389" s="426" t="s">
        <v>517</v>
      </c>
      <c r="P389" s="427" t="s">
        <v>570</v>
      </c>
      <c r="Q389" s="428" t="s">
        <v>517</v>
      </c>
      <c r="R389" s="428" t="s">
        <v>517</v>
      </c>
      <c r="S389" s="428" t="s">
        <v>517</v>
      </c>
      <c r="T389" s="428" t="s">
        <v>517</v>
      </c>
      <c r="U389" s="428" t="s">
        <v>517</v>
      </c>
      <c r="V389" s="428" t="s">
        <v>517</v>
      </c>
      <c r="W389" s="429" t="s">
        <v>517</v>
      </c>
      <c r="X389" s="429" t="s">
        <v>517</v>
      </c>
      <c r="Y389" s="457"/>
      <c r="Z389" s="345"/>
      <c r="AA389" s="407"/>
      <c r="AB389" s="408"/>
      <c r="AC389" s="407"/>
      <c r="AD389" s="409"/>
      <c r="AE389" s="408"/>
      <c r="AF389" s="49"/>
      <c r="AG389" s="413"/>
      <c r="AH389" s="287"/>
      <c r="AI389" s="410"/>
    </row>
    <row r="390" spans="1:35">
      <c r="A390" s="467"/>
      <c r="B390" s="345"/>
      <c r="C390" s="451"/>
      <c r="D390" s="451"/>
      <c r="E390" s="451"/>
      <c r="F390" s="451"/>
      <c r="G390" s="451"/>
      <c r="H390" s="451"/>
      <c r="I390" s="461"/>
      <c r="J390" s="461"/>
      <c r="O390" s="426" t="s">
        <v>517</v>
      </c>
      <c r="P390" s="427" t="s">
        <v>570</v>
      </c>
      <c r="Q390" s="428" t="s">
        <v>517</v>
      </c>
      <c r="R390" s="428" t="s">
        <v>517</v>
      </c>
      <c r="S390" s="428" t="s">
        <v>517</v>
      </c>
      <c r="T390" s="428" t="s">
        <v>517</v>
      </c>
      <c r="U390" s="428" t="s">
        <v>517</v>
      </c>
      <c r="V390" s="428" t="s">
        <v>517</v>
      </c>
      <c r="W390" s="429" t="s">
        <v>517</v>
      </c>
      <c r="X390" s="429" t="s">
        <v>517</v>
      </c>
      <c r="Y390" s="457"/>
      <c r="Z390" s="345"/>
      <c r="AA390" s="407"/>
      <c r="AB390" s="408"/>
      <c r="AC390" s="407"/>
      <c r="AD390" s="409"/>
      <c r="AE390" s="408"/>
      <c r="AF390" s="49"/>
      <c r="AG390" s="413"/>
      <c r="AH390" s="287"/>
      <c r="AI390" s="410"/>
    </row>
    <row r="391" spans="1:35">
      <c r="A391" s="467"/>
      <c r="B391" s="345"/>
      <c r="C391" s="451"/>
      <c r="D391" s="451"/>
      <c r="E391" s="451"/>
      <c r="F391" s="451"/>
      <c r="G391" s="451"/>
      <c r="H391" s="451"/>
      <c r="I391" s="461"/>
      <c r="J391" s="461"/>
      <c r="O391" s="426" t="s">
        <v>517</v>
      </c>
      <c r="P391" s="427" t="s">
        <v>570</v>
      </c>
      <c r="Q391" s="428" t="s">
        <v>517</v>
      </c>
      <c r="R391" s="428" t="s">
        <v>517</v>
      </c>
      <c r="S391" s="428" t="s">
        <v>517</v>
      </c>
      <c r="T391" s="428" t="s">
        <v>517</v>
      </c>
      <c r="U391" s="428" t="s">
        <v>517</v>
      </c>
      <c r="V391" s="428" t="s">
        <v>517</v>
      </c>
      <c r="W391" s="429" t="s">
        <v>517</v>
      </c>
      <c r="X391" s="429" t="s">
        <v>517</v>
      </c>
      <c r="Y391" s="457"/>
      <c r="Z391" s="345"/>
      <c r="AA391" s="407"/>
      <c r="AB391" s="408"/>
      <c r="AC391" s="407"/>
      <c r="AD391" s="409"/>
      <c r="AE391" s="408"/>
      <c r="AF391" s="49"/>
      <c r="AG391" s="413"/>
      <c r="AH391" s="287"/>
      <c r="AI391" s="410"/>
    </row>
    <row r="392" spans="1:35">
      <c r="A392" s="467"/>
      <c r="B392" s="345"/>
      <c r="C392" s="451"/>
      <c r="D392" s="451"/>
      <c r="E392" s="451"/>
      <c r="F392" s="451"/>
      <c r="G392" s="451"/>
      <c r="H392" s="451"/>
      <c r="I392" s="461"/>
      <c r="J392" s="461"/>
      <c r="O392" s="426" t="s">
        <v>517</v>
      </c>
      <c r="P392" s="427" t="s">
        <v>570</v>
      </c>
      <c r="Q392" s="428" t="s">
        <v>517</v>
      </c>
      <c r="R392" s="428" t="s">
        <v>517</v>
      </c>
      <c r="S392" s="428" t="s">
        <v>517</v>
      </c>
      <c r="T392" s="428" t="s">
        <v>517</v>
      </c>
      <c r="U392" s="428" t="s">
        <v>517</v>
      </c>
      <c r="V392" s="428" t="s">
        <v>517</v>
      </c>
      <c r="W392" s="429" t="s">
        <v>517</v>
      </c>
      <c r="X392" s="429" t="s">
        <v>517</v>
      </c>
      <c r="Y392" s="457"/>
      <c r="Z392" s="345"/>
      <c r="AA392" s="407"/>
      <c r="AB392" s="408"/>
      <c r="AC392" s="407"/>
      <c r="AD392" s="409"/>
      <c r="AE392" s="408"/>
      <c r="AF392" s="49"/>
      <c r="AG392" s="413"/>
      <c r="AH392" s="287"/>
      <c r="AI392" s="410"/>
    </row>
    <row r="393" spans="1:35">
      <c r="A393" s="467"/>
      <c r="B393" s="345"/>
      <c r="C393" s="451"/>
      <c r="D393" s="451"/>
      <c r="E393" s="451"/>
      <c r="F393" s="451"/>
      <c r="G393" s="451"/>
      <c r="H393" s="451"/>
      <c r="I393" s="461"/>
      <c r="J393" s="461"/>
      <c r="O393" s="426" t="s">
        <v>517</v>
      </c>
      <c r="P393" s="427" t="s">
        <v>570</v>
      </c>
      <c r="Q393" s="428" t="s">
        <v>517</v>
      </c>
      <c r="R393" s="428" t="s">
        <v>517</v>
      </c>
      <c r="S393" s="428" t="s">
        <v>517</v>
      </c>
      <c r="T393" s="428" t="s">
        <v>517</v>
      </c>
      <c r="U393" s="428" t="s">
        <v>517</v>
      </c>
      <c r="V393" s="428" t="s">
        <v>517</v>
      </c>
      <c r="W393" s="429" t="s">
        <v>517</v>
      </c>
      <c r="X393" s="429" t="s">
        <v>517</v>
      </c>
      <c r="Y393" s="457"/>
      <c r="Z393" s="345"/>
      <c r="AA393" s="407"/>
      <c r="AB393" s="408"/>
      <c r="AC393" s="407"/>
      <c r="AD393" s="409"/>
      <c r="AE393" s="408"/>
      <c r="AF393" s="49"/>
      <c r="AG393" s="413"/>
      <c r="AH393" s="287"/>
      <c r="AI393" s="410"/>
    </row>
    <row r="394" spans="1:35">
      <c r="A394" s="467"/>
      <c r="B394" s="345"/>
      <c r="C394" s="451"/>
      <c r="D394" s="451"/>
      <c r="E394" s="451"/>
      <c r="F394" s="451"/>
      <c r="G394" s="451"/>
      <c r="H394" s="451"/>
      <c r="I394" s="461"/>
      <c r="J394" s="461"/>
      <c r="O394" s="426" t="s">
        <v>517</v>
      </c>
      <c r="P394" s="427" t="s">
        <v>570</v>
      </c>
      <c r="Q394" s="428" t="s">
        <v>517</v>
      </c>
      <c r="R394" s="428" t="s">
        <v>517</v>
      </c>
      <c r="S394" s="428" t="s">
        <v>517</v>
      </c>
      <c r="T394" s="428" t="s">
        <v>517</v>
      </c>
      <c r="U394" s="428" t="s">
        <v>517</v>
      </c>
      <c r="V394" s="428" t="s">
        <v>517</v>
      </c>
      <c r="W394" s="429" t="s">
        <v>517</v>
      </c>
      <c r="X394" s="429" t="s">
        <v>517</v>
      </c>
      <c r="Y394" s="457"/>
      <c r="Z394" s="345"/>
      <c r="AA394" s="407"/>
      <c r="AB394" s="408"/>
      <c r="AC394" s="407"/>
      <c r="AD394" s="409"/>
      <c r="AE394" s="408"/>
      <c r="AF394" s="49"/>
      <c r="AG394" s="413"/>
      <c r="AH394" s="287"/>
      <c r="AI394" s="410"/>
    </row>
    <row r="395" spans="1:35">
      <c r="A395" s="467"/>
      <c r="B395" s="345"/>
      <c r="C395" s="451"/>
      <c r="D395" s="451"/>
      <c r="E395" s="451"/>
      <c r="F395" s="451"/>
      <c r="G395" s="451"/>
      <c r="H395" s="451"/>
      <c r="I395" s="461"/>
      <c r="J395" s="461"/>
      <c r="O395" s="426" t="s">
        <v>517</v>
      </c>
      <c r="P395" s="427" t="s">
        <v>570</v>
      </c>
      <c r="Q395" s="428" t="s">
        <v>517</v>
      </c>
      <c r="R395" s="428" t="s">
        <v>517</v>
      </c>
      <c r="S395" s="428" t="s">
        <v>517</v>
      </c>
      <c r="T395" s="428" t="s">
        <v>517</v>
      </c>
      <c r="U395" s="428" t="s">
        <v>517</v>
      </c>
      <c r="V395" s="428" t="s">
        <v>517</v>
      </c>
      <c r="W395" s="429" t="s">
        <v>517</v>
      </c>
      <c r="X395" s="429" t="s">
        <v>517</v>
      </c>
      <c r="Y395" s="457"/>
      <c r="Z395" s="345"/>
      <c r="AA395" s="407"/>
      <c r="AB395" s="408"/>
      <c r="AC395" s="407"/>
      <c r="AD395" s="409"/>
      <c r="AE395" s="408"/>
      <c r="AF395" s="49"/>
      <c r="AG395" s="413"/>
      <c r="AH395" s="287"/>
      <c r="AI395" s="410"/>
    </row>
    <row r="396" spans="1:35">
      <c r="A396" s="467"/>
      <c r="B396" s="345"/>
      <c r="C396" s="451"/>
      <c r="D396" s="451"/>
      <c r="E396" s="451"/>
      <c r="F396" s="451"/>
      <c r="G396" s="451"/>
      <c r="H396" s="451"/>
      <c r="I396" s="461"/>
      <c r="J396" s="461"/>
      <c r="O396" s="426" t="s">
        <v>517</v>
      </c>
      <c r="P396" s="427" t="s">
        <v>570</v>
      </c>
      <c r="Q396" s="428" t="s">
        <v>517</v>
      </c>
      <c r="R396" s="428" t="s">
        <v>517</v>
      </c>
      <c r="S396" s="428" t="s">
        <v>517</v>
      </c>
      <c r="T396" s="428" t="s">
        <v>517</v>
      </c>
      <c r="U396" s="428" t="s">
        <v>517</v>
      </c>
      <c r="V396" s="428" t="s">
        <v>517</v>
      </c>
      <c r="W396" s="429" t="s">
        <v>517</v>
      </c>
      <c r="X396" s="429" t="s">
        <v>517</v>
      </c>
      <c r="Y396" s="457"/>
      <c r="Z396" s="345"/>
      <c r="AA396" s="407"/>
      <c r="AB396" s="408"/>
      <c r="AC396" s="407"/>
      <c r="AD396" s="409"/>
      <c r="AE396" s="408"/>
      <c r="AF396" s="49"/>
      <c r="AG396" s="413"/>
      <c r="AH396" s="287"/>
      <c r="AI396" s="410"/>
    </row>
    <row r="397" spans="1:35">
      <c r="A397" s="467"/>
      <c r="B397" s="345"/>
      <c r="C397" s="451"/>
      <c r="D397" s="451"/>
      <c r="E397" s="451"/>
      <c r="F397" s="451"/>
      <c r="G397" s="451"/>
      <c r="H397" s="451"/>
      <c r="I397" s="461"/>
      <c r="J397" s="461"/>
      <c r="O397" s="426" t="s">
        <v>517</v>
      </c>
      <c r="P397" s="427" t="s">
        <v>570</v>
      </c>
      <c r="Q397" s="428" t="s">
        <v>517</v>
      </c>
      <c r="R397" s="428" t="s">
        <v>517</v>
      </c>
      <c r="S397" s="428" t="s">
        <v>517</v>
      </c>
      <c r="T397" s="428" t="s">
        <v>517</v>
      </c>
      <c r="U397" s="428" t="s">
        <v>517</v>
      </c>
      <c r="V397" s="428" t="s">
        <v>517</v>
      </c>
      <c r="W397" s="429" t="s">
        <v>517</v>
      </c>
      <c r="X397" s="429" t="s">
        <v>517</v>
      </c>
      <c r="Y397" s="457"/>
      <c r="Z397" s="345"/>
      <c r="AA397" s="407"/>
      <c r="AB397" s="408"/>
      <c r="AC397" s="407"/>
      <c r="AD397" s="409"/>
      <c r="AE397" s="408"/>
      <c r="AF397" s="49"/>
      <c r="AG397" s="413"/>
      <c r="AH397" s="287"/>
      <c r="AI397" s="410"/>
    </row>
    <row r="398" spans="1:35">
      <c r="A398" s="467"/>
      <c r="B398" s="345"/>
      <c r="C398" s="451"/>
      <c r="D398" s="451"/>
      <c r="E398" s="451"/>
      <c r="F398" s="451"/>
      <c r="G398" s="451"/>
      <c r="H398" s="451"/>
      <c r="I398" s="461"/>
      <c r="J398" s="461"/>
      <c r="O398" s="426" t="s">
        <v>517</v>
      </c>
      <c r="P398" s="427" t="s">
        <v>570</v>
      </c>
      <c r="Q398" s="428" t="s">
        <v>517</v>
      </c>
      <c r="R398" s="428" t="s">
        <v>517</v>
      </c>
      <c r="S398" s="428" t="s">
        <v>517</v>
      </c>
      <c r="T398" s="428" t="s">
        <v>517</v>
      </c>
      <c r="U398" s="428" t="s">
        <v>517</v>
      </c>
      <c r="V398" s="428" t="s">
        <v>517</v>
      </c>
      <c r="W398" s="429" t="s">
        <v>517</v>
      </c>
      <c r="X398" s="429" t="s">
        <v>517</v>
      </c>
      <c r="Y398" s="457"/>
      <c r="Z398" s="345"/>
      <c r="AA398" s="407"/>
      <c r="AB398" s="408"/>
      <c r="AC398" s="407"/>
      <c r="AD398" s="409"/>
      <c r="AE398" s="408"/>
      <c r="AF398" s="49"/>
      <c r="AG398" s="413"/>
      <c r="AH398" s="287"/>
      <c r="AI398" s="410"/>
    </row>
    <row r="399" spans="1:35">
      <c r="A399" s="467"/>
      <c r="B399" s="345"/>
      <c r="C399" s="451"/>
      <c r="D399" s="451"/>
      <c r="E399" s="451"/>
      <c r="F399" s="451"/>
      <c r="G399" s="451"/>
      <c r="H399" s="451"/>
      <c r="I399" s="461"/>
      <c r="J399" s="461"/>
      <c r="O399" s="426" t="s">
        <v>517</v>
      </c>
      <c r="P399" s="427" t="s">
        <v>570</v>
      </c>
      <c r="Q399" s="428" t="s">
        <v>517</v>
      </c>
      <c r="R399" s="428" t="s">
        <v>517</v>
      </c>
      <c r="S399" s="428" t="s">
        <v>517</v>
      </c>
      <c r="T399" s="428" t="s">
        <v>517</v>
      </c>
      <c r="U399" s="428" t="s">
        <v>517</v>
      </c>
      <c r="V399" s="428" t="s">
        <v>517</v>
      </c>
      <c r="W399" s="429" t="s">
        <v>517</v>
      </c>
      <c r="X399" s="429" t="s">
        <v>517</v>
      </c>
      <c r="Y399" s="457"/>
      <c r="Z399" s="345"/>
      <c r="AA399" s="407"/>
      <c r="AB399" s="408"/>
      <c r="AC399" s="407"/>
      <c r="AD399" s="409"/>
      <c r="AE399" s="408"/>
      <c r="AF399" s="49"/>
      <c r="AG399" s="413"/>
      <c r="AH399" s="287"/>
      <c r="AI399" s="410"/>
    </row>
    <row r="400" spans="1:35">
      <c r="A400" s="467"/>
      <c r="B400" s="345"/>
      <c r="C400" s="451"/>
      <c r="D400" s="451"/>
      <c r="E400" s="451"/>
      <c r="F400" s="451"/>
      <c r="G400" s="451"/>
      <c r="H400" s="451"/>
      <c r="I400" s="461"/>
      <c r="J400" s="461"/>
      <c r="O400" s="426" t="s">
        <v>517</v>
      </c>
      <c r="P400" s="427" t="s">
        <v>570</v>
      </c>
      <c r="Q400" s="428" t="s">
        <v>517</v>
      </c>
      <c r="R400" s="428" t="s">
        <v>517</v>
      </c>
      <c r="S400" s="428" t="s">
        <v>517</v>
      </c>
      <c r="T400" s="428" t="s">
        <v>517</v>
      </c>
      <c r="U400" s="428" t="s">
        <v>517</v>
      </c>
      <c r="V400" s="428" t="s">
        <v>517</v>
      </c>
      <c r="W400" s="429" t="s">
        <v>517</v>
      </c>
      <c r="X400" s="429" t="s">
        <v>517</v>
      </c>
      <c r="Y400" s="457"/>
      <c r="Z400" s="345"/>
      <c r="AA400" s="407"/>
      <c r="AB400" s="408"/>
      <c r="AC400" s="407"/>
      <c r="AD400" s="409"/>
      <c r="AE400" s="408"/>
      <c r="AF400" s="49"/>
      <c r="AG400" s="413"/>
      <c r="AH400" s="287"/>
      <c r="AI400" s="410"/>
    </row>
    <row r="401" spans="1:35">
      <c r="A401" s="467"/>
      <c r="B401" s="345"/>
      <c r="C401" s="451"/>
      <c r="D401" s="451"/>
      <c r="E401" s="451"/>
      <c r="F401" s="451"/>
      <c r="G401" s="451"/>
      <c r="H401" s="451"/>
      <c r="I401" s="461"/>
      <c r="J401" s="461"/>
      <c r="O401" s="426" t="s">
        <v>517</v>
      </c>
      <c r="P401" s="427" t="s">
        <v>570</v>
      </c>
      <c r="Q401" s="428" t="s">
        <v>517</v>
      </c>
      <c r="R401" s="428" t="s">
        <v>517</v>
      </c>
      <c r="S401" s="428" t="s">
        <v>517</v>
      </c>
      <c r="T401" s="428" t="s">
        <v>517</v>
      </c>
      <c r="U401" s="428" t="s">
        <v>517</v>
      </c>
      <c r="V401" s="428" t="s">
        <v>517</v>
      </c>
      <c r="W401" s="429" t="s">
        <v>517</v>
      </c>
      <c r="X401" s="429" t="s">
        <v>517</v>
      </c>
      <c r="Y401" s="457"/>
      <c r="Z401" s="345"/>
      <c r="AA401" s="407"/>
      <c r="AB401" s="408"/>
      <c r="AC401" s="407"/>
      <c r="AD401" s="409"/>
      <c r="AE401" s="408"/>
      <c r="AF401" s="49"/>
      <c r="AG401" s="413"/>
      <c r="AH401" s="287"/>
      <c r="AI401" s="410"/>
    </row>
    <row r="402" spans="1:35">
      <c r="A402" s="467"/>
      <c r="B402" s="345"/>
      <c r="C402" s="451"/>
      <c r="D402" s="451"/>
      <c r="E402" s="451"/>
      <c r="F402" s="451"/>
      <c r="G402" s="451"/>
      <c r="H402" s="451"/>
      <c r="I402" s="461"/>
      <c r="J402" s="461"/>
      <c r="O402" s="426" t="s">
        <v>517</v>
      </c>
      <c r="P402" s="427" t="s">
        <v>570</v>
      </c>
      <c r="Q402" s="428" t="s">
        <v>517</v>
      </c>
      <c r="R402" s="428" t="s">
        <v>517</v>
      </c>
      <c r="S402" s="428" t="s">
        <v>517</v>
      </c>
      <c r="T402" s="428" t="s">
        <v>517</v>
      </c>
      <c r="U402" s="428" t="s">
        <v>517</v>
      </c>
      <c r="V402" s="428" t="s">
        <v>517</v>
      </c>
      <c r="W402" s="429" t="s">
        <v>517</v>
      </c>
      <c r="X402" s="429" t="s">
        <v>517</v>
      </c>
      <c r="Y402" s="457"/>
      <c r="Z402" s="345"/>
      <c r="AA402" s="407"/>
      <c r="AB402" s="408"/>
      <c r="AC402" s="407"/>
      <c r="AD402" s="409"/>
      <c r="AE402" s="408"/>
      <c r="AF402" s="49"/>
      <c r="AG402" s="413"/>
      <c r="AH402" s="287"/>
      <c r="AI402" s="410"/>
    </row>
    <row r="403" spans="1:35">
      <c r="A403" s="467"/>
      <c r="B403" s="345"/>
      <c r="C403" s="451"/>
      <c r="D403" s="451"/>
      <c r="E403" s="451"/>
      <c r="F403" s="451"/>
      <c r="G403" s="451"/>
      <c r="H403" s="451"/>
      <c r="I403" s="461"/>
      <c r="J403" s="461"/>
      <c r="O403" s="426" t="s">
        <v>517</v>
      </c>
      <c r="P403" s="427" t="s">
        <v>570</v>
      </c>
      <c r="Q403" s="428" t="s">
        <v>517</v>
      </c>
      <c r="R403" s="428" t="s">
        <v>517</v>
      </c>
      <c r="S403" s="428" t="s">
        <v>517</v>
      </c>
      <c r="T403" s="428" t="s">
        <v>517</v>
      </c>
      <c r="U403" s="428" t="s">
        <v>517</v>
      </c>
      <c r="V403" s="428" t="s">
        <v>517</v>
      </c>
      <c r="W403" s="429" t="s">
        <v>517</v>
      </c>
      <c r="X403" s="429" t="s">
        <v>517</v>
      </c>
      <c r="Y403" s="457"/>
      <c r="Z403" s="345"/>
      <c r="AA403" s="407"/>
      <c r="AB403" s="408"/>
      <c r="AC403" s="407"/>
      <c r="AD403" s="409"/>
      <c r="AE403" s="408"/>
      <c r="AF403" s="49"/>
      <c r="AG403" s="413"/>
      <c r="AH403" s="287"/>
      <c r="AI403" s="410"/>
    </row>
    <row r="404" spans="1:35">
      <c r="A404" s="467"/>
      <c r="B404" s="345"/>
      <c r="C404" s="451"/>
      <c r="D404" s="451"/>
      <c r="E404" s="451"/>
      <c r="F404" s="451"/>
      <c r="G404" s="451"/>
      <c r="H404" s="451"/>
      <c r="I404" s="461"/>
      <c r="J404" s="461"/>
      <c r="O404" s="426" t="s">
        <v>517</v>
      </c>
      <c r="P404" s="427" t="s">
        <v>570</v>
      </c>
      <c r="Q404" s="428" t="s">
        <v>517</v>
      </c>
      <c r="R404" s="428" t="s">
        <v>517</v>
      </c>
      <c r="S404" s="428" t="s">
        <v>517</v>
      </c>
      <c r="T404" s="428" t="s">
        <v>517</v>
      </c>
      <c r="U404" s="428" t="s">
        <v>517</v>
      </c>
      <c r="V404" s="428" t="s">
        <v>517</v>
      </c>
      <c r="W404" s="429" t="s">
        <v>517</v>
      </c>
      <c r="X404" s="429" t="s">
        <v>517</v>
      </c>
      <c r="Y404" s="457"/>
      <c r="Z404" s="345"/>
      <c r="AA404" s="407"/>
      <c r="AB404" s="408"/>
      <c r="AC404" s="407"/>
      <c r="AD404" s="409"/>
      <c r="AE404" s="408"/>
      <c r="AF404" s="49"/>
      <c r="AG404" s="413"/>
      <c r="AH404" s="287"/>
      <c r="AI404" s="410"/>
    </row>
    <row r="405" spans="1:35">
      <c r="A405" s="467"/>
      <c r="B405" s="345"/>
      <c r="C405" s="451"/>
      <c r="D405" s="451"/>
      <c r="E405" s="451"/>
      <c r="F405" s="451"/>
      <c r="G405" s="451"/>
      <c r="H405" s="451"/>
      <c r="I405" s="461"/>
      <c r="J405" s="461"/>
      <c r="O405" s="426" t="s">
        <v>517</v>
      </c>
      <c r="P405" s="427" t="s">
        <v>570</v>
      </c>
      <c r="Q405" s="428" t="s">
        <v>517</v>
      </c>
      <c r="R405" s="428" t="s">
        <v>517</v>
      </c>
      <c r="S405" s="428" t="s">
        <v>517</v>
      </c>
      <c r="T405" s="428" t="s">
        <v>517</v>
      </c>
      <c r="U405" s="428" t="s">
        <v>517</v>
      </c>
      <c r="V405" s="428" t="s">
        <v>517</v>
      </c>
      <c r="W405" s="429" t="s">
        <v>517</v>
      </c>
      <c r="X405" s="429" t="s">
        <v>517</v>
      </c>
      <c r="Y405" s="457"/>
      <c r="Z405" s="345"/>
      <c r="AA405" s="407"/>
      <c r="AB405" s="408"/>
      <c r="AC405" s="407"/>
      <c r="AD405" s="409"/>
      <c r="AE405" s="408"/>
      <c r="AF405" s="49"/>
      <c r="AG405" s="413"/>
      <c r="AH405" s="287"/>
      <c r="AI405" s="410"/>
    </row>
    <row r="406" spans="1:35">
      <c r="A406" s="467"/>
      <c r="B406" s="345"/>
      <c r="C406" s="451"/>
      <c r="D406" s="451"/>
      <c r="E406" s="451"/>
      <c r="F406" s="451"/>
      <c r="G406" s="451"/>
      <c r="H406" s="451"/>
      <c r="I406" s="461"/>
      <c r="J406" s="461"/>
      <c r="O406" s="426" t="s">
        <v>517</v>
      </c>
      <c r="P406" s="427" t="s">
        <v>570</v>
      </c>
      <c r="Q406" s="428" t="s">
        <v>517</v>
      </c>
      <c r="R406" s="428" t="s">
        <v>517</v>
      </c>
      <c r="S406" s="428" t="s">
        <v>517</v>
      </c>
      <c r="T406" s="428" t="s">
        <v>517</v>
      </c>
      <c r="U406" s="428" t="s">
        <v>517</v>
      </c>
      <c r="V406" s="428" t="s">
        <v>517</v>
      </c>
      <c r="W406" s="429" t="s">
        <v>517</v>
      </c>
      <c r="X406" s="429" t="s">
        <v>517</v>
      </c>
      <c r="Y406" s="457"/>
      <c r="Z406" s="345"/>
      <c r="AA406" s="407"/>
      <c r="AB406" s="408"/>
      <c r="AC406" s="407"/>
      <c r="AD406" s="409"/>
      <c r="AE406" s="408"/>
      <c r="AF406" s="49"/>
      <c r="AG406" s="413"/>
      <c r="AH406" s="287"/>
      <c r="AI406" s="410"/>
    </row>
    <row r="407" spans="1:35">
      <c r="A407" s="467"/>
      <c r="B407" s="345"/>
      <c r="C407" s="451"/>
      <c r="D407" s="451"/>
      <c r="E407" s="451"/>
      <c r="F407" s="451"/>
      <c r="G407" s="451"/>
      <c r="H407" s="451"/>
      <c r="I407" s="461"/>
      <c r="J407" s="461"/>
      <c r="O407" s="426" t="s">
        <v>517</v>
      </c>
      <c r="P407" s="427" t="s">
        <v>570</v>
      </c>
      <c r="Q407" s="428" t="s">
        <v>517</v>
      </c>
      <c r="R407" s="428" t="s">
        <v>517</v>
      </c>
      <c r="S407" s="428" t="s">
        <v>517</v>
      </c>
      <c r="T407" s="428" t="s">
        <v>517</v>
      </c>
      <c r="U407" s="428" t="s">
        <v>517</v>
      </c>
      <c r="V407" s="428" t="s">
        <v>517</v>
      </c>
      <c r="W407" s="429" t="s">
        <v>517</v>
      </c>
      <c r="X407" s="429" t="s">
        <v>517</v>
      </c>
      <c r="Y407" s="457"/>
      <c r="Z407" s="345"/>
      <c r="AA407" s="407"/>
      <c r="AB407" s="408"/>
      <c r="AC407" s="407"/>
      <c r="AD407" s="409"/>
      <c r="AE407" s="408"/>
      <c r="AF407" s="49"/>
      <c r="AG407" s="413"/>
      <c r="AH407" s="287"/>
      <c r="AI407" s="410"/>
    </row>
    <row r="408" spans="1:35">
      <c r="A408" s="467"/>
      <c r="B408" s="345"/>
      <c r="C408" s="451"/>
      <c r="D408" s="451"/>
      <c r="E408" s="451"/>
      <c r="F408" s="451"/>
      <c r="G408" s="451"/>
      <c r="H408" s="451"/>
      <c r="I408" s="461"/>
      <c r="J408" s="461"/>
      <c r="O408" s="426" t="s">
        <v>517</v>
      </c>
      <c r="P408" s="427" t="s">
        <v>570</v>
      </c>
      <c r="Q408" s="428" t="s">
        <v>517</v>
      </c>
      <c r="R408" s="428" t="s">
        <v>517</v>
      </c>
      <c r="S408" s="428" t="s">
        <v>517</v>
      </c>
      <c r="T408" s="428" t="s">
        <v>517</v>
      </c>
      <c r="U408" s="428" t="s">
        <v>517</v>
      </c>
      <c r="V408" s="428" t="s">
        <v>517</v>
      </c>
      <c r="W408" s="429" t="s">
        <v>517</v>
      </c>
      <c r="X408" s="429" t="s">
        <v>517</v>
      </c>
      <c r="Y408" s="457"/>
      <c r="Z408" s="345"/>
      <c r="AA408" s="407"/>
      <c r="AB408" s="408"/>
      <c r="AC408" s="407"/>
      <c r="AD408" s="409"/>
      <c r="AE408" s="408"/>
      <c r="AF408" s="49"/>
      <c r="AG408" s="413"/>
      <c r="AH408" s="287"/>
      <c r="AI408" s="410"/>
    </row>
    <row r="409" spans="1:35">
      <c r="A409" s="467"/>
      <c r="B409" s="345"/>
      <c r="C409" s="451"/>
      <c r="D409" s="451"/>
      <c r="E409" s="451"/>
      <c r="F409" s="451"/>
      <c r="G409" s="451"/>
      <c r="H409" s="451"/>
      <c r="I409" s="461"/>
      <c r="J409" s="461"/>
      <c r="O409" s="426" t="s">
        <v>517</v>
      </c>
      <c r="P409" s="427" t="s">
        <v>570</v>
      </c>
      <c r="Q409" s="428" t="s">
        <v>517</v>
      </c>
      <c r="R409" s="428" t="s">
        <v>517</v>
      </c>
      <c r="S409" s="428" t="s">
        <v>517</v>
      </c>
      <c r="T409" s="428" t="s">
        <v>517</v>
      </c>
      <c r="U409" s="428" t="s">
        <v>517</v>
      </c>
      <c r="V409" s="428" t="s">
        <v>517</v>
      </c>
      <c r="W409" s="429" t="s">
        <v>517</v>
      </c>
      <c r="X409" s="429" t="s">
        <v>517</v>
      </c>
      <c r="Y409" s="457"/>
      <c r="Z409" s="345"/>
      <c r="AA409" s="407"/>
      <c r="AB409" s="408"/>
      <c r="AC409" s="407"/>
      <c r="AD409" s="409"/>
      <c r="AE409" s="408"/>
      <c r="AF409" s="49"/>
      <c r="AG409" s="413"/>
      <c r="AH409" s="287"/>
      <c r="AI409" s="410"/>
    </row>
    <row r="410" spans="1:35">
      <c r="A410" s="467"/>
      <c r="B410" s="345"/>
      <c r="C410" s="451"/>
      <c r="D410" s="451"/>
      <c r="E410" s="451"/>
      <c r="F410" s="451"/>
      <c r="G410" s="451"/>
      <c r="H410" s="451"/>
      <c r="I410" s="461"/>
      <c r="J410" s="461"/>
      <c r="O410" s="426" t="s">
        <v>517</v>
      </c>
      <c r="P410" s="427" t="s">
        <v>570</v>
      </c>
      <c r="Q410" s="428" t="s">
        <v>517</v>
      </c>
      <c r="R410" s="428" t="s">
        <v>517</v>
      </c>
      <c r="S410" s="428" t="s">
        <v>517</v>
      </c>
      <c r="T410" s="428" t="s">
        <v>517</v>
      </c>
      <c r="U410" s="428" t="s">
        <v>517</v>
      </c>
      <c r="V410" s="428" t="s">
        <v>517</v>
      </c>
      <c r="W410" s="429" t="s">
        <v>517</v>
      </c>
      <c r="X410" s="429" t="s">
        <v>517</v>
      </c>
      <c r="Y410" s="457"/>
      <c r="Z410" s="345"/>
      <c r="AA410" s="407"/>
      <c r="AB410" s="408"/>
      <c r="AC410" s="407"/>
      <c r="AD410" s="409"/>
      <c r="AE410" s="408"/>
      <c r="AF410" s="49"/>
      <c r="AG410" s="413"/>
      <c r="AH410" s="287"/>
      <c r="AI410" s="410"/>
    </row>
    <row r="411" spans="1:35">
      <c r="A411" s="467"/>
      <c r="B411" s="345"/>
      <c r="C411" s="451"/>
      <c r="D411" s="451"/>
      <c r="E411" s="451"/>
      <c r="F411" s="451"/>
      <c r="G411" s="451"/>
      <c r="H411" s="451"/>
      <c r="I411" s="461"/>
      <c r="J411" s="461"/>
      <c r="O411" s="426" t="s">
        <v>517</v>
      </c>
      <c r="P411" s="427" t="s">
        <v>570</v>
      </c>
      <c r="Q411" s="428" t="s">
        <v>517</v>
      </c>
      <c r="R411" s="428" t="s">
        <v>517</v>
      </c>
      <c r="S411" s="428" t="s">
        <v>517</v>
      </c>
      <c r="T411" s="428" t="s">
        <v>517</v>
      </c>
      <c r="U411" s="428" t="s">
        <v>517</v>
      </c>
      <c r="V411" s="428" t="s">
        <v>517</v>
      </c>
      <c r="W411" s="429" t="s">
        <v>517</v>
      </c>
      <c r="X411" s="429" t="s">
        <v>517</v>
      </c>
      <c r="Y411" s="457"/>
      <c r="Z411" s="345"/>
      <c r="AA411" s="407"/>
      <c r="AB411" s="408"/>
      <c r="AC411" s="407"/>
      <c r="AD411" s="409"/>
      <c r="AE411" s="408"/>
      <c r="AF411" s="49"/>
      <c r="AG411" s="413"/>
      <c r="AH411" s="287"/>
      <c r="AI411" s="410"/>
    </row>
    <row r="412" spans="1:35">
      <c r="A412" s="467"/>
      <c r="B412" s="345"/>
      <c r="C412" s="451"/>
      <c r="D412" s="451"/>
      <c r="E412" s="451"/>
      <c r="F412" s="451"/>
      <c r="G412" s="451"/>
      <c r="H412" s="451"/>
      <c r="I412" s="461"/>
      <c r="J412" s="461"/>
      <c r="O412" s="426" t="s">
        <v>517</v>
      </c>
      <c r="P412" s="427" t="s">
        <v>570</v>
      </c>
      <c r="Q412" s="428" t="s">
        <v>517</v>
      </c>
      <c r="R412" s="428" t="s">
        <v>517</v>
      </c>
      <c r="S412" s="428" t="s">
        <v>517</v>
      </c>
      <c r="T412" s="428" t="s">
        <v>517</v>
      </c>
      <c r="U412" s="428" t="s">
        <v>517</v>
      </c>
      <c r="V412" s="428" t="s">
        <v>517</v>
      </c>
      <c r="W412" s="429" t="s">
        <v>517</v>
      </c>
      <c r="X412" s="429" t="s">
        <v>517</v>
      </c>
      <c r="Y412" s="457"/>
      <c r="Z412" s="345"/>
      <c r="AA412" s="407"/>
      <c r="AB412" s="408"/>
      <c r="AC412" s="407"/>
      <c r="AD412" s="409"/>
      <c r="AE412" s="408"/>
      <c r="AF412" s="49"/>
      <c r="AG412" s="413"/>
      <c r="AH412" s="287"/>
      <c r="AI412" s="410"/>
    </row>
    <row r="413" spans="1:35">
      <c r="A413" s="467"/>
      <c r="B413" s="345"/>
      <c r="C413" s="451"/>
      <c r="D413" s="451"/>
      <c r="E413" s="451"/>
      <c r="F413" s="451"/>
      <c r="G413" s="451"/>
      <c r="H413" s="451"/>
      <c r="I413" s="461"/>
      <c r="J413" s="461"/>
      <c r="O413" s="426" t="s">
        <v>517</v>
      </c>
      <c r="P413" s="427" t="s">
        <v>570</v>
      </c>
      <c r="Q413" s="428" t="s">
        <v>517</v>
      </c>
      <c r="R413" s="428" t="s">
        <v>517</v>
      </c>
      <c r="S413" s="428" t="s">
        <v>517</v>
      </c>
      <c r="T413" s="428" t="s">
        <v>517</v>
      </c>
      <c r="U413" s="428" t="s">
        <v>517</v>
      </c>
      <c r="V413" s="428" t="s">
        <v>517</v>
      </c>
      <c r="W413" s="429" t="s">
        <v>517</v>
      </c>
      <c r="X413" s="429" t="s">
        <v>517</v>
      </c>
      <c r="Y413" s="457"/>
      <c r="Z413" s="345"/>
      <c r="AA413" s="407"/>
      <c r="AB413" s="408"/>
      <c r="AC413" s="407"/>
      <c r="AD413" s="409"/>
      <c r="AE413" s="408"/>
      <c r="AF413" s="49"/>
      <c r="AG413" s="413"/>
      <c r="AH413" s="287"/>
      <c r="AI413" s="410"/>
    </row>
    <row r="414" spans="1:35">
      <c r="A414" s="467"/>
      <c r="B414" s="345"/>
      <c r="C414" s="451"/>
      <c r="D414" s="451"/>
      <c r="E414" s="451"/>
      <c r="F414" s="451"/>
      <c r="G414" s="451"/>
      <c r="H414" s="451"/>
      <c r="I414" s="461"/>
      <c r="J414" s="461"/>
      <c r="O414" s="426" t="s">
        <v>517</v>
      </c>
      <c r="P414" s="427" t="s">
        <v>570</v>
      </c>
      <c r="Q414" s="428" t="s">
        <v>517</v>
      </c>
      <c r="R414" s="428" t="s">
        <v>517</v>
      </c>
      <c r="S414" s="428" t="s">
        <v>517</v>
      </c>
      <c r="T414" s="428" t="s">
        <v>517</v>
      </c>
      <c r="U414" s="428" t="s">
        <v>517</v>
      </c>
      <c r="V414" s="428" t="s">
        <v>517</v>
      </c>
      <c r="W414" s="429" t="s">
        <v>517</v>
      </c>
      <c r="X414" s="429" t="s">
        <v>517</v>
      </c>
      <c r="Y414" s="457"/>
      <c r="Z414" s="345"/>
      <c r="AA414" s="407"/>
      <c r="AB414" s="408"/>
      <c r="AC414" s="407"/>
      <c r="AD414" s="409"/>
      <c r="AE414" s="408"/>
      <c r="AF414" s="49"/>
      <c r="AG414" s="413"/>
      <c r="AH414" s="287"/>
      <c r="AI414" s="410"/>
    </row>
    <row r="415" spans="1:35">
      <c r="A415" s="467"/>
      <c r="B415" s="345"/>
      <c r="C415" s="451"/>
      <c r="D415" s="451"/>
      <c r="E415" s="451"/>
      <c r="F415" s="451"/>
      <c r="G415" s="451"/>
      <c r="H415" s="451"/>
      <c r="I415" s="461"/>
      <c r="J415" s="461"/>
      <c r="O415" s="426" t="s">
        <v>517</v>
      </c>
      <c r="P415" s="427" t="s">
        <v>570</v>
      </c>
      <c r="Q415" s="428" t="s">
        <v>517</v>
      </c>
      <c r="R415" s="428" t="s">
        <v>517</v>
      </c>
      <c r="S415" s="428" t="s">
        <v>517</v>
      </c>
      <c r="T415" s="428" t="s">
        <v>517</v>
      </c>
      <c r="U415" s="428" t="s">
        <v>517</v>
      </c>
      <c r="V415" s="428" t="s">
        <v>517</v>
      </c>
      <c r="W415" s="429" t="s">
        <v>517</v>
      </c>
      <c r="X415" s="429" t="s">
        <v>517</v>
      </c>
      <c r="Y415" s="457"/>
      <c r="Z415" s="345"/>
      <c r="AA415" s="407"/>
      <c r="AB415" s="408"/>
      <c r="AC415" s="407"/>
      <c r="AD415" s="409"/>
      <c r="AE415" s="408"/>
      <c r="AF415" s="49"/>
      <c r="AG415" s="413"/>
      <c r="AH415" s="287"/>
      <c r="AI415" s="410"/>
    </row>
    <row r="416" spans="1:35">
      <c r="A416" s="467"/>
      <c r="B416" s="345"/>
      <c r="C416" s="451"/>
      <c r="D416" s="451"/>
      <c r="E416" s="451"/>
      <c r="F416" s="451"/>
      <c r="G416" s="451"/>
      <c r="H416" s="451"/>
      <c r="I416" s="461"/>
      <c r="J416" s="461"/>
      <c r="O416" s="426" t="s">
        <v>517</v>
      </c>
      <c r="P416" s="427" t="s">
        <v>570</v>
      </c>
      <c r="Q416" s="428" t="s">
        <v>517</v>
      </c>
      <c r="R416" s="428" t="s">
        <v>517</v>
      </c>
      <c r="S416" s="428" t="s">
        <v>517</v>
      </c>
      <c r="T416" s="428" t="s">
        <v>517</v>
      </c>
      <c r="U416" s="428" t="s">
        <v>517</v>
      </c>
      <c r="V416" s="428" t="s">
        <v>517</v>
      </c>
      <c r="W416" s="429" t="s">
        <v>517</v>
      </c>
      <c r="X416" s="429" t="s">
        <v>517</v>
      </c>
      <c r="Y416" s="457"/>
      <c r="Z416" s="345"/>
      <c r="AA416" s="407"/>
      <c r="AB416" s="408"/>
      <c r="AC416" s="407"/>
      <c r="AD416" s="409"/>
      <c r="AE416" s="408"/>
      <c r="AF416" s="49"/>
      <c r="AG416" s="413"/>
      <c r="AH416" s="287"/>
      <c r="AI416" s="410"/>
    </row>
    <row r="417" spans="1:35">
      <c r="A417" s="467"/>
      <c r="B417" s="345"/>
      <c r="C417" s="451"/>
      <c r="D417" s="451"/>
      <c r="E417" s="451"/>
      <c r="F417" s="451"/>
      <c r="G417" s="451"/>
      <c r="H417" s="451"/>
      <c r="I417" s="461"/>
      <c r="J417" s="461"/>
      <c r="O417" s="426" t="s">
        <v>517</v>
      </c>
      <c r="P417" s="427" t="s">
        <v>570</v>
      </c>
      <c r="Q417" s="428" t="s">
        <v>517</v>
      </c>
      <c r="R417" s="428" t="s">
        <v>517</v>
      </c>
      <c r="S417" s="428" t="s">
        <v>517</v>
      </c>
      <c r="T417" s="428" t="s">
        <v>517</v>
      </c>
      <c r="U417" s="428" t="s">
        <v>517</v>
      </c>
      <c r="V417" s="428" t="s">
        <v>517</v>
      </c>
      <c r="W417" s="429" t="s">
        <v>517</v>
      </c>
      <c r="X417" s="429" t="s">
        <v>517</v>
      </c>
      <c r="Y417" s="457"/>
      <c r="Z417" s="345"/>
      <c r="AA417" s="407"/>
      <c r="AB417" s="408"/>
      <c r="AC417" s="407"/>
      <c r="AD417" s="409"/>
      <c r="AE417" s="408"/>
      <c r="AF417" s="49"/>
      <c r="AG417" s="413"/>
      <c r="AH417" s="287"/>
      <c r="AI417" s="410"/>
    </row>
    <row r="418" spans="1:35">
      <c r="A418" s="467"/>
      <c r="B418" s="345"/>
      <c r="C418" s="451"/>
      <c r="D418" s="451"/>
      <c r="E418" s="451"/>
      <c r="F418" s="451"/>
      <c r="G418" s="451"/>
      <c r="H418" s="451"/>
      <c r="I418" s="461"/>
      <c r="J418" s="461"/>
      <c r="O418" s="426" t="s">
        <v>517</v>
      </c>
      <c r="P418" s="427" t="s">
        <v>570</v>
      </c>
      <c r="Q418" s="428" t="s">
        <v>517</v>
      </c>
      <c r="R418" s="428" t="s">
        <v>517</v>
      </c>
      <c r="S418" s="428" t="s">
        <v>517</v>
      </c>
      <c r="T418" s="428" t="s">
        <v>517</v>
      </c>
      <c r="U418" s="428" t="s">
        <v>517</v>
      </c>
      <c r="V418" s="428" t="s">
        <v>517</v>
      </c>
      <c r="W418" s="429" t="s">
        <v>517</v>
      </c>
      <c r="X418" s="429" t="s">
        <v>517</v>
      </c>
      <c r="Y418" s="457"/>
      <c r="Z418" s="345"/>
      <c r="AA418" s="407"/>
      <c r="AB418" s="408"/>
      <c r="AC418" s="407"/>
      <c r="AD418" s="409"/>
      <c r="AE418" s="408"/>
      <c r="AF418" s="49"/>
      <c r="AG418" s="413"/>
      <c r="AH418" s="287"/>
      <c r="AI418" s="410"/>
    </row>
    <row r="419" spans="1:35">
      <c r="A419" s="467"/>
      <c r="B419" s="345"/>
      <c r="C419" s="451"/>
      <c r="D419" s="451"/>
      <c r="E419" s="451"/>
      <c r="F419" s="451"/>
      <c r="G419" s="451"/>
      <c r="H419" s="451"/>
      <c r="I419" s="461"/>
      <c r="J419" s="461"/>
      <c r="O419" s="426" t="s">
        <v>517</v>
      </c>
      <c r="P419" s="427" t="s">
        <v>570</v>
      </c>
      <c r="Q419" s="428" t="s">
        <v>517</v>
      </c>
      <c r="R419" s="428" t="s">
        <v>517</v>
      </c>
      <c r="S419" s="428" t="s">
        <v>517</v>
      </c>
      <c r="T419" s="428" t="s">
        <v>517</v>
      </c>
      <c r="U419" s="428" t="s">
        <v>517</v>
      </c>
      <c r="V419" s="428" t="s">
        <v>517</v>
      </c>
      <c r="W419" s="429" t="s">
        <v>517</v>
      </c>
      <c r="X419" s="429" t="s">
        <v>517</v>
      </c>
      <c r="Y419" s="457"/>
      <c r="Z419" s="345"/>
      <c r="AA419" s="407"/>
      <c r="AB419" s="408"/>
      <c r="AC419" s="407"/>
      <c r="AD419" s="409"/>
      <c r="AE419" s="408"/>
      <c r="AF419" s="49"/>
      <c r="AG419" s="413"/>
      <c r="AH419" s="287"/>
      <c r="AI419" s="410"/>
    </row>
    <row r="420" spans="1:35">
      <c r="A420" s="467"/>
      <c r="B420" s="345"/>
      <c r="C420" s="451"/>
      <c r="D420" s="451"/>
      <c r="E420" s="451"/>
      <c r="F420" s="451"/>
      <c r="G420" s="451"/>
      <c r="H420" s="451"/>
      <c r="I420" s="461"/>
      <c r="J420" s="461"/>
      <c r="O420" s="426" t="s">
        <v>517</v>
      </c>
      <c r="P420" s="427" t="s">
        <v>570</v>
      </c>
      <c r="Q420" s="428" t="s">
        <v>517</v>
      </c>
      <c r="R420" s="428" t="s">
        <v>517</v>
      </c>
      <c r="S420" s="428" t="s">
        <v>517</v>
      </c>
      <c r="T420" s="428" t="s">
        <v>517</v>
      </c>
      <c r="U420" s="428" t="s">
        <v>517</v>
      </c>
      <c r="V420" s="428" t="s">
        <v>517</v>
      </c>
      <c r="W420" s="429" t="s">
        <v>517</v>
      </c>
      <c r="X420" s="429" t="s">
        <v>517</v>
      </c>
      <c r="Y420" s="457"/>
      <c r="Z420" s="345"/>
      <c r="AA420" s="407"/>
      <c r="AB420" s="408"/>
      <c r="AC420" s="407"/>
      <c r="AD420" s="409"/>
      <c r="AE420" s="408"/>
      <c r="AF420" s="49"/>
      <c r="AG420" s="413"/>
      <c r="AH420" s="287"/>
      <c r="AI420" s="410"/>
    </row>
    <row r="421" spans="1:35">
      <c r="A421" s="467"/>
      <c r="B421" s="345"/>
      <c r="C421" s="451"/>
      <c r="D421" s="451"/>
      <c r="E421" s="451"/>
      <c r="F421" s="451"/>
      <c r="G421" s="451"/>
      <c r="H421" s="451"/>
      <c r="I421" s="461"/>
      <c r="J421" s="461"/>
      <c r="O421" s="426" t="s">
        <v>517</v>
      </c>
      <c r="P421" s="427" t="s">
        <v>570</v>
      </c>
      <c r="Q421" s="428" t="s">
        <v>517</v>
      </c>
      <c r="R421" s="428" t="s">
        <v>517</v>
      </c>
      <c r="S421" s="428" t="s">
        <v>517</v>
      </c>
      <c r="T421" s="428" t="s">
        <v>517</v>
      </c>
      <c r="U421" s="428" t="s">
        <v>517</v>
      </c>
      <c r="V421" s="428" t="s">
        <v>517</v>
      </c>
      <c r="W421" s="429" t="s">
        <v>517</v>
      </c>
      <c r="X421" s="429" t="s">
        <v>517</v>
      </c>
      <c r="Y421" s="457"/>
      <c r="Z421" s="345"/>
      <c r="AA421" s="407"/>
      <c r="AB421" s="408"/>
      <c r="AC421" s="407"/>
      <c r="AD421" s="409"/>
      <c r="AE421" s="408"/>
      <c r="AF421" s="49"/>
      <c r="AG421" s="413"/>
      <c r="AH421" s="287"/>
      <c r="AI421" s="410"/>
    </row>
    <row r="422" spans="1:35">
      <c r="A422" s="467"/>
      <c r="B422" s="345"/>
      <c r="C422" s="451"/>
      <c r="D422" s="451"/>
      <c r="E422" s="451"/>
      <c r="F422" s="451"/>
      <c r="G422" s="451"/>
      <c r="H422" s="451"/>
      <c r="I422" s="461"/>
      <c r="J422" s="461"/>
      <c r="O422" s="426" t="s">
        <v>517</v>
      </c>
      <c r="P422" s="427" t="s">
        <v>570</v>
      </c>
      <c r="Q422" s="428" t="s">
        <v>517</v>
      </c>
      <c r="R422" s="428" t="s">
        <v>517</v>
      </c>
      <c r="S422" s="428" t="s">
        <v>517</v>
      </c>
      <c r="T422" s="428" t="s">
        <v>517</v>
      </c>
      <c r="U422" s="428" t="s">
        <v>517</v>
      </c>
      <c r="V422" s="428" t="s">
        <v>517</v>
      </c>
      <c r="W422" s="429" t="s">
        <v>517</v>
      </c>
      <c r="X422" s="429" t="s">
        <v>517</v>
      </c>
      <c r="Y422" s="457"/>
      <c r="Z422" s="345"/>
      <c r="AA422" s="407"/>
      <c r="AB422" s="408"/>
      <c r="AC422" s="407"/>
      <c r="AD422" s="409"/>
      <c r="AE422" s="408"/>
      <c r="AF422" s="49"/>
      <c r="AG422" s="413"/>
      <c r="AH422" s="287"/>
      <c r="AI422" s="410"/>
    </row>
    <row r="423" spans="1:35">
      <c r="A423" s="467"/>
      <c r="B423" s="345"/>
      <c r="C423" s="451"/>
      <c r="D423" s="451"/>
      <c r="E423" s="451"/>
      <c r="F423" s="451"/>
      <c r="G423" s="451"/>
      <c r="H423" s="451"/>
      <c r="I423" s="461"/>
      <c r="J423" s="461"/>
      <c r="O423" s="426" t="s">
        <v>517</v>
      </c>
      <c r="P423" s="427" t="s">
        <v>570</v>
      </c>
      <c r="Q423" s="428" t="s">
        <v>517</v>
      </c>
      <c r="R423" s="428" t="s">
        <v>517</v>
      </c>
      <c r="S423" s="428" t="s">
        <v>517</v>
      </c>
      <c r="T423" s="428" t="s">
        <v>517</v>
      </c>
      <c r="U423" s="428" t="s">
        <v>517</v>
      </c>
      <c r="V423" s="428" t="s">
        <v>517</v>
      </c>
      <c r="W423" s="429" t="s">
        <v>517</v>
      </c>
      <c r="X423" s="429" t="s">
        <v>517</v>
      </c>
      <c r="Y423" s="457"/>
      <c r="Z423" s="345"/>
      <c r="AA423" s="407"/>
      <c r="AB423" s="408"/>
      <c r="AC423" s="407"/>
      <c r="AD423" s="409"/>
      <c r="AE423" s="408"/>
      <c r="AF423" s="49"/>
      <c r="AG423" s="413"/>
      <c r="AH423" s="287"/>
      <c r="AI423" s="410"/>
    </row>
    <row r="424" spans="1:35">
      <c r="A424" s="467"/>
      <c r="B424" s="345"/>
      <c r="C424" s="451"/>
      <c r="D424" s="451"/>
      <c r="E424" s="451"/>
      <c r="F424" s="451"/>
      <c r="G424" s="451"/>
      <c r="H424" s="451"/>
      <c r="I424" s="461"/>
      <c r="J424" s="461"/>
      <c r="O424" s="426" t="s">
        <v>517</v>
      </c>
      <c r="P424" s="427" t="s">
        <v>570</v>
      </c>
      <c r="Q424" s="428" t="s">
        <v>517</v>
      </c>
      <c r="R424" s="428" t="s">
        <v>517</v>
      </c>
      <c r="S424" s="428" t="s">
        <v>517</v>
      </c>
      <c r="T424" s="428" t="s">
        <v>517</v>
      </c>
      <c r="U424" s="428" t="s">
        <v>517</v>
      </c>
      <c r="V424" s="428" t="s">
        <v>517</v>
      </c>
      <c r="W424" s="429" t="s">
        <v>517</v>
      </c>
      <c r="X424" s="429" t="s">
        <v>517</v>
      </c>
      <c r="Y424" s="457"/>
      <c r="Z424" s="345"/>
      <c r="AA424" s="407"/>
      <c r="AB424" s="408"/>
      <c r="AC424" s="407"/>
      <c r="AD424" s="409"/>
      <c r="AE424" s="408"/>
      <c r="AF424" s="49"/>
      <c r="AG424" s="413"/>
      <c r="AH424" s="287"/>
      <c r="AI424" s="410"/>
    </row>
    <row r="425" spans="1:35">
      <c r="A425" s="467"/>
      <c r="B425" s="345"/>
      <c r="C425" s="451"/>
      <c r="D425" s="451"/>
      <c r="E425" s="451"/>
      <c r="F425" s="451"/>
      <c r="G425" s="451"/>
      <c r="H425" s="451"/>
      <c r="I425" s="461"/>
      <c r="J425" s="461"/>
      <c r="O425" s="426" t="s">
        <v>517</v>
      </c>
      <c r="P425" s="427" t="s">
        <v>570</v>
      </c>
      <c r="Q425" s="428" t="s">
        <v>517</v>
      </c>
      <c r="R425" s="428" t="s">
        <v>517</v>
      </c>
      <c r="S425" s="428" t="s">
        <v>517</v>
      </c>
      <c r="T425" s="428" t="s">
        <v>517</v>
      </c>
      <c r="U425" s="428" t="s">
        <v>517</v>
      </c>
      <c r="V425" s="428" t="s">
        <v>517</v>
      </c>
      <c r="W425" s="429" t="s">
        <v>517</v>
      </c>
      <c r="X425" s="429" t="s">
        <v>517</v>
      </c>
      <c r="Y425" s="457"/>
      <c r="Z425" s="345"/>
      <c r="AA425" s="407"/>
      <c r="AB425" s="408"/>
      <c r="AC425" s="407"/>
      <c r="AD425" s="409"/>
      <c r="AE425" s="408"/>
      <c r="AF425" s="49"/>
      <c r="AG425" s="413"/>
      <c r="AH425" s="287"/>
      <c r="AI425" s="410"/>
    </row>
    <row r="426" spans="1:35">
      <c r="A426" s="467"/>
      <c r="B426" s="345"/>
      <c r="C426" s="451"/>
      <c r="D426" s="451"/>
      <c r="E426" s="451"/>
      <c r="F426" s="451"/>
      <c r="G426" s="451"/>
      <c r="H426" s="451"/>
      <c r="I426" s="461"/>
      <c r="J426" s="461"/>
      <c r="O426" s="426" t="s">
        <v>517</v>
      </c>
      <c r="P426" s="427" t="s">
        <v>570</v>
      </c>
      <c r="Q426" s="428" t="s">
        <v>517</v>
      </c>
      <c r="R426" s="428" t="s">
        <v>517</v>
      </c>
      <c r="S426" s="428" t="s">
        <v>517</v>
      </c>
      <c r="T426" s="428" t="s">
        <v>517</v>
      </c>
      <c r="U426" s="428" t="s">
        <v>517</v>
      </c>
      <c r="V426" s="428" t="s">
        <v>517</v>
      </c>
      <c r="W426" s="429" t="s">
        <v>517</v>
      </c>
      <c r="X426" s="429" t="s">
        <v>517</v>
      </c>
      <c r="Y426" s="457"/>
      <c r="Z426" s="345"/>
      <c r="AA426" s="407"/>
      <c r="AB426" s="408"/>
      <c r="AC426" s="407"/>
      <c r="AD426" s="409"/>
      <c r="AE426" s="408"/>
      <c r="AF426" s="49"/>
      <c r="AG426" s="413"/>
      <c r="AH426" s="287"/>
      <c r="AI426" s="410"/>
    </row>
    <row r="427" spans="1:35">
      <c r="A427" s="467"/>
      <c r="B427" s="345"/>
      <c r="C427" s="451"/>
      <c r="D427" s="451"/>
      <c r="E427" s="451"/>
      <c r="F427" s="451"/>
      <c r="G427" s="451"/>
      <c r="H427" s="451"/>
      <c r="I427" s="461"/>
      <c r="J427" s="461"/>
      <c r="O427" s="426" t="s">
        <v>517</v>
      </c>
      <c r="P427" s="427" t="s">
        <v>570</v>
      </c>
      <c r="Q427" s="428" t="s">
        <v>517</v>
      </c>
      <c r="R427" s="428" t="s">
        <v>517</v>
      </c>
      <c r="S427" s="428" t="s">
        <v>517</v>
      </c>
      <c r="T427" s="428" t="s">
        <v>517</v>
      </c>
      <c r="U427" s="428" t="s">
        <v>517</v>
      </c>
      <c r="V427" s="428" t="s">
        <v>517</v>
      </c>
      <c r="W427" s="429" t="s">
        <v>517</v>
      </c>
      <c r="X427" s="429" t="s">
        <v>517</v>
      </c>
      <c r="Y427" s="457"/>
      <c r="Z427" s="345"/>
      <c r="AA427" s="407"/>
      <c r="AB427" s="408"/>
      <c r="AC427" s="407"/>
      <c r="AD427" s="409"/>
      <c r="AE427" s="408"/>
      <c r="AF427" s="49"/>
      <c r="AG427" s="413"/>
      <c r="AH427" s="287"/>
      <c r="AI427" s="410"/>
    </row>
    <row r="428" spans="1:35">
      <c r="A428" s="467"/>
      <c r="B428" s="345"/>
      <c r="C428" s="451"/>
      <c r="D428" s="451"/>
      <c r="E428" s="451"/>
      <c r="F428" s="451"/>
      <c r="G428" s="451"/>
      <c r="H428" s="451"/>
      <c r="I428" s="461"/>
      <c r="J428" s="461"/>
      <c r="O428" s="426" t="s">
        <v>517</v>
      </c>
      <c r="P428" s="427" t="s">
        <v>570</v>
      </c>
      <c r="Q428" s="428" t="s">
        <v>517</v>
      </c>
      <c r="R428" s="428" t="s">
        <v>517</v>
      </c>
      <c r="S428" s="428" t="s">
        <v>517</v>
      </c>
      <c r="T428" s="428" t="s">
        <v>517</v>
      </c>
      <c r="U428" s="428" t="s">
        <v>517</v>
      </c>
      <c r="V428" s="428" t="s">
        <v>517</v>
      </c>
      <c r="W428" s="429" t="s">
        <v>517</v>
      </c>
      <c r="X428" s="429" t="s">
        <v>517</v>
      </c>
      <c r="Y428" s="457"/>
      <c r="Z428" s="345"/>
      <c r="AA428" s="407"/>
      <c r="AB428" s="408"/>
      <c r="AC428" s="407"/>
      <c r="AD428" s="409"/>
      <c r="AE428" s="408"/>
      <c r="AF428" s="49"/>
      <c r="AG428" s="413"/>
      <c r="AH428" s="287"/>
      <c r="AI428" s="410"/>
    </row>
    <row r="429" spans="1:35">
      <c r="A429" s="467"/>
      <c r="B429" s="345"/>
      <c r="C429" s="451"/>
      <c r="D429" s="451"/>
      <c r="E429" s="451"/>
      <c r="F429" s="451"/>
      <c r="G429" s="451"/>
      <c r="H429" s="451"/>
      <c r="I429" s="461"/>
      <c r="J429" s="461"/>
      <c r="O429" s="426" t="s">
        <v>517</v>
      </c>
      <c r="P429" s="427" t="s">
        <v>570</v>
      </c>
      <c r="Q429" s="428" t="s">
        <v>517</v>
      </c>
      <c r="R429" s="428" t="s">
        <v>517</v>
      </c>
      <c r="S429" s="428" t="s">
        <v>517</v>
      </c>
      <c r="T429" s="428" t="s">
        <v>517</v>
      </c>
      <c r="U429" s="428" t="s">
        <v>517</v>
      </c>
      <c r="V429" s="428" t="s">
        <v>517</v>
      </c>
      <c r="W429" s="429" t="s">
        <v>517</v>
      </c>
      <c r="X429" s="429" t="s">
        <v>517</v>
      </c>
      <c r="Y429" s="457"/>
      <c r="Z429" s="345"/>
      <c r="AA429" s="407"/>
      <c r="AB429" s="408"/>
      <c r="AC429" s="407"/>
      <c r="AD429" s="409"/>
      <c r="AE429" s="408"/>
      <c r="AF429" s="49"/>
      <c r="AG429" s="413"/>
      <c r="AH429" s="287"/>
      <c r="AI429" s="410"/>
    </row>
    <row r="430" spans="1:35">
      <c r="A430" s="467"/>
      <c r="B430" s="345"/>
      <c r="C430" s="451"/>
      <c r="D430" s="451"/>
      <c r="E430" s="451"/>
      <c r="F430" s="451"/>
      <c r="G430" s="451"/>
      <c r="H430" s="451"/>
      <c r="I430" s="461"/>
      <c r="J430" s="461"/>
      <c r="O430" s="426" t="s">
        <v>517</v>
      </c>
      <c r="P430" s="427" t="s">
        <v>570</v>
      </c>
      <c r="Q430" s="428" t="s">
        <v>517</v>
      </c>
      <c r="R430" s="428" t="s">
        <v>517</v>
      </c>
      <c r="S430" s="428" t="s">
        <v>517</v>
      </c>
      <c r="T430" s="428" t="s">
        <v>517</v>
      </c>
      <c r="U430" s="428" t="s">
        <v>517</v>
      </c>
      <c r="V430" s="428" t="s">
        <v>517</v>
      </c>
      <c r="W430" s="429" t="s">
        <v>517</v>
      </c>
      <c r="X430" s="429" t="s">
        <v>517</v>
      </c>
      <c r="Y430" s="457"/>
      <c r="Z430" s="345"/>
      <c r="AA430" s="407"/>
      <c r="AB430" s="408"/>
      <c r="AC430" s="407"/>
      <c r="AD430" s="409"/>
      <c r="AE430" s="408"/>
      <c r="AF430" s="49"/>
      <c r="AG430" s="413"/>
      <c r="AH430" s="287"/>
      <c r="AI430" s="410"/>
    </row>
    <row r="431" spans="1:35">
      <c r="A431" s="467"/>
      <c r="B431" s="345"/>
      <c r="C431" s="451"/>
      <c r="D431" s="451"/>
      <c r="E431" s="451"/>
      <c r="F431" s="451"/>
      <c r="G431" s="451"/>
      <c r="H431" s="451"/>
      <c r="I431" s="461"/>
      <c r="J431" s="461"/>
      <c r="O431" s="426" t="s">
        <v>517</v>
      </c>
      <c r="P431" s="427" t="s">
        <v>570</v>
      </c>
      <c r="Q431" s="428" t="s">
        <v>517</v>
      </c>
      <c r="R431" s="428" t="s">
        <v>517</v>
      </c>
      <c r="S431" s="428" t="s">
        <v>517</v>
      </c>
      <c r="T431" s="428" t="s">
        <v>517</v>
      </c>
      <c r="U431" s="428" t="s">
        <v>517</v>
      </c>
      <c r="V431" s="428" t="s">
        <v>517</v>
      </c>
      <c r="W431" s="429" t="s">
        <v>517</v>
      </c>
      <c r="X431" s="429" t="s">
        <v>517</v>
      </c>
      <c r="Y431" s="457"/>
      <c r="Z431" s="345"/>
      <c r="AA431" s="407"/>
      <c r="AB431" s="408"/>
      <c r="AC431" s="407"/>
      <c r="AD431" s="409"/>
      <c r="AE431" s="408"/>
      <c r="AF431" s="49"/>
      <c r="AG431" s="413"/>
      <c r="AH431" s="287"/>
      <c r="AI431" s="410"/>
    </row>
    <row r="432" spans="1:35">
      <c r="A432" s="467"/>
      <c r="B432" s="345"/>
      <c r="C432" s="451"/>
      <c r="D432" s="451"/>
      <c r="E432" s="451"/>
      <c r="F432" s="451"/>
      <c r="G432" s="451"/>
      <c r="H432" s="451"/>
      <c r="I432" s="461"/>
      <c r="J432" s="461"/>
      <c r="O432" s="426" t="s">
        <v>517</v>
      </c>
      <c r="P432" s="427" t="s">
        <v>570</v>
      </c>
      <c r="Q432" s="428" t="s">
        <v>517</v>
      </c>
      <c r="R432" s="428" t="s">
        <v>517</v>
      </c>
      <c r="S432" s="428" t="s">
        <v>517</v>
      </c>
      <c r="T432" s="428" t="s">
        <v>517</v>
      </c>
      <c r="U432" s="428" t="s">
        <v>517</v>
      </c>
      <c r="V432" s="428" t="s">
        <v>517</v>
      </c>
      <c r="W432" s="429" t="s">
        <v>517</v>
      </c>
      <c r="X432" s="429" t="s">
        <v>517</v>
      </c>
      <c r="Y432" s="457"/>
      <c r="Z432" s="345"/>
      <c r="AA432" s="407"/>
      <c r="AB432" s="408"/>
      <c r="AC432" s="407"/>
      <c r="AD432" s="409"/>
      <c r="AE432" s="408"/>
      <c r="AF432" s="49"/>
      <c r="AG432" s="413"/>
      <c r="AH432" s="287"/>
      <c r="AI432" s="410"/>
    </row>
    <row r="433" spans="1:35">
      <c r="A433" s="467"/>
      <c r="B433" s="345"/>
      <c r="C433" s="451"/>
      <c r="D433" s="451"/>
      <c r="E433" s="451"/>
      <c r="F433" s="451"/>
      <c r="G433" s="451"/>
      <c r="H433" s="451"/>
      <c r="I433" s="461"/>
      <c r="J433" s="461"/>
      <c r="O433" s="426" t="s">
        <v>517</v>
      </c>
      <c r="P433" s="427" t="s">
        <v>570</v>
      </c>
      <c r="Q433" s="428" t="s">
        <v>517</v>
      </c>
      <c r="R433" s="428" t="s">
        <v>517</v>
      </c>
      <c r="S433" s="428" t="s">
        <v>517</v>
      </c>
      <c r="T433" s="428" t="s">
        <v>517</v>
      </c>
      <c r="U433" s="428" t="s">
        <v>517</v>
      </c>
      <c r="V433" s="428" t="s">
        <v>517</v>
      </c>
      <c r="W433" s="429" t="s">
        <v>517</v>
      </c>
      <c r="X433" s="429" t="s">
        <v>517</v>
      </c>
      <c r="Y433" s="457"/>
      <c r="Z433" s="345"/>
      <c r="AA433" s="407"/>
      <c r="AB433" s="408"/>
      <c r="AC433" s="407"/>
      <c r="AD433" s="409"/>
      <c r="AE433" s="408"/>
      <c r="AF433" s="49"/>
      <c r="AG433" s="413"/>
      <c r="AH433" s="287"/>
      <c r="AI433" s="410"/>
    </row>
    <row r="434" spans="1:35">
      <c r="A434" s="467"/>
      <c r="B434" s="345"/>
      <c r="C434" s="451"/>
      <c r="D434" s="451"/>
      <c r="E434" s="451"/>
      <c r="F434" s="451"/>
      <c r="G434" s="451"/>
      <c r="H434" s="451"/>
      <c r="I434" s="461"/>
      <c r="J434" s="461"/>
      <c r="O434" s="426" t="s">
        <v>517</v>
      </c>
      <c r="P434" s="427" t="s">
        <v>570</v>
      </c>
      <c r="Q434" s="428" t="s">
        <v>517</v>
      </c>
      <c r="R434" s="428" t="s">
        <v>517</v>
      </c>
      <c r="S434" s="428" t="s">
        <v>517</v>
      </c>
      <c r="T434" s="428" t="s">
        <v>517</v>
      </c>
      <c r="U434" s="428" t="s">
        <v>517</v>
      </c>
      <c r="V434" s="428" t="s">
        <v>517</v>
      </c>
      <c r="W434" s="429" t="s">
        <v>517</v>
      </c>
      <c r="X434" s="429" t="s">
        <v>517</v>
      </c>
      <c r="Y434" s="457"/>
      <c r="Z434" s="345"/>
      <c r="AA434" s="407"/>
      <c r="AB434" s="408"/>
      <c r="AC434" s="407"/>
      <c r="AD434" s="409"/>
      <c r="AE434" s="408"/>
      <c r="AF434" s="49"/>
      <c r="AG434" s="413"/>
      <c r="AH434" s="287"/>
      <c r="AI434" s="410"/>
    </row>
    <row r="435" spans="1:35">
      <c r="A435" s="467"/>
      <c r="B435" s="345"/>
      <c r="C435" s="451"/>
      <c r="D435" s="451"/>
      <c r="E435" s="451"/>
      <c r="F435" s="451"/>
      <c r="G435" s="451"/>
      <c r="H435" s="451"/>
      <c r="I435" s="461"/>
      <c r="J435" s="461"/>
      <c r="O435" s="426" t="s">
        <v>517</v>
      </c>
      <c r="P435" s="427" t="s">
        <v>570</v>
      </c>
      <c r="Q435" s="428" t="s">
        <v>517</v>
      </c>
      <c r="R435" s="428" t="s">
        <v>517</v>
      </c>
      <c r="S435" s="428" t="s">
        <v>517</v>
      </c>
      <c r="T435" s="428" t="s">
        <v>517</v>
      </c>
      <c r="U435" s="428" t="s">
        <v>517</v>
      </c>
      <c r="V435" s="428" t="s">
        <v>517</v>
      </c>
      <c r="W435" s="429" t="s">
        <v>517</v>
      </c>
      <c r="X435" s="429" t="s">
        <v>517</v>
      </c>
      <c r="Y435" s="457"/>
      <c r="Z435" s="345"/>
      <c r="AA435" s="407"/>
      <c r="AB435" s="408"/>
      <c r="AC435" s="407"/>
      <c r="AD435" s="409"/>
      <c r="AE435" s="408"/>
      <c r="AF435" s="49"/>
      <c r="AG435" s="413"/>
      <c r="AH435" s="287"/>
      <c r="AI435" s="410"/>
    </row>
    <row r="436" spans="1:35">
      <c r="A436" s="467"/>
      <c r="B436" s="345"/>
      <c r="C436" s="451"/>
      <c r="D436" s="451"/>
      <c r="E436" s="451"/>
      <c r="F436" s="451"/>
      <c r="G436" s="451"/>
      <c r="H436" s="451"/>
      <c r="I436" s="461"/>
      <c r="J436" s="461"/>
      <c r="O436" s="426" t="s">
        <v>517</v>
      </c>
      <c r="P436" s="427" t="s">
        <v>570</v>
      </c>
      <c r="Q436" s="428" t="s">
        <v>517</v>
      </c>
      <c r="R436" s="428" t="s">
        <v>517</v>
      </c>
      <c r="S436" s="428" t="s">
        <v>517</v>
      </c>
      <c r="T436" s="428" t="s">
        <v>517</v>
      </c>
      <c r="U436" s="428" t="s">
        <v>517</v>
      </c>
      <c r="V436" s="428" t="s">
        <v>517</v>
      </c>
      <c r="W436" s="429" t="s">
        <v>517</v>
      </c>
      <c r="X436" s="429" t="s">
        <v>517</v>
      </c>
      <c r="Y436" s="457"/>
      <c r="Z436" s="345"/>
      <c r="AA436" s="407"/>
      <c r="AB436" s="408"/>
      <c r="AC436" s="407"/>
      <c r="AD436" s="409"/>
      <c r="AE436" s="408"/>
      <c r="AF436" s="49"/>
      <c r="AG436" s="413"/>
      <c r="AH436" s="287"/>
      <c r="AI436" s="410"/>
    </row>
    <row r="437" spans="1:35">
      <c r="A437" s="467"/>
      <c r="B437" s="345"/>
      <c r="C437" s="451"/>
      <c r="D437" s="451"/>
      <c r="E437" s="451"/>
      <c r="F437" s="451"/>
      <c r="G437" s="451"/>
      <c r="H437" s="451"/>
      <c r="I437" s="461"/>
      <c r="J437" s="461"/>
      <c r="O437" s="426" t="s">
        <v>517</v>
      </c>
      <c r="P437" s="427" t="s">
        <v>570</v>
      </c>
      <c r="Q437" s="428" t="s">
        <v>517</v>
      </c>
      <c r="R437" s="428" t="s">
        <v>517</v>
      </c>
      <c r="S437" s="428" t="s">
        <v>517</v>
      </c>
      <c r="T437" s="428" t="s">
        <v>517</v>
      </c>
      <c r="U437" s="428" t="s">
        <v>517</v>
      </c>
      <c r="V437" s="428" t="s">
        <v>517</v>
      </c>
      <c r="W437" s="429" t="s">
        <v>517</v>
      </c>
      <c r="X437" s="429" t="s">
        <v>517</v>
      </c>
      <c r="Y437" s="457"/>
      <c r="Z437" s="345"/>
      <c r="AA437" s="407"/>
      <c r="AB437" s="408"/>
      <c r="AC437" s="407"/>
      <c r="AD437" s="409"/>
      <c r="AE437" s="408"/>
      <c r="AF437" s="49"/>
      <c r="AG437" s="413"/>
      <c r="AH437" s="287"/>
      <c r="AI437" s="410"/>
    </row>
    <row r="438" spans="1:35">
      <c r="A438" s="467"/>
      <c r="B438" s="345"/>
      <c r="C438" s="451"/>
      <c r="D438" s="451"/>
      <c r="E438" s="451"/>
      <c r="F438" s="451"/>
      <c r="G438" s="451"/>
      <c r="H438" s="451"/>
      <c r="I438" s="461"/>
      <c r="J438" s="461"/>
      <c r="O438" s="426" t="s">
        <v>517</v>
      </c>
      <c r="P438" s="427" t="s">
        <v>570</v>
      </c>
      <c r="Q438" s="428" t="s">
        <v>517</v>
      </c>
      <c r="R438" s="428" t="s">
        <v>517</v>
      </c>
      <c r="S438" s="428" t="s">
        <v>517</v>
      </c>
      <c r="T438" s="428" t="s">
        <v>517</v>
      </c>
      <c r="U438" s="428" t="s">
        <v>517</v>
      </c>
      <c r="V438" s="428" t="s">
        <v>517</v>
      </c>
      <c r="W438" s="429" t="s">
        <v>517</v>
      </c>
      <c r="X438" s="429" t="s">
        <v>517</v>
      </c>
      <c r="Y438" s="457"/>
      <c r="Z438" s="345"/>
      <c r="AA438" s="407"/>
      <c r="AB438" s="408"/>
      <c r="AC438" s="407"/>
      <c r="AD438" s="409"/>
      <c r="AE438" s="408"/>
      <c r="AF438" s="49"/>
      <c r="AG438" s="413"/>
      <c r="AH438" s="287"/>
      <c r="AI438" s="410"/>
    </row>
    <row r="439" spans="1:35">
      <c r="A439" s="467"/>
      <c r="B439" s="345"/>
      <c r="C439" s="451"/>
      <c r="D439" s="451"/>
      <c r="E439" s="451"/>
      <c r="F439" s="451"/>
      <c r="G439" s="451"/>
      <c r="H439" s="451"/>
      <c r="I439" s="461"/>
      <c r="J439" s="461"/>
      <c r="O439" s="426" t="s">
        <v>517</v>
      </c>
      <c r="P439" s="427" t="s">
        <v>570</v>
      </c>
      <c r="Q439" s="428" t="s">
        <v>517</v>
      </c>
      <c r="R439" s="428" t="s">
        <v>517</v>
      </c>
      <c r="S439" s="428" t="s">
        <v>517</v>
      </c>
      <c r="T439" s="428" t="s">
        <v>517</v>
      </c>
      <c r="U439" s="428" t="s">
        <v>517</v>
      </c>
      <c r="V439" s="428" t="s">
        <v>517</v>
      </c>
      <c r="W439" s="429" t="s">
        <v>517</v>
      </c>
      <c r="X439" s="429" t="s">
        <v>517</v>
      </c>
      <c r="Y439" s="457"/>
      <c r="Z439" s="345"/>
      <c r="AA439" s="407"/>
      <c r="AB439" s="408"/>
      <c r="AC439" s="407"/>
      <c r="AD439" s="409"/>
      <c r="AE439" s="408"/>
      <c r="AF439" s="49"/>
      <c r="AG439" s="413"/>
      <c r="AH439" s="287"/>
      <c r="AI439" s="410"/>
    </row>
    <row r="440" spans="1:35">
      <c r="A440" s="467"/>
      <c r="B440" s="345"/>
      <c r="C440" s="451"/>
      <c r="D440" s="451"/>
      <c r="E440" s="451"/>
      <c r="F440" s="451"/>
      <c r="G440" s="451"/>
      <c r="H440" s="451"/>
      <c r="I440" s="461"/>
      <c r="J440" s="461"/>
      <c r="O440" s="426" t="s">
        <v>517</v>
      </c>
      <c r="P440" s="427" t="s">
        <v>570</v>
      </c>
      <c r="Q440" s="428" t="s">
        <v>517</v>
      </c>
      <c r="R440" s="428" t="s">
        <v>517</v>
      </c>
      <c r="S440" s="428" t="s">
        <v>517</v>
      </c>
      <c r="T440" s="428" t="s">
        <v>517</v>
      </c>
      <c r="U440" s="428" t="s">
        <v>517</v>
      </c>
      <c r="V440" s="428" t="s">
        <v>517</v>
      </c>
      <c r="W440" s="429" t="s">
        <v>517</v>
      </c>
      <c r="X440" s="429" t="s">
        <v>517</v>
      </c>
      <c r="Y440" s="457"/>
      <c r="Z440" s="345"/>
      <c r="AA440" s="407"/>
      <c r="AB440" s="408"/>
      <c r="AC440" s="407"/>
      <c r="AD440" s="409"/>
      <c r="AE440" s="408"/>
      <c r="AF440" s="49"/>
      <c r="AG440" s="413"/>
      <c r="AH440" s="287"/>
      <c r="AI440" s="410"/>
    </row>
    <row r="441" spans="1:35">
      <c r="A441" s="467"/>
      <c r="B441" s="345"/>
      <c r="C441" s="451"/>
      <c r="D441" s="451"/>
      <c r="E441" s="451"/>
      <c r="F441" s="451"/>
      <c r="G441" s="451"/>
      <c r="H441" s="451"/>
      <c r="I441" s="461"/>
      <c r="J441" s="461"/>
      <c r="O441" s="426" t="s">
        <v>517</v>
      </c>
      <c r="P441" s="427" t="s">
        <v>570</v>
      </c>
      <c r="Q441" s="428" t="s">
        <v>517</v>
      </c>
      <c r="R441" s="428" t="s">
        <v>517</v>
      </c>
      <c r="S441" s="428" t="s">
        <v>517</v>
      </c>
      <c r="T441" s="428" t="s">
        <v>517</v>
      </c>
      <c r="U441" s="428" t="s">
        <v>517</v>
      </c>
      <c r="V441" s="428" t="s">
        <v>517</v>
      </c>
      <c r="W441" s="429" t="s">
        <v>517</v>
      </c>
      <c r="X441" s="429" t="s">
        <v>517</v>
      </c>
      <c r="Y441" s="457"/>
      <c r="Z441" s="345"/>
      <c r="AA441" s="407"/>
      <c r="AB441" s="408"/>
      <c r="AC441" s="407"/>
      <c r="AD441" s="409"/>
      <c r="AE441" s="408"/>
      <c r="AF441" s="49"/>
      <c r="AG441" s="413"/>
      <c r="AH441" s="287"/>
      <c r="AI441" s="410"/>
    </row>
    <row r="442" spans="1:35">
      <c r="A442" s="467"/>
      <c r="B442" s="345"/>
      <c r="C442" s="451"/>
      <c r="D442" s="451"/>
      <c r="E442" s="451"/>
      <c r="F442" s="451"/>
      <c r="G442" s="451"/>
      <c r="H442" s="451"/>
      <c r="I442" s="461"/>
      <c r="J442" s="461"/>
      <c r="O442" s="426" t="s">
        <v>517</v>
      </c>
      <c r="P442" s="427" t="s">
        <v>570</v>
      </c>
      <c r="Q442" s="428" t="s">
        <v>517</v>
      </c>
      <c r="R442" s="428" t="s">
        <v>517</v>
      </c>
      <c r="S442" s="428" t="s">
        <v>517</v>
      </c>
      <c r="T442" s="428" t="s">
        <v>517</v>
      </c>
      <c r="U442" s="428" t="s">
        <v>517</v>
      </c>
      <c r="V442" s="428" t="s">
        <v>517</v>
      </c>
      <c r="W442" s="429" t="s">
        <v>517</v>
      </c>
      <c r="X442" s="429" t="s">
        <v>517</v>
      </c>
      <c r="Y442" s="457"/>
      <c r="Z442" s="345"/>
      <c r="AA442" s="407"/>
      <c r="AB442" s="408"/>
      <c r="AC442" s="407"/>
      <c r="AD442" s="409"/>
      <c r="AE442" s="408"/>
      <c r="AF442" s="49"/>
      <c r="AG442" s="413"/>
      <c r="AH442" s="287"/>
      <c r="AI442" s="410"/>
    </row>
    <row r="443" spans="1:35">
      <c r="A443" s="467"/>
      <c r="B443" s="345"/>
      <c r="C443" s="451"/>
      <c r="D443" s="451"/>
      <c r="E443" s="451"/>
      <c r="F443" s="451"/>
      <c r="G443" s="451"/>
      <c r="H443" s="451"/>
      <c r="I443" s="461"/>
      <c r="J443" s="461"/>
      <c r="O443" s="426" t="s">
        <v>517</v>
      </c>
      <c r="P443" s="427" t="s">
        <v>570</v>
      </c>
      <c r="Q443" s="428" t="s">
        <v>517</v>
      </c>
      <c r="R443" s="428" t="s">
        <v>517</v>
      </c>
      <c r="S443" s="428" t="s">
        <v>517</v>
      </c>
      <c r="T443" s="428" t="s">
        <v>517</v>
      </c>
      <c r="U443" s="428" t="s">
        <v>517</v>
      </c>
      <c r="V443" s="428" t="s">
        <v>517</v>
      </c>
      <c r="W443" s="429" t="s">
        <v>517</v>
      </c>
      <c r="X443" s="429" t="s">
        <v>517</v>
      </c>
      <c r="Y443" s="457"/>
      <c r="Z443" s="345"/>
      <c r="AA443" s="407"/>
      <c r="AB443" s="408"/>
      <c r="AC443" s="407"/>
      <c r="AD443" s="409"/>
      <c r="AE443" s="408"/>
      <c r="AF443" s="49"/>
      <c r="AG443" s="413"/>
      <c r="AH443" s="287"/>
      <c r="AI443" s="410"/>
    </row>
    <row r="444" spans="1:35">
      <c r="A444" s="467"/>
      <c r="B444" s="345"/>
      <c r="C444" s="451"/>
      <c r="D444" s="451"/>
      <c r="E444" s="451"/>
      <c r="F444" s="451"/>
      <c r="G444" s="451"/>
      <c r="H444" s="451"/>
      <c r="I444" s="461"/>
      <c r="J444" s="461"/>
      <c r="O444" s="426" t="s">
        <v>517</v>
      </c>
      <c r="P444" s="427" t="s">
        <v>570</v>
      </c>
      <c r="Q444" s="428" t="s">
        <v>517</v>
      </c>
      <c r="R444" s="428" t="s">
        <v>517</v>
      </c>
      <c r="S444" s="428" t="s">
        <v>517</v>
      </c>
      <c r="T444" s="428" t="s">
        <v>517</v>
      </c>
      <c r="U444" s="428" t="s">
        <v>517</v>
      </c>
      <c r="V444" s="428" t="s">
        <v>517</v>
      </c>
      <c r="W444" s="429" t="s">
        <v>517</v>
      </c>
      <c r="X444" s="429" t="s">
        <v>517</v>
      </c>
      <c r="Y444" s="457"/>
      <c r="Z444" s="345"/>
      <c r="AA444" s="407"/>
      <c r="AB444" s="408"/>
      <c r="AC444" s="407"/>
      <c r="AD444" s="409"/>
      <c r="AE444" s="408"/>
      <c r="AF444" s="49"/>
      <c r="AG444" s="413"/>
      <c r="AH444" s="287"/>
      <c r="AI444" s="410"/>
    </row>
    <row r="445" spans="1:35">
      <c r="A445" s="467"/>
      <c r="B445" s="345"/>
      <c r="C445" s="451"/>
      <c r="D445" s="451"/>
      <c r="E445" s="451"/>
      <c r="F445" s="451"/>
      <c r="G445" s="451"/>
      <c r="H445" s="451"/>
      <c r="I445" s="461"/>
      <c r="J445" s="461"/>
      <c r="O445" s="426" t="s">
        <v>517</v>
      </c>
      <c r="P445" s="427" t="s">
        <v>570</v>
      </c>
      <c r="Q445" s="428" t="s">
        <v>517</v>
      </c>
      <c r="R445" s="428" t="s">
        <v>517</v>
      </c>
      <c r="S445" s="428" t="s">
        <v>517</v>
      </c>
      <c r="T445" s="428" t="s">
        <v>517</v>
      </c>
      <c r="U445" s="428" t="s">
        <v>517</v>
      </c>
      <c r="V445" s="428" t="s">
        <v>517</v>
      </c>
      <c r="W445" s="429" t="s">
        <v>517</v>
      </c>
      <c r="X445" s="429" t="s">
        <v>517</v>
      </c>
      <c r="Y445" s="457"/>
      <c r="Z445" s="345"/>
      <c r="AA445" s="407"/>
      <c r="AB445" s="408"/>
      <c r="AC445" s="407"/>
      <c r="AD445" s="409"/>
      <c r="AE445" s="408"/>
      <c r="AF445" s="49"/>
      <c r="AG445" s="413"/>
      <c r="AH445" s="287"/>
      <c r="AI445" s="410"/>
    </row>
    <row r="446" spans="1:35">
      <c r="A446" s="467"/>
      <c r="B446" s="345"/>
      <c r="C446" s="451"/>
      <c r="D446" s="451"/>
      <c r="E446" s="451"/>
      <c r="F446" s="451"/>
      <c r="G446" s="451"/>
      <c r="H446" s="451"/>
      <c r="I446" s="461"/>
      <c r="J446" s="461"/>
      <c r="O446" s="426" t="s">
        <v>517</v>
      </c>
      <c r="P446" s="427" t="s">
        <v>570</v>
      </c>
      <c r="Q446" s="428" t="s">
        <v>517</v>
      </c>
      <c r="R446" s="428" t="s">
        <v>517</v>
      </c>
      <c r="S446" s="428" t="s">
        <v>517</v>
      </c>
      <c r="T446" s="428" t="s">
        <v>517</v>
      </c>
      <c r="U446" s="428" t="s">
        <v>517</v>
      </c>
      <c r="V446" s="428" t="s">
        <v>517</v>
      </c>
      <c r="W446" s="429" t="s">
        <v>517</v>
      </c>
      <c r="X446" s="429" t="s">
        <v>517</v>
      </c>
      <c r="Y446" s="457"/>
      <c r="Z446" s="345"/>
      <c r="AA446" s="407"/>
      <c r="AB446" s="408"/>
      <c r="AC446" s="407"/>
      <c r="AD446" s="409"/>
      <c r="AE446" s="408"/>
      <c r="AF446" s="49"/>
      <c r="AG446" s="413"/>
      <c r="AH446" s="287"/>
      <c r="AI446" s="410"/>
    </row>
    <row r="447" spans="1:35">
      <c r="A447" s="467"/>
      <c r="B447" s="345"/>
      <c r="C447" s="451"/>
      <c r="D447" s="451"/>
      <c r="E447" s="451"/>
      <c r="F447" s="451"/>
      <c r="G447" s="451"/>
      <c r="H447" s="451"/>
      <c r="I447" s="461"/>
      <c r="J447" s="461"/>
      <c r="O447" s="426" t="s">
        <v>517</v>
      </c>
      <c r="P447" s="427" t="s">
        <v>570</v>
      </c>
      <c r="Q447" s="428" t="s">
        <v>517</v>
      </c>
      <c r="R447" s="428" t="s">
        <v>517</v>
      </c>
      <c r="S447" s="428" t="s">
        <v>517</v>
      </c>
      <c r="T447" s="428" t="s">
        <v>517</v>
      </c>
      <c r="U447" s="428" t="s">
        <v>517</v>
      </c>
      <c r="V447" s="428" t="s">
        <v>517</v>
      </c>
      <c r="W447" s="429" t="s">
        <v>517</v>
      </c>
      <c r="X447" s="429" t="s">
        <v>517</v>
      </c>
      <c r="Y447" s="457"/>
      <c r="Z447" s="345"/>
      <c r="AA447" s="407"/>
      <c r="AB447" s="408"/>
      <c r="AC447" s="407"/>
      <c r="AD447" s="409"/>
      <c r="AE447" s="408"/>
      <c r="AF447" s="49"/>
      <c r="AG447" s="413"/>
      <c r="AH447" s="287"/>
      <c r="AI447" s="410"/>
    </row>
    <row r="448" spans="1:35">
      <c r="A448" s="467"/>
      <c r="B448" s="345"/>
      <c r="C448" s="451"/>
      <c r="D448" s="451"/>
      <c r="E448" s="451"/>
      <c r="F448" s="451"/>
      <c r="G448" s="451"/>
      <c r="H448" s="451"/>
      <c r="I448" s="461"/>
      <c r="J448" s="461"/>
      <c r="O448" s="426" t="s">
        <v>517</v>
      </c>
      <c r="P448" s="427" t="s">
        <v>570</v>
      </c>
      <c r="Q448" s="428" t="s">
        <v>517</v>
      </c>
      <c r="R448" s="428" t="s">
        <v>517</v>
      </c>
      <c r="S448" s="428" t="s">
        <v>517</v>
      </c>
      <c r="T448" s="428" t="s">
        <v>517</v>
      </c>
      <c r="U448" s="428" t="s">
        <v>517</v>
      </c>
      <c r="V448" s="428" t="s">
        <v>517</v>
      </c>
      <c r="W448" s="429" t="s">
        <v>517</v>
      </c>
      <c r="X448" s="429" t="s">
        <v>517</v>
      </c>
      <c r="Y448" s="457"/>
      <c r="Z448" s="345"/>
      <c r="AA448" s="407"/>
      <c r="AB448" s="408"/>
      <c r="AC448" s="407"/>
      <c r="AD448" s="409"/>
      <c r="AE448" s="408"/>
      <c r="AF448" s="49"/>
      <c r="AG448" s="413"/>
      <c r="AH448" s="287"/>
      <c r="AI448" s="410"/>
    </row>
    <row r="449" spans="1:35">
      <c r="A449" s="467"/>
      <c r="B449" s="345"/>
      <c r="C449" s="451"/>
      <c r="D449" s="451"/>
      <c r="E449" s="451"/>
      <c r="F449" s="451"/>
      <c r="G449" s="451"/>
      <c r="H449" s="451"/>
      <c r="I449" s="461"/>
      <c r="J449" s="461"/>
      <c r="O449" s="426" t="s">
        <v>517</v>
      </c>
      <c r="P449" s="427" t="s">
        <v>570</v>
      </c>
      <c r="Q449" s="428" t="s">
        <v>517</v>
      </c>
      <c r="R449" s="428" t="s">
        <v>517</v>
      </c>
      <c r="S449" s="428" t="s">
        <v>517</v>
      </c>
      <c r="T449" s="428" t="s">
        <v>517</v>
      </c>
      <c r="U449" s="428" t="s">
        <v>517</v>
      </c>
      <c r="V449" s="428" t="s">
        <v>517</v>
      </c>
      <c r="W449" s="429" t="s">
        <v>517</v>
      </c>
      <c r="X449" s="429" t="s">
        <v>517</v>
      </c>
      <c r="Y449" s="457"/>
      <c r="Z449" s="345"/>
      <c r="AA449" s="407"/>
      <c r="AB449" s="408"/>
      <c r="AC449" s="407"/>
      <c r="AD449" s="409"/>
      <c r="AE449" s="408"/>
      <c r="AF449" s="49"/>
      <c r="AG449" s="413"/>
      <c r="AH449" s="287"/>
      <c r="AI449" s="410"/>
    </row>
    <row r="450" spans="1:35">
      <c r="A450" s="467"/>
      <c r="B450" s="345"/>
      <c r="C450" s="451"/>
      <c r="D450" s="451"/>
      <c r="E450" s="451"/>
      <c r="F450" s="451"/>
      <c r="G450" s="451"/>
      <c r="H450" s="451"/>
      <c r="I450" s="461"/>
      <c r="J450" s="461"/>
      <c r="O450" s="426" t="s">
        <v>517</v>
      </c>
      <c r="P450" s="427" t="s">
        <v>570</v>
      </c>
      <c r="Q450" s="428" t="s">
        <v>517</v>
      </c>
      <c r="R450" s="428" t="s">
        <v>517</v>
      </c>
      <c r="S450" s="428" t="s">
        <v>517</v>
      </c>
      <c r="T450" s="428" t="s">
        <v>517</v>
      </c>
      <c r="U450" s="428" t="s">
        <v>517</v>
      </c>
      <c r="V450" s="428" t="s">
        <v>517</v>
      </c>
      <c r="W450" s="429" t="s">
        <v>517</v>
      </c>
      <c r="X450" s="429" t="s">
        <v>517</v>
      </c>
      <c r="Y450" s="457"/>
      <c r="Z450" s="345"/>
      <c r="AA450" s="407"/>
      <c r="AB450" s="408"/>
      <c r="AC450" s="407"/>
      <c r="AD450" s="409"/>
      <c r="AE450" s="408"/>
      <c r="AF450" s="49"/>
      <c r="AG450" s="413"/>
      <c r="AH450" s="287"/>
      <c r="AI450" s="410"/>
    </row>
    <row r="451" spans="1:35">
      <c r="A451" s="467"/>
      <c r="B451" s="345"/>
      <c r="C451" s="451"/>
      <c r="D451" s="451"/>
      <c r="E451" s="451"/>
      <c r="F451" s="451"/>
      <c r="G451" s="451"/>
      <c r="H451" s="451"/>
      <c r="I451" s="461"/>
      <c r="J451" s="461"/>
      <c r="O451" s="426" t="s">
        <v>517</v>
      </c>
      <c r="P451" s="427" t="s">
        <v>570</v>
      </c>
      <c r="Q451" s="428" t="s">
        <v>517</v>
      </c>
      <c r="R451" s="428" t="s">
        <v>517</v>
      </c>
      <c r="S451" s="428" t="s">
        <v>517</v>
      </c>
      <c r="T451" s="428" t="s">
        <v>517</v>
      </c>
      <c r="U451" s="428" t="s">
        <v>517</v>
      </c>
      <c r="V451" s="428" t="s">
        <v>517</v>
      </c>
      <c r="W451" s="429" t="s">
        <v>517</v>
      </c>
      <c r="X451" s="429" t="s">
        <v>517</v>
      </c>
      <c r="Y451" s="457"/>
      <c r="Z451" s="345"/>
      <c r="AA451" s="407"/>
      <c r="AB451" s="408"/>
      <c r="AC451" s="407"/>
      <c r="AD451" s="409"/>
      <c r="AE451" s="408"/>
      <c r="AF451" s="49"/>
      <c r="AG451" s="413"/>
      <c r="AH451" s="287"/>
      <c r="AI451" s="410"/>
    </row>
    <row r="452" spans="1:35">
      <c r="A452" s="467"/>
      <c r="B452" s="345"/>
      <c r="C452" s="451"/>
      <c r="D452" s="451"/>
      <c r="E452" s="451"/>
      <c r="F452" s="451"/>
      <c r="G452" s="451"/>
      <c r="H452" s="451"/>
      <c r="I452" s="461"/>
      <c r="J452" s="461"/>
      <c r="O452" s="426" t="s">
        <v>517</v>
      </c>
      <c r="P452" s="427" t="s">
        <v>570</v>
      </c>
      <c r="Q452" s="428" t="s">
        <v>517</v>
      </c>
      <c r="R452" s="428" t="s">
        <v>517</v>
      </c>
      <c r="S452" s="428" t="s">
        <v>517</v>
      </c>
      <c r="T452" s="428" t="s">
        <v>517</v>
      </c>
      <c r="U452" s="428" t="s">
        <v>517</v>
      </c>
      <c r="V452" s="428" t="s">
        <v>517</v>
      </c>
      <c r="W452" s="429" t="s">
        <v>517</v>
      </c>
      <c r="X452" s="429" t="s">
        <v>517</v>
      </c>
      <c r="Y452" s="457"/>
      <c r="Z452" s="345"/>
      <c r="AA452" s="407"/>
      <c r="AB452" s="408"/>
      <c r="AC452" s="407"/>
      <c r="AD452" s="409"/>
      <c r="AE452" s="408"/>
      <c r="AF452" s="49"/>
      <c r="AG452" s="413"/>
      <c r="AH452" s="287"/>
      <c r="AI452" s="410"/>
    </row>
    <row r="453" spans="1:35">
      <c r="A453" s="467"/>
      <c r="B453" s="345"/>
      <c r="C453" s="451"/>
      <c r="D453" s="451"/>
      <c r="E453" s="451"/>
      <c r="F453" s="451"/>
      <c r="G453" s="451"/>
      <c r="H453" s="451"/>
      <c r="I453" s="461"/>
      <c r="J453" s="461"/>
      <c r="O453" s="426" t="s">
        <v>517</v>
      </c>
      <c r="P453" s="427" t="s">
        <v>570</v>
      </c>
      <c r="Q453" s="428" t="s">
        <v>517</v>
      </c>
      <c r="R453" s="428" t="s">
        <v>517</v>
      </c>
      <c r="S453" s="428" t="s">
        <v>517</v>
      </c>
      <c r="T453" s="428" t="s">
        <v>517</v>
      </c>
      <c r="U453" s="428" t="s">
        <v>517</v>
      </c>
      <c r="V453" s="428" t="s">
        <v>517</v>
      </c>
      <c r="W453" s="429" t="s">
        <v>517</v>
      </c>
      <c r="X453" s="429" t="s">
        <v>517</v>
      </c>
      <c r="Y453" s="457"/>
      <c r="Z453" s="345"/>
      <c r="AA453" s="407"/>
      <c r="AB453" s="408"/>
      <c r="AC453" s="407"/>
      <c r="AD453" s="409"/>
      <c r="AE453" s="408"/>
      <c r="AF453" s="49"/>
      <c r="AG453" s="413"/>
      <c r="AH453" s="287"/>
      <c r="AI453" s="410"/>
    </row>
    <row r="454" spans="1:35">
      <c r="A454" s="467"/>
      <c r="B454" s="345"/>
      <c r="C454" s="451"/>
      <c r="D454" s="451"/>
      <c r="E454" s="451"/>
      <c r="F454" s="451"/>
      <c r="G454" s="451"/>
      <c r="H454" s="451"/>
      <c r="I454" s="461"/>
      <c r="J454" s="461"/>
      <c r="O454" s="426" t="s">
        <v>517</v>
      </c>
      <c r="P454" s="427" t="s">
        <v>570</v>
      </c>
      <c r="Q454" s="428" t="s">
        <v>517</v>
      </c>
      <c r="R454" s="428" t="s">
        <v>517</v>
      </c>
      <c r="S454" s="428" t="s">
        <v>517</v>
      </c>
      <c r="T454" s="428" t="s">
        <v>517</v>
      </c>
      <c r="U454" s="428" t="s">
        <v>517</v>
      </c>
      <c r="V454" s="428" t="s">
        <v>517</v>
      </c>
      <c r="W454" s="429" t="s">
        <v>517</v>
      </c>
      <c r="X454" s="429" t="s">
        <v>517</v>
      </c>
      <c r="Y454" s="457"/>
      <c r="Z454" s="345"/>
      <c r="AA454" s="407"/>
      <c r="AB454" s="408"/>
      <c r="AC454" s="407"/>
      <c r="AD454" s="409"/>
      <c r="AE454" s="408"/>
      <c r="AF454" s="49"/>
      <c r="AG454" s="413"/>
      <c r="AH454" s="287"/>
      <c r="AI454" s="410"/>
    </row>
    <row r="455" spans="1:35">
      <c r="A455" s="467"/>
      <c r="B455" s="345"/>
      <c r="C455" s="451"/>
      <c r="D455" s="451"/>
      <c r="E455" s="451"/>
      <c r="F455" s="451"/>
      <c r="G455" s="451"/>
      <c r="H455" s="451"/>
      <c r="I455" s="461"/>
      <c r="J455" s="461"/>
      <c r="O455" s="426" t="s">
        <v>517</v>
      </c>
      <c r="P455" s="427" t="s">
        <v>570</v>
      </c>
      <c r="Q455" s="428" t="s">
        <v>517</v>
      </c>
      <c r="R455" s="428" t="s">
        <v>517</v>
      </c>
      <c r="S455" s="428" t="s">
        <v>517</v>
      </c>
      <c r="T455" s="428" t="s">
        <v>517</v>
      </c>
      <c r="U455" s="428" t="s">
        <v>517</v>
      </c>
      <c r="V455" s="428" t="s">
        <v>517</v>
      </c>
      <c r="W455" s="429" t="s">
        <v>517</v>
      </c>
      <c r="X455" s="429" t="s">
        <v>517</v>
      </c>
      <c r="Y455" s="457"/>
      <c r="Z455" s="345"/>
      <c r="AA455" s="407"/>
      <c r="AB455" s="408"/>
      <c r="AC455" s="407"/>
      <c r="AD455" s="409"/>
      <c r="AE455" s="408"/>
      <c r="AF455" s="49"/>
      <c r="AG455" s="413"/>
      <c r="AH455" s="287"/>
      <c r="AI455" s="410"/>
    </row>
    <row r="456" spans="1:35">
      <c r="A456" s="467"/>
      <c r="B456" s="345"/>
      <c r="C456" s="451"/>
      <c r="D456" s="451"/>
      <c r="E456" s="451"/>
      <c r="F456" s="451"/>
      <c r="G456" s="451"/>
      <c r="H456" s="451"/>
      <c r="I456" s="461"/>
      <c r="J456" s="461"/>
      <c r="O456" s="426" t="s">
        <v>517</v>
      </c>
      <c r="P456" s="427" t="s">
        <v>570</v>
      </c>
      <c r="Q456" s="428" t="s">
        <v>517</v>
      </c>
      <c r="R456" s="428" t="s">
        <v>517</v>
      </c>
      <c r="S456" s="428" t="s">
        <v>517</v>
      </c>
      <c r="T456" s="428" t="s">
        <v>517</v>
      </c>
      <c r="U456" s="428" t="s">
        <v>517</v>
      </c>
      <c r="V456" s="428" t="s">
        <v>517</v>
      </c>
      <c r="W456" s="429" t="s">
        <v>517</v>
      </c>
      <c r="X456" s="429" t="s">
        <v>517</v>
      </c>
      <c r="Y456" s="457"/>
      <c r="Z456" s="345"/>
      <c r="AA456" s="407"/>
      <c r="AB456" s="408"/>
      <c r="AC456" s="407"/>
      <c r="AD456" s="409"/>
      <c r="AE456" s="408"/>
      <c r="AF456" s="49"/>
      <c r="AG456" s="413"/>
      <c r="AH456" s="287"/>
      <c r="AI456" s="410"/>
    </row>
    <row r="457" spans="1:35">
      <c r="A457" s="467"/>
      <c r="B457" s="345"/>
      <c r="C457" s="451"/>
      <c r="D457" s="451"/>
      <c r="E457" s="451"/>
      <c r="F457" s="451"/>
      <c r="G457" s="451"/>
      <c r="H457" s="451"/>
      <c r="I457" s="461"/>
      <c r="J457" s="461"/>
      <c r="O457" s="426" t="s">
        <v>517</v>
      </c>
      <c r="P457" s="427" t="s">
        <v>570</v>
      </c>
      <c r="Q457" s="428" t="s">
        <v>517</v>
      </c>
      <c r="R457" s="428" t="s">
        <v>517</v>
      </c>
      <c r="S457" s="428" t="s">
        <v>517</v>
      </c>
      <c r="T457" s="428" t="s">
        <v>517</v>
      </c>
      <c r="U457" s="428" t="s">
        <v>517</v>
      </c>
      <c r="V457" s="428" t="s">
        <v>517</v>
      </c>
      <c r="W457" s="429" t="s">
        <v>517</v>
      </c>
      <c r="X457" s="429" t="s">
        <v>517</v>
      </c>
      <c r="Y457" s="457"/>
      <c r="Z457" s="345"/>
      <c r="AA457" s="407"/>
      <c r="AB457" s="408"/>
      <c r="AC457" s="407"/>
      <c r="AD457" s="409"/>
      <c r="AE457" s="408"/>
      <c r="AF457" s="49"/>
      <c r="AG457" s="413"/>
      <c r="AH457" s="287"/>
      <c r="AI457" s="410"/>
    </row>
    <row r="458" spans="1:35">
      <c r="A458" s="467"/>
      <c r="B458" s="345"/>
      <c r="C458" s="451"/>
      <c r="D458" s="451"/>
      <c r="E458" s="451"/>
      <c r="F458" s="451"/>
      <c r="G458" s="451"/>
      <c r="H458" s="451"/>
      <c r="I458" s="461"/>
      <c r="J458" s="461"/>
      <c r="O458" s="426" t="s">
        <v>517</v>
      </c>
      <c r="P458" s="427" t="s">
        <v>570</v>
      </c>
      <c r="Q458" s="428" t="s">
        <v>517</v>
      </c>
      <c r="R458" s="428" t="s">
        <v>517</v>
      </c>
      <c r="S458" s="428" t="s">
        <v>517</v>
      </c>
      <c r="T458" s="428" t="s">
        <v>517</v>
      </c>
      <c r="U458" s="428" t="s">
        <v>517</v>
      </c>
      <c r="V458" s="428" t="s">
        <v>517</v>
      </c>
      <c r="W458" s="429" t="s">
        <v>517</v>
      </c>
      <c r="X458" s="429" t="s">
        <v>517</v>
      </c>
      <c r="Y458" s="457"/>
      <c r="Z458" s="345"/>
      <c r="AA458" s="407"/>
      <c r="AB458" s="408"/>
      <c r="AC458" s="407"/>
      <c r="AD458" s="409"/>
      <c r="AE458" s="408"/>
      <c r="AF458" s="49"/>
      <c r="AG458" s="413"/>
      <c r="AH458" s="287"/>
      <c r="AI458" s="410"/>
    </row>
    <row r="459" spans="1:35">
      <c r="A459" s="467"/>
      <c r="B459" s="345"/>
      <c r="C459" s="451"/>
      <c r="D459" s="451"/>
      <c r="E459" s="451"/>
      <c r="F459" s="451"/>
      <c r="G459" s="451"/>
      <c r="H459" s="451"/>
      <c r="I459" s="461"/>
      <c r="J459" s="461"/>
      <c r="O459" s="426" t="s">
        <v>517</v>
      </c>
      <c r="P459" s="427" t="s">
        <v>570</v>
      </c>
      <c r="Q459" s="428" t="s">
        <v>517</v>
      </c>
      <c r="R459" s="428" t="s">
        <v>517</v>
      </c>
      <c r="S459" s="428" t="s">
        <v>517</v>
      </c>
      <c r="T459" s="428" t="s">
        <v>517</v>
      </c>
      <c r="U459" s="428" t="s">
        <v>517</v>
      </c>
      <c r="V459" s="428" t="s">
        <v>517</v>
      </c>
      <c r="W459" s="429" t="s">
        <v>517</v>
      </c>
      <c r="X459" s="429" t="s">
        <v>517</v>
      </c>
      <c r="Y459" s="457"/>
      <c r="Z459" s="345"/>
      <c r="AA459" s="407"/>
      <c r="AB459" s="408"/>
      <c r="AC459" s="407"/>
      <c r="AD459" s="409"/>
      <c r="AE459" s="408"/>
      <c r="AF459" s="49"/>
      <c r="AG459" s="413"/>
      <c r="AH459" s="287"/>
      <c r="AI459" s="410"/>
    </row>
    <row r="460" spans="1:35">
      <c r="A460" s="467"/>
      <c r="B460" s="345"/>
      <c r="C460" s="451"/>
      <c r="D460" s="451"/>
      <c r="E460" s="451"/>
      <c r="F460" s="451"/>
      <c r="G460" s="451"/>
      <c r="H460" s="451"/>
      <c r="I460" s="461"/>
      <c r="J460" s="461"/>
      <c r="O460" s="426" t="s">
        <v>517</v>
      </c>
      <c r="P460" s="427" t="s">
        <v>570</v>
      </c>
      <c r="Q460" s="428" t="s">
        <v>517</v>
      </c>
      <c r="R460" s="428" t="s">
        <v>517</v>
      </c>
      <c r="S460" s="428" t="s">
        <v>517</v>
      </c>
      <c r="T460" s="428" t="s">
        <v>517</v>
      </c>
      <c r="U460" s="428" t="s">
        <v>517</v>
      </c>
      <c r="V460" s="428" t="s">
        <v>517</v>
      </c>
      <c r="W460" s="429" t="s">
        <v>517</v>
      </c>
      <c r="X460" s="429" t="s">
        <v>517</v>
      </c>
      <c r="Y460" s="457"/>
      <c r="Z460" s="345"/>
      <c r="AA460" s="407"/>
      <c r="AB460" s="408"/>
      <c r="AC460" s="407"/>
      <c r="AD460" s="409"/>
      <c r="AE460" s="408"/>
      <c r="AF460" s="49"/>
      <c r="AG460" s="413"/>
      <c r="AH460" s="287"/>
      <c r="AI460" s="410"/>
    </row>
    <row r="461" spans="1:35">
      <c r="A461" s="467"/>
      <c r="B461" s="345"/>
      <c r="C461" s="451"/>
      <c r="D461" s="451"/>
      <c r="E461" s="451"/>
      <c r="F461" s="451"/>
      <c r="G461" s="451"/>
      <c r="H461" s="451"/>
      <c r="I461" s="461"/>
      <c r="J461" s="461"/>
      <c r="O461" s="426" t="s">
        <v>517</v>
      </c>
      <c r="P461" s="427" t="s">
        <v>570</v>
      </c>
      <c r="Q461" s="428" t="s">
        <v>517</v>
      </c>
      <c r="R461" s="428" t="s">
        <v>517</v>
      </c>
      <c r="S461" s="428" t="s">
        <v>517</v>
      </c>
      <c r="T461" s="428" t="s">
        <v>517</v>
      </c>
      <c r="U461" s="428" t="s">
        <v>517</v>
      </c>
      <c r="V461" s="428" t="s">
        <v>517</v>
      </c>
      <c r="W461" s="429" t="s">
        <v>517</v>
      </c>
      <c r="X461" s="429" t="s">
        <v>517</v>
      </c>
      <c r="Y461" s="457"/>
      <c r="Z461" s="345"/>
      <c r="AA461" s="407"/>
      <c r="AB461" s="408"/>
      <c r="AC461" s="407"/>
      <c r="AD461" s="409"/>
      <c r="AE461" s="408"/>
      <c r="AF461" s="49"/>
      <c r="AG461" s="413"/>
      <c r="AH461" s="287"/>
      <c r="AI461" s="410"/>
    </row>
    <row r="462" spans="1:35">
      <c r="A462" s="467"/>
      <c r="B462" s="345"/>
      <c r="C462" s="451"/>
      <c r="D462" s="451"/>
      <c r="E462" s="451"/>
      <c r="F462" s="451"/>
      <c r="G462" s="451"/>
      <c r="H462" s="451"/>
      <c r="I462" s="461"/>
      <c r="J462" s="461"/>
      <c r="O462" s="426" t="s">
        <v>517</v>
      </c>
      <c r="P462" s="427" t="s">
        <v>570</v>
      </c>
      <c r="Q462" s="428" t="s">
        <v>517</v>
      </c>
      <c r="R462" s="428" t="s">
        <v>517</v>
      </c>
      <c r="S462" s="428" t="s">
        <v>517</v>
      </c>
      <c r="T462" s="428" t="s">
        <v>517</v>
      </c>
      <c r="U462" s="428" t="s">
        <v>517</v>
      </c>
      <c r="V462" s="428" t="s">
        <v>517</v>
      </c>
      <c r="W462" s="429" t="s">
        <v>517</v>
      </c>
      <c r="X462" s="429" t="s">
        <v>517</v>
      </c>
      <c r="Y462" s="457"/>
      <c r="Z462" s="345"/>
      <c r="AA462" s="407"/>
      <c r="AB462" s="408"/>
      <c r="AC462" s="407"/>
      <c r="AD462" s="409"/>
      <c r="AE462" s="408"/>
      <c r="AF462" s="49"/>
      <c r="AG462" s="413"/>
      <c r="AH462" s="287"/>
      <c r="AI462" s="410"/>
    </row>
    <row r="463" spans="1:35">
      <c r="A463" s="467"/>
      <c r="B463" s="345"/>
      <c r="C463" s="451"/>
      <c r="D463" s="451"/>
      <c r="E463" s="451"/>
      <c r="F463" s="451"/>
      <c r="G463" s="451"/>
      <c r="H463" s="451"/>
      <c r="I463" s="461"/>
      <c r="J463" s="461"/>
      <c r="O463" s="426" t="s">
        <v>517</v>
      </c>
      <c r="P463" s="427" t="s">
        <v>570</v>
      </c>
      <c r="Q463" s="428" t="s">
        <v>517</v>
      </c>
      <c r="R463" s="428" t="s">
        <v>517</v>
      </c>
      <c r="S463" s="428" t="s">
        <v>517</v>
      </c>
      <c r="T463" s="428" t="s">
        <v>517</v>
      </c>
      <c r="U463" s="428" t="s">
        <v>517</v>
      </c>
      <c r="V463" s="428" t="s">
        <v>517</v>
      </c>
      <c r="W463" s="429" t="s">
        <v>517</v>
      </c>
      <c r="X463" s="429" t="s">
        <v>517</v>
      </c>
      <c r="Y463" s="457"/>
      <c r="Z463" s="345"/>
      <c r="AA463" s="407"/>
      <c r="AB463" s="408"/>
      <c r="AC463" s="407"/>
      <c r="AD463" s="409"/>
      <c r="AE463" s="408"/>
      <c r="AF463" s="49"/>
      <c r="AG463" s="413"/>
      <c r="AH463" s="287"/>
      <c r="AI463" s="410"/>
    </row>
    <row r="464" spans="1:35">
      <c r="A464" s="467"/>
      <c r="B464" s="345"/>
      <c r="C464" s="451"/>
      <c r="D464" s="451"/>
      <c r="E464" s="451"/>
      <c r="F464" s="451"/>
      <c r="G464" s="451"/>
      <c r="H464" s="451"/>
      <c r="I464" s="461"/>
      <c r="J464" s="461"/>
      <c r="O464" s="426" t="s">
        <v>517</v>
      </c>
      <c r="P464" s="427" t="s">
        <v>570</v>
      </c>
      <c r="Q464" s="428" t="s">
        <v>517</v>
      </c>
      <c r="R464" s="428" t="s">
        <v>517</v>
      </c>
      <c r="S464" s="428" t="s">
        <v>517</v>
      </c>
      <c r="T464" s="428" t="s">
        <v>517</v>
      </c>
      <c r="U464" s="428" t="s">
        <v>517</v>
      </c>
      <c r="V464" s="428" t="s">
        <v>517</v>
      </c>
      <c r="W464" s="429" t="s">
        <v>517</v>
      </c>
      <c r="X464" s="429" t="s">
        <v>517</v>
      </c>
      <c r="Y464" s="457"/>
      <c r="Z464" s="345"/>
      <c r="AA464" s="407"/>
      <c r="AB464" s="408"/>
      <c r="AC464" s="407"/>
      <c r="AD464" s="409"/>
      <c r="AE464" s="408"/>
      <c r="AF464" s="49"/>
      <c r="AG464" s="413"/>
      <c r="AH464" s="287"/>
      <c r="AI464" s="410"/>
    </row>
    <row r="465" spans="1:35">
      <c r="A465" s="467"/>
      <c r="B465" s="345"/>
      <c r="C465" s="451"/>
      <c r="D465" s="451"/>
      <c r="E465" s="451"/>
      <c r="F465" s="451"/>
      <c r="G465" s="451"/>
      <c r="H465" s="451"/>
      <c r="I465" s="461"/>
      <c r="J465" s="461"/>
      <c r="O465" s="426" t="s">
        <v>517</v>
      </c>
      <c r="P465" s="427" t="s">
        <v>570</v>
      </c>
      <c r="Q465" s="428" t="s">
        <v>517</v>
      </c>
      <c r="R465" s="428" t="s">
        <v>517</v>
      </c>
      <c r="S465" s="428" t="s">
        <v>517</v>
      </c>
      <c r="T465" s="428" t="s">
        <v>517</v>
      </c>
      <c r="U465" s="428" t="s">
        <v>517</v>
      </c>
      <c r="V465" s="428" t="s">
        <v>517</v>
      </c>
      <c r="W465" s="429" t="s">
        <v>517</v>
      </c>
      <c r="X465" s="429" t="s">
        <v>517</v>
      </c>
      <c r="Y465" s="457"/>
      <c r="Z465" s="345"/>
      <c r="AA465" s="407"/>
      <c r="AB465" s="408"/>
      <c r="AC465" s="407"/>
      <c r="AD465" s="409"/>
      <c r="AE465" s="408"/>
      <c r="AF465" s="49"/>
      <c r="AG465" s="413"/>
      <c r="AH465" s="287"/>
      <c r="AI465" s="410"/>
    </row>
    <row r="466" spans="1:35">
      <c r="A466" s="467"/>
      <c r="B466" s="345"/>
      <c r="C466" s="451"/>
      <c r="D466" s="451"/>
      <c r="E466" s="451"/>
      <c r="F466" s="451"/>
      <c r="G466" s="451"/>
      <c r="H466" s="451"/>
      <c r="I466" s="461"/>
      <c r="J466" s="461"/>
      <c r="O466" s="426" t="s">
        <v>517</v>
      </c>
      <c r="P466" s="427" t="s">
        <v>570</v>
      </c>
      <c r="Q466" s="428" t="s">
        <v>517</v>
      </c>
      <c r="R466" s="428" t="s">
        <v>517</v>
      </c>
      <c r="S466" s="428" t="s">
        <v>517</v>
      </c>
      <c r="T466" s="428" t="s">
        <v>517</v>
      </c>
      <c r="U466" s="428" t="s">
        <v>517</v>
      </c>
      <c r="V466" s="428" t="s">
        <v>517</v>
      </c>
      <c r="W466" s="429" t="s">
        <v>517</v>
      </c>
      <c r="X466" s="429" t="s">
        <v>517</v>
      </c>
      <c r="Y466" s="457"/>
      <c r="Z466" s="345"/>
      <c r="AA466" s="407"/>
      <c r="AB466" s="408"/>
      <c r="AC466" s="407"/>
      <c r="AD466" s="409"/>
      <c r="AE466" s="408"/>
      <c r="AF466" s="49"/>
      <c r="AG466" s="413"/>
      <c r="AH466" s="287"/>
      <c r="AI466" s="410"/>
    </row>
    <row r="467" spans="1:35">
      <c r="A467" s="467"/>
      <c r="B467" s="345"/>
      <c r="C467" s="451"/>
      <c r="D467" s="451"/>
      <c r="E467" s="451"/>
      <c r="F467" s="451"/>
      <c r="G467" s="451"/>
      <c r="H467" s="451"/>
      <c r="I467" s="461"/>
      <c r="J467" s="461"/>
      <c r="O467" s="426" t="s">
        <v>517</v>
      </c>
      <c r="P467" s="427" t="s">
        <v>570</v>
      </c>
      <c r="Q467" s="428" t="s">
        <v>517</v>
      </c>
      <c r="R467" s="428" t="s">
        <v>517</v>
      </c>
      <c r="S467" s="428" t="s">
        <v>517</v>
      </c>
      <c r="T467" s="428" t="s">
        <v>517</v>
      </c>
      <c r="U467" s="428" t="s">
        <v>517</v>
      </c>
      <c r="V467" s="428" t="s">
        <v>517</v>
      </c>
      <c r="W467" s="429" t="s">
        <v>517</v>
      </c>
      <c r="X467" s="429" t="s">
        <v>517</v>
      </c>
      <c r="Y467" s="457"/>
      <c r="Z467" s="345"/>
      <c r="AA467" s="407"/>
      <c r="AB467" s="408"/>
      <c r="AC467" s="407"/>
      <c r="AD467" s="409"/>
      <c r="AE467" s="408"/>
      <c r="AF467" s="49"/>
      <c r="AG467" s="413"/>
      <c r="AH467" s="287"/>
      <c r="AI467" s="410"/>
    </row>
    <row r="468" spans="1:35">
      <c r="A468" s="467"/>
      <c r="B468" s="345"/>
      <c r="C468" s="451"/>
      <c r="D468" s="451"/>
      <c r="E468" s="451"/>
      <c r="F468" s="451"/>
      <c r="G468" s="451"/>
      <c r="H468" s="451"/>
      <c r="I468" s="461"/>
      <c r="J468" s="461"/>
      <c r="O468" s="426" t="s">
        <v>517</v>
      </c>
      <c r="P468" s="427" t="s">
        <v>570</v>
      </c>
      <c r="Q468" s="428" t="s">
        <v>517</v>
      </c>
      <c r="R468" s="428" t="s">
        <v>517</v>
      </c>
      <c r="S468" s="428" t="s">
        <v>517</v>
      </c>
      <c r="T468" s="428" t="s">
        <v>517</v>
      </c>
      <c r="U468" s="428" t="s">
        <v>517</v>
      </c>
      <c r="V468" s="428" t="s">
        <v>517</v>
      </c>
      <c r="W468" s="429" t="s">
        <v>517</v>
      </c>
      <c r="X468" s="429" t="s">
        <v>517</v>
      </c>
      <c r="Y468" s="457"/>
      <c r="Z468" s="345"/>
      <c r="AA468" s="407"/>
      <c r="AB468" s="408"/>
      <c r="AC468" s="407"/>
      <c r="AD468" s="409"/>
      <c r="AE468" s="408"/>
      <c r="AF468" s="49"/>
      <c r="AG468" s="413"/>
      <c r="AH468" s="287"/>
      <c r="AI468" s="410"/>
    </row>
    <row r="469" spans="1:35">
      <c r="A469" s="467"/>
      <c r="B469" s="345"/>
      <c r="C469" s="451"/>
      <c r="D469" s="451"/>
      <c r="E469" s="451"/>
      <c r="F469" s="451"/>
      <c r="G469" s="451"/>
      <c r="H469" s="451"/>
      <c r="I469" s="461"/>
      <c r="J469" s="461"/>
      <c r="O469" s="426" t="s">
        <v>517</v>
      </c>
      <c r="P469" s="427" t="s">
        <v>570</v>
      </c>
      <c r="Q469" s="428" t="s">
        <v>517</v>
      </c>
      <c r="R469" s="428" t="s">
        <v>517</v>
      </c>
      <c r="S469" s="428" t="s">
        <v>517</v>
      </c>
      <c r="T469" s="428" t="s">
        <v>517</v>
      </c>
      <c r="U469" s="428" t="s">
        <v>517</v>
      </c>
      <c r="V469" s="428" t="s">
        <v>517</v>
      </c>
      <c r="W469" s="429" t="s">
        <v>517</v>
      </c>
      <c r="X469" s="429" t="s">
        <v>517</v>
      </c>
      <c r="Y469" s="457"/>
      <c r="Z469" s="345"/>
      <c r="AA469" s="407"/>
      <c r="AB469" s="408"/>
      <c r="AC469" s="407"/>
      <c r="AD469" s="409"/>
      <c r="AE469" s="408"/>
      <c r="AF469" s="49"/>
      <c r="AG469" s="413"/>
      <c r="AH469" s="287"/>
      <c r="AI469" s="410"/>
    </row>
    <row r="470" spans="1:35">
      <c r="A470" s="467"/>
      <c r="B470" s="345"/>
      <c r="C470" s="451"/>
      <c r="D470" s="451"/>
      <c r="E470" s="451"/>
      <c r="F470" s="451"/>
      <c r="G470" s="451"/>
      <c r="H470" s="451"/>
      <c r="I470" s="461"/>
      <c r="J470" s="461"/>
      <c r="O470" s="426" t="s">
        <v>517</v>
      </c>
      <c r="P470" s="427" t="s">
        <v>570</v>
      </c>
      <c r="Q470" s="428" t="s">
        <v>517</v>
      </c>
      <c r="R470" s="428" t="s">
        <v>517</v>
      </c>
      <c r="S470" s="428" t="s">
        <v>517</v>
      </c>
      <c r="T470" s="428" t="s">
        <v>517</v>
      </c>
      <c r="U470" s="428" t="s">
        <v>517</v>
      </c>
      <c r="V470" s="428" t="s">
        <v>517</v>
      </c>
      <c r="W470" s="429" t="s">
        <v>517</v>
      </c>
      <c r="X470" s="429" t="s">
        <v>517</v>
      </c>
      <c r="Y470" s="457"/>
      <c r="Z470" s="345"/>
      <c r="AA470" s="407"/>
      <c r="AB470" s="408"/>
      <c r="AC470" s="407"/>
      <c r="AD470" s="409"/>
      <c r="AE470" s="408"/>
      <c r="AF470" s="49"/>
      <c r="AG470" s="413"/>
      <c r="AH470" s="287"/>
      <c r="AI470" s="410"/>
    </row>
    <row r="471" spans="1:35">
      <c r="A471" s="467"/>
      <c r="B471" s="345"/>
      <c r="C471" s="451"/>
      <c r="D471" s="451"/>
      <c r="E471" s="451"/>
      <c r="F471" s="451"/>
      <c r="G471" s="451"/>
      <c r="H471" s="451"/>
      <c r="I471" s="461"/>
      <c r="J471" s="461"/>
      <c r="O471" s="426" t="s">
        <v>517</v>
      </c>
      <c r="P471" s="427" t="s">
        <v>570</v>
      </c>
      <c r="Q471" s="428" t="s">
        <v>517</v>
      </c>
      <c r="R471" s="428" t="s">
        <v>517</v>
      </c>
      <c r="S471" s="428" t="s">
        <v>517</v>
      </c>
      <c r="T471" s="428" t="s">
        <v>517</v>
      </c>
      <c r="U471" s="428" t="s">
        <v>517</v>
      </c>
      <c r="V471" s="428" t="s">
        <v>517</v>
      </c>
      <c r="W471" s="429" t="s">
        <v>517</v>
      </c>
      <c r="X471" s="429" t="s">
        <v>517</v>
      </c>
      <c r="Y471" s="457"/>
      <c r="Z471" s="345"/>
      <c r="AA471" s="407"/>
      <c r="AB471" s="408"/>
      <c r="AC471" s="407"/>
      <c r="AD471" s="409"/>
      <c r="AE471" s="408"/>
      <c r="AF471" s="49"/>
      <c r="AG471" s="413"/>
      <c r="AH471" s="287"/>
      <c r="AI471" s="410"/>
    </row>
    <row r="472" spans="1:35">
      <c r="A472" s="467"/>
      <c r="B472" s="345"/>
      <c r="C472" s="451"/>
      <c r="D472" s="451"/>
      <c r="E472" s="451"/>
      <c r="F472" s="451"/>
      <c r="G472" s="451"/>
      <c r="H472" s="451"/>
      <c r="I472" s="461"/>
      <c r="J472" s="461"/>
      <c r="O472" s="426" t="s">
        <v>517</v>
      </c>
      <c r="P472" s="427" t="s">
        <v>570</v>
      </c>
      <c r="Q472" s="428" t="s">
        <v>517</v>
      </c>
      <c r="R472" s="428" t="s">
        <v>517</v>
      </c>
      <c r="S472" s="428" t="s">
        <v>517</v>
      </c>
      <c r="T472" s="428" t="s">
        <v>517</v>
      </c>
      <c r="U472" s="428" t="s">
        <v>517</v>
      </c>
      <c r="V472" s="428" t="s">
        <v>517</v>
      </c>
      <c r="W472" s="429" t="s">
        <v>517</v>
      </c>
      <c r="X472" s="429" t="s">
        <v>517</v>
      </c>
      <c r="Y472" s="457"/>
      <c r="Z472" s="345"/>
      <c r="AA472" s="407"/>
      <c r="AB472" s="408"/>
      <c r="AC472" s="407"/>
      <c r="AD472" s="409"/>
      <c r="AE472" s="408"/>
      <c r="AF472" s="49"/>
      <c r="AG472" s="413"/>
      <c r="AH472" s="287"/>
      <c r="AI472" s="410"/>
    </row>
    <row r="473" spans="1:35">
      <c r="A473" s="467"/>
      <c r="B473" s="345"/>
      <c r="C473" s="451"/>
      <c r="D473" s="451"/>
      <c r="E473" s="451"/>
      <c r="F473" s="451"/>
      <c r="G473" s="451"/>
      <c r="H473" s="451"/>
      <c r="I473" s="461"/>
      <c r="J473" s="461"/>
      <c r="O473" s="426" t="s">
        <v>517</v>
      </c>
      <c r="P473" s="427" t="s">
        <v>570</v>
      </c>
      <c r="Q473" s="428" t="s">
        <v>517</v>
      </c>
      <c r="R473" s="428" t="s">
        <v>517</v>
      </c>
      <c r="S473" s="428" t="s">
        <v>517</v>
      </c>
      <c r="T473" s="428" t="s">
        <v>517</v>
      </c>
      <c r="U473" s="428" t="s">
        <v>517</v>
      </c>
      <c r="V473" s="428" t="s">
        <v>517</v>
      </c>
      <c r="W473" s="429" t="s">
        <v>517</v>
      </c>
      <c r="X473" s="429" t="s">
        <v>517</v>
      </c>
      <c r="Y473" s="457"/>
      <c r="Z473" s="345"/>
      <c r="AA473" s="407"/>
      <c r="AB473" s="408"/>
      <c r="AC473" s="407"/>
      <c r="AD473" s="409"/>
      <c r="AE473" s="408"/>
      <c r="AF473" s="49"/>
      <c r="AG473" s="413"/>
      <c r="AH473" s="287"/>
      <c r="AI473" s="410"/>
    </row>
    <row r="474" spans="1:35">
      <c r="A474" s="467"/>
      <c r="B474" s="345"/>
      <c r="C474" s="451"/>
      <c r="D474" s="451"/>
      <c r="E474" s="451"/>
      <c r="F474" s="451"/>
      <c r="G474" s="451"/>
      <c r="H474" s="451"/>
      <c r="I474" s="461"/>
      <c r="J474" s="461"/>
      <c r="O474" s="426" t="s">
        <v>517</v>
      </c>
      <c r="P474" s="427" t="s">
        <v>570</v>
      </c>
      <c r="Q474" s="428" t="s">
        <v>517</v>
      </c>
      <c r="R474" s="428" t="s">
        <v>517</v>
      </c>
      <c r="S474" s="428" t="s">
        <v>517</v>
      </c>
      <c r="T474" s="428" t="s">
        <v>517</v>
      </c>
      <c r="U474" s="428" t="s">
        <v>517</v>
      </c>
      <c r="V474" s="428" t="s">
        <v>517</v>
      </c>
      <c r="W474" s="429" t="s">
        <v>517</v>
      </c>
      <c r="X474" s="429" t="s">
        <v>517</v>
      </c>
      <c r="Y474" s="457"/>
      <c r="Z474" s="345"/>
      <c r="AA474" s="407"/>
      <c r="AB474" s="408"/>
      <c r="AC474" s="407"/>
      <c r="AD474" s="409"/>
      <c r="AE474" s="408"/>
      <c r="AF474" s="49"/>
      <c r="AG474" s="413"/>
      <c r="AH474" s="287"/>
      <c r="AI474" s="410"/>
    </row>
    <row r="475" spans="1:35">
      <c r="A475" s="467"/>
      <c r="B475" s="345"/>
      <c r="C475" s="451"/>
      <c r="D475" s="451"/>
      <c r="E475" s="451"/>
      <c r="F475" s="451"/>
      <c r="G475" s="451"/>
      <c r="H475" s="451"/>
      <c r="I475" s="461"/>
      <c r="J475" s="461"/>
      <c r="O475" s="426" t="s">
        <v>517</v>
      </c>
      <c r="P475" s="427" t="s">
        <v>570</v>
      </c>
      <c r="Q475" s="428" t="s">
        <v>517</v>
      </c>
      <c r="R475" s="428" t="s">
        <v>517</v>
      </c>
      <c r="S475" s="428" t="s">
        <v>517</v>
      </c>
      <c r="T475" s="428" t="s">
        <v>517</v>
      </c>
      <c r="U475" s="428" t="s">
        <v>517</v>
      </c>
      <c r="V475" s="428" t="s">
        <v>517</v>
      </c>
      <c r="W475" s="429" t="s">
        <v>517</v>
      </c>
      <c r="X475" s="429" t="s">
        <v>517</v>
      </c>
      <c r="Y475" s="457"/>
      <c r="Z475" s="345"/>
      <c r="AA475" s="407"/>
      <c r="AB475" s="408"/>
      <c r="AC475" s="407"/>
      <c r="AD475" s="409"/>
      <c r="AE475" s="408"/>
      <c r="AF475" s="49"/>
      <c r="AG475" s="413"/>
      <c r="AH475" s="287"/>
      <c r="AI475" s="410"/>
    </row>
    <row r="476" spans="1:35">
      <c r="A476" s="467"/>
      <c r="B476" s="345"/>
      <c r="C476" s="451"/>
      <c r="D476" s="451"/>
      <c r="E476" s="451"/>
      <c r="F476" s="451"/>
      <c r="G476" s="451"/>
      <c r="H476" s="451"/>
      <c r="I476" s="461"/>
      <c r="J476" s="461"/>
      <c r="O476" s="426" t="s">
        <v>517</v>
      </c>
      <c r="P476" s="427" t="s">
        <v>570</v>
      </c>
      <c r="Q476" s="428" t="s">
        <v>517</v>
      </c>
      <c r="R476" s="428" t="s">
        <v>517</v>
      </c>
      <c r="S476" s="428" t="s">
        <v>517</v>
      </c>
      <c r="T476" s="428" t="s">
        <v>517</v>
      </c>
      <c r="U476" s="428" t="s">
        <v>517</v>
      </c>
      <c r="V476" s="428" t="s">
        <v>517</v>
      </c>
      <c r="W476" s="429" t="s">
        <v>517</v>
      </c>
      <c r="X476" s="429" t="s">
        <v>517</v>
      </c>
      <c r="Y476" s="457"/>
      <c r="Z476" s="345"/>
      <c r="AA476" s="407"/>
      <c r="AB476" s="408"/>
      <c r="AC476" s="407"/>
      <c r="AD476" s="409"/>
      <c r="AE476" s="408"/>
      <c r="AF476" s="49"/>
      <c r="AG476" s="413"/>
      <c r="AH476" s="287"/>
      <c r="AI476" s="410"/>
    </row>
    <row r="477" spans="1:35">
      <c r="A477" s="467"/>
      <c r="B477" s="345"/>
      <c r="C477" s="451"/>
      <c r="D477" s="451"/>
      <c r="E477" s="451"/>
      <c r="F477" s="451"/>
      <c r="G477" s="451"/>
      <c r="H477" s="451"/>
      <c r="I477" s="461"/>
      <c r="J477" s="461"/>
      <c r="O477" s="426" t="s">
        <v>517</v>
      </c>
      <c r="P477" s="427" t="s">
        <v>570</v>
      </c>
      <c r="Q477" s="428" t="s">
        <v>517</v>
      </c>
      <c r="R477" s="428" t="s">
        <v>517</v>
      </c>
      <c r="S477" s="428" t="s">
        <v>517</v>
      </c>
      <c r="T477" s="428" t="s">
        <v>517</v>
      </c>
      <c r="U477" s="428" t="s">
        <v>517</v>
      </c>
      <c r="V477" s="428" t="s">
        <v>517</v>
      </c>
      <c r="W477" s="429" t="s">
        <v>517</v>
      </c>
      <c r="X477" s="429" t="s">
        <v>517</v>
      </c>
      <c r="Y477" s="457"/>
      <c r="Z477" s="345"/>
      <c r="AA477" s="407"/>
      <c r="AB477" s="408"/>
      <c r="AC477" s="407"/>
      <c r="AD477" s="409"/>
      <c r="AE477" s="408"/>
      <c r="AF477" s="49"/>
      <c r="AG477" s="413"/>
      <c r="AH477" s="287"/>
      <c r="AI477" s="410"/>
    </row>
    <row r="478" spans="1:35">
      <c r="A478" s="467"/>
      <c r="B478" s="345"/>
      <c r="C478" s="451"/>
      <c r="D478" s="451"/>
      <c r="E478" s="451"/>
      <c r="F478" s="451"/>
      <c r="G478" s="451"/>
      <c r="H478" s="451"/>
      <c r="I478" s="461"/>
      <c r="J478" s="461"/>
      <c r="O478" s="426" t="s">
        <v>517</v>
      </c>
      <c r="P478" s="427" t="s">
        <v>570</v>
      </c>
      <c r="Q478" s="428" t="s">
        <v>517</v>
      </c>
      <c r="R478" s="428" t="s">
        <v>517</v>
      </c>
      <c r="S478" s="428" t="s">
        <v>517</v>
      </c>
      <c r="T478" s="428" t="s">
        <v>517</v>
      </c>
      <c r="U478" s="428" t="s">
        <v>517</v>
      </c>
      <c r="V478" s="428" t="s">
        <v>517</v>
      </c>
      <c r="W478" s="429" t="s">
        <v>517</v>
      </c>
      <c r="X478" s="429" t="s">
        <v>517</v>
      </c>
      <c r="Y478" s="457"/>
      <c r="Z478" s="345"/>
      <c r="AA478" s="407"/>
      <c r="AB478" s="408"/>
      <c r="AC478" s="407"/>
      <c r="AD478" s="409"/>
      <c r="AE478" s="408"/>
      <c r="AF478" s="49"/>
      <c r="AG478" s="413"/>
      <c r="AH478" s="287"/>
      <c r="AI478" s="410"/>
    </row>
    <row r="479" spans="1:35">
      <c r="A479" s="467"/>
      <c r="B479" s="345"/>
      <c r="C479" s="451"/>
      <c r="D479" s="451"/>
      <c r="E479" s="451"/>
      <c r="F479" s="451"/>
      <c r="G479" s="451"/>
      <c r="H479" s="451"/>
      <c r="I479" s="461"/>
      <c r="J479" s="461"/>
      <c r="O479" s="426" t="s">
        <v>517</v>
      </c>
      <c r="P479" s="427" t="s">
        <v>570</v>
      </c>
      <c r="Q479" s="428" t="s">
        <v>517</v>
      </c>
      <c r="R479" s="428" t="s">
        <v>517</v>
      </c>
      <c r="S479" s="428" t="s">
        <v>517</v>
      </c>
      <c r="T479" s="428" t="s">
        <v>517</v>
      </c>
      <c r="U479" s="428" t="s">
        <v>517</v>
      </c>
      <c r="V479" s="428" t="s">
        <v>517</v>
      </c>
      <c r="W479" s="429" t="s">
        <v>517</v>
      </c>
      <c r="X479" s="429" t="s">
        <v>517</v>
      </c>
      <c r="Y479" s="457"/>
      <c r="Z479" s="345"/>
      <c r="AA479" s="407"/>
      <c r="AB479" s="408"/>
      <c r="AC479" s="407"/>
      <c r="AD479" s="409"/>
      <c r="AE479" s="408"/>
      <c r="AF479" s="49"/>
      <c r="AG479" s="413"/>
      <c r="AH479" s="287"/>
      <c r="AI479" s="410"/>
    </row>
    <row r="480" spans="1:35">
      <c r="A480" s="467"/>
      <c r="B480" s="345"/>
      <c r="C480" s="451"/>
      <c r="D480" s="451"/>
      <c r="E480" s="451"/>
      <c r="F480" s="451"/>
      <c r="G480" s="451"/>
      <c r="H480" s="451"/>
      <c r="I480" s="461"/>
      <c r="J480" s="461"/>
      <c r="O480" s="426" t="s">
        <v>517</v>
      </c>
      <c r="P480" s="427" t="s">
        <v>570</v>
      </c>
      <c r="Q480" s="428" t="s">
        <v>517</v>
      </c>
      <c r="R480" s="428" t="s">
        <v>517</v>
      </c>
      <c r="S480" s="428" t="s">
        <v>517</v>
      </c>
      <c r="T480" s="428" t="s">
        <v>517</v>
      </c>
      <c r="U480" s="428" t="s">
        <v>517</v>
      </c>
      <c r="V480" s="428" t="s">
        <v>517</v>
      </c>
      <c r="W480" s="429" t="s">
        <v>517</v>
      </c>
      <c r="X480" s="429" t="s">
        <v>517</v>
      </c>
      <c r="Y480" s="457"/>
      <c r="Z480" s="345"/>
      <c r="AA480" s="407"/>
      <c r="AB480" s="408"/>
      <c r="AC480" s="407"/>
      <c r="AD480" s="409"/>
      <c r="AE480" s="408"/>
      <c r="AF480" s="49"/>
      <c r="AG480" s="413"/>
      <c r="AH480" s="287"/>
      <c r="AI480" s="410"/>
    </row>
    <row r="481" spans="1:35">
      <c r="A481" s="467"/>
      <c r="B481" s="345"/>
      <c r="C481" s="451"/>
      <c r="D481" s="451"/>
      <c r="E481" s="451"/>
      <c r="F481" s="451"/>
      <c r="G481" s="451"/>
      <c r="H481" s="451"/>
      <c r="I481" s="461"/>
      <c r="J481" s="461"/>
      <c r="O481" s="426" t="s">
        <v>517</v>
      </c>
      <c r="P481" s="427" t="s">
        <v>570</v>
      </c>
      <c r="Q481" s="428" t="s">
        <v>517</v>
      </c>
      <c r="R481" s="428" t="s">
        <v>517</v>
      </c>
      <c r="S481" s="428" t="s">
        <v>517</v>
      </c>
      <c r="T481" s="428" t="s">
        <v>517</v>
      </c>
      <c r="U481" s="428" t="s">
        <v>517</v>
      </c>
      <c r="V481" s="428" t="s">
        <v>517</v>
      </c>
      <c r="W481" s="429" t="s">
        <v>517</v>
      </c>
      <c r="X481" s="429" t="s">
        <v>517</v>
      </c>
      <c r="Y481" s="457"/>
      <c r="Z481" s="345"/>
      <c r="AA481" s="407"/>
      <c r="AB481" s="408"/>
      <c r="AC481" s="407"/>
      <c r="AD481" s="409"/>
      <c r="AE481" s="408"/>
      <c r="AF481" s="49"/>
      <c r="AG481" s="413"/>
      <c r="AH481" s="287"/>
      <c r="AI481" s="410"/>
    </row>
    <row r="482" spans="1:35">
      <c r="A482" s="467"/>
      <c r="B482" s="345"/>
      <c r="C482" s="451"/>
      <c r="D482" s="451"/>
      <c r="E482" s="451"/>
      <c r="F482" s="451"/>
      <c r="G482" s="451"/>
      <c r="H482" s="451"/>
      <c r="I482" s="461"/>
      <c r="J482" s="461"/>
      <c r="O482" s="426" t="s">
        <v>517</v>
      </c>
      <c r="P482" s="427" t="s">
        <v>570</v>
      </c>
      <c r="Q482" s="428" t="s">
        <v>517</v>
      </c>
      <c r="R482" s="428" t="s">
        <v>517</v>
      </c>
      <c r="S482" s="428" t="s">
        <v>517</v>
      </c>
      <c r="T482" s="428" t="s">
        <v>517</v>
      </c>
      <c r="U482" s="428" t="s">
        <v>517</v>
      </c>
      <c r="V482" s="428" t="s">
        <v>517</v>
      </c>
      <c r="W482" s="429" t="s">
        <v>517</v>
      </c>
      <c r="X482" s="429" t="s">
        <v>517</v>
      </c>
      <c r="Y482" s="457"/>
      <c r="Z482" s="345"/>
      <c r="AA482" s="407"/>
      <c r="AB482" s="408"/>
      <c r="AC482" s="407"/>
      <c r="AD482" s="409"/>
      <c r="AE482" s="408"/>
      <c r="AF482" s="49"/>
      <c r="AG482" s="413"/>
      <c r="AH482" s="287"/>
      <c r="AI482" s="410"/>
    </row>
    <row r="483" spans="1:35">
      <c r="A483" s="467"/>
      <c r="B483" s="345"/>
      <c r="C483" s="451"/>
      <c r="D483" s="451"/>
      <c r="E483" s="451"/>
      <c r="F483" s="451"/>
      <c r="G483" s="451"/>
      <c r="H483" s="451"/>
      <c r="I483" s="461"/>
      <c r="J483" s="461"/>
      <c r="O483" s="426" t="s">
        <v>517</v>
      </c>
      <c r="P483" s="427" t="s">
        <v>570</v>
      </c>
      <c r="Q483" s="428" t="s">
        <v>517</v>
      </c>
      <c r="R483" s="428" t="s">
        <v>517</v>
      </c>
      <c r="S483" s="428" t="s">
        <v>517</v>
      </c>
      <c r="T483" s="428" t="s">
        <v>517</v>
      </c>
      <c r="U483" s="428" t="s">
        <v>517</v>
      </c>
      <c r="V483" s="428" t="s">
        <v>517</v>
      </c>
      <c r="W483" s="429" t="s">
        <v>517</v>
      </c>
      <c r="X483" s="429" t="s">
        <v>517</v>
      </c>
      <c r="Y483" s="457"/>
      <c r="Z483" s="345"/>
      <c r="AA483" s="407"/>
      <c r="AB483" s="408"/>
      <c r="AC483" s="407"/>
      <c r="AD483" s="409"/>
      <c r="AE483" s="408"/>
      <c r="AF483" s="49"/>
      <c r="AG483" s="413"/>
      <c r="AH483" s="287"/>
      <c r="AI483" s="410"/>
    </row>
    <row r="484" spans="1:35">
      <c r="A484" s="467"/>
      <c r="B484" s="345"/>
      <c r="C484" s="451"/>
      <c r="D484" s="451"/>
      <c r="E484" s="451"/>
      <c r="F484" s="451"/>
      <c r="G484" s="451"/>
      <c r="H484" s="451"/>
      <c r="I484" s="461"/>
      <c r="J484" s="461"/>
      <c r="O484" s="426" t="s">
        <v>517</v>
      </c>
      <c r="P484" s="427" t="s">
        <v>570</v>
      </c>
      <c r="Q484" s="428" t="s">
        <v>517</v>
      </c>
      <c r="R484" s="428" t="s">
        <v>517</v>
      </c>
      <c r="S484" s="428" t="s">
        <v>517</v>
      </c>
      <c r="T484" s="428" t="s">
        <v>517</v>
      </c>
      <c r="U484" s="428" t="s">
        <v>517</v>
      </c>
      <c r="V484" s="428" t="s">
        <v>517</v>
      </c>
      <c r="W484" s="429" t="s">
        <v>517</v>
      </c>
      <c r="X484" s="429" t="s">
        <v>517</v>
      </c>
      <c r="Y484" s="457"/>
      <c r="Z484" s="345"/>
      <c r="AA484" s="407"/>
      <c r="AB484" s="408"/>
      <c r="AC484" s="407"/>
      <c r="AD484" s="409"/>
      <c r="AE484" s="408"/>
      <c r="AF484" s="49"/>
      <c r="AG484" s="413"/>
      <c r="AH484" s="287"/>
      <c r="AI484" s="410"/>
    </row>
    <row r="485" spans="1:35">
      <c r="A485" s="467"/>
      <c r="B485" s="345"/>
      <c r="C485" s="451"/>
      <c r="D485" s="451"/>
      <c r="E485" s="451"/>
      <c r="F485" s="451"/>
      <c r="G485" s="451"/>
      <c r="H485" s="451"/>
      <c r="I485" s="461"/>
      <c r="J485" s="461"/>
      <c r="O485" s="426" t="s">
        <v>517</v>
      </c>
      <c r="P485" s="427" t="s">
        <v>570</v>
      </c>
      <c r="Q485" s="428" t="s">
        <v>517</v>
      </c>
      <c r="R485" s="428" t="s">
        <v>517</v>
      </c>
      <c r="S485" s="428" t="s">
        <v>517</v>
      </c>
      <c r="T485" s="428" t="s">
        <v>517</v>
      </c>
      <c r="U485" s="428" t="s">
        <v>517</v>
      </c>
      <c r="V485" s="428" t="s">
        <v>517</v>
      </c>
      <c r="W485" s="429" t="s">
        <v>517</v>
      </c>
      <c r="X485" s="429" t="s">
        <v>517</v>
      </c>
      <c r="Y485" s="457"/>
      <c r="Z485" s="345"/>
      <c r="AA485" s="407"/>
      <c r="AB485" s="408"/>
      <c r="AC485" s="407"/>
      <c r="AD485" s="409"/>
      <c r="AE485" s="408"/>
      <c r="AF485" s="49"/>
      <c r="AG485" s="413"/>
      <c r="AH485" s="287"/>
      <c r="AI485" s="410"/>
    </row>
    <row r="486" spans="1:35">
      <c r="A486" s="467"/>
      <c r="B486" s="345"/>
      <c r="C486" s="451"/>
      <c r="D486" s="451"/>
      <c r="E486" s="451"/>
      <c r="F486" s="451"/>
      <c r="G486" s="451"/>
      <c r="H486" s="451"/>
      <c r="I486" s="461"/>
      <c r="J486" s="461"/>
      <c r="O486" s="426" t="s">
        <v>517</v>
      </c>
      <c r="P486" s="427" t="s">
        <v>570</v>
      </c>
      <c r="Q486" s="428" t="s">
        <v>517</v>
      </c>
      <c r="R486" s="428" t="s">
        <v>517</v>
      </c>
      <c r="S486" s="428" t="s">
        <v>517</v>
      </c>
      <c r="T486" s="428" t="s">
        <v>517</v>
      </c>
      <c r="U486" s="428" t="s">
        <v>517</v>
      </c>
      <c r="V486" s="428" t="s">
        <v>517</v>
      </c>
      <c r="W486" s="429" t="s">
        <v>517</v>
      </c>
      <c r="X486" s="429" t="s">
        <v>517</v>
      </c>
      <c r="Y486" s="457"/>
      <c r="Z486" s="345"/>
      <c r="AA486" s="407"/>
      <c r="AB486" s="408"/>
      <c r="AC486" s="407"/>
      <c r="AD486" s="409"/>
      <c r="AE486" s="408"/>
      <c r="AF486" s="49"/>
      <c r="AG486" s="413"/>
      <c r="AH486" s="287"/>
      <c r="AI486" s="410"/>
    </row>
    <row r="487" spans="1:35">
      <c r="A487" s="467"/>
      <c r="B487" s="345"/>
      <c r="C487" s="451"/>
      <c r="D487" s="451"/>
      <c r="E487" s="451"/>
      <c r="F487" s="451"/>
      <c r="G487" s="451"/>
      <c r="H487" s="451"/>
      <c r="I487" s="461"/>
      <c r="J487" s="461"/>
      <c r="O487" s="426" t="s">
        <v>517</v>
      </c>
      <c r="P487" s="427" t="s">
        <v>570</v>
      </c>
      <c r="Q487" s="428" t="s">
        <v>517</v>
      </c>
      <c r="R487" s="428" t="s">
        <v>517</v>
      </c>
      <c r="S487" s="428" t="s">
        <v>517</v>
      </c>
      <c r="T487" s="428" t="s">
        <v>517</v>
      </c>
      <c r="U487" s="428" t="s">
        <v>517</v>
      </c>
      <c r="V487" s="428" t="s">
        <v>517</v>
      </c>
      <c r="W487" s="429" t="s">
        <v>517</v>
      </c>
      <c r="X487" s="429" t="s">
        <v>517</v>
      </c>
      <c r="Y487" s="457"/>
      <c r="Z487" s="345"/>
      <c r="AA487" s="407"/>
      <c r="AB487" s="408"/>
      <c r="AC487" s="407"/>
      <c r="AD487" s="409"/>
      <c r="AE487" s="408"/>
      <c r="AF487" s="49"/>
      <c r="AG487" s="413"/>
      <c r="AH487" s="287"/>
      <c r="AI487" s="410"/>
    </row>
    <row r="488" spans="1:35">
      <c r="A488" s="467"/>
      <c r="B488" s="345"/>
      <c r="C488" s="451"/>
      <c r="D488" s="451"/>
      <c r="E488" s="451"/>
      <c r="F488" s="451"/>
      <c r="G488" s="451"/>
      <c r="H488" s="451"/>
      <c r="I488" s="461"/>
      <c r="J488" s="461"/>
      <c r="O488" s="426" t="s">
        <v>517</v>
      </c>
      <c r="P488" s="427" t="s">
        <v>570</v>
      </c>
      <c r="Q488" s="428" t="s">
        <v>517</v>
      </c>
      <c r="R488" s="428" t="s">
        <v>517</v>
      </c>
      <c r="S488" s="428" t="s">
        <v>517</v>
      </c>
      <c r="T488" s="428" t="s">
        <v>517</v>
      </c>
      <c r="U488" s="428" t="s">
        <v>517</v>
      </c>
      <c r="V488" s="428" t="s">
        <v>517</v>
      </c>
      <c r="W488" s="429" t="s">
        <v>517</v>
      </c>
      <c r="X488" s="429" t="s">
        <v>517</v>
      </c>
      <c r="Y488" s="457"/>
      <c r="Z488" s="345"/>
      <c r="AA488" s="407"/>
      <c r="AB488" s="408"/>
      <c r="AC488" s="407"/>
      <c r="AD488" s="409"/>
      <c r="AE488" s="408"/>
      <c r="AF488" s="49"/>
      <c r="AG488" s="413"/>
      <c r="AH488" s="287"/>
      <c r="AI488" s="410"/>
    </row>
    <row r="489" spans="1:35">
      <c r="A489" s="467"/>
      <c r="B489" s="345"/>
      <c r="C489" s="451"/>
      <c r="D489" s="451"/>
      <c r="E489" s="451"/>
      <c r="F489" s="451"/>
      <c r="G489" s="451"/>
      <c r="H489" s="451"/>
      <c r="I489" s="461"/>
      <c r="J489" s="461"/>
      <c r="O489" s="426" t="s">
        <v>517</v>
      </c>
      <c r="P489" s="427" t="s">
        <v>570</v>
      </c>
      <c r="Q489" s="428" t="s">
        <v>517</v>
      </c>
      <c r="R489" s="428" t="s">
        <v>517</v>
      </c>
      <c r="S489" s="428" t="s">
        <v>517</v>
      </c>
      <c r="T489" s="428" t="s">
        <v>517</v>
      </c>
      <c r="U489" s="428" t="s">
        <v>517</v>
      </c>
      <c r="V489" s="428" t="s">
        <v>517</v>
      </c>
      <c r="W489" s="429" t="s">
        <v>517</v>
      </c>
      <c r="X489" s="429" t="s">
        <v>517</v>
      </c>
      <c r="Y489" s="457"/>
      <c r="Z489" s="345"/>
      <c r="AA489" s="407"/>
      <c r="AB489" s="408"/>
      <c r="AC489" s="407"/>
      <c r="AD489" s="409"/>
      <c r="AE489" s="408"/>
      <c r="AF489" s="49"/>
      <c r="AG489" s="413"/>
      <c r="AH489" s="287"/>
      <c r="AI489" s="410"/>
    </row>
    <row r="490" spans="1:35">
      <c r="A490" s="467"/>
      <c r="B490" s="345"/>
      <c r="C490" s="451"/>
      <c r="D490" s="451"/>
      <c r="E490" s="451"/>
      <c r="F490" s="451"/>
      <c r="G490" s="451"/>
      <c r="H490" s="451"/>
      <c r="I490" s="461"/>
      <c r="J490" s="461"/>
      <c r="O490" s="426" t="s">
        <v>517</v>
      </c>
      <c r="P490" s="427" t="s">
        <v>570</v>
      </c>
      <c r="Q490" s="428" t="s">
        <v>517</v>
      </c>
      <c r="R490" s="428" t="s">
        <v>517</v>
      </c>
      <c r="S490" s="428" t="s">
        <v>517</v>
      </c>
      <c r="T490" s="428" t="s">
        <v>517</v>
      </c>
      <c r="U490" s="428" t="s">
        <v>517</v>
      </c>
      <c r="V490" s="428" t="s">
        <v>517</v>
      </c>
      <c r="W490" s="429" t="s">
        <v>517</v>
      </c>
      <c r="X490" s="429" t="s">
        <v>517</v>
      </c>
      <c r="Y490" s="457"/>
      <c r="Z490" s="345"/>
      <c r="AA490" s="407"/>
      <c r="AB490" s="408"/>
      <c r="AC490" s="407"/>
      <c r="AD490" s="409"/>
      <c r="AE490" s="408"/>
      <c r="AF490" s="49"/>
      <c r="AG490" s="413"/>
      <c r="AH490" s="287"/>
      <c r="AI490" s="410"/>
    </row>
    <row r="491" spans="1:35">
      <c r="A491" s="467"/>
      <c r="B491" s="345"/>
      <c r="C491" s="451"/>
      <c r="D491" s="451"/>
      <c r="E491" s="451"/>
      <c r="F491" s="451"/>
      <c r="G491" s="451"/>
      <c r="H491" s="451"/>
      <c r="I491" s="461"/>
      <c r="J491" s="461"/>
      <c r="O491" s="426" t="s">
        <v>517</v>
      </c>
      <c r="P491" s="427" t="s">
        <v>570</v>
      </c>
      <c r="Q491" s="428" t="s">
        <v>517</v>
      </c>
      <c r="R491" s="428" t="s">
        <v>517</v>
      </c>
      <c r="S491" s="428" t="s">
        <v>517</v>
      </c>
      <c r="T491" s="428" t="s">
        <v>517</v>
      </c>
      <c r="U491" s="428" t="s">
        <v>517</v>
      </c>
      <c r="V491" s="428" t="s">
        <v>517</v>
      </c>
      <c r="W491" s="429" t="s">
        <v>517</v>
      </c>
      <c r="X491" s="429" t="s">
        <v>517</v>
      </c>
      <c r="Y491" s="457"/>
      <c r="Z491" s="345"/>
      <c r="AA491" s="407"/>
      <c r="AB491" s="408"/>
      <c r="AC491" s="407"/>
      <c r="AD491" s="409"/>
      <c r="AE491" s="408"/>
      <c r="AF491" s="49"/>
      <c r="AG491" s="413"/>
      <c r="AH491" s="287"/>
      <c r="AI491" s="410"/>
    </row>
    <row r="492" spans="1:35">
      <c r="A492" s="467"/>
      <c r="B492" s="345"/>
      <c r="C492" s="451"/>
      <c r="D492" s="451"/>
      <c r="E492" s="451"/>
      <c r="F492" s="451"/>
      <c r="G492" s="451"/>
      <c r="H492" s="451"/>
      <c r="I492" s="461"/>
      <c r="J492" s="461"/>
      <c r="O492" s="426" t="s">
        <v>517</v>
      </c>
      <c r="P492" s="427" t="s">
        <v>570</v>
      </c>
      <c r="Q492" s="428" t="s">
        <v>517</v>
      </c>
      <c r="R492" s="428" t="s">
        <v>517</v>
      </c>
      <c r="S492" s="428" t="s">
        <v>517</v>
      </c>
      <c r="T492" s="428" t="s">
        <v>517</v>
      </c>
      <c r="U492" s="428" t="s">
        <v>517</v>
      </c>
      <c r="V492" s="428" t="s">
        <v>517</v>
      </c>
      <c r="W492" s="429" t="s">
        <v>517</v>
      </c>
      <c r="X492" s="429" t="s">
        <v>517</v>
      </c>
      <c r="Y492" s="457"/>
      <c r="Z492" s="345"/>
      <c r="AA492" s="407"/>
      <c r="AB492" s="408"/>
      <c r="AC492" s="407"/>
      <c r="AD492" s="409"/>
      <c r="AE492" s="408"/>
      <c r="AF492" s="49"/>
      <c r="AG492" s="413"/>
      <c r="AH492" s="287"/>
      <c r="AI492" s="410"/>
    </row>
    <row r="493" spans="1:35">
      <c r="A493" s="467"/>
      <c r="B493" s="345"/>
      <c r="C493" s="451"/>
      <c r="D493" s="451"/>
      <c r="E493" s="451"/>
      <c r="F493" s="451"/>
      <c r="G493" s="451"/>
      <c r="H493" s="451"/>
      <c r="I493" s="461"/>
      <c r="J493" s="461"/>
      <c r="O493" s="426" t="s">
        <v>517</v>
      </c>
      <c r="P493" s="427" t="s">
        <v>570</v>
      </c>
      <c r="Q493" s="428" t="s">
        <v>517</v>
      </c>
      <c r="R493" s="428" t="s">
        <v>517</v>
      </c>
      <c r="S493" s="428" t="s">
        <v>517</v>
      </c>
      <c r="T493" s="428" t="s">
        <v>517</v>
      </c>
      <c r="U493" s="428" t="s">
        <v>517</v>
      </c>
      <c r="V493" s="428" t="s">
        <v>517</v>
      </c>
      <c r="W493" s="429" t="s">
        <v>517</v>
      </c>
      <c r="X493" s="429" t="s">
        <v>517</v>
      </c>
      <c r="Y493" s="457"/>
      <c r="Z493" s="345"/>
      <c r="AA493" s="407"/>
      <c r="AB493" s="408"/>
      <c r="AC493" s="407"/>
      <c r="AD493" s="409"/>
      <c r="AE493" s="408"/>
      <c r="AF493" s="49"/>
      <c r="AG493" s="413"/>
      <c r="AH493" s="287"/>
      <c r="AI493" s="410"/>
    </row>
    <row r="494" spans="1:35">
      <c r="A494" s="467"/>
      <c r="B494" s="345"/>
      <c r="C494" s="451"/>
      <c r="D494" s="451"/>
      <c r="E494" s="451"/>
      <c r="F494" s="451"/>
      <c r="G494" s="451"/>
      <c r="H494" s="451"/>
      <c r="I494" s="461"/>
      <c r="J494" s="461"/>
      <c r="O494" s="426" t="s">
        <v>517</v>
      </c>
      <c r="P494" s="427" t="s">
        <v>570</v>
      </c>
      <c r="Q494" s="428" t="s">
        <v>517</v>
      </c>
      <c r="R494" s="428" t="s">
        <v>517</v>
      </c>
      <c r="S494" s="428" t="s">
        <v>517</v>
      </c>
      <c r="T494" s="428" t="s">
        <v>517</v>
      </c>
      <c r="U494" s="428" t="s">
        <v>517</v>
      </c>
      <c r="V494" s="428" t="s">
        <v>517</v>
      </c>
      <c r="W494" s="429" t="s">
        <v>517</v>
      </c>
      <c r="X494" s="429" t="s">
        <v>517</v>
      </c>
      <c r="Y494" s="457"/>
      <c r="Z494" s="345"/>
      <c r="AA494" s="407"/>
      <c r="AB494" s="408"/>
      <c r="AC494" s="407"/>
      <c r="AD494" s="409"/>
      <c r="AE494" s="408"/>
      <c r="AF494" s="49"/>
      <c r="AG494" s="413"/>
      <c r="AH494" s="287"/>
      <c r="AI494" s="410"/>
    </row>
    <row r="495" spans="1:35">
      <c r="A495" s="467"/>
      <c r="B495" s="345"/>
      <c r="C495" s="451"/>
      <c r="D495" s="451"/>
      <c r="E495" s="451"/>
      <c r="F495" s="451"/>
      <c r="G495" s="451"/>
      <c r="H495" s="451"/>
      <c r="I495" s="461"/>
      <c r="J495" s="461"/>
      <c r="O495" s="426" t="s">
        <v>517</v>
      </c>
      <c r="P495" s="427" t="s">
        <v>570</v>
      </c>
      <c r="Q495" s="428" t="s">
        <v>517</v>
      </c>
      <c r="R495" s="428" t="s">
        <v>517</v>
      </c>
      <c r="S495" s="428" t="s">
        <v>517</v>
      </c>
      <c r="T495" s="428" t="s">
        <v>517</v>
      </c>
      <c r="U495" s="428" t="s">
        <v>517</v>
      </c>
      <c r="V495" s="428" t="s">
        <v>517</v>
      </c>
      <c r="W495" s="429" t="s">
        <v>517</v>
      </c>
      <c r="X495" s="429" t="s">
        <v>517</v>
      </c>
      <c r="Y495" s="457"/>
      <c r="Z495" s="345"/>
      <c r="AA495" s="407"/>
      <c r="AB495" s="408"/>
      <c r="AC495" s="407"/>
      <c r="AD495" s="409"/>
      <c r="AE495" s="408"/>
      <c r="AF495" s="49"/>
      <c r="AG495" s="413"/>
      <c r="AH495" s="287"/>
      <c r="AI495" s="410"/>
    </row>
    <row r="496" spans="1:35">
      <c r="A496" s="467"/>
      <c r="B496" s="345"/>
      <c r="C496" s="451"/>
      <c r="D496" s="451"/>
      <c r="E496" s="451"/>
      <c r="F496" s="451"/>
      <c r="G496" s="451"/>
      <c r="H496" s="451"/>
      <c r="I496" s="461"/>
      <c r="J496" s="461"/>
      <c r="O496" s="426" t="s">
        <v>517</v>
      </c>
      <c r="P496" s="427" t="s">
        <v>570</v>
      </c>
      <c r="Q496" s="428" t="s">
        <v>517</v>
      </c>
      <c r="R496" s="428" t="s">
        <v>517</v>
      </c>
      <c r="S496" s="428" t="s">
        <v>517</v>
      </c>
      <c r="T496" s="428" t="s">
        <v>517</v>
      </c>
      <c r="U496" s="428" t="s">
        <v>517</v>
      </c>
      <c r="V496" s="428" t="s">
        <v>517</v>
      </c>
      <c r="W496" s="429" t="s">
        <v>517</v>
      </c>
      <c r="X496" s="429" t="s">
        <v>517</v>
      </c>
      <c r="Y496" s="457"/>
      <c r="Z496" s="345"/>
      <c r="AA496" s="407"/>
      <c r="AB496" s="408"/>
      <c r="AC496" s="407"/>
      <c r="AD496" s="409"/>
      <c r="AE496" s="408"/>
      <c r="AF496" s="49"/>
      <c r="AG496" s="413"/>
      <c r="AH496" s="287"/>
      <c r="AI496" s="410"/>
    </row>
    <row r="497" spans="1:35">
      <c r="A497" s="467"/>
      <c r="B497" s="345"/>
      <c r="C497" s="451"/>
      <c r="D497" s="451"/>
      <c r="E497" s="451"/>
      <c r="F497" s="451"/>
      <c r="G497" s="451"/>
      <c r="H497" s="451"/>
      <c r="I497" s="461"/>
      <c r="J497" s="461"/>
      <c r="O497" s="426" t="s">
        <v>517</v>
      </c>
      <c r="P497" s="427" t="s">
        <v>570</v>
      </c>
      <c r="Q497" s="428" t="s">
        <v>517</v>
      </c>
      <c r="R497" s="428" t="s">
        <v>517</v>
      </c>
      <c r="S497" s="428" t="s">
        <v>517</v>
      </c>
      <c r="T497" s="428" t="s">
        <v>517</v>
      </c>
      <c r="U497" s="428" t="s">
        <v>517</v>
      </c>
      <c r="V497" s="428" t="s">
        <v>517</v>
      </c>
      <c r="W497" s="429" t="s">
        <v>517</v>
      </c>
      <c r="X497" s="429" t="s">
        <v>517</v>
      </c>
      <c r="Y497" s="457"/>
      <c r="Z497" s="345"/>
      <c r="AA497" s="407"/>
      <c r="AB497" s="408"/>
      <c r="AC497" s="407"/>
      <c r="AD497" s="409"/>
      <c r="AE497" s="408"/>
      <c r="AF497" s="49"/>
      <c r="AG497" s="413"/>
      <c r="AH497" s="287"/>
      <c r="AI497" s="410"/>
    </row>
    <row r="498" spans="1:35">
      <c r="A498" s="467"/>
      <c r="B498" s="345"/>
      <c r="C498" s="451"/>
      <c r="D498" s="451"/>
      <c r="E498" s="451"/>
      <c r="F498" s="451"/>
      <c r="G498" s="451"/>
      <c r="H498" s="451"/>
      <c r="I498" s="461"/>
      <c r="J498" s="461"/>
      <c r="O498" s="426" t="s">
        <v>517</v>
      </c>
      <c r="P498" s="427" t="s">
        <v>570</v>
      </c>
      <c r="Q498" s="428" t="s">
        <v>517</v>
      </c>
      <c r="R498" s="428" t="s">
        <v>517</v>
      </c>
      <c r="S498" s="428" t="s">
        <v>517</v>
      </c>
      <c r="T498" s="428" t="s">
        <v>517</v>
      </c>
      <c r="U498" s="428" t="s">
        <v>517</v>
      </c>
      <c r="V498" s="428" t="s">
        <v>517</v>
      </c>
      <c r="W498" s="429" t="s">
        <v>517</v>
      </c>
      <c r="X498" s="429" t="s">
        <v>517</v>
      </c>
      <c r="Y498" s="457"/>
      <c r="Z498" s="345"/>
      <c r="AA498" s="407"/>
      <c r="AB498" s="408"/>
      <c r="AC498" s="407"/>
      <c r="AD498" s="409"/>
      <c r="AE498" s="408"/>
      <c r="AF498" s="49"/>
      <c r="AG498" s="413"/>
      <c r="AH498" s="287"/>
      <c r="AI498" s="410"/>
    </row>
    <row r="499" spans="1:35">
      <c r="A499" s="467"/>
      <c r="B499" s="345"/>
      <c r="C499" s="451"/>
      <c r="D499" s="451"/>
      <c r="E499" s="451"/>
      <c r="F499" s="451"/>
      <c r="G499" s="451"/>
      <c r="H499" s="451"/>
      <c r="I499" s="461"/>
      <c r="J499" s="461"/>
      <c r="O499" s="426" t="s">
        <v>517</v>
      </c>
      <c r="P499" s="427" t="s">
        <v>570</v>
      </c>
      <c r="Q499" s="428" t="s">
        <v>517</v>
      </c>
      <c r="R499" s="428" t="s">
        <v>517</v>
      </c>
      <c r="S499" s="428" t="s">
        <v>517</v>
      </c>
      <c r="T499" s="428" t="s">
        <v>517</v>
      </c>
      <c r="U499" s="428" t="s">
        <v>517</v>
      </c>
      <c r="V499" s="428" t="s">
        <v>517</v>
      </c>
      <c r="W499" s="429" t="s">
        <v>517</v>
      </c>
      <c r="X499" s="429" t="s">
        <v>517</v>
      </c>
      <c r="Y499" s="457"/>
      <c r="Z499" s="345"/>
      <c r="AA499" s="407"/>
      <c r="AB499" s="408"/>
      <c r="AC499" s="407"/>
      <c r="AD499" s="409"/>
      <c r="AE499" s="408"/>
      <c r="AF499" s="49"/>
      <c r="AG499" s="413"/>
      <c r="AH499" s="287"/>
      <c r="AI499" s="410"/>
    </row>
    <row r="500" spans="1:35">
      <c r="A500" s="467"/>
      <c r="B500" s="345"/>
      <c r="C500" s="451"/>
      <c r="D500" s="451"/>
      <c r="E500" s="451"/>
      <c r="F500" s="451"/>
      <c r="G500" s="451"/>
      <c r="H500" s="451"/>
      <c r="I500" s="461"/>
      <c r="J500" s="461"/>
      <c r="O500" s="426" t="s">
        <v>517</v>
      </c>
      <c r="P500" s="427" t="s">
        <v>570</v>
      </c>
      <c r="Q500" s="428" t="s">
        <v>517</v>
      </c>
      <c r="R500" s="428" t="s">
        <v>517</v>
      </c>
      <c r="S500" s="428" t="s">
        <v>517</v>
      </c>
      <c r="T500" s="428" t="s">
        <v>517</v>
      </c>
      <c r="U500" s="428" t="s">
        <v>517</v>
      </c>
      <c r="V500" s="428" t="s">
        <v>517</v>
      </c>
      <c r="W500" s="429" t="s">
        <v>517</v>
      </c>
      <c r="X500" s="429" t="s">
        <v>517</v>
      </c>
      <c r="Y500" s="457"/>
      <c r="Z500" s="345"/>
      <c r="AA500" s="407"/>
      <c r="AB500" s="408"/>
      <c r="AC500" s="407"/>
      <c r="AD500" s="409"/>
      <c r="AE500" s="408"/>
      <c r="AF500" s="49"/>
      <c r="AG500" s="413"/>
      <c r="AH500" s="287"/>
      <c r="AI500" s="410"/>
    </row>
    <row r="501" spans="1:35">
      <c r="A501" s="468"/>
      <c r="B501" s="469"/>
      <c r="C501" s="470"/>
      <c r="D501" s="470"/>
      <c r="E501" s="470"/>
      <c r="F501" s="470"/>
      <c r="G501" s="470"/>
      <c r="H501" s="470"/>
      <c r="I501" s="471"/>
      <c r="J501" s="471"/>
      <c r="O501" s="426" t="s">
        <v>517</v>
      </c>
      <c r="P501" s="427" t="s">
        <v>570</v>
      </c>
      <c r="Q501" s="428" t="s">
        <v>517</v>
      </c>
      <c r="R501" s="428" t="s">
        <v>517</v>
      </c>
      <c r="S501" s="428" t="s">
        <v>517</v>
      </c>
      <c r="T501" s="428" t="s">
        <v>517</v>
      </c>
      <c r="U501" s="428" t="s">
        <v>517</v>
      </c>
      <c r="V501" s="428" t="s">
        <v>517</v>
      </c>
      <c r="W501" s="429" t="s">
        <v>517</v>
      </c>
      <c r="X501" s="429" t="s">
        <v>517</v>
      </c>
      <c r="Y501" s="457"/>
      <c r="Z501" s="345"/>
      <c r="AA501" s="407"/>
      <c r="AB501" s="408"/>
      <c r="AC501" s="407"/>
      <c r="AD501" s="409"/>
      <c r="AE501" s="408"/>
      <c r="AF501" s="49"/>
      <c r="AG501" s="413"/>
      <c r="AH501" s="287"/>
      <c r="AI501" s="410"/>
    </row>
    <row r="502" spans="1:35">
      <c r="A502" s="468"/>
      <c r="B502" s="469"/>
      <c r="C502" s="470"/>
      <c r="D502" s="470"/>
      <c r="E502" s="470"/>
      <c r="F502" s="470"/>
      <c r="G502" s="470"/>
      <c r="H502" s="470"/>
      <c r="I502" s="471"/>
      <c r="J502" s="471"/>
      <c r="O502" s="426" t="s">
        <v>517</v>
      </c>
      <c r="P502" s="427" t="s">
        <v>570</v>
      </c>
      <c r="Q502" s="428" t="s">
        <v>517</v>
      </c>
      <c r="R502" s="428" t="s">
        <v>517</v>
      </c>
      <c r="S502" s="428" t="s">
        <v>517</v>
      </c>
      <c r="T502" s="428" t="s">
        <v>517</v>
      </c>
      <c r="U502" s="428" t="s">
        <v>517</v>
      </c>
      <c r="V502" s="428" t="s">
        <v>517</v>
      </c>
      <c r="W502" s="429" t="s">
        <v>517</v>
      </c>
      <c r="X502" s="429" t="s">
        <v>517</v>
      </c>
      <c r="Y502" s="457"/>
      <c r="Z502" s="345"/>
      <c r="AA502" s="407"/>
      <c r="AB502" s="408"/>
      <c r="AC502" s="407"/>
      <c r="AD502" s="409"/>
      <c r="AE502" s="408"/>
      <c r="AF502" s="49"/>
      <c r="AG502" s="413"/>
      <c r="AH502" s="287"/>
      <c r="AI502" s="410"/>
    </row>
    <row r="503" spans="1:35">
      <c r="A503" s="468"/>
      <c r="B503" s="469"/>
      <c r="C503" s="470"/>
      <c r="D503" s="470"/>
      <c r="E503" s="470"/>
      <c r="F503" s="470"/>
      <c r="G503" s="470"/>
      <c r="H503" s="470"/>
      <c r="I503" s="471"/>
      <c r="J503" s="471"/>
      <c r="O503" s="472"/>
      <c r="P503" s="473"/>
      <c r="Q503" s="474"/>
      <c r="R503" s="474"/>
      <c r="S503" s="474"/>
      <c r="T503" s="474"/>
      <c r="U503" s="474"/>
      <c r="V503" s="474"/>
      <c r="W503" s="475"/>
      <c r="X503" s="475"/>
      <c r="Y503" s="457"/>
      <c r="Z503" s="345"/>
      <c r="AA503" s="407"/>
      <c r="AB503" s="408"/>
      <c r="AC503" s="407"/>
      <c r="AD503" s="409"/>
      <c r="AE503" s="408"/>
      <c r="AF503" s="49"/>
      <c r="AG503" s="413"/>
      <c r="AH503" s="287"/>
      <c r="AI503" s="410"/>
    </row>
    <row r="504" spans="1:35">
      <c r="A504" s="468"/>
      <c r="B504" s="469"/>
      <c r="C504" s="470"/>
      <c r="D504" s="470"/>
      <c r="E504" s="470"/>
      <c r="F504" s="470"/>
      <c r="G504" s="470"/>
      <c r="H504" s="470"/>
      <c r="I504" s="471"/>
      <c r="J504" s="471"/>
      <c r="O504" s="472"/>
      <c r="P504" s="473"/>
      <c r="Q504" s="474"/>
      <c r="R504" s="474"/>
      <c r="S504" s="474"/>
      <c r="T504" s="474"/>
      <c r="U504" s="474"/>
      <c r="V504" s="474"/>
      <c r="W504" s="475"/>
      <c r="X504" s="475"/>
      <c r="Y504" s="457"/>
      <c r="Z504" s="345"/>
      <c r="AA504" s="476"/>
      <c r="AB504" s="477"/>
      <c r="AC504" s="477"/>
      <c r="AD504" s="478"/>
      <c r="AE504" s="477"/>
      <c r="AF504" s="479"/>
      <c r="AG504" s="480"/>
      <c r="AH504" s="340"/>
      <c r="AI504" s="452"/>
    </row>
    <row r="505" spans="1:35">
      <c r="O505" s="426">
        <v>41191</v>
      </c>
      <c r="P505" s="427">
        <v>10</v>
      </c>
      <c r="Q505" s="428" t="s">
        <v>517</v>
      </c>
      <c r="R505" s="428" t="s">
        <v>517</v>
      </c>
      <c r="S505" s="428" t="s">
        <v>517</v>
      </c>
      <c r="T505" s="428" t="s">
        <v>517</v>
      </c>
      <c r="U505" s="428" t="s">
        <v>38</v>
      </c>
      <c r="V505" s="428" t="s">
        <v>56</v>
      </c>
      <c r="W505" s="429">
        <v>-50</v>
      </c>
      <c r="X505" s="429">
        <v>0</v>
      </c>
      <c r="Z505" s="345"/>
      <c r="AA505" s="86"/>
      <c r="AB505" s="408"/>
      <c r="AC505" s="408"/>
      <c r="AD505" s="409"/>
      <c r="AE505" s="408"/>
      <c r="AF505" s="49"/>
      <c r="AG505" s="413"/>
      <c r="AH505" s="287"/>
    </row>
  </sheetData>
  <sheetProtection formatCells="0" insertRows="0" deleteRows="0"/>
  <sortState ref="O6:X502">
    <sortCondition ref="X5:X502"/>
  </sortState>
  <mergeCells count="7">
    <mergeCell ref="L13:L15"/>
    <mergeCell ref="E1:H1"/>
    <mergeCell ref="I1:I2"/>
    <mergeCell ref="K1:N3"/>
    <mergeCell ref="C2:H2"/>
    <mergeCell ref="G3:I3"/>
    <mergeCell ref="L4:M4"/>
  </mergeCells>
  <conditionalFormatting sqref="B1:B1048576">
    <cfRule type="colorScale" priority="5718">
      <colorScale>
        <cfvo type="formula" val="$M$5"/>
        <cfvo type="formula" val="$M$6"/>
        <cfvo type="formula" val="$M$7"/>
        <color theme="4"/>
        <color rgb="FFFFFF00"/>
        <color rgb="FFFF0000"/>
      </colorScale>
    </cfRule>
  </conditionalFormatting>
  <conditionalFormatting sqref="AG504:AG505">
    <cfRule type="containsText" dxfId="3984" priority="5688" operator="containsText" text="financ">
      <formula>NOT(ISERROR(SEARCH("financ",AG504)))</formula>
    </cfRule>
    <cfRule type="containsText" dxfId="3983" priority="5689" operator="containsText" text="capital">
      <formula>NOT(ISERROR(SEARCH("capital",AG504)))</formula>
    </cfRule>
    <cfRule type="containsText" dxfId="3982" priority="5690" operator="containsText" text="impots">
      <formula>NOT(ISERROR(SEARCH("impots",AG504)))</formula>
    </cfRule>
    <cfRule type="containsText" dxfId="3981" priority="5691" operator="containsText" text="prêt">
      <formula>NOT(ISERROR(SEARCH("prêt",AG504)))</formula>
    </cfRule>
    <cfRule type="containsText" dxfId="3980" priority="5692" operator="containsText" text="cotis">
      <formula>NOT(ISERROR(SEARCH("cotis",AG504)))</formula>
    </cfRule>
    <cfRule type="containsText" dxfId="3979" priority="5693" operator="containsText" text="pub">
      <formula>NOT(ISERROR(SEARCH("pub",AG504)))</formula>
    </cfRule>
    <cfRule type="containsText" dxfId="3978" priority="5694" operator="containsText" text="tva">
      <formula>NOT(ISERROR(SEARCH("tva",AG504)))</formula>
    </cfRule>
    <cfRule type="containsText" dxfId="3977" priority="5695" operator="containsText" text="assur">
      <formula>NOT(ISERROR(SEARCH("assur",AG504)))</formula>
    </cfRule>
    <cfRule type="containsText" dxfId="3976" priority="5696" operator="containsText" text="bancai">
      <formula>NOT(ISERROR(SEARCH("bancai",AG504)))</formula>
    </cfRule>
    <cfRule type="containsText" dxfId="3975" priority="5697" operator="containsText" text="honor">
      <formula>NOT(ISERROR(SEARCH("honor",AG504)))</formula>
    </cfRule>
    <cfRule type="containsText" dxfId="3974" priority="5698" operator="containsText" text="invest">
      <formula>NOT(ISERROR(SEARCH("invest",AG504)))</formula>
    </cfRule>
    <cfRule type="containsText" dxfId="3973" priority="5699" operator="containsText" text="véhic">
      <formula>NOT(ISERROR(SEARCH("véhic",AG504)))</formula>
    </cfRule>
    <cfRule type="containsText" dxfId="3972" priority="5700" operator="containsText" text="loyer">
      <formula>NOT(ISERROR(SEARCH("loyer",AG504)))</formula>
    </cfRule>
    <cfRule type="containsText" dxfId="3971" priority="5701" operator="containsText" text="télé">
      <formula>NOT(ISERROR(SEARCH("télé",AG504)))</formula>
    </cfRule>
    <cfRule type="containsText" dxfId="3970" priority="5702" operator="containsText" text="bureau">
      <formula>NOT(ISERROR(SEARCH("bureau",AG504)))</formula>
    </cfRule>
    <cfRule type="containsText" dxfId="3969" priority="5703" operator="containsText" text="affr">
      <formula>NOT(ISERROR(SEARCH("affr",AG504)))</formula>
    </cfRule>
    <cfRule type="containsText" dxfId="3968" priority="5704" operator="containsText" text="route">
      <formula>NOT(ISERROR(SEARCH("route",AG504)))</formula>
    </cfRule>
    <cfRule type="containsText" dxfId="3967" priority="5705" operator="containsText" text="indemn">
      <formula>NOT(ISERROR(SEARCH("indemn",AG504)))</formula>
    </cfRule>
    <cfRule type="containsText" dxfId="3966" priority="5706" operator="containsText" text="frais de vie">
      <formula>NOT(ISERROR(SEARCH("frais de vie",AG504)))</formula>
    </cfRule>
    <cfRule type="containsText" dxfId="3965" priority="5707" operator="containsText" text="ch sal">
      <formula>NOT(ISERROR(SEARCH("ch sal",AG504)))</formula>
    </cfRule>
    <cfRule type="containsText" dxfId="3964" priority="5708" operator="containsText" text="salaire">
      <formula>NOT(ISERROR(SEARCH("salaire",AG504)))</formula>
    </cfRule>
    <cfRule type="containsText" dxfId="3963" priority="5709" operator="containsText" text="achat ptit">
      <formula>NOT(ISERROR(SEARCH("achat ptit",AG504)))</formula>
    </cfRule>
    <cfRule type="containsText" dxfId="3962" priority="5710" operator="containsText" text="achat materiel">
      <formula>NOT(ISERROR(SEARCH("achat materiel",AG504)))</formula>
    </cfRule>
    <cfRule type="containsText" dxfId="3961" priority="5711" operator="containsText" text="achat pose">
      <formula>NOT(ISERROR(SEARCH("achat pose",AG504)))</formula>
    </cfRule>
    <cfRule type="containsText" dxfId="3960" priority="5712" operator="containsText" text="commi">
      <formula>NOT(ISERROR(SEARCH("commi",AG504)))</formula>
    </cfRule>
    <cfRule type="containsText" dxfId="3959" priority="5713" operator="containsText" text="divers ventes">
      <formula>NOT(ISERROR(SEARCH("divers ventes",AG504)))</formula>
    </cfRule>
    <cfRule type="containsText" dxfId="3958" priority="5714" operator="containsText" text="solde mayot">
      <formula>NOT(ISERROR(SEARCH("solde mayot",AG504)))</formula>
    </cfRule>
    <cfRule type="containsText" dxfId="3957" priority="5715" operator="containsText" text="ac mayot">
      <formula>NOT(ISERROR(SEARCH("ac mayot",AG504)))</formula>
    </cfRule>
    <cfRule type="containsText" dxfId="3956" priority="5716" operator="containsText" text="solde Jaag">
      <formula>NOT(ISERROR(SEARCH("solde Jaag",AG504)))</formula>
    </cfRule>
    <cfRule type="containsText" dxfId="3955" priority="5717" operator="containsText" text="ac jaag">
      <formula>NOT(ISERROR(SEARCH("ac jaag",AG504)))</formula>
    </cfRule>
  </conditionalFormatting>
  <conditionalFormatting sqref="AG505:AH505 AG504:AI504">
    <cfRule type="containsText" dxfId="3954" priority="5687" operator="containsText" text="format">
      <formula>NOT(ISERROR(SEARCH("format",AG504)))</formula>
    </cfRule>
  </conditionalFormatting>
  <conditionalFormatting sqref="G1:G5 AF504 G8:G1048576">
    <cfRule type="containsText" dxfId="3953" priority="5681" operator="containsText" text="gestion">
      <formula>NOT(ISERROR(SEARCH("gestion",G1)))</formula>
    </cfRule>
    <cfRule type="containsText" dxfId="3952" priority="5682" operator="containsText" text="materiel">
      <formula>NOT(ISERROR(SEARCH("materiel",G1)))</formula>
    </cfRule>
    <cfRule type="containsText" dxfId="3951" priority="5683" operator="containsText" text="frais">
      <formula>NOT(ISERROR(SEARCH("frais",G1)))</formula>
    </cfRule>
    <cfRule type="containsText" dxfId="3950" priority="5684" operator="containsText" text="salaires">
      <formula>NOT(ISERROR(SEARCH("salaires",G1)))</formula>
    </cfRule>
    <cfRule type="containsText" dxfId="3949" priority="5685" operator="containsText" text="achats">
      <formula>NOT(ISERROR(SEARCH("achats",G1)))</formula>
    </cfRule>
    <cfRule type="containsText" dxfId="3948" priority="5686" operator="containsText" text="ventes">
      <formula>NOT(ISERROR(SEARCH("ventes",G1)))</formula>
    </cfRule>
  </conditionalFormatting>
  <conditionalFormatting sqref="AG504">
    <cfRule type="containsText" dxfId="3947" priority="5650" operator="containsText" text="financ">
      <formula>NOT(ISERROR(SEARCH("financ",AG504)))</formula>
    </cfRule>
    <cfRule type="containsText" dxfId="3946" priority="5651" operator="containsText" text="capital">
      <formula>NOT(ISERROR(SEARCH("capital",AG504)))</formula>
    </cfRule>
    <cfRule type="containsText" dxfId="3945" priority="5652" operator="containsText" text="impots">
      <formula>NOT(ISERROR(SEARCH("impots",AG504)))</formula>
    </cfRule>
    <cfRule type="containsText" dxfId="3944" priority="5653" operator="containsText" text="prêt">
      <formula>NOT(ISERROR(SEARCH("prêt",AG504)))</formula>
    </cfRule>
    <cfRule type="containsText" dxfId="3943" priority="5654" operator="containsText" text="cotis">
      <formula>NOT(ISERROR(SEARCH("cotis",AG504)))</formula>
    </cfRule>
    <cfRule type="containsText" dxfId="3942" priority="5655" operator="containsText" text="pub">
      <formula>NOT(ISERROR(SEARCH("pub",AG504)))</formula>
    </cfRule>
    <cfRule type="containsText" dxfId="3941" priority="5656" operator="containsText" text="format">
      <formula>NOT(ISERROR(SEARCH("format",AG504)))</formula>
    </cfRule>
    <cfRule type="containsText" dxfId="3940" priority="5657" operator="containsText" text="tva">
      <formula>NOT(ISERROR(SEARCH("tva",AG504)))</formula>
    </cfRule>
    <cfRule type="containsText" dxfId="3939" priority="5658" operator="containsText" text="assur">
      <formula>NOT(ISERROR(SEARCH("assur",AG504)))</formula>
    </cfRule>
    <cfRule type="containsText" dxfId="3938" priority="5659" operator="containsText" text="bancai">
      <formula>NOT(ISERROR(SEARCH("bancai",AG504)))</formula>
    </cfRule>
    <cfRule type="containsText" dxfId="3937" priority="5660" operator="containsText" text="honor">
      <formula>NOT(ISERROR(SEARCH("honor",AG504)))</formula>
    </cfRule>
    <cfRule type="containsText" dxfId="3936" priority="5661" operator="containsText" text="invest">
      <formula>NOT(ISERROR(SEARCH("invest",AG504)))</formula>
    </cfRule>
    <cfRule type="containsText" dxfId="3935" priority="5662" operator="containsText" text="véhic">
      <formula>NOT(ISERROR(SEARCH("véhic",AG504)))</formula>
    </cfRule>
    <cfRule type="containsText" dxfId="3934" priority="5663" operator="containsText" text="loyer">
      <formula>NOT(ISERROR(SEARCH("loyer",AG504)))</formula>
    </cfRule>
    <cfRule type="containsText" dxfId="3933" priority="5664" operator="containsText" text="télé">
      <formula>NOT(ISERROR(SEARCH("télé",AG504)))</formula>
    </cfRule>
    <cfRule type="containsText" dxfId="3932" priority="5665" operator="containsText" text="bureau">
      <formula>NOT(ISERROR(SEARCH("bureau",AG504)))</formula>
    </cfRule>
    <cfRule type="containsText" dxfId="3931" priority="5666" operator="containsText" text="affr">
      <formula>NOT(ISERROR(SEARCH("affr",AG504)))</formula>
    </cfRule>
    <cfRule type="containsText" dxfId="3930" priority="5667" operator="containsText" text="route">
      <formula>NOT(ISERROR(SEARCH("route",AG504)))</formula>
    </cfRule>
    <cfRule type="containsText" dxfId="3929" priority="5668" operator="containsText" text="indemn">
      <formula>NOT(ISERROR(SEARCH("indemn",AG504)))</formula>
    </cfRule>
    <cfRule type="containsText" dxfId="3928" priority="5669" operator="containsText" text="frais de vie">
      <formula>NOT(ISERROR(SEARCH("frais de vie",AG504)))</formula>
    </cfRule>
    <cfRule type="containsText" dxfId="3927" priority="5670" operator="containsText" text="ch sal">
      <formula>NOT(ISERROR(SEARCH("ch sal",AG504)))</formula>
    </cfRule>
    <cfRule type="containsText" dxfId="3926" priority="5671" operator="containsText" text="salaire">
      <formula>NOT(ISERROR(SEARCH("salaire",AG504)))</formula>
    </cfRule>
    <cfRule type="containsText" dxfId="3925" priority="5672" operator="containsText" text="achat ptit">
      <formula>NOT(ISERROR(SEARCH("achat ptit",AG504)))</formula>
    </cfRule>
    <cfRule type="containsText" dxfId="3924" priority="5673" operator="containsText" text="achat materiel">
      <formula>NOT(ISERROR(SEARCH("achat materiel",AG504)))</formula>
    </cfRule>
    <cfRule type="containsText" dxfId="3923" priority="5674" operator="containsText" text="achat pose">
      <formula>NOT(ISERROR(SEARCH("achat pose",AG504)))</formula>
    </cfRule>
    <cfRule type="containsText" dxfId="3922" priority="5675" operator="containsText" text="commi">
      <formula>NOT(ISERROR(SEARCH("commi",AG504)))</formula>
    </cfRule>
    <cfRule type="containsText" dxfId="3921" priority="5676" operator="containsText" text="divers ventes">
      <formula>NOT(ISERROR(SEARCH("divers ventes",AG504)))</formula>
    </cfRule>
    <cfRule type="containsText" dxfId="3920" priority="5677" operator="containsText" text="solde mayot">
      <formula>NOT(ISERROR(SEARCH("solde mayot",AG504)))</formula>
    </cfRule>
    <cfRule type="containsText" dxfId="3919" priority="5678" operator="containsText" text="ac mayot">
      <formula>NOT(ISERROR(SEARCH("ac mayot",AG504)))</formula>
    </cfRule>
    <cfRule type="containsText" dxfId="3918" priority="5679" operator="containsText" text="solde Jaag">
      <formula>NOT(ISERROR(SEARCH("solde Jaag",AG504)))</formula>
    </cfRule>
    <cfRule type="containsText" dxfId="3917" priority="5680" operator="containsText" text="ac jaag">
      <formula>NOT(ISERROR(SEARCH("ac jaag",AG504)))</formula>
    </cfRule>
  </conditionalFormatting>
  <conditionalFormatting sqref="AI504">
    <cfRule type="expression" dxfId="3916" priority="5649">
      <formula>OR(AG504="frais de vie",AG504="frais bancaires")</formula>
    </cfRule>
  </conditionalFormatting>
  <conditionalFormatting sqref="AI504">
    <cfRule type="expression" dxfId="3915" priority="5648">
      <formula>OR(AG504="frais de vie",AG504="frais bancaires")</formula>
    </cfRule>
  </conditionalFormatting>
  <conditionalFormatting sqref="AI504">
    <cfRule type="expression" dxfId="3914" priority="5647">
      <formula>OR(AG504="frais de vie",AG504="frais bancaires")</formula>
    </cfRule>
  </conditionalFormatting>
  <conditionalFormatting sqref="AI504">
    <cfRule type="expression" dxfId="3913" priority="5646">
      <formula>OR(AG504="frais de vie",AG504="frais bancaires")</formula>
    </cfRule>
  </conditionalFormatting>
  <conditionalFormatting sqref="AI504">
    <cfRule type="expression" dxfId="3912" priority="5645">
      <formula>OR(AG504="frais de vie",AG504="frais bancaires")</formula>
    </cfRule>
  </conditionalFormatting>
  <conditionalFormatting sqref="AI504">
    <cfRule type="expression" dxfId="3911" priority="5644">
      <formula>OR(AG504="frais de vie",AG504="frais bancaires")</formula>
    </cfRule>
  </conditionalFormatting>
  <conditionalFormatting sqref="AI504">
    <cfRule type="expression" dxfId="3910" priority="5643">
      <formula>OR(AG504="frais de vie",AG504="frais bancaires")</formula>
    </cfRule>
  </conditionalFormatting>
  <conditionalFormatting sqref="H1:H5 H8:H1048576">
    <cfRule type="containsText" dxfId="3909" priority="5612" operator="containsText" text="Achat financement">
      <formula>NOT(ISERROR(SEARCH("Achat financement",H1)))</formula>
    </cfRule>
    <cfRule type="containsText" dxfId="3908" priority="5613" operator="containsText" text="capital">
      <formula>NOT(ISERROR(SEARCH("capital",H1)))</formula>
    </cfRule>
    <cfRule type="containsText" dxfId="3907" priority="5614" operator="containsText" text="impots">
      <formula>NOT(ISERROR(SEARCH("impots",H1)))</formula>
    </cfRule>
    <cfRule type="containsText" dxfId="3906" priority="5615" operator="containsText" text="prêt">
      <formula>NOT(ISERROR(SEARCH("prêt",H1)))</formula>
    </cfRule>
    <cfRule type="containsText" dxfId="3905" priority="5616" operator="containsText" text="cotis">
      <formula>NOT(ISERROR(SEARCH("cotis",H1)))</formula>
    </cfRule>
    <cfRule type="containsText" dxfId="3904" priority="5617" operator="containsText" text="pub">
      <formula>NOT(ISERROR(SEARCH("pub",H1)))</formula>
    </cfRule>
    <cfRule type="containsText" dxfId="3903" priority="5618" operator="containsText" text="format">
      <formula>NOT(ISERROR(SEARCH("format",H1)))</formula>
    </cfRule>
    <cfRule type="containsText" dxfId="3902" priority="5619" operator="containsText" text="tva">
      <formula>NOT(ISERROR(SEARCH("tva",H1)))</formula>
    </cfRule>
    <cfRule type="containsText" dxfId="3901" priority="5620" operator="containsText" text="assur">
      <formula>NOT(ISERROR(SEARCH("assur",H1)))</formula>
    </cfRule>
    <cfRule type="containsText" dxfId="3900" priority="5621" operator="containsText" text="bancai">
      <formula>NOT(ISERROR(SEARCH("bancai",H1)))</formula>
    </cfRule>
    <cfRule type="containsText" dxfId="3899" priority="5622" operator="containsText" text="honor">
      <formula>NOT(ISERROR(SEARCH("honor",H1)))</formula>
    </cfRule>
    <cfRule type="containsText" dxfId="3898" priority="5623" operator="containsText" text="invest">
      <formula>NOT(ISERROR(SEARCH("invest",H1)))</formula>
    </cfRule>
    <cfRule type="containsText" dxfId="3897" priority="5624" operator="containsText" text="véhic">
      <formula>NOT(ISERROR(SEARCH("véhic",H1)))</formula>
    </cfRule>
    <cfRule type="containsText" dxfId="3896" priority="5625" operator="containsText" text="loyer">
      <formula>NOT(ISERROR(SEARCH("loyer",H1)))</formula>
    </cfRule>
    <cfRule type="containsText" dxfId="3895" priority="5626" operator="containsText" text="télé">
      <formula>NOT(ISERROR(SEARCH("télé",H1)))</formula>
    </cfRule>
    <cfRule type="containsText" dxfId="3894" priority="5627" operator="containsText" text="bureau">
      <formula>NOT(ISERROR(SEARCH("bureau",H1)))</formula>
    </cfRule>
    <cfRule type="containsText" dxfId="3893" priority="5628" operator="containsText" text="affr">
      <formula>NOT(ISERROR(SEARCH("affr",H1)))</formula>
    </cfRule>
    <cfRule type="containsText" dxfId="3892" priority="5629" operator="containsText" text="route">
      <formula>NOT(ISERROR(SEARCH("route",H1)))</formula>
    </cfRule>
    <cfRule type="containsText" dxfId="3891" priority="5630" operator="containsText" text="indemn">
      <formula>NOT(ISERROR(SEARCH("indemn",H1)))</formula>
    </cfRule>
    <cfRule type="containsText" dxfId="3890" priority="5631" operator="containsText" text="frais de vie">
      <formula>NOT(ISERROR(SEARCH("frais de vie",H1)))</formula>
    </cfRule>
    <cfRule type="containsText" dxfId="3889" priority="5632" operator="containsText" text="ch sal">
      <formula>NOT(ISERROR(SEARCH("ch sal",H1)))</formula>
    </cfRule>
    <cfRule type="containsText" dxfId="3888" priority="5633" operator="containsText" text="salaire">
      <formula>NOT(ISERROR(SEARCH("salaire",H1)))</formula>
    </cfRule>
    <cfRule type="containsText" dxfId="3887" priority="5634" operator="containsText" text="achat ptit">
      <formula>NOT(ISERROR(SEARCH("achat ptit",H1)))</formula>
    </cfRule>
    <cfRule type="containsText" dxfId="3886" priority="5635" operator="containsText" text="achat materiel">
      <formula>NOT(ISERROR(SEARCH("achat materiel",H1)))</formula>
    </cfRule>
    <cfRule type="containsText" dxfId="3885" priority="5636" operator="containsText" text="achat pose">
      <formula>NOT(ISERROR(SEARCH("achat pose",H1)))</formula>
    </cfRule>
    <cfRule type="containsText" dxfId="3884" priority="5637" operator="containsText" text="commi">
      <formula>NOT(ISERROR(SEARCH("commi",H1)))</formula>
    </cfRule>
    <cfRule type="containsText" dxfId="3883" priority="5638" operator="containsText" text="divers ventes">
      <formula>NOT(ISERROR(SEARCH("divers ventes",H1)))</formula>
    </cfRule>
    <cfRule type="containsText" dxfId="3882" priority="5639" operator="containsText" text="solde mayot">
      <formula>NOT(ISERROR(SEARCH("solde mayot",H1)))</formula>
    </cfRule>
    <cfRule type="containsText" dxfId="3881" priority="5640" operator="containsText" text="ac mayot">
      <formula>NOT(ISERROR(SEARCH("ac mayot",H1)))</formula>
    </cfRule>
    <cfRule type="containsText" dxfId="3880" priority="5641" operator="containsText" text="solde Jaag">
      <formula>NOT(ISERROR(SEARCH("solde Jaag",H1)))</formula>
    </cfRule>
    <cfRule type="containsText" dxfId="3879" priority="5642" operator="containsText" text="ac jaag">
      <formula>NOT(ISERROR(SEARCH("ac jaag",H1)))</formula>
    </cfRule>
  </conditionalFormatting>
  <conditionalFormatting sqref="AI504">
    <cfRule type="expression" dxfId="3878" priority="5611">
      <formula>OR(AG504="frais de vie",AG504="frais bancaires")</formula>
    </cfRule>
  </conditionalFormatting>
  <conditionalFormatting sqref="AI504">
    <cfRule type="expression" dxfId="3877" priority="5610">
      <formula>OR(AG504="frais de vie",AG504="frais bancaires")</formula>
    </cfRule>
  </conditionalFormatting>
  <conditionalFormatting sqref="AI504">
    <cfRule type="expression" dxfId="3876" priority="5609">
      <formula>OR(AG504="frais de vie",AG504="frais bancaires")</formula>
    </cfRule>
  </conditionalFormatting>
  <conditionalFormatting sqref="AI504">
    <cfRule type="expression" dxfId="3875" priority="5608">
      <formula>OR(AG504="frais de vie",AG504="frais bancaires")</formula>
    </cfRule>
  </conditionalFormatting>
  <conditionalFormatting sqref="AI504">
    <cfRule type="expression" dxfId="3874" priority="5607">
      <formula>OR(AG504="frais de vie",AG504="frais bancaires")</formula>
    </cfRule>
  </conditionalFormatting>
  <conditionalFormatting sqref="AI504">
    <cfRule type="expression" dxfId="3873" priority="5606">
      <formula>OR(AG504="frais de vie",AG504="frais bancaires")</formula>
    </cfRule>
  </conditionalFormatting>
  <conditionalFormatting sqref="AI504">
    <cfRule type="expression" dxfId="3872" priority="5605">
      <formula>OR(AG504="frais de vie",AG504="frais bancaires")</formula>
    </cfRule>
  </conditionalFormatting>
  <conditionalFormatting sqref="AI504">
    <cfRule type="expression" dxfId="3871" priority="5604">
      <formula>OR(AG504="frais de vie",AG504="frais bancaires")</formula>
    </cfRule>
  </conditionalFormatting>
  <conditionalFormatting sqref="AI504">
    <cfRule type="expression" dxfId="3870" priority="5603">
      <formula>OR(AG504="frais de vie",AG504="frais bancaires")</formula>
    </cfRule>
  </conditionalFormatting>
  <conditionalFormatting sqref="AI504">
    <cfRule type="expression" dxfId="3869" priority="5602">
      <formula>OR(AG504="frais de vie",AG504="frais bancaires")</formula>
    </cfRule>
  </conditionalFormatting>
  <conditionalFormatting sqref="AI504">
    <cfRule type="expression" dxfId="3868" priority="5601">
      <formula>OR(AG504="frais de vie",AG504="frais bancaires")</formula>
    </cfRule>
  </conditionalFormatting>
  <conditionalFormatting sqref="AI504">
    <cfRule type="expression" dxfId="3867" priority="5600">
      <formula>OR(AG504="frais de vie",AG504="frais bancaires")</formula>
    </cfRule>
  </conditionalFormatting>
  <conditionalFormatting sqref="AI504">
    <cfRule type="expression" dxfId="3866" priority="5599">
      <formula>OR(AG504="frais de vie",AG504="frais bancaires")</formula>
    </cfRule>
  </conditionalFormatting>
  <conditionalFormatting sqref="AI504">
    <cfRule type="expression" dxfId="3865" priority="5598">
      <formula>OR(AG504="frais de vie",AG504="frais bancaires")</formula>
    </cfRule>
  </conditionalFormatting>
  <conditionalFormatting sqref="AI504">
    <cfRule type="expression" dxfId="3864" priority="5597">
      <formula>OR(AG504="frais de vie",AG504="frais bancaires")</formula>
    </cfRule>
  </conditionalFormatting>
  <conditionalFormatting sqref="AI504">
    <cfRule type="expression" dxfId="3863" priority="5596">
      <formula>OR(AG504="frais de vie",AG504="frais bancaires")</formula>
    </cfRule>
  </conditionalFormatting>
  <conditionalFormatting sqref="AI504">
    <cfRule type="expression" dxfId="3862" priority="5595">
      <formula>OR(AG504="frais de vie",AG504="frais bancaires")</formula>
    </cfRule>
  </conditionalFormatting>
  <conditionalFormatting sqref="AI504">
    <cfRule type="expression" dxfId="3861" priority="5594">
      <formula>OR(AG504="frais de vie",AG504="frais bancaires")</formula>
    </cfRule>
  </conditionalFormatting>
  <conditionalFormatting sqref="AI504">
    <cfRule type="expression" dxfId="3860" priority="5593">
      <formula>OR(AG504="frais de vie",AG504="frais bancaires")</formula>
    </cfRule>
  </conditionalFormatting>
  <conditionalFormatting sqref="AI504">
    <cfRule type="expression" dxfId="3859" priority="5592">
      <formula>OR(AG504="frais de vie",AG504="frais bancaires")</formula>
    </cfRule>
  </conditionalFormatting>
  <conditionalFormatting sqref="AI504">
    <cfRule type="expression" dxfId="3858" priority="5591">
      <formula>OR(AG504="frais de vie",AG504="frais bancaires")</formula>
    </cfRule>
  </conditionalFormatting>
  <conditionalFormatting sqref="AI504">
    <cfRule type="expression" dxfId="3857" priority="5590">
      <formula>OR(AG504="frais de vie",AG504="frais bancaires")</formula>
    </cfRule>
  </conditionalFormatting>
  <conditionalFormatting sqref="AI504">
    <cfRule type="expression" dxfId="3856" priority="5589">
      <formula>OR(AG504="frais de vie",AG504="frais bancaires")</formula>
    </cfRule>
  </conditionalFormatting>
  <conditionalFormatting sqref="AI504">
    <cfRule type="expression" dxfId="3855" priority="5588">
      <formula>OR(AG504="frais de vie",AG504="frais bancaires")</formula>
    </cfRule>
  </conditionalFormatting>
  <conditionalFormatting sqref="AG504">
    <cfRule type="containsText" dxfId="3854" priority="5557" operator="containsText" text="financ">
      <formula>NOT(ISERROR(SEARCH("financ",AG504)))</formula>
    </cfRule>
    <cfRule type="containsText" dxfId="3853" priority="5558" operator="containsText" text="capital">
      <formula>NOT(ISERROR(SEARCH("capital",AG504)))</formula>
    </cfRule>
    <cfRule type="containsText" dxfId="3852" priority="5559" operator="containsText" text="impots">
      <formula>NOT(ISERROR(SEARCH("impots",AG504)))</formula>
    </cfRule>
    <cfRule type="containsText" dxfId="3851" priority="5560" operator="containsText" text="prêt">
      <formula>NOT(ISERROR(SEARCH("prêt",AG504)))</formula>
    </cfRule>
    <cfRule type="containsText" dxfId="3850" priority="5561" operator="containsText" text="cotis">
      <formula>NOT(ISERROR(SEARCH("cotis",AG504)))</formula>
    </cfRule>
    <cfRule type="containsText" dxfId="3849" priority="5562" operator="containsText" text="pub">
      <formula>NOT(ISERROR(SEARCH("pub",AG504)))</formula>
    </cfRule>
    <cfRule type="containsText" dxfId="3848" priority="5563" operator="containsText" text="format">
      <formula>NOT(ISERROR(SEARCH("format",AG504)))</formula>
    </cfRule>
    <cfRule type="containsText" dxfId="3847" priority="5564" operator="containsText" text="tva">
      <formula>NOT(ISERROR(SEARCH("tva",AG504)))</formula>
    </cfRule>
    <cfRule type="containsText" dxfId="3846" priority="5565" operator="containsText" text="assur">
      <formula>NOT(ISERROR(SEARCH("assur",AG504)))</formula>
    </cfRule>
    <cfRule type="containsText" dxfId="3845" priority="5566" operator="containsText" text="bancai">
      <formula>NOT(ISERROR(SEARCH("bancai",AG504)))</formula>
    </cfRule>
    <cfRule type="containsText" dxfId="3844" priority="5567" operator="containsText" text="honor">
      <formula>NOT(ISERROR(SEARCH("honor",AG504)))</formula>
    </cfRule>
    <cfRule type="containsText" dxfId="3843" priority="5568" operator="containsText" text="invest">
      <formula>NOT(ISERROR(SEARCH("invest",AG504)))</formula>
    </cfRule>
    <cfRule type="containsText" dxfId="3842" priority="5569" operator="containsText" text="véhic">
      <formula>NOT(ISERROR(SEARCH("véhic",AG504)))</formula>
    </cfRule>
    <cfRule type="containsText" dxfId="3841" priority="5570" operator="containsText" text="loyer">
      <formula>NOT(ISERROR(SEARCH("loyer",AG504)))</formula>
    </cfRule>
    <cfRule type="containsText" dxfId="3840" priority="5571" operator="containsText" text="télé">
      <formula>NOT(ISERROR(SEARCH("télé",AG504)))</formula>
    </cfRule>
    <cfRule type="containsText" dxfId="3839" priority="5572" operator="containsText" text="bureau">
      <formula>NOT(ISERROR(SEARCH("bureau",AG504)))</formula>
    </cfRule>
    <cfRule type="containsText" dxfId="3838" priority="5573" operator="containsText" text="affr">
      <formula>NOT(ISERROR(SEARCH("affr",AG504)))</formula>
    </cfRule>
    <cfRule type="containsText" dxfId="3837" priority="5574" operator="containsText" text="route">
      <formula>NOT(ISERROR(SEARCH("route",AG504)))</formula>
    </cfRule>
    <cfRule type="containsText" dxfId="3836" priority="5575" operator="containsText" text="indemn">
      <formula>NOT(ISERROR(SEARCH("indemn",AG504)))</formula>
    </cfRule>
    <cfRule type="containsText" dxfId="3835" priority="5576" operator="containsText" text="frais de vie">
      <formula>NOT(ISERROR(SEARCH("frais de vie",AG504)))</formula>
    </cfRule>
    <cfRule type="containsText" dxfId="3834" priority="5577" operator="containsText" text="ch sal">
      <formula>NOT(ISERROR(SEARCH("ch sal",AG504)))</formula>
    </cfRule>
    <cfRule type="containsText" dxfId="3833" priority="5578" operator="containsText" text="salaire">
      <formula>NOT(ISERROR(SEARCH("salaire",AG504)))</formula>
    </cfRule>
    <cfRule type="containsText" dxfId="3832" priority="5579" operator="containsText" text="achat ptit">
      <formula>NOT(ISERROR(SEARCH("achat ptit",AG504)))</formula>
    </cfRule>
    <cfRule type="containsText" dxfId="3831" priority="5580" operator="containsText" text="achat materiel">
      <formula>NOT(ISERROR(SEARCH("achat materiel",AG504)))</formula>
    </cfRule>
    <cfRule type="containsText" dxfId="3830" priority="5581" operator="containsText" text="achat pose">
      <formula>NOT(ISERROR(SEARCH("achat pose",AG504)))</formula>
    </cfRule>
    <cfRule type="containsText" dxfId="3829" priority="5582" operator="containsText" text="commi">
      <formula>NOT(ISERROR(SEARCH("commi",AG504)))</formula>
    </cfRule>
    <cfRule type="containsText" dxfId="3828" priority="5583" operator="containsText" text="divers ventes">
      <formula>NOT(ISERROR(SEARCH("divers ventes",AG504)))</formula>
    </cfRule>
    <cfRule type="containsText" dxfId="3827" priority="5584" operator="containsText" text="solde mayot">
      <formula>NOT(ISERROR(SEARCH("solde mayot",AG504)))</formula>
    </cfRule>
    <cfRule type="containsText" dxfId="3826" priority="5585" operator="containsText" text="ac mayot">
      <formula>NOT(ISERROR(SEARCH("ac mayot",AG504)))</formula>
    </cfRule>
    <cfRule type="containsText" dxfId="3825" priority="5586" operator="containsText" text="solde Jaag">
      <formula>NOT(ISERROR(SEARCH("solde Jaag",AG504)))</formula>
    </cfRule>
    <cfRule type="containsText" dxfId="3824" priority="5587" operator="containsText" text="ac jaag">
      <formula>NOT(ISERROR(SEARCH("ac jaag",AG504)))</formula>
    </cfRule>
  </conditionalFormatting>
  <conditionalFormatting sqref="AH504">
    <cfRule type="cellIs" dxfId="3823" priority="5555" operator="greaterThan">
      <formula>0</formula>
    </cfRule>
    <cfRule type="cellIs" dxfId="3822" priority="5556" operator="lessThan">
      <formula>0</formula>
    </cfRule>
  </conditionalFormatting>
  <conditionalFormatting sqref="AF504">
    <cfRule type="containsText" dxfId="3821" priority="5549" operator="containsText" text="gestion">
      <formula>NOT(ISERROR(SEARCH("gestion",AF504)))</formula>
    </cfRule>
    <cfRule type="containsText" dxfId="3820" priority="5550" operator="containsText" text="materiel">
      <formula>NOT(ISERROR(SEARCH("materiel",AF504)))</formula>
    </cfRule>
    <cfRule type="containsText" dxfId="3819" priority="5551" operator="containsText" text="frais">
      <formula>NOT(ISERROR(SEARCH("frais",AF504)))</formula>
    </cfRule>
    <cfRule type="containsText" dxfId="3818" priority="5552" operator="containsText" text="salaires">
      <formula>NOT(ISERROR(SEARCH("salaires",AF504)))</formula>
    </cfRule>
    <cfRule type="containsText" dxfId="3817" priority="5553" operator="containsText" text="achats">
      <formula>NOT(ISERROR(SEARCH("achats",AF504)))</formula>
    </cfRule>
    <cfRule type="containsText" dxfId="3816" priority="5554" operator="containsText" text="ventes">
      <formula>NOT(ISERROR(SEARCH("ventes",AF504)))</formula>
    </cfRule>
  </conditionalFormatting>
  <conditionalFormatting sqref="AI504">
    <cfRule type="expression" dxfId="3815" priority="5547">
      <formula>AND(OR(AG504="frais de vie",AG504="frais bancaires"),AO504&lt;0)</formula>
    </cfRule>
    <cfRule type="expression" dxfId="3814" priority="5548">
      <formula>AND(OR(AG504="frais de vie",AG504="frais bancaires"),AO504="")</formula>
    </cfRule>
  </conditionalFormatting>
  <conditionalFormatting sqref="AG504">
    <cfRule type="containsText" dxfId="3813" priority="5516" operator="containsText" text="financ">
      <formula>NOT(ISERROR(SEARCH("financ",AG504)))</formula>
    </cfRule>
    <cfRule type="containsText" dxfId="3812" priority="5517" operator="containsText" text="capital">
      <formula>NOT(ISERROR(SEARCH("capital",AG504)))</formula>
    </cfRule>
    <cfRule type="containsText" dxfId="3811" priority="5518" operator="containsText" text="impots">
      <formula>NOT(ISERROR(SEARCH("impots",AG504)))</formula>
    </cfRule>
    <cfRule type="containsText" dxfId="3810" priority="5519" operator="containsText" text="prêt">
      <formula>NOT(ISERROR(SEARCH("prêt",AG504)))</formula>
    </cfRule>
    <cfRule type="containsText" dxfId="3809" priority="5520" operator="containsText" text="cotis">
      <formula>NOT(ISERROR(SEARCH("cotis",AG504)))</formula>
    </cfRule>
    <cfRule type="containsText" dxfId="3808" priority="5521" operator="containsText" text="pub">
      <formula>NOT(ISERROR(SEARCH("pub",AG504)))</formula>
    </cfRule>
    <cfRule type="containsText" dxfId="3807" priority="5522" operator="containsText" text="format">
      <formula>NOT(ISERROR(SEARCH("format",AG504)))</formula>
    </cfRule>
    <cfRule type="containsText" dxfId="3806" priority="5523" operator="containsText" text="tva">
      <formula>NOT(ISERROR(SEARCH("tva",AG504)))</formula>
    </cfRule>
    <cfRule type="containsText" dxfId="3805" priority="5524" operator="containsText" text="assur">
      <formula>NOT(ISERROR(SEARCH("assur",AG504)))</formula>
    </cfRule>
    <cfRule type="containsText" dxfId="3804" priority="5525" operator="containsText" text="bancai">
      <formula>NOT(ISERROR(SEARCH("bancai",AG504)))</formula>
    </cfRule>
    <cfRule type="containsText" dxfId="3803" priority="5526" operator="containsText" text="honor">
      <formula>NOT(ISERROR(SEARCH("honor",AG504)))</formula>
    </cfRule>
    <cfRule type="containsText" dxfId="3802" priority="5527" operator="containsText" text="invest">
      <formula>NOT(ISERROR(SEARCH("invest",AG504)))</formula>
    </cfRule>
    <cfRule type="containsText" dxfId="3801" priority="5528" operator="containsText" text="véhic">
      <formula>NOT(ISERROR(SEARCH("véhic",AG504)))</formula>
    </cfRule>
    <cfRule type="containsText" dxfId="3800" priority="5529" operator="containsText" text="loyer">
      <formula>NOT(ISERROR(SEARCH("loyer",AG504)))</formula>
    </cfRule>
    <cfRule type="containsText" dxfId="3799" priority="5530" operator="containsText" text="télé">
      <formula>NOT(ISERROR(SEARCH("télé",AG504)))</formula>
    </cfRule>
    <cfRule type="containsText" dxfId="3798" priority="5531" operator="containsText" text="bureau">
      <formula>NOT(ISERROR(SEARCH("bureau",AG504)))</formula>
    </cfRule>
    <cfRule type="containsText" dxfId="3797" priority="5532" operator="containsText" text="affr">
      <formula>NOT(ISERROR(SEARCH("affr",AG504)))</formula>
    </cfRule>
    <cfRule type="containsText" dxfId="3796" priority="5533" operator="containsText" text="route">
      <formula>NOT(ISERROR(SEARCH("route",AG504)))</formula>
    </cfRule>
    <cfRule type="containsText" dxfId="3795" priority="5534" operator="containsText" text="indemn">
      <formula>NOT(ISERROR(SEARCH("indemn",AG504)))</formula>
    </cfRule>
    <cfRule type="containsText" dxfId="3794" priority="5535" operator="containsText" text="frais de vie">
      <formula>NOT(ISERROR(SEARCH("frais de vie",AG504)))</formula>
    </cfRule>
    <cfRule type="containsText" dxfId="3793" priority="5536" operator="containsText" text="ch sal">
      <formula>NOT(ISERROR(SEARCH("ch sal",AG504)))</formula>
    </cfRule>
    <cfRule type="containsText" dxfId="3792" priority="5537" operator="containsText" text="salaire">
      <formula>NOT(ISERROR(SEARCH("salaire",AG504)))</formula>
    </cfRule>
    <cfRule type="containsText" dxfId="3791" priority="5538" operator="containsText" text="achat ptit">
      <formula>NOT(ISERROR(SEARCH("achat ptit",AG504)))</formula>
    </cfRule>
    <cfRule type="containsText" dxfId="3790" priority="5539" operator="containsText" text="achat materiel">
      <formula>NOT(ISERROR(SEARCH("achat materiel",AG504)))</formula>
    </cfRule>
    <cfRule type="containsText" dxfId="3789" priority="5540" operator="containsText" text="achat pose">
      <formula>NOT(ISERROR(SEARCH("achat pose",AG504)))</formula>
    </cfRule>
    <cfRule type="containsText" dxfId="3788" priority="5541" operator="containsText" text="commi">
      <formula>NOT(ISERROR(SEARCH("commi",AG504)))</formula>
    </cfRule>
    <cfRule type="containsText" dxfId="3787" priority="5542" operator="containsText" text="divers ventes">
      <formula>NOT(ISERROR(SEARCH("divers ventes",AG504)))</formula>
    </cfRule>
    <cfRule type="containsText" dxfId="3786" priority="5543" operator="containsText" text="solde mayot">
      <formula>NOT(ISERROR(SEARCH("solde mayot",AG504)))</formula>
    </cfRule>
    <cfRule type="containsText" dxfId="3785" priority="5544" operator="containsText" text="ac mayot">
      <formula>NOT(ISERROR(SEARCH("ac mayot",AG504)))</formula>
    </cfRule>
    <cfRule type="containsText" dxfId="3784" priority="5545" operator="containsText" text="solde Jaag">
      <formula>NOT(ISERROR(SEARCH("solde Jaag",AG504)))</formula>
    </cfRule>
    <cfRule type="containsText" dxfId="3783" priority="5546" operator="containsText" text="ac jaag">
      <formula>NOT(ISERROR(SEARCH("ac jaag",AG504)))</formula>
    </cfRule>
  </conditionalFormatting>
  <conditionalFormatting sqref="AH504">
    <cfRule type="cellIs" dxfId="3782" priority="5514" operator="greaterThan">
      <formula>0</formula>
    </cfRule>
    <cfRule type="cellIs" dxfId="3781" priority="5515" operator="lessThan">
      <formula>0</formula>
    </cfRule>
  </conditionalFormatting>
  <conditionalFormatting sqref="AF504">
    <cfRule type="containsText" dxfId="3780" priority="5508" operator="containsText" text="gestion">
      <formula>NOT(ISERROR(SEARCH("gestion",AF504)))</formula>
    </cfRule>
    <cfRule type="containsText" dxfId="3779" priority="5509" operator="containsText" text="materiel">
      <formula>NOT(ISERROR(SEARCH("materiel",AF504)))</formula>
    </cfRule>
    <cfRule type="containsText" dxfId="3778" priority="5510" operator="containsText" text="frais">
      <formula>NOT(ISERROR(SEARCH("frais",AF504)))</formula>
    </cfRule>
    <cfRule type="containsText" dxfId="3777" priority="5511" operator="containsText" text="salaires">
      <formula>NOT(ISERROR(SEARCH("salaires",AF504)))</formula>
    </cfRule>
    <cfRule type="containsText" dxfId="3776" priority="5512" operator="containsText" text="achats">
      <formula>NOT(ISERROR(SEARCH("achats",AF504)))</formula>
    </cfRule>
    <cfRule type="containsText" dxfId="3775" priority="5513" operator="containsText" text="ventes">
      <formula>NOT(ISERROR(SEARCH("ventes",AF504)))</formula>
    </cfRule>
  </conditionalFormatting>
  <conditionalFormatting sqref="AA504">
    <cfRule type="expression" dxfId="3774" priority="5506">
      <formula>AA503=8</formula>
    </cfRule>
    <cfRule type="expression" dxfId="3773" priority="5507">
      <formula>AA603=4</formula>
    </cfRule>
  </conditionalFormatting>
  <conditionalFormatting sqref="AI504">
    <cfRule type="expression" dxfId="3772" priority="5504">
      <formula>AND(OR(AG504="frais de vie",AG504="frais bancaires"),AO504&lt;0)</formula>
    </cfRule>
    <cfRule type="expression" dxfId="3771" priority="5505">
      <formula>AND(OR(AG504="frais de vie",AG504="frais bancaires"),AO504="")</formula>
    </cfRule>
  </conditionalFormatting>
  <conditionalFormatting sqref="AG504">
    <cfRule type="beginsWith" dxfId="3770" priority="5467" operator="beginsWith" text="Solde Pre">
      <formula>LEFT(AG504,9)="Solde Pre"</formula>
    </cfRule>
    <cfRule type="beginsWith" dxfId="3769" priority="5468" operator="beginsWith" text="Ac Prest">
      <formula>LEFT(AG504,8)="Ac Prest"</formula>
    </cfRule>
    <cfRule type="beginsWith" dxfId="3768" priority="5469" operator="beginsWith" text="Ac Formations">
      <formula>LEFT(AG504,13)="Ac Formations"</formula>
    </cfRule>
    <cfRule type="containsText" dxfId="3767" priority="5470" operator="containsText" text="capital">
      <formula>NOT(ISERROR(SEARCH("capital",AG504)))</formula>
    </cfRule>
    <cfRule type="containsText" dxfId="3766" priority="5471" operator="containsText" text="impots">
      <formula>NOT(ISERROR(SEARCH("impots",AG504)))</formula>
    </cfRule>
    <cfRule type="containsText" dxfId="3765" priority="5472" operator="containsText" text="prêt">
      <formula>NOT(ISERROR(SEARCH("prêt",AG504)))</formula>
    </cfRule>
    <cfRule type="containsText" dxfId="3764" priority="5473" operator="containsText" text="cotis">
      <formula>NOT(ISERROR(SEARCH("cotis",AG504)))</formula>
    </cfRule>
    <cfRule type="containsText" dxfId="3763" priority="5474" operator="containsText" text="pub">
      <formula>NOT(ISERROR(SEARCH("pub",AG504)))</formula>
    </cfRule>
    <cfRule type="beginsWith" dxfId="3762" priority="5475" operator="beginsWith" text="formation">
      <formula>LEFT(AG504,9)="formation"</formula>
    </cfRule>
    <cfRule type="containsText" dxfId="3761" priority="5476" operator="containsText" text="tva">
      <formula>NOT(ISERROR(SEARCH("tva",AG504)))</formula>
    </cfRule>
    <cfRule type="containsText" dxfId="3760" priority="5477" operator="containsText" text="assur">
      <formula>NOT(ISERROR(SEARCH("assur",AG504)))</formula>
    </cfRule>
    <cfRule type="containsText" dxfId="3759" priority="5478" operator="containsText" text="bancai">
      <formula>NOT(ISERROR(SEARCH("bancai",AG504)))</formula>
    </cfRule>
    <cfRule type="containsText" dxfId="3758" priority="5479" operator="containsText" text="honor">
      <formula>NOT(ISERROR(SEARCH("honor",AG504)))</formula>
    </cfRule>
    <cfRule type="containsText" dxfId="3757" priority="5480" operator="containsText" text="invest">
      <formula>NOT(ISERROR(SEARCH("invest",AG504)))</formula>
    </cfRule>
    <cfRule type="containsText" dxfId="3756" priority="5481" operator="containsText" text="véhic">
      <formula>NOT(ISERROR(SEARCH("véhic",AG504)))</formula>
    </cfRule>
    <cfRule type="containsText" dxfId="3755" priority="5482" operator="containsText" text="loyer">
      <formula>NOT(ISERROR(SEARCH("loyer",AG504)))</formula>
    </cfRule>
    <cfRule type="containsText" dxfId="3754" priority="5483" operator="containsText" text="télé">
      <formula>NOT(ISERROR(SEARCH("télé",AG504)))</formula>
    </cfRule>
    <cfRule type="containsText" dxfId="3753" priority="5484" operator="containsText" text="bureau">
      <formula>NOT(ISERROR(SEARCH("bureau",AG504)))</formula>
    </cfRule>
    <cfRule type="containsText" dxfId="3752" priority="5485" operator="containsText" text="affr">
      <formula>NOT(ISERROR(SEARCH("affr",AG504)))</formula>
    </cfRule>
    <cfRule type="containsText" dxfId="3751" priority="5486" operator="containsText" text="vie ATC 2">
      <formula>NOT(ISERROR(SEARCH("vie ATC 2",AG504)))</formula>
    </cfRule>
    <cfRule type="containsText" dxfId="3750" priority="5487" operator="containsText" text="indemn">
      <formula>NOT(ISERROR(SEARCH("indemn",AG504)))</formula>
    </cfRule>
    <cfRule type="containsText" dxfId="3749" priority="5488" operator="containsText" text="vie ATC 1">
      <formula>NOT(ISERROR(SEARCH("vie ATC 1",AG504)))</formula>
    </cfRule>
    <cfRule type="containsText" dxfId="3748" priority="5489" operator="containsText" text="vie Jean">
      <formula>NOT(ISERROR(SEARCH("vie Jean",AG504)))</formula>
    </cfRule>
    <cfRule type="containsText" dxfId="3747" priority="5490" operator="containsText" text="ch sal">
      <formula>NOT(ISERROR(SEARCH("ch sal",AG504)))</formula>
    </cfRule>
    <cfRule type="containsText" dxfId="3746" priority="5491" operator="containsText" text="Salaires ATC 1">
      <formula>NOT(ISERROR(SEARCH("Salaires ATC 1",AG504)))</formula>
    </cfRule>
    <cfRule type="containsText" dxfId="3745" priority="5492" operator="containsText" text="salaires ATC 2">
      <formula>NOT(ISERROR(SEARCH("salaires ATC 2",AG504)))</formula>
    </cfRule>
    <cfRule type="containsText" dxfId="3744" priority="5493" operator="containsText" text="Salaires Jean">
      <formula>NOT(ISERROR(SEARCH("Salaires Jean",AG504)))</formula>
    </cfRule>
    <cfRule type="containsText" dxfId="3743" priority="5494" operator="containsText" text="achat materiel">
      <formula>NOT(ISERROR(SEARCH("achat materiel",AG504)))</formula>
    </cfRule>
    <cfRule type="containsText" dxfId="3742" priority="5495" operator="containsText" text="commissions">
      <formula>NOT(ISERROR(SEARCH("commissions",AG504)))</formula>
    </cfRule>
    <cfRule type="containsText" dxfId="3741" priority="5496" operator="containsText" text="divers ventes">
      <formula>NOT(ISERROR(SEARCH("divers ventes",AG504)))</formula>
    </cfRule>
    <cfRule type="containsText" dxfId="3740" priority="5497" operator="containsText" text="Solde ATC 1">
      <formula>NOT(ISERROR(SEARCH("Solde ATC 1",AG504)))</formula>
    </cfRule>
    <cfRule type="beginsWith" dxfId="3739" priority="5498" operator="beginsWith" text="solde Form">
      <formula>LEFT(AG504,10)="solde Form"</formula>
    </cfRule>
    <cfRule type="containsText" dxfId="3738" priority="5499" operator="containsText" text="solde Jean">
      <formula>NOT(ISERROR(SEARCH("solde Jean",AG504)))</formula>
    </cfRule>
    <cfRule type="containsText" dxfId="3737" priority="5500" operator="containsText" text="solde ATC 2">
      <formula>NOT(ISERROR(SEARCH("solde ATC 2",AG504)))</formula>
    </cfRule>
    <cfRule type="containsText" dxfId="3736" priority="5501" operator="containsText" text="ac jean">
      <formula>NOT(ISERROR(SEARCH("ac jean",AG504)))</formula>
    </cfRule>
    <cfRule type="containsText" dxfId="3735" priority="5502" operator="containsText" text="ac ATC 2">
      <formula>NOT(ISERROR(SEARCH("ac ATC 2",AG504)))</formula>
    </cfRule>
    <cfRule type="containsText" dxfId="3734" priority="5503" operator="containsText" text="ac ATC 1">
      <formula>NOT(ISERROR(SEARCH("ac ATC 1",AG504)))</formula>
    </cfRule>
  </conditionalFormatting>
  <conditionalFormatting sqref="AF504">
    <cfRule type="containsText" dxfId="3733" priority="5461" operator="containsText" text="gestion">
      <formula>NOT(ISERROR(SEARCH("gestion",AF504)))</formula>
    </cfRule>
    <cfRule type="containsText" dxfId="3732" priority="5462" operator="containsText" text="materiel">
      <formula>NOT(ISERROR(SEARCH("materiel",AF504)))</formula>
    </cfRule>
    <cfRule type="containsText" dxfId="3731" priority="5463" operator="containsText" text="frais">
      <formula>NOT(ISERROR(SEARCH("frais",AF504)))</formula>
    </cfRule>
    <cfRule type="containsText" dxfId="3730" priority="5464" operator="containsText" text="salaires">
      <formula>NOT(ISERROR(SEARCH("salaires",AF504)))</formula>
    </cfRule>
    <cfRule type="containsText" dxfId="3729" priority="5465" operator="containsText" text="achats">
      <formula>NOT(ISERROR(SEARCH("achats",AF504)))</formula>
    </cfRule>
    <cfRule type="containsText" dxfId="3728" priority="5466" operator="containsText" text="ventes">
      <formula>NOT(ISERROR(SEARCH("ventes",AF504)))</formula>
    </cfRule>
  </conditionalFormatting>
  <conditionalFormatting sqref="AH504">
    <cfRule type="cellIs" dxfId="3727" priority="5459" operator="greaterThan">
      <formula>0</formula>
    </cfRule>
    <cfRule type="cellIs" dxfId="3726" priority="5460" operator="lessThan">
      <formula>0</formula>
    </cfRule>
  </conditionalFormatting>
  <conditionalFormatting sqref="AI504">
    <cfRule type="expression" dxfId="3725" priority="5457">
      <formula>AND(OR(AG504="frais de vie Jean",AG504="frais de vie ATC 1",AG504="frais de vie ATC 2",AG504="frais bancaires"),AO504&lt;0)</formula>
    </cfRule>
    <cfRule type="expression" dxfId="3724" priority="5458">
      <formula>AND(OR(AG504="frais de vie Jean",AG504="frais de vie ATC 1",AG504="frais de vie ATC 2",AG504="frais bancaires"),AO504="")</formula>
    </cfRule>
  </conditionalFormatting>
  <conditionalFormatting sqref="J4:J1048576">
    <cfRule type="cellIs" dxfId="3723" priority="5719" operator="greaterThan">
      <formula>0</formula>
    </cfRule>
    <cfRule type="cellIs" dxfId="3722" priority="5720" operator="lessThan">
      <formula>0</formula>
    </cfRule>
  </conditionalFormatting>
  <conditionalFormatting sqref="AG504">
    <cfRule type="beginsWith" dxfId="3721" priority="5420" operator="beginsWith" text="Solde Pre">
      <formula>LEFT(AG504,9)="Solde Pre"</formula>
    </cfRule>
    <cfRule type="beginsWith" dxfId="3720" priority="5421" operator="beginsWith" text="Ac Prest">
      <formula>LEFT(AG504,8)="Ac Prest"</formula>
    </cfRule>
    <cfRule type="beginsWith" dxfId="3719" priority="5422" operator="beginsWith" text="Ac Formations">
      <formula>LEFT(AG504,13)="Ac Formations"</formula>
    </cfRule>
    <cfRule type="containsText" dxfId="3718" priority="5423" operator="containsText" text="capital">
      <formula>NOT(ISERROR(SEARCH("capital",AG504)))</formula>
    </cfRule>
    <cfRule type="containsText" dxfId="3717" priority="5424" operator="containsText" text="impots">
      <formula>NOT(ISERROR(SEARCH("impots",AG504)))</formula>
    </cfRule>
    <cfRule type="containsText" dxfId="3716" priority="5425" operator="containsText" text="prêt">
      <formula>NOT(ISERROR(SEARCH("prêt",AG504)))</formula>
    </cfRule>
    <cfRule type="containsText" dxfId="3715" priority="5426" operator="containsText" text="cotis">
      <formula>NOT(ISERROR(SEARCH("cotis",AG504)))</formula>
    </cfRule>
    <cfRule type="containsText" dxfId="3714" priority="5427" operator="containsText" text="pub">
      <formula>NOT(ISERROR(SEARCH("pub",AG504)))</formula>
    </cfRule>
    <cfRule type="beginsWith" dxfId="3713" priority="5428" operator="beginsWith" text="formation">
      <formula>LEFT(AG504,9)="formation"</formula>
    </cfRule>
    <cfRule type="containsText" dxfId="3712" priority="5429" operator="containsText" text="tva">
      <formula>NOT(ISERROR(SEARCH("tva",AG504)))</formula>
    </cfRule>
    <cfRule type="containsText" dxfId="3711" priority="5430" operator="containsText" text="assur">
      <formula>NOT(ISERROR(SEARCH("assur",AG504)))</formula>
    </cfRule>
    <cfRule type="containsText" dxfId="3710" priority="5431" operator="containsText" text="bancai">
      <formula>NOT(ISERROR(SEARCH("bancai",AG504)))</formula>
    </cfRule>
    <cfRule type="containsText" dxfId="3709" priority="5432" operator="containsText" text="honor">
      <formula>NOT(ISERROR(SEARCH("honor",AG504)))</formula>
    </cfRule>
    <cfRule type="containsText" dxfId="3708" priority="5433" operator="containsText" text="invest">
      <formula>NOT(ISERROR(SEARCH("invest",AG504)))</formula>
    </cfRule>
    <cfRule type="containsText" dxfId="3707" priority="5434" operator="containsText" text="véhic">
      <formula>NOT(ISERROR(SEARCH("véhic",AG504)))</formula>
    </cfRule>
    <cfRule type="containsText" dxfId="3706" priority="5435" operator="containsText" text="loyer">
      <formula>NOT(ISERROR(SEARCH("loyer",AG504)))</formula>
    </cfRule>
    <cfRule type="containsText" dxfId="3705" priority="5436" operator="containsText" text="télé">
      <formula>NOT(ISERROR(SEARCH("télé",AG504)))</formula>
    </cfRule>
    <cfRule type="containsText" dxfId="3704" priority="5437" operator="containsText" text="bureau">
      <formula>NOT(ISERROR(SEARCH("bureau",AG504)))</formula>
    </cfRule>
    <cfRule type="containsText" dxfId="3703" priority="5438" operator="containsText" text="affr">
      <formula>NOT(ISERROR(SEARCH("affr",AG504)))</formula>
    </cfRule>
    <cfRule type="containsText" dxfId="3702" priority="5439" operator="containsText" text="vie ATC 2">
      <formula>NOT(ISERROR(SEARCH("vie ATC 2",AG504)))</formula>
    </cfRule>
    <cfRule type="containsText" dxfId="3701" priority="5440" operator="containsText" text="indemn">
      <formula>NOT(ISERROR(SEARCH("indemn",AG504)))</formula>
    </cfRule>
    <cfRule type="containsText" dxfId="3700" priority="5441" operator="containsText" text="vie ATC 1">
      <formula>NOT(ISERROR(SEARCH("vie ATC 1",AG504)))</formula>
    </cfRule>
    <cfRule type="containsText" dxfId="3699" priority="5442" operator="containsText" text="vie Jean">
      <formula>NOT(ISERROR(SEARCH("vie Jean",AG504)))</formula>
    </cfRule>
    <cfRule type="containsText" dxfId="3698" priority="5443" operator="containsText" text="ch sal">
      <formula>NOT(ISERROR(SEARCH("ch sal",AG504)))</formula>
    </cfRule>
    <cfRule type="containsText" dxfId="3697" priority="5444" operator="containsText" text="Salaires ATC 1">
      <formula>NOT(ISERROR(SEARCH("Salaires ATC 1",AG504)))</formula>
    </cfRule>
    <cfRule type="containsText" dxfId="3696" priority="5445" operator="containsText" text="salaires ATC 2">
      <formula>NOT(ISERROR(SEARCH("salaires ATC 2",AG504)))</formula>
    </cfRule>
    <cfRule type="containsText" dxfId="3695" priority="5446" operator="containsText" text="Salaires Jean">
      <formula>NOT(ISERROR(SEARCH("Salaires Jean",AG504)))</formula>
    </cfRule>
    <cfRule type="containsText" dxfId="3694" priority="5447" operator="containsText" text="achat materiel">
      <formula>NOT(ISERROR(SEARCH("achat materiel",AG504)))</formula>
    </cfRule>
    <cfRule type="containsText" dxfId="3693" priority="5448" operator="containsText" text="commissions">
      <formula>NOT(ISERROR(SEARCH("commissions",AG504)))</formula>
    </cfRule>
    <cfRule type="containsText" dxfId="3692" priority="5449" operator="containsText" text="divers ventes">
      <formula>NOT(ISERROR(SEARCH("divers ventes",AG504)))</formula>
    </cfRule>
    <cfRule type="containsText" dxfId="3691" priority="5450" operator="containsText" text="Solde ATC 1">
      <formula>NOT(ISERROR(SEARCH("Solde ATC 1",AG504)))</formula>
    </cfRule>
    <cfRule type="beginsWith" dxfId="3690" priority="5451" operator="beginsWith" text="solde Form">
      <formula>LEFT(AG504,10)="solde Form"</formula>
    </cfRule>
    <cfRule type="containsText" dxfId="3689" priority="5452" operator="containsText" text="solde Jean">
      <formula>NOT(ISERROR(SEARCH("solde Jean",AG504)))</formula>
    </cfRule>
    <cfRule type="containsText" dxfId="3688" priority="5453" operator="containsText" text="solde ATC 2">
      <formula>NOT(ISERROR(SEARCH("solde ATC 2",AG504)))</formula>
    </cfRule>
    <cfRule type="containsText" dxfId="3687" priority="5454" operator="containsText" text="ac jean">
      <formula>NOT(ISERROR(SEARCH("ac jean",AG504)))</formula>
    </cfRule>
    <cfRule type="containsText" dxfId="3686" priority="5455" operator="containsText" text="ac ATC 2">
      <formula>NOT(ISERROR(SEARCH("ac ATC 2",AG504)))</formula>
    </cfRule>
    <cfRule type="containsText" dxfId="3685" priority="5456" operator="containsText" text="ac ATC 1">
      <formula>NOT(ISERROR(SEARCH("ac ATC 1",AG504)))</formula>
    </cfRule>
  </conditionalFormatting>
  <conditionalFormatting sqref="AF504">
    <cfRule type="containsText" dxfId="3684" priority="5414" operator="containsText" text="gestion">
      <formula>NOT(ISERROR(SEARCH("gestion",AF504)))</formula>
    </cfRule>
    <cfRule type="containsText" dxfId="3683" priority="5415" operator="containsText" text="materiel">
      <formula>NOT(ISERROR(SEARCH("materiel",AF504)))</formula>
    </cfRule>
    <cfRule type="containsText" dxfId="3682" priority="5416" operator="containsText" text="frais">
      <formula>NOT(ISERROR(SEARCH("frais",AF504)))</formula>
    </cfRule>
    <cfRule type="containsText" dxfId="3681" priority="5417" operator="containsText" text="salaires">
      <formula>NOT(ISERROR(SEARCH("salaires",AF504)))</formula>
    </cfRule>
    <cfRule type="containsText" dxfId="3680" priority="5418" operator="containsText" text="achats">
      <formula>NOT(ISERROR(SEARCH("achats",AF504)))</formula>
    </cfRule>
    <cfRule type="containsText" dxfId="3679" priority="5419" operator="containsText" text="ventes">
      <formula>NOT(ISERROR(SEARCH("ventes",AF504)))</formula>
    </cfRule>
  </conditionalFormatting>
  <conditionalFormatting sqref="AH504">
    <cfRule type="cellIs" dxfId="3678" priority="5412" operator="greaterThan">
      <formula>0</formula>
    </cfRule>
    <cfRule type="cellIs" dxfId="3677" priority="5413" operator="lessThan">
      <formula>0</formula>
    </cfRule>
  </conditionalFormatting>
  <conditionalFormatting sqref="AI504">
    <cfRule type="expression" dxfId="3676" priority="5410">
      <formula>AND(OR(AG504="frais de vie Jean",AG504="frais de vie ATC 1",AG504="frais de vie ATC 2",AG504="frais bancaires"),AO504&lt;0)</formula>
    </cfRule>
    <cfRule type="expression" dxfId="3675" priority="5411">
      <formula>AND(OR(AG504="frais de vie Jean",AG504="frais de vie ATC 1",AG504="frais de vie ATC 2",AG504="frais bancaires"),AO504="")</formula>
    </cfRule>
  </conditionalFormatting>
  <conditionalFormatting sqref="AI504">
    <cfRule type="beginsWith" dxfId="3674" priority="5373" operator="beginsWith" text="Solde Pre">
      <formula>LEFT(AI504,9)="Solde Pre"</formula>
    </cfRule>
    <cfRule type="beginsWith" dxfId="3673" priority="5374" operator="beginsWith" text="Ac Prest">
      <formula>LEFT(AI504,8)="Ac Prest"</formula>
    </cfRule>
    <cfRule type="beginsWith" dxfId="3672" priority="5375" operator="beginsWith" text="Ac Formations">
      <formula>LEFT(AI504,13)="Ac Formations"</formula>
    </cfRule>
    <cfRule type="containsText" dxfId="3671" priority="5376" operator="containsText" text="capital">
      <formula>NOT(ISERROR(SEARCH("capital",AI504)))</formula>
    </cfRule>
    <cfRule type="containsText" dxfId="3670" priority="5377" operator="containsText" text="impots">
      <formula>NOT(ISERROR(SEARCH("impots",AI504)))</formula>
    </cfRule>
    <cfRule type="containsText" dxfId="3669" priority="5378" operator="containsText" text="prêt">
      <formula>NOT(ISERROR(SEARCH("prêt",AI504)))</formula>
    </cfRule>
    <cfRule type="containsText" dxfId="3668" priority="5379" operator="containsText" text="cotis">
      <formula>NOT(ISERROR(SEARCH("cotis",AI504)))</formula>
    </cfRule>
    <cfRule type="containsText" dxfId="3667" priority="5380" operator="containsText" text="pub">
      <formula>NOT(ISERROR(SEARCH("pub",AI504)))</formula>
    </cfRule>
    <cfRule type="beginsWith" dxfId="3666" priority="5381" operator="beginsWith" text="formation">
      <formula>LEFT(AI504,9)="formation"</formula>
    </cfRule>
    <cfRule type="containsText" dxfId="3665" priority="5382" operator="containsText" text="tva">
      <formula>NOT(ISERROR(SEARCH("tva",AI504)))</formula>
    </cfRule>
    <cfRule type="containsText" dxfId="3664" priority="5383" operator="containsText" text="assur">
      <formula>NOT(ISERROR(SEARCH("assur",AI504)))</formula>
    </cfRule>
    <cfRule type="containsText" dxfId="3663" priority="5384" operator="containsText" text="bancai">
      <formula>NOT(ISERROR(SEARCH("bancai",AI504)))</formula>
    </cfRule>
    <cfRule type="containsText" dxfId="3662" priority="5385" operator="containsText" text="honor">
      <formula>NOT(ISERROR(SEARCH("honor",AI504)))</formula>
    </cfRule>
    <cfRule type="containsText" dxfId="3661" priority="5386" operator="containsText" text="invest">
      <formula>NOT(ISERROR(SEARCH("invest",AI504)))</formula>
    </cfRule>
    <cfRule type="containsText" dxfId="3660" priority="5387" operator="containsText" text="véhic">
      <formula>NOT(ISERROR(SEARCH("véhic",AI504)))</formula>
    </cfRule>
    <cfRule type="containsText" dxfId="3659" priority="5388" operator="containsText" text="loyer">
      <formula>NOT(ISERROR(SEARCH("loyer",AI504)))</formula>
    </cfRule>
    <cfRule type="containsText" dxfId="3658" priority="5389" operator="containsText" text="télé">
      <formula>NOT(ISERROR(SEARCH("télé",AI504)))</formula>
    </cfRule>
    <cfRule type="containsText" dxfId="3657" priority="5390" operator="containsText" text="bureau">
      <formula>NOT(ISERROR(SEARCH("bureau",AI504)))</formula>
    </cfRule>
    <cfRule type="containsText" dxfId="3656" priority="5391" operator="containsText" text="affr">
      <formula>NOT(ISERROR(SEARCH("affr",AI504)))</formula>
    </cfRule>
    <cfRule type="containsText" dxfId="3655" priority="5392" operator="containsText" text="vie ATC 2">
      <formula>NOT(ISERROR(SEARCH("vie ATC 2",AI504)))</formula>
    </cfRule>
    <cfRule type="containsText" dxfId="3654" priority="5393" operator="containsText" text="indemn">
      <formula>NOT(ISERROR(SEARCH("indemn",AI504)))</formula>
    </cfRule>
    <cfRule type="containsText" dxfId="3653" priority="5394" operator="containsText" text="vie ATC 1">
      <formula>NOT(ISERROR(SEARCH("vie ATC 1",AI504)))</formula>
    </cfRule>
    <cfRule type="containsText" dxfId="3652" priority="5395" operator="containsText" text="vie Jean">
      <formula>NOT(ISERROR(SEARCH("vie Jean",AI504)))</formula>
    </cfRule>
    <cfRule type="containsText" dxfId="3651" priority="5396" operator="containsText" text="ch sal">
      <formula>NOT(ISERROR(SEARCH("ch sal",AI504)))</formula>
    </cfRule>
    <cfRule type="containsText" dxfId="3650" priority="5397" operator="containsText" text="Salaires ATC 1">
      <formula>NOT(ISERROR(SEARCH("Salaires ATC 1",AI504)))</formula>
    </cfRule>
    <cfRule type="containsText" dxfId="3649" priority="5398" operator="containsText" text="salaires ATC 2">
      <formula>NOT(ISERROR(SEARCH("salaires ATC 2",AI504)))</formula>
    </cfRule>
    <cfRule type="containsText" dxfId="3648" priority="5399" operator="containsText" text="Salaires Jean">
      <formula>NOT(ISERROR(SEARCH("Salaires Jean",AI504)))</formula>
    </cfRule>
    <cfRule type="containsText" dxfId="3647" priority="5400" operator="containsText" text="achat materiel">
      <formula>NOT(ISERROR(SEARCH("achat materiel",AI504)))</formula>
    </cfRule>
    <cfRule type="containsText" dxfId="3646" priority="5401" operator="containsText" text="commissions">
      <formula>NOT(ISERROR(SEARCH("commissions",AI504)))</formula>
    </cfRule>
    <cfRule type="containsText" dxfId="3645" priority="5402" operator="containsText" text="divers ventes">
      <formula>NOT(ISERROR(SEARCH("divers ventes",AI504)))</formula>
    </cfRule>
    <cfRule type="containsText" dxfId="3644" priority="5403" operator="containsText" text="Solde ATC 1">
      <formula>NOT(ISERROR(SEARCH("Solde ATC 1",AI504)))</formula>
    </cfRule>
    <cfRule type="beginsWith" dxfId="3643" priority="5404" operator="beginsWith" text="solde Form">
      <formula>LEFT(AI504,10)="solde Form"</formula>
    </cfRule>
    <cfRule type="containsText" dxfId="3642" priority="5405" operator="containsText" text="solde Jean">
      <formula>NOT(ISERROR(SEARCH("solde Jean",AI504)))</formula>
    </cfRule>
    <cfRule type="containsText" dxfId="3641" priority="5406" operator="containsText" text="solde ATC 2">
      <formula>NOT(ISERROR(SEARCH("solde ATC 2",AI504)))</formula>
    </cfRule>
    <cfRule type="containsText" dxfId="3640" priority="5407" operator="containsText" text="ac jean">
      <formula>NOT(ISERROR(SEARCH("ac jean",AI504)))</formula>
    </cfRule>
    <cfRule type="containsText" dxfId="3639" priority="5408" operator="containsText" text="ac ATC 2">
      <formula>NOT(ISERROR(SEARCH("ac ATC 2",AI504)))</formula>
    </cfRule>
    <cfRule type="containsText" dxfId="3638" priority="5409" operator="containsText" text="ac ATC 1">
      <formula>NOT(ISERROR(SEARCH("ac ATC 1",AI504)))</formula>
    </cfRule>
  </conditionalFormatting>
  <conditionalFormatting sqref="AH504">
    <cfRule type="containsText" dxfId="3637" priority="5367" operator="containsText" text="gestion">
      <formula>NOT(ISERROR(SEARCH("gestion",AH504)))</formula>
    </cfRule>
    <cfRule type="containsText" dxfId="3636" priority="5368" operator="containsText" text="materiel">
      <formula>NOT(ISERROR(SEARCH("materiel",AH504)))</formula>
    </cfRule>
    <cfRule type="containsText" dxfId="3635" priority="5369" operator="containsText" text="frais">
      <formula>NOT(ISERROR(SEARCH("frais",AH504)))</formula>
    </cfRule>
    <cfRule type="containsText" dxfId="3634" priority="5370" operator="containsText" text="salaires">
      <formula>NOT(ISERROR(SEARCH("salaires",AH504)))</formula>
    </cfRule>
    <cfRule type="containsText" dxfId="3633" priority="5371" operator="containsText" text="achats">
      <formula>NOT(ISERROR(SEARCH("achats",AH504)))</formula>
    </cfRule>
    <cfRule type="containsText" dxfId="3632" priority="5372" operator="containsText" text="ventes">
      <formula>NOT(ISERROR(SEARCH("ventes",AH504)))</formula>
    </cfRule>
  </conditionalFormatting>
  <conditionalFormatting sqref="AI504">
    <cfRule type="beginsWith" dxfId="3631" priority="5330" operator="beginsWith" text="Solde Pre">
      <formula>LEFT(AI504,9)="Solde Pre"</formula>
    </cfRule>
    <cfRule type="beginsWith" dxfId="3630" priority="5331" operator="beginsWith" text="Ac Prest">
      <formula>LEFT(AI504,8)="Ac Prest"</formula>
    </cfRule>
    <cfRule type="beginsWith" dxfId="3629" priority="5332" operator="beginsWith" text="Ac Formations">
      <formula>LEFT(AI504,13)="Ac Formations"</formula>
    </cfRule>
    <cfRule type="containsText" dxfId="3628" priority="5333" operator="containsText" text="capital">
      <formula>NOT(ISERROR(SEARCH("capital",AI504)))</formula>
    </cfRule>
    <cfRule type="containsText" dxfId="3627" priority="5334" operator="containsText" text="impots">
      <formula>NOT(ISERROR(SEARCH("impots",AI504)))</formula>
    </cfRule>
    <cfRule type="containsText" dxfId="3626" priority="5335" operator="containsText" text="prêt">
      <formula>NOT(ISERROR(SEARCH("prêt",AI504)))</formula>
    </cfRule>
    <cfRule type="containsText" dxfId="3625" priority="5336" operator="containsText" text="cotis">
      <formula>NOT(ISERROR(SEARCH("cotis",AI504)))</formula>
    </cfRule>
    <cfRule type="containsText" dxfId="3624" priority="5337" operator="containsText" text="pub">
      <formula>NOT(ISERROR(SEARCH("pub",AI504)))</formula>
    </cfRule>
    <cfRule type="beginsWith" dxfId="3623" priority="5338" operator="beginsWith" text="formation">
      <formula>LEFT(AI504,9)="formation"</formula>
    </cfRule>
    <cfRule type="containsText" dxfId="3622" priority="5339" operator="containsText" text="tva">
      <formula>NOT(ISERROR(SEARCH("tva",AI504)))</formula>
    </cfRule>
    <cfRule type="containsText" dxfId="3621" priority="5340" operator="containsText" text="assur">
      <formula>NOT(ISERROR(SEARCH("assur",AI504)))</formula>
    </cfRule>
    <cfRule type="containsText" dxfId="3620" priority="5341" operator="containsText" text="bancai">
      <formula>NOT(ISERROR(SEARCH("bancai",AI504)))</formula>
    </cfRule>
    <cfRule type="containsText" dxfId="3619" priority="5342" operator="containsText" text="honor">
      <formula>NOT(ISERROR(SEARCH("honor",AI504)))</formula>
    </cfRule>
    <cfRule type="containsText" dxfId="3618" priority="5343" operator="containsText" text="invest">
      <formula>NOT(ISERROR(SEARCH("invest",AI504)))</formula>
    </cfRule>
    <cfRule type="containsText" dxfId="3617" priority="5344" operator="containsText" text="véhic">
      <formula>NOT(ISERROR(SEARCH("véhic",AI504)))</formula>
    </cfRule>
    <cfRule type="containsText" dxfId="3616" priority="5345" operator="containsText" text="loyer">
      <formula>NOT(ISERROR(SEARCH("loyer",AI504)))</formula>
    </cfRule>
    <cfRule type="containsText" dxfId="3615" priority="5346" operator="containsText" text="télé">
      <formula>NOT(ISERROR(SEARCH("télé",AI504)))</formula>
    </cfRule>
    <cfRule type="containsText" dxfId="3614" priority="5347" operator="containsText" text="bureau">
      <formula>NOT(ISERROR(SEARCH("bureau",AI504)))</formula>
    </cfRule>
    <cfRule type="containsText" dxfId="3613" priority="5348" operator="containsText" text="affr">
      <formula>NOT(ISERROR(SEARCH("affr",AI504)))</formula>
    </cfRule>
    <cfRule type="containsText" dxfId="3612" priority="5349" operator="containsText" text="vie ATC 2">
      <formula>NOT(ISERROR(SEARCH("vie ATC 2",AI504)))</formula>
    </cfRule>
    <cfRule type="containsText" dxfId="3611" priority="5350" operator="containsText" text="indemn">
      <formula>NOT(ISERROR(SEARCH("indemn",AI504)))</formula>
    </cfRule>
    <cfRule type="containsText" dxfId="3610" priority="5351" operator="containsText" text="vie ATC 1">
      <formula>NOT(ISERROR(SEARCH("vie ATC 1",AI504)))</formula>
    </cfRule>
    <cfRule type="containsText" dxfId="3609" priority="5352" operator="containsText" text="vie Jean">
      <formula>NOT(ISERROR(SEARCH("vie Jean",AI504)))</formula>
    </cfRule>
    <cfRule type="containsText" dxfId="3608" priority="5353" operator="containsText" text="ch sal">
      <formula>NOT(ISERROR(SEARCH("ch sal",AI504)))</formula>
    </cfRule>
    <cfRule type="containsText" dxfId="3607" priority="5354" operator="containsText" text="Salaires ATC 1">
      <formula>NOT(ISERROR(SEARCH("Salaires ATC 1",AI504)))</formula>
    </cfRule>
    <cfRule type="containsText" dxfId="3606" priority="5355" operator="containsText" text="salaires ATC 2">
      <formula>NOT(ISERROR(SEARCH("salaires ATC 2",AI504)))</formula>
    </cfRule>
    <cfRule type="containsText" dxfId="3605" priority="5356" operator="containsText" text="Salaires Jean">
      <formula>NOT(ISERROR(SEARCH("Salaires Jean",AI504)))</formula>
    </cfRule>
    <cfRule type="containsText" dxfId="3604" priority="5357" operator="containsText" text="achat materiel">
      <formula>NOT(ISERROR(SEARCH("achat materiel",AI504)))</formula>
    </cfRule>
    <cfRule type="containsText" dxfId="3603" priority="5358" operator="containsText" text="commissions">
      <formula>NOT(ISERROR(SEARCH("commissions",AI504)))</formula>
    </cfRule>
    <cfRule type="containsText" dxfId="3602" priority="5359" operator="containsText" text="divers ventes">
      <formula>NOT(ISERROR(SEARCH("divers ventes",AI504)))</formula>
    </cfRule>
    <cfRule type="containsText" dxfId="3601" priority="5360" operator="containsText" text="Solde ATC 1">
      <formula>NOT(ISERROR(SEARCH("Solde ATC 1",AI504)))</formula>
    </cfRule>
    <cfRule type="beginsWith" dxfId="3600" priority="5361" operator="beginsWith" text="solde Form">
      <formula>LEFT(AI504,10)="solde Form"</formula>
    </cfRule>
    <cfRule type="containsText" dxfId="3599" priority="5362" operator="containsText" text="solde Jean">
      <formula>NOT(ISERROR(SEARCH("solde Jean",AI504)))</formula>
    </cfRule>
    <cfRule type="containsText" dxfId="3598" priority="5363" operator="containsText" text="solde ATC 2">
      <formula>NOT(ISERROR(SEARCH("solde ATC 2",AI504)))</formula>
    </cfRule>
    <cfRule type="containsText" dxfId="3597" priority="5364" operator="containsText" text="ac jean">
      <formula>NOT(ISERROR(SEARCH("ac jean",AI504)))</formula>
    </cfRule>
    <cfRule type="containsText" dxfId="3596" priority="5365" operator="containsText" text="ac ATC 2">
      <formula>NOT(ISERROR(SEARCH("ac ATC 2",AI504)))</formula>
    </cfRule>
    <cfRule type="containsText" dxfId="3595" priority="5366" operator="containsText" text="ac ATC 1">
      <formula>NOT(ISERROR(SEARCH("ac ATC 1",AI504)))</formula>
    </cfRule>
  </conditionalFormatting>
  <conditionalFormatting sqref="AH504">
    <cfRule type="containsText" dxfId="3594" priority="5324" operator="containsText" text="gestion">
      <formula>NOT(ISERROR(SEARCH("gestion",AH504)))</formula>
    </cfRule>
    <cfRule type="containsText" dxfId="3593" priority="5325" operator="containsText" text="materiel">
      <formula>NOT(ISERROR(SEARCH("materiel",AH504)))</formula>
    </cfRule>
    <cfRule type="containsText" dxfId="3592" priority="5326" operator="containsText" text="frais">
      <formula>NOT(ISERROR(SEARCH("frais",AH504)))</formula>
    </cfRule>
    <cfRule type="containsText" dxfId="3591" priority="5327" operator="containsText" text="salaires">
      <formula>NOT(ISERROR(SEARCH("salaires",AH504)))</formula>
    </cfRule>
    <cfRule type="containsText" dxfId="3590" priority="5328" operator="containsText" text="achats">
      <formula>NOT(ISERROR(SEARCH("achats",AH504)))</formula>
    </cfRule>
    <cfRule type="containsText" dxfId="3589" priority="5329" operator="containsText" text="ventes">
      <formula>NOT(ISERROR(SEARCH("ventes",AH504)))</formula>
    </cfRule>
  </conditionalFormatting>
  <conditionalFormatting sqref="AG504">
    <cfRule type="beginsWith" dxfId="3588" priority="5287" operator="beginsWith" text="Solde Pre">
      <formula>LEFT(AG504,9)="Solde Pre"</formula>
    </cfRule>
    <cfRule type="beginsWith" dxfId="3587" priority="5288" operator="beginsWith" text="Ac Prest">
      <formula>LEFT(AG504,8)="Ac Prest"</formula>
    </cfRule>
    <cfRule type="beginsWith" dxfId="3586" priority="5289" operator="beginsWith" text="Ac Formations">
      <formula>LEFT(AG504,13)="Ac Formations"</formula>
    </cfRule>
    <cfRule type="containsText" dxfId="3585" priority="5290" operator="containsText" text="capital">
      <formula>NOT(ISERROR(SEARCH("capital",AG504)))</formula>
    </cfRule>
    <cfRule type="containsText" dxfId="3584" priority="5291" operator="containsText" text="impots">
      <formula>NOT(ISERROR(SEARCH("impots",AG504)))</formula>
    </cfRule>
    <cfRule type="containsText" dxfId="3583" priority="5292" operator="containsText" text="prêt">
      <formula>NOT(ISERROR(SEARCH("prêt",AG504)))</formula>
    </cfRule>
    <cfRule type="containsText" dxfId="3582" priority="5293" operator="containsText" text="cotis">
      <formula>NOT(ISERROR(SEARCH("cotis",AG504)))</formula>
    </cfRule>
    <cfRule type="containsText" dxfId="3581" priority="5294" operator="containsText" text="pub">
      <formula>NOT(ISERROR(SEARCH("pub",AG504)))</formula>
    </cfRule>
    <cfRule type="beginsWith" dxfId="3580" priority="5295" operator="beginsWith" text="formation">
      <formula>LEFT(AG504,9)="formation"</formula>
    </cfRule>
    <cfRule type="containsText" dxfId="3579" priority="5296" operator="containsText" text="tva">
      <formula>NOT(ISERROR(SEARCH("tva",AG504)))</formula>
    </cfRule>
    <cfRule type="containsText" dxfId="3578" priority="5297" operator="containsText" text="assur">
      <formula>NOT(ISERROR(SEARCH("assur",AG504)))</formula>
    </cfRule>
    <cfRule type="containsText" dxfId="3577" priority="5298" operator="containsText" text="bancai">
      <formula>NOT(ISERROR(SEARCH("bancai",AG504)))</formula>
    </cfRule>
    <cfRule type="containsText" dxfId="3576" priority="5299" operator="containsText" text="honor">
      <formula>NOT(ISERROR(SEARCH("honor",AG504)))</formula>
    </cfRule>
    <cfRule type="containsText" dxfId="3575" priority="5300" operator="containsText" text="invest">
      <formula>NOT(ISERROR(SEARCH("invest",AG504)))</formula>
    </cfRule>
    <cfRule type="containsText" dxfId="3574" priority="5301" operator="containsText" text="véhic">
      <formula>NOT(ISERROR(SEARCH("véhic",AG504)))</formula>
    </cfRule>
    <cfRule type="containsText" dxfId="3573" priority="5302" operator="containsText" text="loyer">
      <formula>NOT(ISERROR(SEARCH("loyer",AG504)))</formula>
    </cfRule>
    <cfRule type="containsText" dxfId="3572" priority="5303" operator="containsText" text="télé">
      <formula>NOT(ISERROR(SEARCH("télé",AG504)))</formula>
    </cfRule>
    <cfRule type="containsText" dxfId="3571" priority="5304" operator="containsText" text="bureau">
      <formula>NOT(ISERROR(SEARCH("bureau",AG504)))</formula>
    </cfRule>
    <cfRule type="containsText" dxfId="3570" priority="5305" operator="containsText" text="affr">
      <formula>NOT(ISERROR(SEARCH("affr",AG504)))</formula>
    </cfRule>
    <cfRule type="containsText" dxfId="3569" priority="5306" operator="containsText" text="vie ATC 2">
      <formula>NOT(ISERROR(SEARCH("vie ATC 2",AG504)))</formula>
    </cfRule>
    <cfRule type="containsText" dxfId="3568" priority="5307" operator="containsText" text="indemn">
      <formula>NOT(ISERROR(SEARCH("indemn",AG504)))</formula>
    </cfRule>
    <cfRule type="containsText" dxfId="3567" priority="5308" operator="containsText" text="vie ATC 1">
      <formula>NOT(ISERROR(SEARCH("vie ATC 1",AG504)))</formula>
    </cfRule>
    <cfRule type="containsText" dxfId="3566" priority="5309" operator="containsText" text="vie Jean">
      <formula>NOT(ISERROR(SEARCH("vie Jean",AG504)))</formula>
    </cfRule>
    <cfRule type="containsText" dxfId="3565" priority="5310" operator="containsText" text="ch sal">
      <formula>NOT(ISERROR(SEARCH("ch sal",AG504)))</formula>
    </cfRule>
    <cfRule type="containsText" dxfId="3564" priority="5311" operator="containsText" text="Salaires ATC 1">
      <formula>NOT(ISERROR(SEARCH("Salaires ATC 1",AG504)))</formula>
    </cfRule>
    <cfRule type="containsText" dxfId="3563" priority="5312" operator="containsText" text="salaires ATC 2">
      <formula>NOT(ISERROR(SEARCH("salaires ATC 2",AG504)))</formula>
    </cfRule>
    <cfRule type="containsText" dxfId="3562" priority="5313" operator="containsText" text="Salaires Jean">
      <formula>NOT(ISERROR(SEARCH("Salaires Jean",AG504)))</formula>
    </cfRule>
    <cfRule type="containsText" dxfId="3561" priority="5314" operator="containsText" text="achat materiel">
      <formula>NOT(ISERROR(SEARCH("achat materiel",AG504)))</formula>
    </cfRule>
    <cfRule type="containsText" dxfId="3560" priority="5315" operator="containsText" text="commissions">
      <formula>NOT(ISERROR(SEARCH("commissions",AG504)))</formula>
    </cfRule>
    <cfRule type="containsText" dxfId="3559" priority="5316" operator="containsText" text="divers ventes">
      <formula>NOT(ISERROR(SEARCH("divers ventes",AG504)))</formula>
    </cfRule>
    <cfRule type="containsText" dxfId="3558" priority="5317" operator="containsText" text="Solde ATC 1">
      <formula>NOT(ISERROR(SEARCH("Solde ATC 1",AG504)))</formula>
    </cfRule>
    <cfRule type="beginsWith" dxfId="3557" priority="5318" operator="beginsWith" text="solde Form">
      <formula>LEFT(AG504,10)="solde Form"</formula>
    </cfRule>
    <cfRule type="containsText" dxfId="3556" priority="5319" operator="containsText" text="solde Jean">
      <formula>NOT(ISERROR(SEARCH("solde Jean",AG504)))</formula>
    </cfRule>
    <cfRule type="containsText" dxfId="3555" priority="5320" operator="containsText" text="solde ATC 2">
      <formula>NOT(ISERROR(SEARCH("solde ATC 2",AG504)))</formula>
    </cfRule>
    <cfRule type="containsText" dxfId="3554" priority="5321" operator="containsText" text="ac jean">
      <formula>NOT(ISERROR(SEARCH("ac jean",AG504)))</formula>
    </cfRule>
    <cfRule type="containsText" dxfId="3553" priority="5322" operator="containsText" text="ac ATC 2">
      <formula>NOT(ISERROR(SEARCH("ac ATC 2",AG504)))</formula>
    </cfRule>
    <cfRule type="containsText" dxfId="3552" priority="5323" operator="containsText" text="ac ATC 1">
      <formula>NOT(ISERROR(SEARCH("ac ATC 1",AG504)))</formula>
    </cfRule>
  </conditionalFormatting>
  <conditionalFormatting sqref="AF504">
    <cfRule type="containsText" dxfId="3551" priority="5281" operator="containsText" text="gestion">
      <formula>NOT(ISERROR(SEARCH("gestion",AF504)))</formula>
    </cfRule>
    <cfRule type="containsText" dxfId="3550" priority="5282" operator="containsText" text="materiel">
      <formula>NOT(ISERROR(SEARCH("materiel",AF504)))</formula>
    </cfRule>
    <cfRule type="containsText" dxfId="3549" priority="5283" operator="containsText" text="frais">
      <formula>NOT(ISERROR(SEARCH("frais",AF504)))</formula>
    </cfRule>
    <cfRule type="containsText" dxfId="3548" priority="5284" operator="containsText" text="salaires">
      <formula>NOT(ISERROR(SEARCH("salaires",AF504)))</formula>
    </cfRule>
    <cfRule type="containsText" dxfId="3547" priority="5285" operator="containsText" text="achats">
      <formula>NOT(ISERROR(SEARCH("achats",AF504)))</formula>
    </cfRule>
    <cfRule type="containsText" dxfId="3546" priority="5286" operator="containsText" text="ventes">
      <formula>NOT(ISERROR(SEARCH("ventes",AF504)))</formula>
    </cfRule>
  </conditionalFormatting>
  <conditionalFormatting sqref="AH504">
    <cfRule type="cellIs" dxfId="3545" priority="5279" operator="greaterThan">
      <formula>0</formula>
    </cfRule>
    <cfRule type="cellIs" dxfId="3544" priority="5280" operator="lessThan">
      <formula>0</formula>
    </cfRule>
  </conditionalFormatting>
  <conditionalFormatting sqref="AI504">
    <cfRule type="expression" dxfId="3543" priority="5277">
      <formula>AND(OR(AG504="frais de vie Jean",AG504="frais de vie ATC 1",AG504="frais de vie ATC 2",AG504="frais bancaires"),AM504&lt;0)</formula>
    </cfRule>
    <cfRule type="expression" dxfId="3542" priority="5278">
      <formula>AND(OR(AG504="frais de vie Jean",AG504="frais de vie ATC 1",AG504="frais de vie ATC 2",AG504="frais bancaires"),AM504="")</formula>
    </cfRule>
  </conditionalFormatting>
  <conditionalFormatting sqref="AG504">
    <cfRule type="beginsWith" dxfId="3541" priority="5240" operator="beginsWith" text="Solde Pre">
      <formula>LEFT(AG504,9)="Solde Pre"</formula>
    </cfRule>
    <cfRule type="beginsWith" dxfId="3540" priority="5241" operator="beginsWith" text="Ac Prest">
      <formula>LEFT(AG504,8)="Ac Prest"</formula>
    </cfRule>
    <cfRule type="beginsWith" dxfId="3539" priority="5242" operator="beginsWith" text="Ac Formations">
      <formula>LEFT(AG504,13)="Ac Formations"</formula>
    </cfRule>
    <cfRule type="containsText" dxfId="3538" priority="5243" operator="containsText" text="capital">
      <formula>NOT(ISERROR(SEARCH("capital",AG504)))</formula>
    </cfRule>
    <cfRule type="containsText" dxfId="3537" priority="5244" operator="containsText" text="impots">
      <formula>NOT(ISERROR(SEARCH("impots",AG504)))</formula>
    </cfRule>
    <cfRule type="containsText" dxfId="3536" priority="5245" operator="containsText" text="prêt">
      <formula>NOT(ISERROR(SEARCH("prêt",AG504)))</formula>
    </cfRule>
    <cfRule type="containsText" dxfId="3535" priority="5246" operator="containsText" text="cotis">
      <formula>NOT(ISERROR(SEARCH("cotis",AG504)))</formula>
    </cfRule>
    <cfRule type="containsText" dxfId="3534" priority="5247" operator="containsText" text="pub">
      <formula>NOT(ISERROR(SEARCH("pub",AG504)))</formula>
    </cfRule>
    <cfRule type="beginsWith" dxfId="3533" priority="5248" operator="beginsWith" text="formation">
      <formula>LEFT(AG504,9)="formation"</formula>
    </cfRule>
    <cfRule type="containsText" dxfId="3532" priority="5249" operator="containsText" text="tva">
      <formula>NOT(ISERROR(SEARCH("tva",AG504)))</formula>
    </cfRule>
    <cfRule type="containsText" dxfId="3531" priority="5250" operator="containsText" text="assur">
      <formula>NOT(ISERROR(SEARCH("assur",AG504)))</formula>
    </cfRule>
    <cfRule type="containsText" dxfId="3530" priority="5251" operator="containsText" text="bancai">
      <formula>NOT(ISERROR(SEARCH("bancai",AG504)))</formula>
    </cfRule>
    <cfRule type="containsText" dxfId="3529" priority="5252" operator="containsText" text="honor">
      <formula>NOT(ISERROR(SEARCH("honor",AG504)))</formula>
    </cfRule>
    <cfRule type="containsText" dxfId="3528" priority="5253" operator="containsText" text="invest">
      <formula>NOT(ISERROR(SEARCH("invest",AG504)))</formula>
    </cfRule>
    <cfRule type="containsText" dxfId="3527" priority="5254" operator="containsText" text="véhic">
      <formula>NOT(ISERROR(SEARCH("véhic",AG504)))</formula>
    </cfRule>
    <cfRule type="containsText" dxfId="3526" priority="5255" operator="containsText" text="loyer">
      <formula>NOT(ISERROR(SEARCH("loyer",AG504)))</formula>
    </cfRule>
    <cfRule type="containsText" dxfId="3525" priority="5256" operator="containsText" text="télé">
      <formula>NOT(ISERROR(SEARCH("télé",AG504)))</formula>
    </cfRule>
    <cfRule type="containsText" dxfId="3524" priority="5257" operator="containsText" text="bureau">
      <formula>NOT(ISERROR(SEARCH("bureau",AG504)))</formula>
    </cfRule>
    <cfRule type="containsText" dxfId="3523" priority="5258" operator="containsText" text="affr">
      <formula>NOT(ISERROR(SEARCH("affr",AG504)))</formula>
    </cfRule>
    <cfRule type="containsText" dxfId="3522" priority="5259" operator="containsText" text="vie ATC 2">
      <formula>NOT(ISERROR(SEARCH("vie ATC 2",AG504)))</formula>
    </cfRule>
    <cfRule type="containsText" dxfId="3521" priority="5260" operator="containsText" text="indemn">
      <formula>NOT(ISERROR(SEARCH("indemn",AG504)))</formula>
    </cfRule>
    <cfRule type="containsText" dxfId="3520" priority="5261" operator="containsText" text="vie ATC 1">
      <formula>NOT(ISERROR(SEARCH("vie ATC 1",AG504)))</formula>
    </cfRule>
    <cfRule type="containsText" dxfId="3519" priority="5262" operator="containsText" text="vie Jean">
      <formula>NOT(ISERROR(SEARCH("vie Jean",AG504)))</formula>
    </cfRule>
    <cfRule type="containsText" dxfId="3518" priority="5263" operator="containsText" text="ch sal">
      <formula>NOT(ISERROR(SEARCH("ch sal",AG504)))</formula>
    </cfRule>
    <cfRule type="containsText" dxfId="3517" priority="5264" operator="containsText" text="Salaires ATC 1">
      <formula>NOT(ISERROR(SEARCH("Salaires ATC 1",AG504)))</formula>
    </cfRule>
    <cfRule type="containsText" dxfId="3516" priority="5265" operator="containsText" text="salaires ATC 2">
      <formula>NOT(ISERROR(SEARCH("salaires ATC 2",AG504)))</formula>
    </cfRule>
    <cfRule type="containsText" dxfId="3515" priority="5266" operator="containsText" text="Salaires Jean">
      <formula>NOT(ISERROR(SEARCH("Salaires Jean",AG504)))</formula>
    </cfRule>
    <cfRule type="containsText" dxfId="3514" priority="5267" operator="containsText" text="achat materiel">
      <formula>NOT(ISERROR(SEARCH("achat materiel",AG504)))</formula>
    </cfRule>
    <cfRule type="containsText" dxfId="3513" priority="5268" operator="containsText" text="commissions">
      <formula>NOT(ISERROR(SEARCH("commissions",AG504)))</formula>
    </cfRule>
    <cfRule type="containsText" dxfId="3512" priority="5269" operator="containsText" text="divers ventes">
      <formula>NOT(ISERROR(SEARCH("divers ventes",AG504)))</formula>
    </cfRule>
    <cfRule type="containsText" dxfId="3511" priority="5270" operator="containsText" text="Solde ATC 1">
      <formula>NOT(ISERROR(SEARCH("Solde ATC 1",AG504)))</formula>
    </cfRule>
    <cfRule type="beginsWith" dxfId="3510" priority="5271" operator="beginsWith" text="solde Form">
      <formula>LEFT(AG504,10)="solde Form"</formula>
    </cfRule>
    <cfRule type="containsText" dxfId="3509" priority="5272" operator="containsText" text="solde Jean">
      <formula>NOT(ISERROR(SEARCH("solde Jean",AG504)))</formula>
    </cfRule>
    <cfRule type="containsText" dxfId="3508" priority="5273" operator="containsText" text="solde ATC 2">
      <formula>NOT(ISERROR(SEARCH("solde ATC 2",AG504)))</formula>
    </cfRule>
    <cfRule type="containsText" dxfId="3507" priority="5274" operator="containsText" text="ac jean">
      <formula>NOT(ISERROR(SEARCH("ac jean",AG504)))</formula>
    </cfRule>
    <cfRule type="containsText" dxfId="3506" priority="5275" operator="containsText" text="ac ATC 2">
      <formula>NOT(ISERROR(SEARCH("ac ATC 2",AG504)))</formula>
    </cfRule>
    <cfRule type="containsText" dxfId="3505" priority="5276" operator="containsText" text="ac ATC 1">
      <formula>NOT(ISERROR(SEARCH("ac ATC 1",AG504)))</formula>
    </cfRule>
  </conditionalFormatting>
  <conditionalFormatting sqref="AF504">
    <cfRule type="containsText" dxfId="3504" priority="5234" operator="containsText" text="gestion">
      <formula>NOT(ISERROR(SEARCH("gestion",AF504)))</formula>
    </cfRule>
    <cfRule type="containsText" dxfId="3503" priority="5235" operator="containsText" text="materiel">
      <formula>NOT(ISERROR(SEARCH("materiel",AF504)))</formula>
    </cfRule>
    <cfRule type="containsText" dxfId="3502" priority="5236" operator="containsText" text="frais">
      <formula>NOT(ISERROR(SEARCH("frais",AF504)))</formula>
    </cfRule>
    <cfRule type="containsText" dxfId="3501" priority="5237" operator="containsText" text="salaires">
      <formula>NOT(ISERROR(SEARCH("salaires",AF504)))</formula>
    </cfRule>
    <cfRule type="containsText" dxfId="3500" priority="5238" operator="containsText" text="achats">
      <formula>NOT(ISERROR(SEARCH("achats",AF504)))</formula>
    </cfRule>
    <cfRule type="containsText" dxfId="3499" priority="5239" operator="containsText" text="ventes">
      <formula>NOT(ISERROR(SEARCH("ventes",AF504)))</formula>
    </cfRule>
  </conditionalFormatting>
  <conditionalFormatting sqref="AH504">
    <cfRule type="cellIs" dxfId="3498" priority="5232" operator="greaterThan">
      <formula>0</formula>
    </cfRule>
    <cfRule type="cellIs" dxfId="3497" priority="5233" operator="lessThan">
      <formula>0</formula>
    </cfRule>
  </conditionalFormatting>
  <conditionalFormatting sqref="AI504">
    <cfRule type="expression" dxfId="3496" priority="5230">
      <formula>AND(OR(AG504="frais de vie Jean",AG504="frais de vie ATC 1",AG504="frais de vie ATC 2",AG504="frais bancaires"),AM504&lt;0)</formula>
    </cfRule>
    <cfRule type="expression" dxfId="3495" priority="5231">
      <formula>AND(OR(AG504="frais de vie Jean",AG504="frais de vie ATC 1",AG504="frais de vie ATC 2",AG504="frais bancaires"),AM504="")</formula>
    </cfRule>
  </conditionalFormatting>
  <conditionalFormatting sqref="AG504">
    <cfRule type="beginsWith" dxfId="3494" priority="5193" operator="beginsWith" text="Solde Pre">
      <formula>LEFT(AG504,9)="Solde Pre"</formula>
    </cfRule>
    <cfRule type="beginsWith" dxfId="3493" priority="5194" operator="beginsWith" text="Ac Prest">
      <formula>LEFT(AG504,8)="Ac Prest"</formula>
    </cfRule>
    <cfRule type="beginsWith" dxfId="3492" priority="5195" operator="beginsWith" text="Ac Formations">
      <formula>LEFT(AG504,13)="Ac Formations"</formula>
    </cfRule>
    <cfRule type="containsText" dxfId="3491" priority="5196" operator="containsText" text="capital">
      <formula>NOT(ISERROR(SEARCH("capital",AG504)))</formula>
    </cfRule>
    <cfRule type="containsText" dxfId="3490" priority="5197" operator="containsText" text="impots">
      <formula>NOT(ISERROR(SEARCH("impots",AG504)))</formula>
    </cfRule>
    <cfRule type="containsText" dxfId="3489" priority="5198" operator="containsText" text="prêt">
      <formula>NOT(ISERROR(SEARCH("prêt",AG504)))</formula>
    </cfRule>
    <cfRule type="containsText" dxfId="3488" priority="5199" operator="containsText" text="cotis">
      <formula>NOT(ISERROR(SEARCH("cotis",AG504)))</formula>
    </cfRule>
    <cfRule type="containsText" dxfId="3487" priority="5200" operator="containsText" text="pub">
      <formula>NOT(ISERROR(SEARCH("pub",AG504)))</formula>
    </cfRule>
    <cfRule type="beginsWith" dxfId="3486" priority="5201" operator="beginsWith" text="formation">
      <formula>LEFT(AG504,9)="formation"</formula>
    </cfRule>
    <cfRule type="containsText" dxfId="3485" priority="5202" operator="containsText" text="tva">
      <formula>NOT(ISERROR(SEARCH("tva",AG504)))</formula>
    </cfRule>
    <cfRule type="containsText" dxfId="3484" priority="5203" operator="containsText" text="assur">
      <formula>NOT(ISERROR(SEARCH("assur",AG504)))</formula>
    </cfRule>
    <cfRule type="containsText" dxfId="3483" priority="5204" operator="containsText" text="bancai">
      <formula>NOT(ISERROR(SEARCH("bancai",AG504)))</formula>
    </cfRule>
    <cfRule type="containsText" dxfId="3482" priority="5205" operator="containsText" text="honor">
      <formula>NOT(ISERROR(SEARCH("honor",AG504)))</formula>
    </cfRule>
    <cfRule type="containsText" dxfId="3481" priority="5206" operator="containsText" text="invest">
      <formula>NOT(ISERROR(SEARCH("invest",AG504)))</formula>
    </cfRule>
    <cfRule type="containsText" dxfId="3480" priority="5207" operator="containsText" text="véhic">
      <formula>NOT(ISERROR(SEARCH("véhic",AG504)))</formula>
    </cfRule>
    <cfRule type="containsText" dxfId="3479" priority="5208" operator="containsText" text="loyer">
      <formula>NOT(ISERROR(SEARCH("loyer",AG504)))</formula>
    </cfRule>
    <cfRule type="containsText" dxfId="3478" priority="5209" operator="containsText" text="télé">
      <formula>NOT(ISERROR(SEARCH("télé",AG504)))</formula>
    </cfRule>
    <cfRule type="containsText" dxfId="3477" priority="5210" operator="containsText" text="bureau">
      <formula>NOT(ISERROR(SEARCH("bureau",AG504)))</formula>
    </cfRule>
    <cfRule type="containsText" dxfId="3476" priority="5211" operator="containsText" text="affr">
      <formula>NOT(ISERROR(SEARCH("affr",AG504)))</formula>
    </cfRule>
    <cfRule type="containsText" dxfId="3475" priority="5212" operator="containsText" text="vie ATC 2">
      <formula>NOT(ISERROR(SEARCH("vie ATC 2",AG504)))</formula>
    </cfRule>
    <cfRule type="containsText" dxfId="3474" priority="5213" operator="containsText" text="indemn">
      <formula>NOT(ISERROR(SEARCH("indemn",AG504)))</formula>
    </cfRule>
    <cfRule type="containsText" dxfId="3473" priority="5214" operator="containsText" text="vie ATC 1">
      <formula>NOT(ISERROR(SEARCH("vie ATC 1",AG504)))</formula>
    </cfRule>
    <cfRule type="containsText" dxfId="3472" priority="5215" operator="containsText" text="vie Jean">
      <formula>NOT(ISERROR(SEARCH("vie Jean",AG504)))</formula>
    </cfRule>
    <cfRule type="containsText" dxfId="3471" priority="5216" operator="containsText" text="ch sal">
      <formula>NOT(ISERROR(SEARCH("ch sal",AG504)))</formula>
    </cfRule>
    <cfRule type="containsText" dxfId="3470" priority="5217" operator="containsText" text="Salaires ATC 1">
      <formula>NOT(ISERROR(SEARCH("Salaires ATC 1",AG504)))</formula>
    </cfRule>
    <cfRule type="containsText" dxfId="3469" priority="5218" operator="containsText" text="salaires ATC 2">
      <formula>NOT(ISERROR(SEARCH("salaires ATC 2",AG504)))</formula>
    </cfRule>
    <cfRule type="containsText" dxfId="3468" priority="5219" operator="containsText" text="Salaires Jean">
      <formula>NOT(ISERROR(SEARCH("Salaires Jean",AG504)))</formula>
    </cfRule>
    <cfRule type="containsText" dxfId="3467" priority="5220" operator="containsText" text="achat materiel">
      <formula>NOT(ISERROR(SEARCH("achat materiel",AG504)))</formula>
    </cfRule>
    <cfRule type="containsText" dxfId="3466" priority="5221" operator="containsText" text="commissions">
      <formula>NOT(ISERROR(SEARCH("commissions",AG504)))</formula>
    </cfRule>
    <cfRule type="containsText" dxfId="3465" priority="5222" operator="containsText" text="divers ventes">
      <formula>NOT(ISERROR(SEARCH("divers ventes",AG504)))</formula>
    </cfRule>
    <cfRule type="containsText" dxfId="3464" priority="5223" operator="containsText" text="Solde ATC 1">
      <formula>NOT(ISERROR(SEARCH("Solde ATC 1",AG504)))</formula>
    </cfRule>
    <cfRule type="beginsWith" dxfId="3463" priority="5224" operator="beginsWith" text="solde Form">
      <formula>LEFT(AG504,10)="solde Form"</formula>
    </cfRule>
    <cfRule type="containsText" dxfId="3462" priority="5225" operator="containsText" text="solde Jean">
      <formula>NOT(ISERROR(SEARCH("solde Jean",AG504)))</formula>
    </cfRule>
    <cfRule type="containsText" dxfId="3461" priority="5226" operator="containsText" text="solde ATC 2">
      <formula>NOT(ISERROR(SEARCH("solde ATC 2",AG504)))</formula>
    </cfRule>
    <cfRule type="containsText" dxfId="3460" priority="5227" operator="containsText" text="ac jean">
      <formula>NOT(ISERROR(SEARCH("ac jean",AG504)))</formula>
    </cfRule>
    <cfRule type="containsText" dxfId="3459" priority="5228" operator="containsText" text="ac ATC 2">
      <formula>NOT(ISERROR(SEARCH("ac ATC 2",AG504)))</formula>
    </cfRule>
    <cfRule type="containsText" dxfId="3458" priority="5229" operator="containsText" text="ac ATC 1">
      <formula>NOT(ISERROR(SEARCH("ac ATC 1",AG504)))</formula>
    </cfRule>
  </conditionalFormatting>
  <conditionalFormatting sqref="AF504">
    <cfRule type="containsText" dxfId="3457" priority="5187" operator="containsText" text="gestion">
      <formula>NOT(ISERROR(SEARCH("gestion",AF504)))</formula>
    </cfRule>
    <cfRule type="containsText" dxfId="3456" priority="5188" operator="containsText" text="materiel">
      <formula>NOT(ISERROR(SEARCH("materiel",AF504)))</formula>
    </cfRule>
    <cfRule type="containsText" dxfId="3455" priority="5189" operator="containsText" text="frais">
      <formula>NOT(ISERROR(SEARCH("frais",AF504)))</formula>
    </cfRule>
    <cfRule type="containsText" dxfId="3454" priority="5190" operator="containsText" text="salaires">
      <formula>NOT(ISERROR(SEARCH("salaires",AF504)))</formula>
    </cfRule>
    <cfRule type="containsText" dxfId="3453" priority="5191" operator="containsText" text="achats">
      <formula>NOT(ISERROR(SEARCH("achats",AF504)))</formula>
    </cfRule>
    <cfRule type="containsText" dxfId="3452" priority="5192" operator="containsText" text="ventes">
      <formula>NOT(ISERROR(SEARCH("ventes",AF504)))</formula>
    </cfRule>
  </conditionalFormatting>
  <conditionalFormatting sqref="AH504">
    <cfRule type="cellIs" dxfId="3451" priority="5185" operator="greaterThan">
      <formula>0</formula>
    </cfRule>
    <cfRule type="cellIs" dxfId="3450" priority="5186" operator="lessThan">
      <formula>0</formula>
    </cfRule>
  </conditionalFormatting>
  <conditionalFormatting sqref="AI504">
    <cfRule type="expression" dxfId="3449" priority="5183">
      <formula>AND(OR(AG504="frais de vie Jean",AG504="frais de vie ATC 1",AG504="frais de vie ATC 2",AG504="frais bancaires"),AM504&lt;0)</formula>
    </cfRule>
    <cfRule type="expression" dxfId="3448" priority="5184">
      <formula>AND(OR(AG504="frais de vie Jean",AG504="frais de vie ATC 1",AG504="frais de vie ATC 2",AG504="frais bancaires"),AM504="")</formula>
    </cfRule>
  </conditionalFormatting>
  <conditionalFormatting sqref="AG504">
    <cfRule type="beginsWith" dxfId="3447" priority="5146" operator="beginsWith" text="Solde Pre">
      <formula>LEFT(AG504,9)="Solde Pre"</formula>
    </cfRule>
    <cfRule type="beginsWith" dxfId="3446" priority="5147" operator="beginsWith" text="Ac Prest">
      <formula>LEFT(AG504,8)="Ac Prest"</formula>
    </cfRule>
    <cfRule type="beginsWith" dxfId="3445" priority="5148" operator="beginsWith" text="Ac Formations">
      <formula>LEFT(AG504,13)="Ac Formations"</formula>
    </cfRule>
    <cfRule type="containsText" dxfId="3444" priority="5149" operator="containsText" text="capital">
      <formula>NOT(ISERROR(SEARCH("capital",AG504)))</formula>
    </cfRule>
    <cfRule type="containsText" dxfId="3443" priority="5150" operator="containsText" text="impots">
      <formula>NOT(ISERROR(SEARCH("impots",AG504)))</formula>
    </cfRule>
    <cfRule type="containsText" dxfId="3442" priority="5151" operator="containsText" text="prêt">
      <formula>NOT(ISERROR(SEARCH("prêt",AG504)))</formula>
    </cfRule>
    <cfRule type="containsText" dxfId="3441" priority="5152" operator="containsText" text="cotis">
      <formula>NOT(ISERROR(SEARCH("cotis",AG504)))</formula>
    </cfRule>
    <cfRule type="containsText" dxfId="3440" priority="5153" operator="containsText" text="pub">
      <formula>NOT(ISERROR(SEARCH("pub",AG504)))</formula>
    </cfRule>
    <cfRule type="beginsWith" dxfId="3439" priority="5154" operator="beginsWith" text="formation">
      <formula>LEFT(AG504,9)="formation"</formula>
    </cfRule>
    <cfRule type="containsText" dxfId="3438" priority="5155" operator="containsText" text="tva">
      <formula>NOT(ISERROR(SEARCH("tva",AG504)))</formula>
    </cfRule>
    <cfRule type="containsText" dxfId="3437" priority="5156" operator="containsText" text="assur">
      <formula>NOT(ISERROR(SEARCH("assur",AG504)))</formula>
    </cfRule>
    <cfRule type="containsText" dxfId="3436" priority="5157" operator="containsText" text="bancai">
      <formula>NOT(ISERROR(SEARCH("bancai",AG504)))</formula>
    </cfRule>
    <cfRule type="containsText" dxfId="3435" priority="5158" operator="containsText" text="honor">
      <formula>NOT(ISERROR(SEARCH("honor",AG504)))</formula>
    </cfRule>
    <cfRule type="containsText" dxfId="3434" priority="5159" operator="containsText" text="invest">
      <formula>NOT(ISERROR(SEARCH("invest",AG504)))</formula>
    </cfRule>
    <cfRule type="containsText" dxfId="3433" priority="5160" operator="containsText" text="véhic">
      <formula>NOT(ISERROR(SEARCH("véhic",AG504)))</formula>
    </cfRule>
    <cfRule type="containsText" dxfId="3432" priority="5161" operator="containsText" text="loyer">
      <formula>NOT(ISERROR(SEARCH("loyer",AG504)))</formula>
    </cfRule>
    <cfRule type="containsText" dxfId="3431" priority="5162" operator="containsText" text="télé">
      <formula>NOT(ISERROR(SEARCH("télé",AG504)))</formula>
    </cfRule>
    <cfRule type="containsText" dxfId="3430" priority="5163" operator="containsText" text="bureau">
      <formula>NOT(ISERROR(SEARCH("bureau",AG504)))</formula>
    </cfRule>
    <cfRule type="containsText" dxfId="3429" priority="5164" operator="containsText" text="affr">
      <formula>NOT(ISERROR(SEARCH("affr",AG504)))</formula>
    </cfRule>
    <cfRule type="containsText" dxfId="3428" priority="5165" operator="containsText" text="vie ATC 2">
      <formula>NOT(ISERROR(SEARCH("vie ATC 2",AG504)))</formula>
    </cfRule>
    <cfRule type="containsText" dxfId="3427" priority="5166" operator="containsText" text="indemn">
      <formula>NOT(ISERROR(SEARCH("indemn",AG504)))</formula>
    </cfRule>
    <cfRule type="containsText" dxfId="3426" priority="5167" operator="containsText" text="vie ATC 1">
      <formula>NOT(ISERROR(SEARCH("vie ATC 1",AG504)))</formula>
    </cfRule>
    <cfRule type="containsText" dxfId="3425" priority="5168" operator="containsText" text="vie Jean">
      <formula>NOT(ISERROR(SEARCH("vie Jean",AG504)))</formula>
    </cfRule>
    <cfRule type="containsText" dxfId="3424" priority="5169" operator="containsText" text="ch sal">
      <formula>NOT(ISERROR(SEARCH("ch sal",AG504)))</formula>
    </cfRule>
    <cfRule type="containsText" dxfId="3423" priority="5170" operator="containsText" text="Salaires ATC 1">
      <formula>NOT(ISERROR(SEARCH("Salaires ATC 1",AG504)))</formula>
    </cfRule>
    <cfRule type="containsText" dxfId="3422" priority="5171" operator="containsText" text="salaires ATC 2">
      <formula>NOT(ISERROR(SEARCH("salaires ATC 2",AG504)))</formula>
    </cfRule>
    <cfRule type="containsText" dxfId="3421" priority="5172" operator="containsText" text="Salaires Jean">
      <formula>NOT(ISERROR(SEARCH("Salaires Jean",AG504)))</formula>
    </cfRule>
    <cfRule type="containsText" dxfId="3420" priority="5173" operator="containsText" text="achat materiel">
      <formula>NOT(ISERROR(SEARCH("achat materiel",AG504)))</formula>
    </cfRule>
    <cfRule type="containsText" dxfId="3419" priority="5174" operator="containsText" text="commissions">
      <formula>NOT(ISERROR(SEARCH("commissions",AG504)))</formula>
    </cfRule>
    <cfRule type="containsText" dxfId="3418" priority="5175" operator="containsText" text="divers ventes">
      <formula>NOT(ISERROR(SEARCH("divers ventes",AG504)))</formula>
    </cfRule>
    <cfRule type="containsText" dxfId="3417" priority="5176" operator="containsText" text="Solde ATC 1">
      <formula>NOT(ISERROR(SEARCH("Solde ATC 1",AG504)))</formula>
    </cfRule>
    <cfRule type="beginsWith" dxfId="3416" priority="5177" operator="beginsWith" text="solde Form">
      <formula>LEFT(AG504,10)="solde Form"</formula>
    </cfRule>
    <cfRule type="containsText" dxfId="3415" priority="5178" operator="containsText" text="solde Jean">
      <formula>NOT(ISERROR(SEARCH("solde Jean",AG504)))</formula>
    </cfRule>
    <cfRule type="containsText" dxfId="3414" priority="5179" operator="containsText" text="solde ATC 2">
      <formula>NOT(ISERROR(SEARCH("solde ATC 2",AG504)))</formula>
    </cfRule>
    <cfRule type="containsText" dxfId="3413" priority="5180" operator="containsText" text="ac jean">
      <formula>NOT(ISERROR(SEARCH("ac jean",AG504)))</formula>
    </cfRule>
    <cfRule type="containsText" dxfId="3412" priority="5181" operator="containsText" text="ac ATC 2">
      <formula>NOT(ISERROR(SEARCH("ac ATC 2",AG504)))</formula>
    </cfRule>
    <cfRule type="containsText" dxfId="3411" priority="5182" operator="containsText" text="ac ATC 1">
      <formula>NOT(ISERROR(SEARCH("ac ATC 1",AG504)))</formula>
    </cfRule>
  </conditionalFormatting>
  <conditionalFormatting sqref="AF504">
    <cfRule type="containsText" dxfId="3410" priority="5140" operator="containsText" text="gestion">
      <formula>NOT(ISERROR(SEARCH("gestion",AF504)))</formula>
    </cfRule>
    <cfRule type="containsText" dxfId="3409" priority="5141" operator="containsText" text="materiel">
      <formula>NOT(ISERROR(SEARCH("materiel",AF504)))</formula>
    </cfRule>
    <cfRule type="containsText" dxfId="3408" priority="5142" operator="containsText" text="frais">
      <formula>NOT(ISERROR(SEARCH("frais",AF504)))</formula>
    </cfRule>
    <cfRule type="containsText" dxfId="3407" priority="5143" operator="containsText" text="salaires">
      <formula>NOT(ISERROR(SEARCH("salaires",AF504)))</formula>
    </cfRule>
    <cfRule type="containsText" dxfId="3406" priority="5144" operator="containsText" text="achats">
      <formula>NOT(ISERROR(SEARCH("achats",AF504)))</formula>
    </cfRule>
    <cfRule type="containsText" dxfId="3405" priority="5145" operator="containsText" text="ventes">
      <formula>NOT(ISERROR(SEARCH("ventes",AF504)))</formula>
    </cfRule>
  </conditionalFormatting>
  <conditionalFormatting sqref="AH504">
    <cfRule type="cellIs" dxfId="3404" priority="5138" operator="greaterThan">
      <formula>0</formula>
    </cfRule>
    <cfRule type="cellIs" dxfId="3403" priority="5139" operator="lessThan">
      <formula>0</formula>
    </cfRule>
  </conditionalFormatting>
  <conditionalFormatting sqref="AI504">
    <cfRule type="expression" dxfId="3402" priority="5136">
      <formula>AND(OR(AG504="frais de vie Jean",AG504="frais de vie ATC 1",AG504="frais de vie ATC 2",AG504="frais bancaires"),AM504&lt;0)</formula>
    </cfRule>
    <cfRule type="expression" dxfId="3401" priority="5137">
      <formula>AND(OR(AG504="frais de vie Jean",AG504="frais de vie ATC 1",AG504="frais de vie ATC 2",AG504="frais bancaires"),AM504="")</formula>
    </cfRule>
  </conditionalFormatting>
  <conditionalFormatting sqref="AG504">
    <cfRule type="beginsWith" dxfId="3400" priority="5099" operator="beginsWith" text="Solde Pre">
      <formula>LEFT(AG504,9)="Solde Pre"</formula>
    </cfRule>
    <cfRule type="beginsWith" dxfId="3399" priority="5100" operator="beginsWith" text="Ac Prest">
      <formula>LEFT(AG504,8)="Ac Prest"</formula>
    </cfRule>
    <cfRule type="beginsWith" dxfId="3398" priority="5101" operator="beginsWith" text="Ac Formations">
      <formula>LEFT(AG504,13)="Ac Formations"</formula>
    </cfRule>
    <cfRule type="containsText" dxfId="3397" priority="5102" operator="containsText" text="capital">
      <formula>NOT(ISERROR(SEARCH("capital",AG504)))</formula>
    </cfRule>
    <cfRule type="containsText" dxfId="3396" priority="5103" operator="containsText" text="impots">
      <formula>NOT(ISERROR(SEARCH("impots",AG504)))</formula>
    </cfRule>
    <cfRule type="containsText" dxfId="3395" priority="5104" operator="containsText" text="prêt">
      <formula>NOT(ISERROR(SEARCH("prêt",AG504)))</formula>
    </cfRule>
    <cfRule type="containsText" dxfId="3394" priority="5105" operator="containsText" text="cotis">
      <formula>NOT(ISERROR(SEARCH("cotis",AG504)))</formula>
    </cfRule>
    <cfRule type="containsText" dxfId="3393" priority="5106" operator="containsText" text="pub">
      <formula>NOT(ISERROR(SEARCH("pub",AG504)))</formula>
    </cfRule>
    <cfRule type="beginsWith" dxfId="3392" priority="5107" operator="beginsWith" text="formation">
      <formula>LEFT(AG504,9)="formation"</formula>
    </cfRule>
    <cfRule type="containsText" dxfId="3391" priority="5108" operator="containsText" text="tva">
      <formula>NOT(ISERROR(SEARCH("tva",AG504)))</formula>
    </cfRule>
    <cfRule type="containsText" dxfId="3390" priority="5109" operator="containsText" text="assur">
      <formula>NOT(ISERROR(SEARCH("assur",AG504)))</formula>
    </cfRule>
    <cfRule type="containsText" dxfId="3389" priority="5110" operator="containsText" text="bancai">
      <formula>NOT(ISERROR(SEARCH("bancai",AG504)))</formula>
    </cfRule>
    <cfRule type="containsText" dxfId="3388" priority="5111" operator="containsText" text="honor">
      <formula>NOT(ISERROR(SEARCH("honor",AG504)))</formula>
    </cfRule>
    <cfRule type="containsText" dxfId="3387" priority="5112" operator="containsText" text="invest">
      <formula>NOT(ISERROR(SEARCH("invest",AG504)))</formula>
    </cfRule>
    <cfRule type="containsText" dxfId="3386" priority="5113" operator="containsText" text="véhic">
      <formula>NOT(ISERROR(SEARCH("véhic",AG504)))</formula>
    </cfRule>
    <cfRule type="containsText" dxfId="3385" priority="5114" operator="containsText" text="loyer">
      <formula>NOT(ISERROR(SEARCH("loyer",AG504)))</formula>
    </cfRule>
    <cfRule type="containsText" dxfId="3384" priority="5115" operator="containsText" text="télé">
      <formula>NOT(ISERROR(SEARCH("télé",AG504)))</formula>
    </cfRule>
    <cfRule type="containsText" dxfId="3383" priority="5116" operator="containsText" text="bureau">
      <formula>NOT(ISERROR(SEARCH("bureau",AG504)))</formula>
    </cfRule>
    <cfRule type="containsText" dxfId="3382" priority="5117" operator="containsText" text="affr">
      <formula>NOT(ISERROR(SEARCH("affr",AG504)))</formula>
    </cfRule>
    <cfRule type="containsText" dxfId="3381" priority="5118" operator="containsText" text="vie ATC 2">
      <formula>NOT(ISERROR(SEARCH("vie ATC 2",AG504)))</formula>
    </cfRule>
    <cfRule type="containsText" dxfId="3380" priority="5119" operator="containsText" text="indemn">
      <formula>NOT(ISERROR(SEARCH("indemn",AG504)))</formula>
    </cfRule>
    <cfRule type="containsText" dxfId="3379" priority="5120" operator="containsText" text="vie ATC 1">
      <formula>NOT(ISERROR(SEARCH("vie ATC 1",AG504)))</formula>
    </cfRule>
    <cfRule type="containsText" dxfId="3378" priority="5121" operator="containsText" text="vie Jean">
      <formula>NOT(ISERROR(SEARCH("vie Jean",AG504)))</formula>
    </cfRule>
    <cfRule type="containsText" dxfId="3377" priority="5122" operator="containsText" text="ch sal">
      <formula>NOT(ISERROR(SEARCH("ch sal",AG504)))</formula>
    </cfRule>
    <cfRule type="containsText" dxfId="3376" priority="5123" operator="containsText" text="Salaires ATC 1">
      <formula>NOT(ISERROR(SEARCH("Salaires ATC 1",AG504)))</formula>
    </cfRule>
    <cfRule type="containsText" dxfId="3375" priority="5124" operator="containsText" text="salaires ATC 2">
      <formula>NOT(ISERROR(SEARCH("salaires ATC 2",AG504)))</formula>
    </cfRule>
    <cfRule type="containsText" dxfId="3374" priority="5125" operator="containsText" text="Salaires Jean">
      <formula>NOT(ISERROR(SEARCH("Salaires Jean",AG504)))</formula>
    </cfRule>
    <cfRule type="containsText" dxfId="3373" priority="5126" operator="containsText" text="achat materiel">
      <formula>NOT(ISERROR(SEARCH("achat materiel",AG504)))</formula>
    </cfRule>
    <cfRule type="containsText" dxfId="3372" priority="5127" operator="containsText" text="commissions">
      <formula>NOT(ISERROR(SEARCH("commissions",AG504)))</formula>
    </cfRule>
    <cfRule type="containsText" dxfId="3371" priority="5128" operator="containsText" text="divers ventes">
      <formula>NOT(ISERROR(SEARCH("divers ventes",AG504)))</formula>
    </cfRule>
    <cfRule type="containsText" dxfId="3370" priority="5129" operator="containsText" text="Solde ATC 1">
      <formula>NOT(ISERROR(SEARCH("Solde ATC 1",AG504)))</formula>
    </cfRule>
    <cfRule type="beginsWith" dxfId="3369" priority="5130" operator="beginsWith" text="solde Form">
      <formula>LEFT(AG504,10)="solde Form"</formula>
    </cfRule>
    <cfRule type="containsText" dxfId="3368" priority="5131" operator="containsText" text="solde Jean">
      <formula>NOT(ISERROR(SEARCH("solde Jean",AG504)))</formula>
    </cfRule>
    <cfRule type="containsText" dxfId="3367" priority="5132" operator="containsText" text="solde ATC 2">
      <formula>NOT(ISERROR(SEARCH("solde ATC 2",AG504)))</formula>
    </cfRule>
    <cfRule type="containsText" dxfId="3366" priority="5133" operator="containsText" text="ac jean">
      <formula>NOT(ISERROR(SEARCH("ac jean",AG504)))</formula>
    </cfRule>
    <cfRule type="containsText" dxfId="3365" priority="5134" operator="containsText" text="ac ATC 2">
      <formula>NOT(ISERROR(SEARCH("ac ATC 2",AG504)))</formula>
    </cfRule>
    <cfRule type="containsText" dxfId="3364" priority="5135" operator="containsText" text="ac ATC 1">
      <formula>NOT(ISERROR(SEARCH("ac ATC 1",AG504)))</formula>
    </cfRule>
  </conditionalFormatting>
  <conditionalFormatting sqref="AF504">
    <cfRule type="containsText" dxfId="3363" priority="5093" operator="containsText" text="gestion">
      <formula>NOT(ISERROR(SEARCH("gestion",AF504)))</formula>
    </cfRule>
    <cfRule type="containsText" dxfId="3362" priority="5094" operator="containsText" text="materiel">
      <formula>NOT(ISERROR(SEARCH("materiel",AF504)))</formula>
    </cfRule>
    <cfRule type="containsText" dxfId="3361" priority="5095" operator="containsText" text="frais">
      <formula>NOT(ISERROR(SEARCH("frais",AF504)))</formula>
    </cfRule>
    <cfRule type="containsText" dxfId="3360" priority="5096" operator="containsText" text="salaires">
      <formula>NOT(ISERROR(SEARCH("salaires",AF504)))</formula>
    </cfRule>
    <cfRule type="containsText" dxfId="3359" priority="5097" operator="containsText" text="achats">
      <formula>NOT(ISERROR(SEARCH("achats",AF504)))</formula>
    </cfRule>
    <cfRule type="containsText" dxfId="3358" priority="5098" operator="containsText" text="ventes">
      <formula>NOT(ISERROR(SEARCH("ventes",AF504)))</formula>
    </cfRule>
  </conditionalFormatting>
  <conditionalFormatting sqref="AH504">
    <cfRule type="cellIs" dxfId="3357" priority="5091" operator="greaterThan">
      <formula>0</formula>
    </cfRule>
    <cfRule type="cellIs" dxfId="3356" priority="5092" operator="lessThan">
      <formula>0</formula>
    </cfRule>
  </conditionalFormatting>
  <conditionalFormatting sqref="AI504">
    <cfRule type="expression" dxfId="3355" priority="5089">
      <formula>AND(OR(AG504="frais de vie Jean",AG504="frais de vie ATC 1",AG504="frais de vie ATC 2",AG504="frais bancaires"),AM504&lt;0)</formula>
    </cfRule>
    <cfRule type="expression" dxfId="3354" priority="5090">
      <formula>AND(OR(AG504="frais de vie Jean",AG504="frais de vie ATC 1",AG504="frais de vie ATC 2",AG504="frais bancaires"),AM504="")</formula>
    </cfRule>
  </conditionalFormatting>
  <conditionalFormatting sqref="AG504">
    <cfRule type="beginsWith" dxfId="3353" priority="5052" operator="beginsWith" text="Solde Pre">
      <formula>LEFT(AG504,9)="Solde Pre"</formula>
    </cfRule>
    <cfRule type="beginsWith" dxfId="3352" priority="5053" operator="beginsWith" text="Ac Prest">
      <formula>LEFT(AG504,8)="Ac Prest"</formula>
    </cfRule>
    <cfRule type="beginsWith" dxfId="3351" priority="5054" operator="beginsWith" text="Ac Formations">
      <formula>LEFT(AG504,13)="Ac Formations"</formula>
    </cfRule>
    <cfRule type="containsText" dxfId="3350" priority="5055" operator="containsText" text="capital">
      <formula>NOT(ISERROR(SEARCH("capital",AG504)))</formula>
    </cfRule>
    <cfRule type="containsText" dxfId="3349" priority="5056" operator="containsText" text="impots">
      <formula>NOT(ISERROR(SEARCH("impots",AG504)))</formula>
    </cfRule>
    <cfRule type="containsText" dxfId="3348" priority="5057" operator="containsText" text="prêt">
      <formula>NOT(ISERROR(SEARCH("prêt",AG504)))</formula>
    </cfRule>
    <cfRule type="containsText" dxfId="3347" priority="5058" operator="containsText" text="cotis">
      <formula>NOT(ISERROR(SEARCH("cotis",AG504)))</formula>
    </cfRule>
    <cfRule type="containsText" dxfId="3346" priority="5059" operator="containsText" text="pub">
      <formula>NOT(ISERROR(SEARCH("pub",AG504)))</formula>
    </cfRule>
    <cfRule type="beginsWith" dxfId="3345" priority="5060" operator="beginsWith" text="formation">
      <formula>LEFT(AG504,9)="formation"</formula>
    </cfRule>
    <cfRule type="containsText" dxfId="3344" priority="5061" operator="containsText" text="tva">
      <formula>NOT(ISERROR(SEARCH("tva",AG504)))</formula>
    </cfRule>
    <cfRule type="containsText" dxfId="3343" priority="5062" operator="containsText" text="assur">
      <formula>NOT(ISERROR(SEARCH("assur",AG504)))</formula>
    </cfRule>
    <cfRule type="containsText" dxfId="3342" priority="5063" operator="containsText" text="bancai">
      <formula>NOT(ISERROR(SEARCH("bancai",AG504)))</formula>
    </cfRule>
    <cfRule type="containsText" dxfId="3341" priority="5064" operator="containsText" text="honor">
      <formula>NOT(ISERROR(SEARCH("honor",AG504)))</formula>
    </cfRule>
    <cfRule type="containsText" dxfId="3340" priority="5065" operator="containsText" text="invest">
      <formula>NOT(ISERROR(SEARCH("invest",AG504)))</formula>
    </cfRule>
    <cfRule type="containsText" dxfId="3339" priority="5066" operator="containsText" text="véhic">
      <formula>NOT(ISERROR(SEARCH("véhic",AG504)))</formula>
    </cfRule>
    <cfRule type="containsText" dxfId="3338" priority="5067" operator="containsText" text="loyer">
      <formula>NOT(ISERROR(SEARCH("loyer",AG504)))</formula>
    </cfRule>
    <cfRule type="containsText" dxfId="3337" priority="5068" operator="containsText" text="télé">
      <formula>NOT(ISERROR(SEARCH("télé",AG504)))</formula>
    </cfRule>
    <cfRule type="containsText" dxfId="3336" priority="5069" operator="containsText" text="bureau">
      <formula>NOT(ISERROR(SEARCH("bureau",AG504)))</formula>
    </cfRule>
    <cfRule type="containsText" dxfId="3335" priority="5070" operator="containsText" text="affr">
      <formula>NOT(ISERROR(SEARCH("affr",AG504)))</formula>
    </cfRule>
    <cfRule type="containsText" dxfId="3334" priority="5071" operator="containsText" text="vie ATC 2">
      <formula>NOT(ISERROR(SEARCH("vie ATC 2",AG504)))</formula>
    </cfRule>
    <cfRule type="containsText" dxfId="3333" priority="5072" operator="containsText" text="indemn">
      <formula>NOT(ISERROR(SEARCH("indemn",AG504)))</formula>
    </cfRule>
    <cfRule type="containsText" dxfId="3332" priority="5073" operator="containsText" text="vie ATC 1">
      <formula>NOT(ISERROR(SEARCH("vie ATC 1",AG504)))</formula>
    </cfRule>
    <cfRule type="containsText" dxfId="3331" priority="5074" operator="containsText" text="vie Jean">
      <formula>NOT(ISERROR(SEARCH("vie Jean",AG504)))</formula>
    </cfRule>
    <cfRule type="containsText" dxfId="3330" priority="5075" operator="containsText" text="ch sal">
      <formula>NOT(ISERROR(SEARCH("ch sal",AG504)))</formula>
    </cfRule>
    <cfRule type="containsText" dxfId="3329" priority="5076" operator="containsText" text="Salaires ATC 1">
      <formula>NOT(ISERROR(SEARCH("Salaires ATC 1",AG504)))</formula>
    </cfRule>
    <cfRule type="containsText" dxfId="3328" priority="5077" operator="containsText" text="salaires ATC 2">
      <formula>NOT(ISERROR(SEARCH("salaires ATC 2",AG504)))</formula>
    </cfRule>
    <cfRule type="containsText" dxfId="3327" priority="5078" operator="containsText" text="Salaires Jean">
      <formula>NOT(ISERROR(SEARCH("Salaires Jean",AG504)))</formula>
    </cfRule>
    <cfRule type="containsText" dxfId="3326" priority="5079" operator="containsText" text="achat materiel">
      <formula>NOT(ISERROR(SEARCH("achat materiel",AG504)))</formula>
    </cfRule>
    <cfRule type="containsText" dxfId="3325" priority="5080" operator="containsText" text="commissions">
      <formula>NOT(ISERROR(SEARCH("commissions",AG504)))</formula>
    </cfRule>
    <cfRule type="containsText" dxfId="3324" priority="5081" operator="containsText" text="divers ventes">
      <formula>NOT(ISERROR(SEARCH("divers ventes",AG504)))</formula>
    </cfRule>
    <cfRule type="containsText" dxfId="3323" priority="5082" operator="containsText" text="Solde ATC 1">
      <formula>NOT(ISERROR(SEARCH("Solde ATC 1",AG504)))</formula>
    </cfRule>
    <cfRule type="beginsWith" dxfId="3322" priority="5083" operator="beginsWith" text="solde Form">
      <formula>LEFT(AG504,10)="solde Form"</formula>
    </cfRule>
    <cfRule type="containsText" dxfId="3321" priority="5084" operator="containsText" text="solde Jean">
      <formula>NOT(ISERROR(SEARCH("solde Jean",AG504)))</formula>
    </cfRule>
    <cfRule type="containsText" dxfId="3320" priority="5085" operator="containsText" text="solde ATC 2">
      <formula>NOT(ISERROR(SEARCH("solde ATC 2",AG504)))</formula>
    </cfRule>
    <cfRule type="containsText" dxfId="3319" priority="5086" operator="containsText" text="ac jean">
      <formula>NOT(ISERROR(SEARCH("ac jean",AG504)))</formula>
    </cfRule>
    <cfRule type="containsText" dxfId="3318" priority="5087" operator="containsText" text="ac ATC 2">
      <formula>NOT(ISERROR(SEARCH("ac ATC 2",AG504)))</formula>
    </cfRule>
    <cfRule type="containsText" dxfId="3317" priority="5088" operator="containsText" text="ac ATC 1">
      <formula>NOT(ISERROR(SEARCH("ac ATC 1",AG504)))</formula>
    </cfRule>
  </conditionalFormatting>
  <conditionalFormatting sqref="AF504">
    <cfRule type="containsText" dxfId="3316" priority="5046" operator="containsText" text="gestion">
      <formula>NOT(ISERROR(SEARCH("gestion",AF504)))</formula>
    </cfRule>
    <cfRule type="containsText" dxfId="3315" priority="5047" operator="containsText" text="materiel">
      <formula>NOT(ISERROR(SEARCH("materiel",AF504)))</formula>
    </cfRule>
    <cfRule type="containsText" dxfId="3314" priority="5048" operator="containsText" text="frais">
      <formula>NOT(ISERROR(SEARCH("frais",AF504)))</formula>
    </cfRule>
    <cfRule type="containsText" dxfId="3313" priority="5049" operator="containsText" text="salaires">
      <formula>NOT(ISERROR(SEARCH("salaires",AF504)))</formula>
    </cfRule>
    <cfRule type="containsText" dxfId="3312" priority="5050" operator="containsText" text="achats">
      <formula>NOT(ISERROR(SEARCH("achats",AF504)))</formula>
    </cfRule>
    <cfRule type="containsText" dxfId="3311" priority="5051" operator="containsText" text="ventes">
      <formula>NOT(ISERROR(SEARCH("ventes",AF504)))</formula>
    </cfRule>
  </conditionalFormatting>
  <conditionalFormatting sqref="AH504">
    <cfRule type="cellIs" dxfId="3310" priority="5044" operator="greaterThan">
      <formula>0</formula>
    </cfRule>
    <cfRule type="cellIs" dxfId="3309" priority="5045" operator="lessThan">
      <formula>0</formula>
    </cfRule>
  </conditionalFormatting>
  <conditionalFormatting sqref="AI504">
    <cfRule type="expression" dxfId="3308" priority="5042">
      <formula>AND(OR(AG504="frais de vie Jean",AG504="frais de vie ATC 1",AG504="frais de vie ATC 2",AG504="frais bancaires"),AM504&lt;0)</formula>
    </cfRule>
    <cfRule type="expression" dxfId="3307" priority="5043">
      <formula>AND(OR(AG504="frais de vie Jean",AG504="frais de vie ATC 1",AG504="frais de vie ATC 2",AG504="frais bancaires"),AM504="")</formula>
    </cfRule>
  </conditionalFormatting>
  <conditionalFormatting sqref="G6:G7">
    <cfRule type="containsText" dxfId="3306" priority="5036" operator="containsText" text="gestion">
      <formula>NOT(ISERROR(SEARCH("gestion",G6)))</formula>
    </cfRule>
    <cfRule type="containsText" dxfId="3305" priority="5037" operator="containsText" text="materiel">
      <formula>NOT(ISERROR(SEARCH("materiel",G6)))</formula>
    </cfRule>
    <cfRule type="containsText" dxfId="3304" priority="5038" operator="containsText" text="frais">
      <formula>NOT(ISERROR(SEARCH("frais",G6)))</formula>
    </cfRule>
    <cfRule type="containsText" dxfId="3303" priority="5039" operator="containsText" text="salaires">
      <formula>NOT(ISERROR(SEARCH("salaires",G6)))</formula>
    </cfRule>
    <cfRule type="containsText" dxfId="3302" priority="5040" operator="containsText" text="achats">
      <formula>NOT(ISERROR(SEARCH("achats",G6)))</formula>
    </cfRule>
    <cfRule type="containsText" dxfId="3301" priority="5041" operator="containsText" text="ventes">
      <formula>NOT(ISERROR(SEARCH("ventes",G6)))</formula>
    </cfRule>
  </conditionalFormatting>
  <conditionalFormatting sqref="H6:H7">
    <cfRule type="containsText" dxfId="3300" priority="5005" operator="containsText" text="Achat financement">
      <formula>NOT(ISERROR(SEARCH("Achat financement",H6)))</formula>
    </cfRule>
    <cfRule type="containsText" dxfId="3299" priority="5006" operator="containsText" text="capital">
      <formula>NOT(ISERROR(SEARCH("capital",H6)))</formula>
    </cfRule>
    <cfRule type="containsText" dxfId="3298" priority="5007" operator="containsText" text="impots">
      <formula>NOT(ISERROR(SEARCH("impots",H6)))</formula>
    </cfRule>
    <cfRule type="containsText" dxfId="3297" priority="5008" operator="containsText" text="prêt">
      <formula>NOT(ISERROR(SEARCH("prêt",H6)))</formula>
    </cfRule>
    <cfRule type="containsText" dxfId="3296" priority="5009" operator="containsText" text="cotis">
      <formula>NOT(ISERROR(SEARCH("cotis",H6)))</formula>
    </cfRule>
    <cfRule type="containsText" dxfId="3295" priority="5010" operator="containsText" text="pub">
      <formula>NOT(ISERROR(SEARCH("pub",H6)))</formula>
    </cfRule>
    <cfRule type="containsText" dxfId="3294" priority="5011" operator="containsText" text="format">
      <formula>NOT(ISERROR(SEARCH("format",H6)))</formula>
    </cfRule>
    <cfRule type="containsText" dxfId="3293" priority="5012" operator="containsText" text="tva">
      <formula>NOT(ISERROR(SEARCH("tva",H6)))</formula>
    </cfRule>
    <cfRule type="containsText" dxfId="3292" priority="5013" operator="containsText" text="assur">
      <formula>NOT(ISERROR(SEARCH("assur",H6)))</formula>
    </cfRule>
    <cfRule type="containsText" dxfId="3291" priority="5014" operator="containsText" text="bancai">
      <formula>NOT(ISERROR(SEARCH("bancai",H6)))</formula>
    </cfRule>
    <cfRule type="containsText" dxfId="3290" priority="5015" operator="containsText" text="honor">
      <formula>NOT(ISERROR(SEARCH("honor",H6)))</formula>
    </cfRule>
    <cfRule type="containsText" dxfId="3289" priority="5016" operator="containsText" text="invest">
      <formula>NOT(ISERROR(SEARCH("invest",H6)))</formula>
    </cfRule>
    <cfRule type="containsText" dxfId="3288" priority="5017" operator="containsText" text="véhic">
      <formula>NOT(ISERROR(SEARCH("véhic",H6)))</formula>
    </cfRule>
    <cfRule type="containsText" dxfId="3287" priority="5018" operator="containsText" text="loyer">
      <formula>NOT(ISERROR(SEARCH("loyer",H6)))</formula>
    </cfRule>
    <cfRule type="containsText" dxfId="3286" priority="5019" operator="containsText" text="télé">
      <formula>NOT(ISERROR(SEARCH("télé",H6)))</formula>
    </cfRule>
    <cfRule type="containsText" dxfId="3285" priority="5020" operator="containsText" text="bureau">
      <formula>NOT(ISERROR(SEARCH("bureau",H6)))</formula>
    </cfRule>
    <cfRule type="containsText" dxfId="3284" priority="5021" operator="containsText" text="affr">
      <formula>NOT(ISERROR(SEARCH("affr",H6)))</formula>
    </cfRule>
    <cfRule type="containsText" dxfId="3283" priority="5022" operator="containsText" text="route">
      <formula>NOT(ISERROR(SEARCH("route",H6)))</formula>
    </cfRule>
    <cfRule type="containsText" dxfId="3282" priority="5023" operator="containsText" text="indemn">
      <formula>NOT(ISERROR(SEARCH("indemn",H6)))</formula>
    </cfRule>
    <cfRule type="containsText" dxfId="3281" priority="5024" operator="containsText" text="frais de vie">
      <formula>NOT(ISERROR(SEARCH("frais de vie",H6)))</formula>
    </cfRule>
    <cfRule type="containsText" dxfId="3280" priority="5025" operator="containsText" text="ch sal">
      <formula>NOT(ISERROR(SEARCH("ch sal",H6)))</formula>
    </cfRule>
    <cfRule type="containsText" dxfId="3279" priority="5026" operator="containsText" text="salaire">
      <formula>NOT(ISERROR(SEARCH("salaire",H6)))</formula>
    </cfRule>
    <cfRule type="containsText" dxfId="3278" priority="5027" operator="containsText" text="achat ptit">
      <formula>NOT(ISERROR(SEARCH("achat ptit",H6)))</formula>
    </cfRule>
    <cfRule type="containsText" dxfId="3277" priority="5028" operator="containsText" text="achat materiel">
      <formula>NOT(ISERROR(SEARCH("achat materiel",H6)))</formula>
    </cfRule>
    <cfRule type="containsText" dxfId="3276" priority="5029" operator="containsText" text="achat pose">
      <formula>NOT(ISERROR(SEARCH("achat pose",H6)))</formula>
    </cfRule>
    <cfRule type="containsText" dxfId="3275" priority="5030" operator="containsText" text="commi">
      <formula>NOT(ISERROR(SEARCH("commi",H6)))</formula>
    </cfRule>
    <cfRule type="containsText" dxfId="3274" priority="5031" operator="containsText" text="divers ventes">
      <formula>NOT(ISERROR(SEARCH("divers ventes",H6)))</formula>
    </cfRule>
    <cfRule type="containsText" dxfId="3273" priority="5032" operator="containsText" text="solde mayot">
      <formula>NOT(ISERROR(SEARCH("solde mayot",H6)))</formula>
    </cfRule>
    <cfRule type="containsText" dxfId="3272" priority="5033" operator="containsText" text="ac mayot">
      <formula>NOT(ISERROR(SEARCH("ac mayot",H6)))</formula>
    </cfRule>
    <cfRule type="containsText" dxfId="3271" priority="5034" operator="containsText" text="solde Jaag">
      <formula>NOT(ISERROR(SEARCH("solde Jaag",H6)))</formula>
    </cfRule>
    <cfRule type="containsText" dxfId="3270" priority="5035" operator="containsText" text="ac jaag">
      <formula>NOT(ISERROR(SEARCH("ac jaag",H6)))</formula>
    </cfRule>
  </conditionalFormatting>
  <conditionalFormatting sqref="AF121 AF133:AF134 AF138:AF140 AF126:AF128 AF145:AF146 AF148:AF152 AF158:AH158 AF5:AF116 AF203:AG203 AF155:AH155 AG187:AG200 AF214:AH215 AF202:AH202 AF205:AH205 AH173:AH201 AG173:AG184 AF160:AH172 AF173:AF201 AF204 AF206:AF213 AF216:AF503 AG225">
    <cfRule type="containsText" dxfId="833" priority="829" operator="containsText" text="gestion">
      <formula>NOT(ISERROR(SEARCH("gestion",AF5)))</formula>
    </cfRule>
    <cfRule type="containsText" dxfId="832" priority="830" operator="containsText" text="materiel">
      <formula>NOT(ISERROR(SEARCH("materiel",AF5)))</formula>
    </cfRule>
    <cfRule type="containsText" dxfId="831" priority="831" operator="containsText" text="frais">
      <formula>NOT(ISERROR(SEARCH("frais",AF5)))</formula>
    </cfRule>
    <cfRule type="containsText" dxfId="830" priority="832" operator="containsText" text="salaires">
      <formula>NOT(ISERROR(SEARCH("salaires",AF5)))</formula>
    </cfRule>
    <cfRule type="containsText" dxfId="829" priority="833" operator="containsText" text="achats">
      <formula>NOT(ISERROR(SEARCH("achats",AF5)))</formula>
    </cfRule>
    <cfRule type="containsText" dxfId="828" priority="834" operator="containsText" text="ventes">
      <formula>NOT(ISERROR(SEARCH("ventes",AF5)))</formula>
    </cfRule>
  </conditionalFormatting>
  <conditionalFormatting sqref="AA242 AA36:AA42 AA45:AA50 AA52:AA53 AA55:AA57 AA67:AA69 AA84:AB84 AA72:AA74 AA76:AA83 AA85:AA86 AA89:AA92 AA95 AA139:AA147 AA97:AA98 AA59:AA60 AA62 AA5:AA8 AA20:AA32 AA101:AA137 AA183:AA219 AA221:AA225">
    <cfRule type="cellIs" dxfId="827" priority="828" operator="equal">
      <formula>0</formula>
    </cfRule>
  </conditionalFormatting>
  <conditionalFormatting sqref="AH174">
    <cfRule type="cellIs" dxfId="826" priority="827" operator="greaterThan">
      <formula>0</formula>
    </cfRule>
  </conditionalFormatting>
  <conditionalFormatting sqref="AH65:AH66">
    <cfRule type="cellIs" dxfId="825" priority="826" operator="greaterThan">
      <formula>0</formula>
    </cfRule>
  </conditionalFormatting>
  <conditionalFormatting sqref="AB242">
    <cfRule type="containsText" dxfId="824" priority="820" stopIfTrue="1" operator="containsText" text="REMISE CHEQUES">
      <formula>NOT(ISERROR(SEARCH("REMISE CHEQUES",AB242)))</formula>
    </cfRule>
    <cfRule type="containsText" dxfId="823" priority="821" operator="containsText" text="CHEQUE">
      <formula>NOT(ISERROR(SEARCH("CHEQUE",AB242)))</formula>
    </cfRule>
    <cfRule type="containsText" dxfId="822" priority="822" operator="containsText" text="RETRAIT">
      <formula>NOT(ISERROR(SEARCH("RETRAIT",AB242)))</formula>
    </cfRule>
    <cfRule type="containsText" dxfId="821" priority="823" operator="containsText" text="CARTE">
      <formula>NOT(ISERROR(SEARCH("CARTE",AB242)))</formula>
    </cfRule>
    <cfRule type="containsText" dxfId="820" priority="824" operator="containsText" text="VIR">
      <formula>NOT(ISERROR(SEARCH("VIR",AB242)))</formula>
    </cfRule>
    <cfRule type="containsText" dxfId="819" priority="825" operator="containsText" text="VIRT">
      <formula>NOT(ISERROR(SEARCH("VIRT",AB242)))</formula>
    </cfRule>
  </conditionalFormatting>
  <conditionalFormatting sqref="AH258:AH267 AH269:AH503 AH5:AH64 AH67:AH256">
    <cfRule type="cellIs" dxfId="818" priority="818" operator="greaterThan">
      <formula>0</formula>
    </cfRule>
    <cfRule type="cellIs" dxfId="817" priority="819" operator="lessThan">
      <formula>0</formula>
    </cfRule>
  </conditionalFormatting>
  <conditionalFormatting sqref="AI41:AI49 AI66:AI67 AI78:AI79 AI99:AI101 AI5:AI39 AI58:AI64 AI152:AI503">
    <cfRule type="expression" dxfId="816" priority="816">
      <formula>AND(OR(AG5="frais de vie Jean",AG5="frais de vie ATC 1",AG5="frais de vie ATC 2",AG5="frais bancaires"),AM5&lt;0)</formula>
    </cfRule>
    <cfRule type="expression" dxfId="815" priority="817">
      <formula>AND(OR(AG5="frais de vie Jean",AG5="frais de vie ATC 1",AG5="frais de vie ATC 2",AG5="frais bancaires"),AM5="")</formula>
    </cfRule>
  </conditionalFormatting>
  <conditionalFormatting sqref="AI40">
    <cfRule type="expression" dxfId="814" priority="814">
      <formula>AND(OR(AG40="frais de vie Jean",AG40="frais de vie ATC 1",AG40="frais de vie ATC 2",AG40="frais bancaires"),AM40&lt;0)</formula>
    </cfRule>
    <cfRule type="expression" dxfId="813" priority="815">
      <formula>AND(OR(AG40="frais de vie Jean",AG40="frais de vie ATC 1",AG40="frais de vie ATC 2",AG40="frais bancaires"),AM40="")</formula>
    </cfRule>
  </conditionalFormatting>
  <conditionalFormatting sqref="AI41">
    <cfRule type="expression" dxfId="812" priority="812">
      <formula>AND(OR(AG41="frais de vie Jean",AG41="frais de vie ATC 1",AG41="frais de vie ATC 2",AG41="frais bancaires"),AM41&lt;0)</formula>
    </cfRule>
    <cfRule type="expression" dxfId="811" priority="813">
      <formula>AND(OR(AG41="frais de vie Jean",AG41="frais de vie ATC 1",AG41="frais de vie ATC 2",AG41="frais bancaires"),AM41="")</formula>
    </cfRule>
  </conditionalFormatting>
  <conditionalFormatting sqref="AI42">
    <cfRule type="expression" dxfId="810" priority="810">
      <formula>AND(OR(AG42="frais de vie Jean",AG42="frais de vie ATC 1",AG42="frais de vie ATC 2",AG42="frais bancaires"),AM42&lt;0)</formula>
    </cfRule>
    <cfRule type="expression" dxfId="809" priority="811">
      <formula>AND(OR(AG42="frais de vie Jean",AG42="frais de vie ATC 1",AG42="frais de vie ATC 2",AG42="frais bancaires"),AM42="")</formula>
    </cfRule>
  </conditionalFormatting>
  <conditionalFormatting sqref="AI47">
    <cfRule type="expression" dxfId="808" priority="808">
      <formula>AND(OR(AG47="frais de vie Jean",AG47="frais de vie ATC 1",AG47="frais de vie ATC 2",AG47="frais bancaires"),AM47&lt;0)</formula>
    </cfRule>
    <cfRule type="expression" dxfId="807" priority="809">
      <formula>AND(OR(AG47="frais de vie Jean",AG47="frais de vie ATC 1",AG47="frais de vie ATC 2",AG47="frais bancaires"),AM47="")</formula>
    </cfRule>
  </conditionalFormatting>
  <conditionalFormatting sqref="AI50:AI57">
    <cfRule type="expression" dxfId="806" priority="806">
      <formula>AND(OR(AG50="frais de vie Jean",AG50="frais de vie ATC 1",AG50="frais de vie ATC 2",AG50="frais bancaires"),AM50&lt;0)</formula>
    </cfRule>
    <cfRule type="expression" dxfId="805" priority="807">
      <formula>AND(OR(AG50="frais de vie Jean",AG50="frais de vie ATC 1",AG50="frais de vie ATC 2",AG50="frais bancaires"),AM50="")</formula>
    </cfRule>
  </conditionalFormatting>
  <conditionalFormatting sqref="AI40">
    <cfRule type="expression" dxfId="804" priority="804">
      <formula>AND(OR(AG40="frais de vie Jean",AG40="frais de vie ATC 1",AG40="frais de vie ATC 2",AG40="frais bancaires"),AM40&lt;0)</formula>
    </cfRule>
    <cfRule type="expression" dxfId="803" priority="805">
      <formula>AND(OR(AG40="frais de vie Jean",AG40="frais de vie ATC 1",AG40="frais de vie ATC 2",AG40="frais bancaires"),AM40="")</formula>
    </cfRule>
  </conditionalFormatting>
  <conditionalFormatting sqref="AI50">
    <cfRule type="expression" dxfId="802" priority="802">
      <formula>AND(OR(AG50="frais de vie Jean",AG50="frais de vie ATC 1",AG50="frais de vie ATC 2",AG50="frais bancaires"),AM50&lt;0)</formula>
    </cfRule>
    <cfRule type="expression" dxfId="801" priority="803">
      <formula>AND(OR(AG50="frais de vie Jean",AG50="frais de vie ATC 1",AG50="frais de vie ATC 2",AG50="frais bancaires"),AM50="")</formula>
    </cfRule>
  </conditionalFormatting>
  <conditionalFormatting sqref="AI51:AI53">
    <cfRule type="expression" dxfId="800" priority="800">
      <formula>AND(OR(AG51="frais de vie Jean",AG51="frais de vie ATC 1",AG51="frais de vie ATC 2",AG51="frais bancaires"),AM51&lt;0)</formula>
    </cfRule>
    <cfRule type="expression" dxfId="799" priority="801">
      <formula>AND(OR(AG51="frais de vie Jean",AG51="frais de vie ATC 1",AG51="frais de vie ATC 2",AG51="frais bancaires"),AM51="")</formula>
    </cfRule>
  </conditionalFormatting>
  <conditionalFormatting sqref="AI54">
    <cfRule type="expression" dxfId="798" priority="798">
      <formula>AND(OR(AG54="frais de vie Jean",AG54="frais de vie ATC 1",AG54="frais de vie ATC 2",AG54="frais bancaires"),AM54&lt;0)</formula>
    </cfRule>
    <cfRule type="expression" dxfId="797" priority="799">
      <formula>AND(OR(AG54="frais de vie Jean",AG54="frais de vie ATC 1",AG54="frais de vie ATC 2",AG54="frais bancaires"),AM54="")</formula>
    </cfRule>
  </conditionalFormatting>
  <conditionalFormatting sqref="AI55">
    <cfRule type="expression" dxfId="796" priority="796">
      <formula>AND(OR(AG55="frais de vie Jean",AG55="frais de vie ATC 1",AG55="frais de vie ATC 2",AG55="frais bancaires"),AM55&lt;0)</formula>
    </cfRule>
    <cfRule type="expression" dxfId="795" priority="797">
      <formula>AND(OR(AG55="frais de vie Jean",AG55="frais de vie ATC 1",AG55="frais de vie ATC 2",AG55="frais bancaires"),AM55="")</formula>
    </cfRule>
  </conditionalFormatting>
  <conditionalFormatting sqref="AI9:AI12">
    <cfRule type="expression" dxfId="794" priority="794">
      <formula>AND(OR(AG9="frais de vie Jean",AG9="frais de vie ATC 1",AG9="frais de vie ATC 2",AG9="frais bancaires"),AM9&lt;0)</formula>
    </cfRule>
    <cfRule type="expression" dxfId="793" priority="795">
      <formula>AND(OR(AG9="frais de vie Jean",AG9="frais de vie ATC 1",AG9="frais de vie ATC 2",AG9="frais bancaires"),AM9="")</formula>
    </cfRule>
  </conditionalFormatting>
  <conditionalFormatting sqref="AI15:AI18">
    <cfRule type="expression" dxfId="792" priority="792">
      <formula>AND(OR(AG15="frais de vie Jean",AG15="frais de vie ATC 1",AG15="frais de vie ATC 2",AG15="frais bancaires"),AM15&lt;0)</formula>
    </cfRule>
    <cfRule type="expression" dxfId="791" priority="793">
      <formula>AND(OR(AG15="frais de vie Jean",AG15="frais de vie ATC 1",AG15="frais de vie ATC 2",AG15="frais bancaires"),AM15="")</formula>
    </cfRule>
  </conditionalFormatting>
  <conditionalFormatting sqref="AI65 AI70 AI72:AI77">
    <cfRule type="expression" dxfId="790" priority="790">
      <formula>AND(OR(AG65="frais de vie Jean",AG65="frais de vie ATC 1",AG65="frais de vie ATC 2",AG65="frais bancaires"),AM65&lt;0)</formula>
    </cfRule>
    <cfRule type="expression" dxfId="789" priority="791">
      <formula>AND(OR(AG65="frais de vie Jean",AG65="frais de vie ATC 1",AG65="frais de vie ATC 2",AG65="frais bancaires"),AM65="")</formula>
    </cfRule>
  </conditionalFormatting>
  <conditionalFormatting sqref="AI71">
    <cfRule type="expression" dxfId="788" priority="788">
      <formula>AND(OR(AG71="frais de vie Jean",AG71="frais de vie ATC 1",AG71="frais de vie ATC 2",AG71="frais bancaires"),AM71&lt;0)</formula>
    </cfRule>
    <cfRule type="expression" dxfId="787" priority="789">
      <formula>AND(OR(AG71="frais de vie Jean",AG71="frais de vie ATC 1",AG71="frais de vie ATC 2",AG71="frais bancaires"),AM71="")</formula>
    </cfRule>
  </conditionalFormatting>
  <conditionalFormatting sqref="AI68:AI69">
    <cfRule type="expression" dxfId="786" priority="786">
      <formula>AND(OR(AG68="frais de vie Jean",AG68="frais de vie ATC 1",AG68="frais de vie ATC 2",AG68="frais bancaires"),AM68&lt;0)</formula>
    </cfRule>
    <cfRule type="expression" dxfId="785" priority="787">
      <formula>AND(OR(AG68="frais de vie Jean",AG68="frais de vie ATC 1",AG68="frais de vie ATC 2",AG68="frais bancaires"),AM68="")</formula>
    </cfRule>
  </conditionalFormatting>
  <conditionalFormatting sqref="AI80:AI85 AI92:AI96">
    <cfRule type="expression" dxfId="784" priority="784">
      <formula>AND(OR(AG80="frais de vie Jean",AG80="frais de vie ATC 1",AG80="frais de vie ATC 2",AG80="frais bancaires"),AM80&lt;0)</formula>
    </cfRule>
    <cfRule type="expression" dxfId="783" priority="785">
      <formula>AND(OR(AG80="frais de vie Jean",AG80="frais de vie ATC 1",AG80="frais de vie ATC 2",AG80="frais bancaires"),AM80="")</formula>
    </cfRule>
  </conditionalFormatting>
  <conditionalFormatting sqref="AI82:AI85 AI92:AI96">
    <cfRule type="expression" dxfId="782" priority="782">
      <formula>AND(OR(AG82="frais de vie Jean",AG82="frais de vie ATC 1",AG82="frais de vie ATC 2",AG82="frais bancaires"),AM82&lt;0)</formula>
    </cfRule>
    <cfRule type="expression" dxfId="781" priority="783">
      <formula>AND(OR(AG82="frais de vie Jean",AG82="frais de vie ATC 1",AG82="frais de vie ATC 2",AG82="frais bancaires"),AM82="")</formula>
    </cfRule>
  </conditionalFormatting>
  <conditionalFormatting sqref="AI86:AI91">
    <cfRule type="expression" dxfId="780" priority="780">
      <formula>AND(OR(AG86="frais de vie Jean",AG86="frais de vie ATC 1",AG86="frais de vie ATC 2",AG86="frais bancaires"),AM86&lt;0)</formula>
    </cfRule>
    <cfRule type="expression" dxfId="779" priority="781">
      <formula>AND(OR(AG86="frais de vie Jean",AG86="frais de vie ATC 1",AG86="frais de vie ATC 2",AG86="frais bancaires"),AM86="")</formula>
    </cfRule>
  </conditionalFormatting>
  <conditionalFormatting sqref="AI86:AI91">
    <cfRule type="expression" dxfId="778" priority="778">
      <formula>AND(OR(AG86="frais de vie Jean",AG86="frais de vie ATC 1",AG86="frais de vie ATC 2",AG86="frais bancaires"),AM86&lt;0)</formula>
    </cfRule>
    <cfRule type="expression" dxfId="777" priority="779">
      <formula>AND(OR(AG86="frais de vie Jean",AG86="frais de vie ATC 1",AG86="frais de vie ATC 2",AG86="frais bancaires"),AM86="")</formula>
    </cfRule>
  </conditionalFormatting>
  <conditionalFormatting sqref="AI119:AI124">
    <cfRule type="expression" dxfId="776" priority="776">
      <formula>AND(OR(AG119="frais de vie Jean",AG119="frais de vie ATC 1",AG119="frais de vie ATC 2",AG119="frais bancaires"),AM119&lt;0)</formula>
    </cfRule>
    <cfRule type="expression" dxfId="775" priority="777">
      <formula>AND(OR(AG119="frais de vie Jean",AG119="frais de vie ATC 1",AG119="frais de vie ATC 2",AG119="frais bancaires"),AM119="")</formula>
    </cfRule>
  </conditionalFormatting>
  <conditionalFormatting sqref="AI106:AI113 AI116:AI118">
    <cfRule type="expression" dxfId="774" priority="774">
      <formula>AND(OR(AG106="frais de vie Jean",AG106="frais de vie ATC 1",AG106="frais de vie ATC 2",AG106="frais bancaires"),AM106&lt;0)</formula>
    </cfRule>
    <cfRule type="expression" dxfId="773" priority="775">
      <formula>AND(OR(AG106="frais de vie Jean",AG106="frais de vie ATC 1",AG106="frais de vie ATC 2",AG106="frais bancaires"),AM106="")</formula>
    </cfRule>
  </conditionalFormatting>
  <conditionalFormatting sqref="AI97 AI102:AI105">
    <cfRule type="expression" dxfId="772" priority="772">
      <formula>AND(OR(AG97="frais de vie Jean",AG97="frais de vie ATC 1",AG97="frais de vie ATC 2",AG97="frais bancaires"),AM97&lt;0)</formula>
    </cfRule>
    <cfRule type="expression" dxfId="771" priority="773">
      <formula>AND(OR(AG97="frais de vie Jean",AG97="frais de vie ATC 1",AG97="frais de vie ATC 2",AG97="frais bancaires"),AM97="")</formula>
    </cfRule>
  </conditionalFormatting>
  <conditionalFormatting sqref="AE120 AE122:AE125 AE129:AE132 AE135:AE137 AE141:AE144 AE147 AE153:AE154">
    <cfRule type="expression" dxfId="770" priority="770">
      <formula>AND(OR(AC120="frais de vie",AC120="frais bancaires"),AJ23&lt;0)</formula>
    </cfRule>
    <cfRule type="expression" dxfId="769" priority="771">
      <formula>AND(OR(AC120="frais de vie",AC120="frais bancaires"),AJ23="")</formula>
    </cfRule>
  </conditionalFormatting>
  <conditionalFormatting sqref="AI98">
    <cfRule type="expression" dxfId="768" priority="768">
      <formula>AND(OR(AG98="frais de vie Jean",AG98="frais de vie ATC 1",AG98="frais de vie ATC 2",AG98="frais bancaires"),AM98&lt;0)</formula>
    </cfRule>
    <cfRule type="expression" dxfId="767" priority="769">
      <formula>AND(OR(AG98="frais de vie Jean",AG98="frais de vie ATC 1",AG98="frais de vie ATC 2",AG98="frais bancaires"),AM98="")</formula>
    </cfRule>
  </conditionalFormatting>
  <conditionalFormatting sqref="AE120 AE122:AE125 AE129:AE132 AE135:AE137 AE141:AE144 AE147 AE153:AE154 AE156:AE157">
    <cfRule type="expression" dxfId="766" priority="766">
      <formula>AND(OR(AC120="frais de vie",AC120="frais bancaires"),AJ21&lt;0)</formula>
    </cfRule>
    <cfRule type="expression" dxfId="765" priority="767">
      <formula>AND(OR(AC120="frais de vie",AC120="frais bancaires"),AJ21="")</formula>
    </cfRule>
  </conditionalFormatting>
  <conditionalFormatting sqref="AI114:AI115">
    <cfRule type="expression" dxfId="764" priority="764">
      <formula>AND(OR(AG114="frais de vie Jean",AG114="frais de vie ATC 1",AG114="frais de vie ATC 2",AG114="frais bancaires"),AM114&lt;0)</formula>
    </cfRule>
    <cfRule type="expression" dxfId="763" priority="765">
      <formula>AND(OR(AG114="frais de vie Jean",AG114="frais de vie ATC 1",AG114="frais de vie ATC 2",AG114="frais bancaires"),AM114="")</formula>
    </cfRule>
  </conditionalFormatting>
  <conditionalFormatting sqref="AI125">
    <cfRule type="expression" dxfId="762" priority="762">
      <formula>AND(OR(AG125="frais de vie Jean",AG125="frais de vie ATC 1",AG125="frais de vie ATC 2",AG125="frais bancaires"),AM125&lt;0)</formula>
    </cfRule>
    <cfRule type="expression" dxfId="761" priority="763">
      <formula>AND(OR(AG125="frais de vie Jean",AG125="frais de vie ATC 1",AG125="frais de vie ATC 2",AG125="frais bancaires"),AM125="")</formula>
    </cfRule>
  </conditionalFormatting>
  <conditionalFormatting sqref="AI146:AI148">
    <cfRule type="expression" dxfId="760" priority="760">
      <formula>AND(OR(AG146="frais de vie Jean",AG146="frais de vie ATC 1",AG146="frais de vie ATC 2",AG146="frais bancaires"),AM146&lt;0)</formula>
    </cfRule>
    <cfRule type="expression" dxfId="759" priority="761">
      <formula>AND(OR(AG146="frais de vie Jean",AG146="frais de vie ATC 1",AG146="frais de vie ATC 2",AG146="frais bancaires"),AM146="")</formula>
    </cfRule>
  </conditionalFormatting>
  <conditionalFormatting sqref="AI133">
    <cfRule type="expression" dxfId="758" priority="758">
      <formula>AND(OR(AG133="frais de vie Jean",AG133="frais de vie ATC 1",AG133="frais de vie ATC 2",AG133="frais bancaires"),AM133&lt;0)</formula>
    </cfRule>
    <cfRule type="expression" dxfId="757" priority="759">
      <formula>AND(OR(AG133="frais de vie Jean",AG133="frais de vie ATC 1",AG133="frais de vie ATC 2",AG133="frais bancaires"),AM133="")</formula>
    </cfRule>
  </conditionalFormatting>
  <conditionalFormatting sqref="AI145">
    <cfRule type="expression" dxfId="756" priority="756">
      <formula>AND(OR(AG145="frais de vie Jean",AG145="frais de vie ATC 1",AG145="frais de vie ATC 2",AG145="frais bancaires"),AM145&lt;0)</formula>
    </cfRule>
    <cfRule type="expression" dxfId="755" priority="757">
      <formula>AND(OR(AG145="frais de vie Jean",AG145="frais de vie ATC 1",AG145="frais de vie ATC 2",AG145="frais bancaires"),AM145="")</formula>
    </cfRule>
  </conditionalFormatting>
  <conditionalFormatting sqref="AI134:AI140">
    <cfRule type="expression" dxfId="754" priority="754">
      <formula>AND(OR(AG134="frais de vie Jean",AG134="frais de vie ATC 1",AG134="frais de vie ATC 2",AG134="frais bancaires"),AM134&lt;0)</formula>
    </cfRule>
    <cfRule type="expression" dxfId="753" priority="755">
      <formula>AND(OR(AG134="frais de vie Jean",AG134="frais de vie ATC 1",AG134="frais de vie ATC 2",AG134="frais bancaires"),AM134="")</formula>
    </cfRule>
  </conditionalFormatting>
  <conditionalFormatting sqref="AI126:AI129">
    <cfRule type="expression" dxfId="752" priority="752">
      <formula>AND(OR(AG126="frais de vie Jean",AG126="frais de vie ATC 1",AG126="frais de vie ATC 2",AG126="frais bancaires"),AM126&lt;0)</formula>
    </cfRule>
    <cfRule type="expression" dxfId="751" priority="753">
      <formula>AND(OR(AG126="frais de vie Jean",AG126="frais de vie ATC 1",AG126="frais de vie ATC 2",AG126="frais bancaires"),AM126="")</formula>
    </cfRule>
  </conditionalFormatting>
  <conditionalFormatting sqref="AI130">
    <cfRule type="expression" dxfId="750" priority="750">
      <formula>AND(OR(AG130="frais de vie Jean",AG130="frais de vie ATC 1",AG130="frais de vie ATC 2",AG130="frais bancaires"),AM130&lt;0)</formula>
    </cfRule>
    <cfRule type="expression" dxfId="749" priority="751">
      <formula>AND(OR(AG130="frais de vie Jean",AG130="frais de vie ATC 1",AG130="frais de vie ATC 2",AG130="frais bancaires"),AM130="")</formula>
    </cfRule>
  </conditionalFormatting>
  <conditionalFormatting sqref="AI131">
    <cfRule type="expression" dxfId="748" priority="748">
      <formula>AND(OR(AG131="frais de vie Jean",AG131="frais de vie ATC 1",AG131="frais de vie ATC 2",AG131="frais bancaires"),AM131&lt;0)</formula>
    </cfRule>
    <cfRule type="expression" dxfId="747" priority="749">
      <formula>AND(OR(AG131="frais de vie Jean",AG131="frais de vie ATC 1",AG131="frais de vie ATC 2",AG131="frais bancaires"),AM131="")</formula>
    </cfRule>
  </conditionalFormatting>
  <conditionalFormatting sqref="AI132">
    <cfRule type="expression" dxfId="746" priority="746">
      <formula>AND(OR(AG132="frais de vie Jean",AG132="frais de vie ATC 1",AG132="frais de vie ATC 2",AG132="frais bancaires"),AM132&lt;0)</formula>
    </cfRule>
    <cfRule type="expression" dxfId="745" priority="747">
      <formula>AND(OR(AG132="frais de vie Jean",AG132="frais de vie ATC 1",AG132="frais de vie ATC 2",AG132="frais bancaires"),AM132="")</formula>
    </cfRule>
  </conditionalFormatting>
  <conditionalFormatting sqref="AI141:AI144">
    <cfRule type="expression" dxfId="744" priority="744">
      <formula>AND(OR(AG141="frais de vie Jean",AG141="frais de vie ATC 1",AG141="frais de vie ATC 2",AG141="frais bancaires"),AM141&lt;0)</formula>
    </cfRule>
    <cfRule type="expression" dxfId="743" priority="745">
      <formula>AND(OR(AG141="frais de vie Jean",AG141="frais de vie ATC 1",AG141="frais de vie ATC 2",AG141="frais bancaires"),AM141="")</formula>
    </cfRule>
  </conditionalFormatting>
  <conditionalFormatting sqref="AI149 AI151">
    <cfRule type="expression" dxfId="742" priority="742">
      <formula>AND(OR(AG149="frais de vie Jean",AG149="frais de vie ATC 1",AG149="frais de vie ATC 2",AG149="frais bancaires"),AM149&lt;0)</formula>
    </cfRule>
    <cfRule type="expression" dxfId="741" priority="743">
      <formula>AND(OR(AG149="frais de vie Jean",AG149="frais de vie ATC 1",AG149="frais de vie ATC 2",AG149="frais bancaires"),AM149="")</formula>
    </cfRule>
  </conditionalFormatting>
  <conditionalFormatting sqref="AI150">
    <cfRule type="expression" dxfId="740" priority="740">
      <formula>AND(OR(AG150="frais de vie Jean",AG150="frais de vie ATC 1",AG150="frais de vie ATC 2",AG150="frais bancaires"),AM150&lt;0)</formula>
    </cfRule>
    <cfRule type="expression" dxfId="739" priority="741">
      <formula>AND(OR(AG150="frais de vie Jean",AG150="frais de vie ATC 1",AG150="frais de vie ATC 2",AG150="frais bancaires"),AM150="")</formula>
    </cfRule>
  </conditionalFormatting>
  <conditionalFormatting sqref="AE206:AE213 AE196:AE200">
    <cfRule type="expression" dxfId="738" priority="738">
      <formula>AND(OR(AB191="frais de vie",AB191="frais bancaires"),AF191&lt;0)</formula>
    </cfRule>
    <cfRule type="expression" dxfId="737" priority="739">
      <formula>AND(OR(AB191="frais de vie",AB191="frais bancaires"),AF191="")</formula>
    </cfRule>
  </conditionalFormatting>
  <conditionalFormatting sqref="AE206:AE213">
    <cfRule type="expression" dxfId="736" priority="736">
      <formula>AND(OR(AB201="frais de vie",AB201="frais bancaires"),#REF!&lt;0)</formula>
    </cfRule>
    <cfRule type="expression" dxfId="735" priority="737">
      <formula>AND(OR(AB201="frais de vie",AB201="frais bancaires"),#REF!="")</formula>
    </cfRule>
  </conditionalFormatting>
  <conditionalFormatting sqref="AE157 AE206:AE213">
    <cfRule type="expression" dxfId="734" priority="734">
      <formula>AND(OR(AC157="frais de vie",AC157="frais bancaires"),AJ59&lt;0)</formula>
    </cfRule>
    <cfRule type="expression" dxfId="733" priority="735">
      <formula>AND(OR(AC157="frais de vie",AC157="frais bancaires"),AJ59="")</formula>
    </cfRule>
  </conditionalFormatting>
  <conditionalFormatting sqref="AE159 AE178:AE180 AE206:AE213">
    <cfRule type="expression" dxfId="732" priority="732">
      <formula>AND(OR(AC159="frais de vie",AC159="frais bancaires"),AJ59&lt;0)</formula>
    </cfRule>
    <cfRule type="expression" dxfId="731" priority="733">
      <formula>AND(OR(AC159="frais de vie",AC159="frais bancaires"),AJ59="")</formula>
    </cfRule>
  </conditionalFormatting>
  <conditionalFormatting sqref="AE206:AE213">
    <cfRule type="expression" dxfId="730" priority="730">
      <formula>AND(OR(AB201="frais de vie",AB201="frais bancaires"),#REF!&lt;0)</formula>
    </cfRule>
    <cfRule type="expression" dxfId="729" priority="731">
      <formula>AND(OR(AB201="frais de vie",AB201="frais bancaires"),#REF!="")</formula>
    </cfRule>
  </conditionalFormatting>
  <conditionalFormatting sqref="AE120">
    <cfRule type="expression" dxfId="728" priority="728">
      <formula>AND(OR(AC120="frais de vie",AC120="frais bancaires"),#REF!&lt;0)</formula>
    </cfRule>
    <cfRule type="expression" dxfId="727" priority="729">
      <formula>AND(OR(AC120="frais de vie",AC120="frais bancaires"),#REF!="")</formula>
    </cfRule>
  </conditionalFormatting>
  <conditionalFormatting sqref="AE120">
    <cfRule type="expression" dxfId="726" priority="726">
      <formula>AND(OR(AC120="frais de vie",AC120="frais bancaires"),#REF!&lt;0)</formula>
    </cfRule>
    <cfRule type="expression" dxfId="725" priority="727">
      <formula>AND(OR(AC120="frais de vie",AC120="frais bancaires"),#REF!="")</formula>
    </cfRule>
  </conditionalFormatting>
  <conditionalFormatting sqref="AE120">
    <cfRule type="expression" dxfId="724" priority="724">
      <formula>AND(OR(AC120="frais de vie",AC120="frais bancaires"),#REF!&lt;0)</formula>
    </cfRule>
    <cfRule type="expression" dxfId="723" priority="725">
      <formula>AND(OR(AC120="frais de vie",AC120="frais bancaires"),#REF!="")</formula>
    </cfRule>
  </conditionalFormatting>
  <conditionalFormatting sqref="AE120">
    <cfRule type="expression" dxfId="722" priority="722">
      <formula>AND(OR(AC120="frais de vie",AC120="frais bancaires"),AG120&lt;0)</formula>
    </cfRule>
    <cfRule type="expression" dxfId="721" priority="723">
      <formula>AND(OR(AC120="frais de vie",AC120="frais bancaires"),AG120="")</formula>
    </cfRule>
  </conditionalFormatting>
  <conditionalFormatting sqref="AE120">
    <cfRule type="expression" dxfId="720" priority="720">
      <formula>AND(OR(AC120="frais de vie",AC120="frais bancaires"),#REF!&lt;0)</formula>
    </cfRule>
    <cfRule type="expression" dxfId="719" priority="721">
      <formula>AND(OR(AC120="frais de vie",AC120="frais bancaires"),#REF!="")</formula>
    </cfRule>
  </conditionalFormatting>
  <conditionalFormatting sqref="AE120">
    <cfRule type="expression" dxfId="718" priority="718">
      <formula>AND(OR(AC120="frais de vie",AC120="frais bancaires"),AG120&lt;0)</formula>
    </cfRule>
    <cfRule type="expression" dxfId="717" priority="719">
      <formula>AND(OR(AC120="frais de vie",AC120="frais bancaires"),AG120="")</formula>
    </cfRule>
  </conditionalFormatting>
  <conditionalFormatting sqref="AE120">
    <cfRule type="expression" dxfId="716" priority="716">
      <formula>AND(OR(AB115="frais de vie",AB115="frais bancaires"),#REF!&lt;0)</formula>
    </cfRule>
    <cfRule type="expression" dxfId="715" priority="717">
      <formula>AND(OR(AB115="frais de vie",AB115="frais bancaires"),#REF!="")</formula>
    </cfRule>
  </conditionalFormatting>
  <conditionalFormatting sqref="AE120">
    <cfRule type="expression" dxfId="714" priority="714">
      <formula>AND(OR(AB115="frais de vie",AB115="frais bancaires"),AF115&lt;0)</formula>
    </cfRule>
    <cfRule type="expression" dxfId="713" priority="715">
      <formula>AND(OR(AB115="frais de vie",AB115="frais bancaires"),AF115="")</formula>
    </cfRule>
  </conditionalFormatting>
  <conditionalFormatting sqref="AE120">
    <cfRule type="expression" dxfId="712" priority="712">
      <formula>AND(OR(AB115="frais de vie",AB115="frais bancaires"),#REF!&lt;0)</formula>
    </cfRule>
    <cfRule type="expression" dxfId="711" priority="713">
      <formula>AND(OR(AB115="frais de vie",AB115="frais bancaires"),#REF!="")</formula>
    </cfRule>
  </conditionalFormatting>
  <conditionalFormatting sqref="AE122:AE125">
    <cfRule type="expression" dxfId="710" priority="710">
      <formula>AND(OR(AC122="frais de vie",AC122="frais bancaires"),#REF!&lt;0)</formula>
    </cfRule>
    <cfRule type="expression" dxfId="709" priority="711">
      <formula>AND(OR(AC122="frais de vie",AC122="frais bancaires"),#REF!="")</formula>
    </cfRule>
  </conditionalFormatting>
  <conditionalFormatting sqref="AE122:AE125">
    <cfRule type="expression" dxfId="708" priority="708">
      <formula>AND(OR(AC122="frais de vie",AC122="frais bancaires"),#REF!&lt;0)</formula>
    </cfRule>
    <cfRule type="expression" dxfId="707" priority="709">
      <formula>AND(OR(AC122="frais de vie",AC122="frais bancaires"),#REF!="")</formula>
    </cfRule>
  </conditionalFormatting>
  <conditionalFormatting sqref="AE122:AE125">
    <cfRule type="expression" dxfId="706" priority="706">
      <formula>AND(OR(AC122="frais de vie",AC122="frais bancaires"),#REF!&lt;0)</formula>
    </cfRule>
    <cfRule type="expression" dxfId="705" priority="707">
      <formula>AND(OR(AC122="frais de vie",AC122="frais bancaires"),#REF!="")</formula>
    </cfRule>
  </conditionalFormatting>
  <conditionalFormatting sqref="AE122:AE125">
    <cfRule type="expression" dxfId="704" priority="704">
      <formula>AND(OR(AC122="frais de vie",AC122="frais bancaires"),AG122&lt;0)</formula>
    </cfRule>
    <cfRule type="expression" dxfId="703" priority="705">
      <formula>AND(OR(AC122="frais de vie",AC122="frais bancaires"),AG122="")</formula>
    </cfRule>
  </conditionalFormatting>
  <conditionalFormatting sqref="AE122:AE125">
    <cfRule type="expression" dxfId="702" priority="702">
      <formula>AND(OR(AC122="frais de vie",AC122="frais bancaires"),#REF!&lt;0)</formula>
    </cfRule>
    <cfRule type="expression" dxfId="701" priority="703">
      <formula>AND(OR(AC122="frais de vie",AC122="frais bancaires"),#REF!="")</formula>
    </cfRule>
  </conditionalFormatting>
  <conditionalFormatting sqref="AE122:AE125">
    <cfRule type="expression" dxfId="700" priority="700">
      <formula>AND(OR(AC122="frais de vie",AC122="frais bancaires"),AG122&lt;0)</formula>
    </cfRule>
    <cfRule type="expression" dxfId="699" priority="701">
      <formula>AND(OR(AC122="frais de vie",AC122="frais bancaires"),AG122="")</formula>
    </cfRule>
  </conditionalFormatting>
  <conditionalFormatting sqref="AE122:AE125">
    <cfRule type="expression" dxfId="698" priority="698">
      <formula>AND(OR(AB117="frais de vie",AB117="frais bancaires"),#REF!&lt;0)</formula>
    </cfRule>
    <cfRule type="expression" dxfId="697" priority="699">
      <formula>AND(OR(AB117="frais de vie",AB117="frais bancaires"),#REF!="")</formula>
    </cfRule>
  </conditionalFormatting>
  <conditionalFormatting sqref="AE122:AE125">
    <cfRule type="expression" dxfId="696" priority="696">
      <formula>AND(OR(AB117="frais de vie",AB117="frais bancaires"),AF117&lt;0)</formula>
    </cfRule>
    <cfRule type="expression" dxfId="695" priority="697">
      <formula>AND(OR(AB117="frais de vie",AB117="frais bancaires"),AF117="")</formula>
    </cfRule>
  </conditionalFormatting>
  <conditionalFormatting sqref="AE122:AE125">
    <cfRule type="expression" dxfId="694" priority="694">
      <formula>AND(OR(AB117="frais de vie",AB117="frais bancaires"),#REF!&lt;0)</formula>
    </cfRule>
    <cfRule type="expression" dxfId="693" priority="695">
      <formula>AND(OR(AB117="frais de vie",AB117="frais bancaires"),#REF!="")</formula>
    </cfRule>
  </conditionalFormatting>
  <conditionalFormatting sqref="AE129:AE132">
    <cfRule type="expression" dxfId="692" priority="692">
      <formula>AND(OR(AC129="frais de vie",AC129="frais bancaires"),#REF!&lt;0)</formula>
    </cfRule>
    <cfRule type="expression" dxfId="691" priority="693">
      <formula>AND(OR(AC129="frais de vie",AC129="frais bancaires"),#REF!="")</formula>
    </cfRule>
  </conditionalFormatting>
  <conditionalFormatting sqref="AE129:AE132">
    <cfRule type="expression" dxfId="690" priority="690">
      <formula>AND(OR(AC129="frais de vie",AC129="frais bancaires"),#REF!&lt;0)</formula>
    </cfRule>
    <cfRule type="expression" dxfId="689" priority="691">
      <formula>AND(OR(AC129="frais de vie",AC129="frais bancaires"),#REF!="")</formula>
    </cfRule>
  </conditionalFormatting>
  <conditionalFormatting sqref="AE129:AE132">
    <cfRule type="expression" dxfId="688" priority="688">
      <formula>AND(OR(AC129="frais de vie",AC129="frais bancaires"),#REF!&lt;0)</formula>
    </cfRule>
    <cfRule type="expression" dxfId="687" priority="689">
      <formula>AND(OR(AC129="frais de vie",AC129="frais bancaires"),#REF!="")</formula>
    </cfRule>
  </conditionalFormatting>
  <conditionalFormatting sqref="AE129:AE132">
    <cfRule type="expression" dxfId="686" priority="686">
      <formula>AND(OR(AC129="frais de vie",AC129="frais bancaires"),AG129&lt;0)</formula>
    </cfRule>
    <cfRule type="expression" dxfId="685" priority="687">
      <formula>AND(OR(AC129="frais de vie",AC129="frais bancaires"),AG129="")</formula>
    </cfRule>
  </conditionalFormatting>
  <conditionalFormatting sqref="AE129:AE132">
    <cfRule type="expression" dxfId="684" priority="684">
      <formula>AND(OR(AC129="frais de vie",AC129="frais bancaires"),#REF!&lt;0)</formula>
    </cfRule>
    <cfRule type="expression" dxfId="683" priority="685">
      <formula>AND(OR(AC129="frais de vie",AC129="frais bancaires"),#REF!="")</formula>
    </cfRule>
  </conditionalFormatting>
  <conditionalFormatting sqref="AE129:AE132">
    <cfRule type="expression" dxfId="682" priority="682">
      <formula>AND(OR(AC129="frais de vie",AC129="frais bancaires"),AG129&lt;0)</formula>
    </cfRule>
    <cfRule type="expression" dxfId="681" priority="683">
      <formula>AND(OR(AC129="frais de vie",AC129="frais bancaires"),AG129="")</formula>
    </cfRule>
  </conditionalFormatting>
  <conditionalFormatting sqref="AE129:AE132">
    <cfRule type="expression" dxfId="680" priority="680">
      <formula>AND(OR(AB124="frais de vie",AB124="frais bancaires"),#REF!&lt;0)</formula>
    </cfRule>
    <cfRule type="expression" dxfId="679" priority="681">
      <formula>AND(OR(AB124="frais de vie",AB124="frais bancaires"),#REF!="")</formula>
    </cfRule>
  </conditionalFormatting>
  <conditionalFormatting sqref="AE129:AE132">
    <cfRule type="expression" dxfId="678" priority="678">
      <formula>AND(OR(AB124="frais de vie",AB124="frais bancaires"),AF124&lt;0)</formula>
    </cfRule>
    <cfRule type="expression" dxfId="677" priority="679">
      <formula>AND(OR(AB124="frais de vie",AB124="frais bancaires"),AF124="")</formula>
    </cfRule>
  </conditionalFormatting>
  <conditionalFormatting sqref="AE129:AE132">
    <cfRule type="expression" dxfId="676" priority="676">
      <formula>AND(OR(AB124="frais de vie",AB124="frais bancaires"),#REF!&lt;0)</formula>
    </cfRule>
    <cfRule type="expression" dxfId="675" priority="677">
      <formula>AND(OR(AB124="frais de vie",AB124="frais bancaires"),#REF!="")</formula>
    </cfRule>
  </conditionalFormatting>
  <conditionalFormatting sqref="AE135:AE137">
    <cfRule type="expression" dxfId="674" priority="674">
      <formula>AND(OR(AC135="frais de vie",AC135="frais bancaires"),#REF!&lt;0)</formula>
    </cfRule>
    <cfRule type="expression" dxfId="673" priority="675">
      <formula>AND(OR(AC135="frais de vie",AC135="frais bancaires"),#REF!="")</formula>
    </cfRule>
  </conditionalFormatting>
  <conditionalFormatting sqref="AE135:AE137">
    <cfRule type="expression" dxfId="672" priority="672">
      <formula>AND(OR(AC135="frais de vie",AC135="frais bancaires"),#REF!&lt;0)</formula>
    </cfRule>
    <cfRule type="expression" dxfId="671" priority="673">
      <formula>AND(OR(AC135="frais de vie",AC135="frais bancaires"),#REF!="")</formula>
    </cfRule>
  </conditionalFormatting>
  <conditionalFormatting sqref="AE135:AE137">
    <cfRule type="expression" dxfId="670" priority="670">
      <formula>AND(OR(AC135="frais de vie",AC135="frais bancaires"),#REF!&lt;0)</formula>
    </cfRule>
    <cfRule type="expression" dxfId="669" priority="671">
      <formula>AND(OR(AC135="frais de vie",AC135="frais bancaires"),#REF!="")</formula>
    </cfRule>
  </conditionalFormatting>
  <conditionalFormatting sqref="AE135:AE137">
    <cfRule type="expression" dxfId="668" priority="668">
      <formula>AND(OR(AC135="frais de vie",AC135="frais bancaires"),AG135&lt;0)</formula>
    </cfRule>
    <cfRule type="expression" dxfId="667" priority="669">
      <formula>AND(OR(AC135="frais de vie",AC135="frais bancaires"),AG135="")</formula>
    </cfRule>
  </conditionalFormatting>
  <conditionalFormatting sqref="AE135:AE137">
    <cfRule type="expression" dxfId="666" priority="666">
      <formula>AND(OR(AC135="frais de vie",AC135="frais bancaires"),#REF!&lt;0)</formula>
    </cfRule>
    <cfRule type="expression" dxfId="665" priority="667">
      <formula>AND(OR(AC135="frais de vie",AC135="frais bancaires"),#REF!="")</formula>
    </cfRule>
  </conditionalFormatting>
  <conditionalFormatting sqref="AE135:AE137">
    <cfRule type="expression" dxfId="664" priority="664">
      <formula>AND(OR(AC135="frais de vie",AC135="frais bancaires"),AG135&lt;0)</formula>
    </cfRule>
    <cfRule type="expression" dxfId="663" priority="665">
      <formula>AND(OR(AC135="frais de vie",AC135="frais bancaires"),AG135="")</formula>
    </cfRule>
  </conditionalFormatting>
  <conditionalFormatting sqref="AE135:AE137">
    <cfRule type="expression" dxfId="662" priority="662">
      <formula>AND(OR(AB130="frais de vie",AB130="frais bancaires"),#REF!&lt;0)</formula>
    </cfRule>
    <cfRule type="expression" dxfId="661" priority="663">
      <formula>AND(OR(AB130="frais de vie",AB130="frais bancaires"),#REF!="")</formula>
    </cfRule>
  </conditionalFormatting>
  <conditionalFormatting sqref="AE135:AE137">
    <cfRule type="expression" dxfId="660" priority="660">
      <formula>AND(OR(AB130="frais de vie",AB130="frais bancaires"),AF130&lt;0)</formula>
    </cfRule>
    <cfRule type="expression" dxfId="659" priority="661">
      <formula>AND(OR(AB130="frais de vie",AB130="frais bancaires"),AF130="")</formula>
    </cfRule>
  </conditionalFormatting>
  <conditionalFormatting sqref="AE135:AE137">
    <cfRule type="expression" dxfId="658" priority="658">
      <formula>AND(OR(AB130="frais de vie",AB130="frais bancaires"),#REF!&lt;0)</formula>
    </cfRule>
    <cfRule type="expression" dxfId="657" priority="659">
      <formula>AND(OR(AB130="frais de vie",AB130="frais bancaires"),#REF!="")</formula>
    </cfRule>
  </conditionalFormatting>
  <conditionalFormatting sqref="AE141:AE144">
    <cfRule type="expression" dxfId="656" priority="656">
      <formula>AND(OR(AC141="frais de vie",AC141="frais bancaires"),#REF!&lt;0)</formula>
    </cfRule>
    <cfRule type="expression" dxfId="655" priority="657">
      <formula>AND(OR(AC141="frais de vie",AC141="frais bancaires"),#REF!="")</formula>
    </cfRule>
  </conditionalFormatting>
  <conditionalFormatting sqref="AE141:AE144">
    <cfRule type="expression" dxfId="654" priority="654">
      <formula>AND(OR(AC141="frais de vie",AC141="frais bancaires"),#REF!&lt;0)</formula>
    </cfRule>
    <cfRule type="expression" dxfId="653" priority="655">
      <formula>AND(OR(AC141="frais de vie",AC141="frais bancaires"),#REF!="")</formula>
    </cfRule>
  </conditionalFormatting>
  <conditionalFormatting sqref="AE141:AE144">
    <cfRule type="expression" dxfId="652" priority="652">
      <formula>AND(OR(AC141="frais de vie",AC141="frais bancaires"),#REF!&lt;0)</formula>
    </cfRule>
    <cfRule type="expression" dxfId="651" priority="653">
      <formula>AND(OR(AC141="frais de vie",AC141="frais bancaires"),#REF!="")</formula>
    </cfRule>
  </conditionalFormatting>
  <conditionalFormatting sqref="AE141:AE144">
    <cfRule type="expression" dxfId="650" priority="650">
      <formula>AND(OR(AC141="frais de vie",AC141="frais bancaires"),AG141&lt;0)</formula>
    </cfRule>
    <cfRule type="expression" dxfId="649" priority="651">
      <formula>AND(OR(AC141="frais de vie",AC141="frais bancaires"),AG141="")</formula>
    </cfRule>
  </conditionalFormatting>
  <conditionalFormatting sqref="AE141:AE144">
    <cfRule type="expression" dxfId="648" priority="648">
      <formula>AND(OR(AC141="frais de vie",AC141="frais bancaires"),#REF!&lt;0)</formula>
    </cfRule>
    <cfRule type="expression" dxfId="647" priority="649">
      <formula>AND(OR(AC141="frais de vie",AC141="frais bancaires"),#REF!="")</formula>
    </cfRule>
  </conditionalFormatting>
  <conditionalFormatting sqref="AE141:AE144">
    <cfRule type="expression" dxfId="646" priority="646">
      <formula>AND(OR(AC141="frais de vie",AC141="frais bancaires"),AG141&lt;0)</formula>
    </cfRule>
    <cfRule type="expression" dxfId="645" priority="647">
      <formula>AND(OR(AC141="frais de vie",AC141="frais bancaires"),AG141="")</formula>
    </cfRule>
  </conditionalFormatting>
  <conditionalFormatting sqref="AE141:AE144">
    <cfRule type="expression" dxfId="644" priority="644">
      <formula>AND(OR(AB136="frais de vie",AB136="frais bancaires"),#REF!&lt;0)</formula>
    </cfRule>
    <cfRule type="expression" dxfId="643" priority="645">
      <formula>AND(OR(AB136="frais de vie",AB136="frais bancaires"),#REF!="")</formula>
    </cfRule>
  </conditionalFormatting>
  <conditionalFormatting sqref="AE141:AE144">
    <cfRule type="expression" dxfId="642" priority="642">
      <formula>AND(OR(AB136="frais de vie",AB136="frais bancaires"),AF136&lt;0)</formula>
    </cfRule>
    <cfRule type="expression" dxfId="641" priority="643">
      <formula>AND(OR(AB136="frais de vie",AB136="frais bancaires"),AF136="")</formula>
    </cfRule>
  </conditionalFormatting>
  <conditionalFormatting sqref="AE141:AE144">
    <cfRule type="expression" dxfId="640" priority="640">
      <formula>AND(OR(AB136="frais de vie",AB136="frais bancaires"),#REF!&lt;0)</formula>
    </cfRule>
    <cfRule type="expression" dxfId="639" priority="641">
      <formula>AND(OR(AB136="frais de vie",AB136="frais bancaires"),#REF!="")</formula>
    </cfRule>
  </conditionalFormatting>
  <conditionalFormatting sqref="AE147">
    <cfRule type="expression" dxfId="638" priority="638">
      <formula>AND(OR(AC147="frais de vie",AC147="frais bancaires"),#REF!&lt;0)</formula>
    </cfRule>
    <cfRule type="expression" dxfId="637" priority="639">
      <formula>AND(OR(AC147="frais de vie",AC147="frais bancaires"),#REF!="")</formula>
    </cfRule>
  </conditionalFormatting>
  <conditionalFormatting sqref="AE147">
    <cfRule type="expression" dxfId="636" priority="636">
      <formula>AND(OR(AC147="frais de vie",AC147="frais bancaires"),#REF!&lt;0)</formula>
    </cfRule>
    <cfRule type="expression" dxfId="635" priority="637">
      <formula>AND(OR(AC147="frais de vie",AC147="frais bancaires"),#REF!="")</formula>
    </cfRule>
  </conditionalFormatting>
  <conditionalFormatting sqref="AE147">
    <cfRule type="expression" dxfId="634" priority="634">
      <formula>AND(OR(AC147="frais de vie",AC147="frais bancaires"),#REF!&lt;0)</formula>
    </cfRule>
    <cfRule type="expression" dxfId="633" priority="635">
      <formula>AND(OR(AC147="frais de vie",AC147="frais bancaires"),#REF!="")</formula>
    </cfRule>
  </conditionalFormatting>
  <conditionalFormatting sqref="AE147">
    <cfRule type="expression" dxfId="632" priority="632">
      <formula>AND(OR(AC147="frais de vie",AC147="frais bancaires"),AG147&lt;0)</formula>
    </cfRule>
    <cfRule type="expression" dxfId="631" priority="633">
      <formula>AND(OR(AC147="frais de vie",AC147="frais bancaires"),AG147="")</formula>
    </cfRule>
  </conditionalFormatting>
  <conditionalFormatting sqref="AE147">
    <cfRule type="expression" dxfId="630" priority="630">
      <formula>AND(OR(AC147="frais de vie",AC147="frais bancaires"),#REF!&lt;0)</formula>
    </cfRule>
    <cfRule type="expression" dxfId="629" priority="631">
      <formula>AND(OR(AC147="frais de vie",AC147="frais bancaires"),#REF!="")</formula>
    </cfRule>
  </conditionalFormatting>
  <conditionalFormatting sqref="AE147">
    <cfRule type="expression" dxfId="628" priority="628">
      <formula>AND(OR(AC147="frais de vie",AC147="frais bancaires"),AG147&lt;0)</formula>
    </cfRule>
    <cfRule type="expression" dxfId="627" priority="629">
      <formula>AND(OR(AC147="frais de vie",AC147="frais bancaires"),AG147="")</formula>
    </cfRule>
  </conditionalFormatting>
  <conditionalFormatting sqref="AE147">
    <cfRule type="expression" dxfId="626" priority="626">
      <formula>AND(OR(AB142="frais de vie",AB142="frais bancaires"),#REF!&lt;0)</formula>
    </cfRule>
    <cfRule type="expression" dxfId="625" priority="627">
      <formula>AND(OR(AB142="frais de vie",AB142="frais bancaires"),#REF!="")</formula>
    </cfRule>
  </conditionalFormatting>
  <conditionalFormatting sqref="AE147">
    <cfRule type="expression" dxfId="624" priority="624">
      <formula>AND(OR(AB142="frais de vie",AB142="frais bancaires"),AF142&lt;0)</formula>
    </cfRule>
    <cfRule type="expression" dxfId="623" priority="625">
      <formula>AND(OR(AB142="frais de vie",AB142="frais bancaires"),AF142="")</formula>
    </cfRule>
  </conditionalFormatting>
  <conditionalFormatting sqref="AE147">
    <cfRule type="expression" dxfId="622" priority="622">
      <formula>AND(OR(AB142="frais de vie",AB142="frais bancaires"),#REF!&lt;0)</formula>
    </cfRule>
    <cfRule type="expression" dxfId="621" priority="623">
      <formula>AND(OR(AB142="frais de vie",AB142="frais bancaires"),#REF!="")</formula>
    </cfRule>
  </conditionalFormatting>
  <conditionalFormatting sqref="AE153:AE154">
    <cfRule type="expression" dxfId="620" priority="620">
      <formula>AND(OR(AC153="frais de vie",AC153="frais bancaires"),#REF!&lt;0)</formula>
    </cfRule>
    <cfRule type="expression" dxfId="619" priority="621">
      <formula>AND(OR(AC153="frais de vie",AC153="frais bancaires"),#REF!="")</formula>
    </cfRule>
  </conditionalFormatting>
  <conditionalFormatting sqref="AE153:AE154">
    <cfRule type="expression" dxfId="618" priority="618">
      <formula>AND(OR(AC153="frais de vie",AC153="frais bancaires"),#REF!&lt;0)</formula>
    </cfRule>
    <cfRule type="expression" dxfId="617" priority="619">
      <formula>AND(OR(AC153="frais de vie",AC153="frais bancaires"),#REF!="")</formula>
    </cfRule>
  </conditionalFormatting>
  <conditionalFormatting sqref="AE153:AE154">
    <cfRule type="expression" dxfId="616" priority="616">
      <formula>AND(OR(AC153="frais de vie",AC153="frais bancaires"),#REF!&lt;0)</formula>
    </cfRule>
    <cfRule type="expression" dxfId="615" priority="617">
      <formula>AND(OR(AC153="frais de vie",AC153="frais bancaires"),#REF!="")</formula>
    </cfRule>
  </conditionalFormatting>
  <conditionalFormatting sqref="AE153:AE154">
    <cfRule type="expression" dxfId="614" priority="614">
      <formula>AND(OR(AC153="frais de vie",AC153="frais bancaires"),AG153&lt;0)</formula>
    </cfRule>
    <cfRule type="expression" dxfId="613" priority="615">
      <formula>AND(OR(AC153="frais de vie",AC153="frais bancaires"),AG153="")</formula>
    </cfRule>
  </conditionalFormatting>
  <conditionalFormatting sqref="AE153:AE154">
    <cfRule type="expression" dxfId="612" priority="612">
      <formula>AND(OR(AC153="frais de vie",AC153="frais bancaires"),#REF!&lt;0)</formula>
    </cfRule>
    <cfRule type="expression" dxfId="611" priority="613">
      <formula>AND(OR(AC153="frais de vie",AC153="frais bancaires"),#REF!="")</formula>
    </cfRule>
  </conditionalFormatting>
  <conditionalFormatting sqref="AE153:AE154">
    <cfRule type="expression" dxfId="610" priority="610">
      <formula>AND(OR(AC153="frais de vie",AC153="frais bancaires"),AG153&lt;0)</formula>
    </cfRule>
    <cfRule type="expression" dxfId="609" priority="611">
      <formula>AND(OR(AC153="frais de vie",AC153="frais bancaires"),AG153="")</formula>
    </cfRule>
  </conditionalFormatting>
  <conditionalFormatting sqref="AE153:AE154">
    <cfRule type="expression" dxfId="608" priority="608">
      <formula>AND(OR(AB148="frais de vie",AB148="frais bancaires"),#REF!&lt;0)</formula>
    </cfRule>
    <cfRule type="expression" dxfId="607" priority="609">
      <formula>AND(OR(AB148="frais de vie",AB148="frais bancaires"),#REF!="")</formula>
    </cfRule>
  </conditionalFormatting>
  <conditionalFormatting sqref="AE153:AE154">
    <cfRule type="expression" dxfId="606" priority="606">
      <formula>AND(OR(AB148="frais de vie",AB148="frais bancaires"),AF148&lt;0)</formula>
    </cfRule>
    <cfRule type="expression" dxfId="605" priority="607">
      <formula>AND(OR(AB148="frais de vie",AB148="frais bancaires"),AF148="")</formula>
    </cfRule>
  </conditionalFormatting>
  <conditionalFormatting sqref="AE153:AE154">
    <cfRule type="expression" dxfId="604" priority="604">
      <formula>AND(OR(AB148="frais de vie",AB148="frais bancaires"),#REF!&lt;0)</formula>
    </cfRule>
    <cfRule type="expression" dxfId="603" priority="605">
      <formula>AND(OR(AB148="frais de vie",AB148="frais bancaires"),#REF!="")</formula>
    </cfRule>
  </conditionalFormatting>
  <conditionalFormatting sqref="AE156:AE157">
    <cfRule type="expression" dxfId="602" priority="602">
      <formula>AND(OR(AC156="frais de vie",AC156="frais bancaires"),#REF!&lt;0)</formula>
    </cfRule>
    <cfRule type="expression" dxfId="601" priority="603">
      <formula>AND(OR(AC156="frais de vie",AC156="frais bancaires"),#REF!="")</formula>
    </cfRule>
  </conditionalFormatting>
  <conditionalFormatting sqref="AE156:AE157">
    <cfRule type="expression" dxfId="600" priority="600">
      <formula>AND(OR(AC156="frais de vie",AC156="frais bancaires"),#REF!&lt;0)</formula>
    </cfRule>
    <cfRule type="expression" dxfId="599" priority="601">
      <formula>AND(OR(AC156="frais de vie",AC156="frais bancaires"),#REF!="")</formula>
    </cfRule>
  </conditionalFormatting>
  <conditionalFormatting sqref="AE156:AE157">
    <cfRule type="expression" dxfId="598" priority="598">
      <formula>AND(OR(AC156="frais de vie",AC156="frais bancaires"),#REF!&lt;0)</formula>
    </cfRule>
    <cfRule type="expression" dxfId="597" priority="599">
      <formula>AND(OR(AC156="frais de vie",AC156="frais bancaires"),#REF!="")</formula>
    </cfRule>
  </conditionalFormatting>
  <conditionalFormatting sqref="AE156:AE157">
    <cfRule type="expression" dxfId="596" priority="596">
      <formula>AND(OR(AC156="frais de vie",AC156="frais bancaires"),AG156&lt;0)</formula>
    </cfRule>
    <cfRule type="expression" dxfId="595" priority="597">
      <formula>AND(OR(AC156="frais de vie",AC156="frais bancaires"),AG156="")</formula>
    </cfRule>
  </conditionalFormatting>
  <conditionalFormatting sqref="AE156:AE157">
    <cfRule type="expression" dxfId="594" priority="594">
      <formula>AND(OR(AC156="frais de vie",AC156="frais bancaires"),#REF!&lt;0)</formula>
    </cfRule>
    <cfRule type="expression" dxfId="593" priority="595">
      <formula>AND(OR(AC156="frais de vie",AC156="frais bancaires"),#REF!="")</formula>
    </cfRule>
  </conditionalFormatting>
  <conditionalFormatting sqref="AE156:AE157">
    <cfRule type="expression" dxfId="592" priority="592">
      <formula>AND(OR(AC156="frais de vie",AC156="frais bancaires"),AG156&lt;0)</formula>
    </cfRule>
    <cfRule type="expression" dxfId="591" priority="593">
      <formula>AND(OR(AC156="frais de vie",AC156="frais bancaires"),AG156="")</formula>
    </cfRule>
  </conditionalFormatting>
  <conditionalFormatting sqref="AE156:AE157">
    <cfRule type="expression" dxfId="590" priority="590">
      <formula>AND(OR(AB151="frais de vie",AB151="frais bancaires"),#REF!&lt;0)</formula>
    </cfRule>
    <cfRule type="expression" dxfId="589" priority="591">
      <formula>AND(OR(AB151="frais de vie",AB151="frais bancaires"),#REF!="")</formula>
    </cfRule>
  </conditionalFormatting>
  <conditionalFormatting sqref="AE156:AE157">
    <cfRule type="expression" dxfId="588" priority="588">
      <formula>AND(OR(AB151="frais de vie",AB151="frais bancaires"),AF151&lt;0)</formula>
    </cfRule>
    <cfRule type="expression" dxfId="587" priority="589">
      <formula>AND(OR(AB151="frais de vie",AB151="frais bancaires"),AF151="")</formula>
    </cfRule>
  </conditionalFormatting>
  <conditionalFormatting sqref="AE156:AE157">
    <cfRule type="expression" dxfId="586" priority="586">
      <formula>AND(OR(AB151="frais de vie",AB151="frais bancaires"),#REF!&lt;0)</formula>
    </cfRule>
    <cfRule type="expression" dxfId="585" priority="587">
      <formula>AND(OR(AB151="frais de vie",AB151="frais bancaires"),#REF!="")</formula>
    </cfRule>
  </conditionalFormatting>
  <conditionalFormatting sqref="AE159">
    <cfRule type="expression" dxfId="584" priority="584">
      <formula>AND(OR(AC159="frais de vie",AC159="frais bancaires"),#REF!&lt;0)</formula>
    </cfRule>
    <cfRule type="expression" dxfId="583" priority="585">
      <formula>AND(OR(AC159="frais de vie",AC159="frais bancaires"),#REF!="")</formula>
    </cfRule>
  </conditionalFormatting>
  <conditionalFormatting sqref="AE159">
    <cfRule type="expression" dxfId="582" priority="582">
      <formula>AND(OR(AC159="frais de vie",AC159="frais bancaires"),#REF!&lt;0)</formula>
    </cfRule>
    <cfRule type="expression" dxfId="581" priority="583">
      <formula>AND(OR(AC159="frais de vie",AC159="frais bancaires"),#REF!="")</formula>
    </cfRule>
  </conditionalFormatting>
  <conditionalFormatting sqref="AE159">
    <cfRule type="expression" dxfId="580" priority="580">
      <formula>AND(OR(AC159="frais de vie",AC159="frais bancaires"),AJ62&lt;0)</formula>
    </cfRule>
    <cfRule type="expression" dxfId="579" priority="581">
      <formula>AND(OR(AC159="frais de vie",AC159="frais bancaires"),AJ62="")</formula>
    </cfRule>
  </conditionalFormatting>
  <conditionalFormatting sqref="AE159">
    <cfRule type="expression" dxfId="578" priority="578">
      <formula>AND(OR(AC159="frais de vie",AC159="frais bancaires"),#REF!&lt;0)</formula>
    </cfRule>
    <cfRule type="expression" dxfId="577" priority="579">
      <formula>AND(OR(AC159="frais de vie",AC159="frais bancaires"),#REF!="")</formula>
    </cfRule>
  </conditionalFormatting>
  <conditionalFormatting sqref="AE159">
    <cfRule type="expression" dxfId="576" priority="576">
      <formula>AND(OR(AC159="frais de vie",AC159="frais bancaires"),AG159&lt;0)</formula>
    </cfRule>
    <cfRule type="expression" dxfId="575" priority="577">
      <formula>AND(OR(AC159="frais de vie",AC159="frais bancaires"),AG159="")</formula>
    </cfRule>
  </conditionalFormatting>
  <conditionalFormatting sqref="AE159">
    <cfRule type="expression" dxfId="574" priority="574">
      <formula>AND(OR(AC159="frais de vie",AC159="frais bancaires"),#REF!&lt;0)</formula>
    </cfRule>
    <cfRule type="expression" dxfId="573" priority="575">
      <formula>AND(OR(AC159="frais de vie",AC159="frais bancaires"),#REF!="")</formula>
    </cfRule>
  </conditionalFormatting>
  <conditionalFormatting sqref="AE159">
    <cfRule type="expression" dxfId="572" priority="572">
      <formula>AND(OR(AC159="frais de vie",AC159="frais bancaires"),AG159&lt;0)</formula>
    </cfRule>
    <cfRule type="expression" dxfId="571" priority="573">
      <formula>AND(OR(AC159="frais de vie",AC159="frais bancaires"),AG159="")</formula>
    </cfRule>
  </conditionalFormatting>
  <conditionalFormatting sqref="AE159">
    <cfRule type="expression" dxfId="570" priority="570">
      <formula>AND(OR(AB154="frais de vie",AB154="frais bancaires"),#REF!&lt;0)</formula>
    </cfRule>
    <cfRule type="expression" dxfId="569" priority="571">
      <formula>AND(OR(AB154="frais de vie",AB154="frais bancaires"),#REF!="")</formula>
    </cfRule>
  </conditionalFormatting>
  <conditionalFormatting sqref="AE159">
    <cfRule type="expression" dxfId="568" priority="568">
      <formula>AND(OR(AB154="frais de vie",AB154="frais bancaires"),AF154&lt;0)</formula>
    </cfRule>
    <cfRule type="expression" dxfId="567" priority="569">
      <formula>AND(OR(AB154="frais de vie",AB154="frais bancaires"),AF154="")</formula>
    </cfRule>
  </conditionalFormatting>
  <conditionalFormatting sqref="AE159">
    <cfRule type="expression" dxfId="566" priority="566">
      <formula>AND(OR(AB154="frais de vie",AB154="frais bancaires"),#REF!&lt;0)</formula>
    </cfRule>
    <cfRule type="expression" dxfId="565" priority="567">
      <formula>AND(OR(AB154="frais de vie",AB154="frais bancaires"),#REF!="")</formula>
    </cfRule>
  </conditionalFormatting>
  <conditionalFormatting sqref="AE162">
    <cfRule type="expression" dxfId="564" priority="564">
      <formula>AND(OR(AC162="frais de vie",AC162="frais bancaires"),#REF!&lt;0)</formula>
    </cfRule>
    <cfRule type="expression" dxfId="563" priority="565">
      <formula>AND(OR(AC162="frais de vie",AC162="frais bancaires"),#REF!="")</formula>
    </cfRule>
  </conditionalFormatting>
  <conditionalFormatting sqref="AE162">
    <cfRule type="expression" dxfId="562" priority="562">
      <formula>AND(OR(AC162="frais de vie",AC162="frais bancaires"),#REF!&lt;0)</formula>
    </cfRule>
    <cfRule type="expression" dxfId="561" priority="563">
      <formula>AND(OR(AC162="frais de vie",AC162="frais bancaires"),#REF!="")</formula>
    </cfRule>
  </conditionalFormatting>
  <conditionalFormatting sqref="AE162">
    <cfRule type="expression" dxfId="560" priority="560">
      <formula>AND(OR(AC162="frais de vie",AC162="frais bancaires"),AJ65&lt;0)</formula>
    </cfRule>
    <cfRule type="expression" dxfId="559" priority="561">
      <formula>AND(OR(AC162="frais de vie",AC162="frais bancaires"),AJ65="")</formula>
    </cfRule>
  </conditionalFormatting>
  <conditionalFormatting sqref="AE162">
    <cfRule type="expression" dxfId="558" priority="558">
      <formula>AND(OR(AC162="frais de vie",AC162="frais bancaires"),AJ63&lt;0)</formula>
    </cfRule>
    <cfRule type="expression" dxfId="557" priority="559">
      <formula>AND(OR(AC162="frais de vie",AC162="frais bancaires"),AJ63="")</formula>
    </cfRule>
  </conditionalFormatting>
  <conditionalFormatting sqref="AE162">
    <cfRule type="expression" dxfId="556" priority="556">
      <formula>AND(OR(AC162="frais de vie",AC162="frais bancaires"),#REF!&lt;0)</formula>
    </cfRule>
    <cfRule type="expression" dxfId="555" priority="557">
      <formula>AND(OR(AC162="frais de vie",AC162="frais bancaires"),#REF!="")</formula>
    </cfRule>
  </conditionalFormatting>
  <conditionalFormatting sqref="AE162">
    <cfRule type="expression" dxfId="554" priority="554">
      <formula>AND(OR(AC162="frais de vie",AC162="frais bancaires"),AG162&lt;0)</formula>
    </cfRule>
    <cfRule type="expression" dxfId="553" priority="555">
      <formula>AND(OR(AC162="frais de vie",AC162="frais bancaires"),AG162="")</formula>
    </cfRule>
  </conditionalFormatting>
  <conditionalFormatting sqref="AE162">
    <cfRule type="expression" dxfId="552" priority="552">
      <formula>AND(OR(AC162="frais de vie",AC162="frais bancaires"),#REF!&lt;0)</formula>
    </cfRule>
    <cfRule type="expression" dxfId="551" priority="553">
      <formula>AND(OR(AC162="frais de vie",AC162="frais bancaires"),#REF!="")</formula>
    </cfRule>
  </conditionalFormatting>
  <conditionalFormatting sqref="AE162">
    <cfRule type="expression" dxfId="550" priority="550">
      <formula>AND(OR(AC162="frais de vie",AC162="frais bancaires"),AG162&lt;0)</formula>
    </cfRule>
    <cfRule type="expression" dxfId="549" priority="551">
      <formula>AND(OR(AC162="frais de vie",AC162="frais bancaires"),AG162="")</formula>
    </cfRule>
  </conditionalFormatting>
  <conditionalFormatting sqref="AE162">
    <cfRule type="expression" dxfId="548" priority="548">
      <formula>AND(OR(AB157="frais de vie",AB157="frais bancaires"),#REF!&lt;0)</formula>
    </cfRule>
    <cfRule type="expression" dxfId="547" priority="549">
      <formula>AND(OR(AB157="frais de vie",AB157="frais bancaires"),#REF!="")</formula>
    </cfRule>
  </conditionalFormatting>
  <conditionalFormatting sqref="AE162">
    <cfRule type="expression" dxfId="546" priority="546">
      <formula>AND(OR(AB157="frais de vie",AB157="frais bancaires"),AF157&lt;0)</formula>
    </cfRule>
    <cfRule type="expression" dxfId="545" priority="547">
      <formula>AND(OR(AB157="frais de vie",AB157="frais bancaires"),AF157="")</formula>
    </cfRule>
  </conditionalFormatting>
  <conditionalFormatting sqref="AE162">
    <cfRule type="expression" dxfId="544" priority="544">
      <formula>AND(OR(AB157="frais de vie",AB157="frais bancaires"),#REF!&lt;0)</formula>
    </cfRule>
    <cfRule type="expression" dxfId="543" priority="545">
      <formula>AND(OR(AB157="frais de vie",AB157="frais bancaires"),#REF!="")</formula>
    </cfRule>
  </conditionalFormatting>
  <conditionalFormatting sqref="AE164">
    <cfRule type="expression" dxfId="542" priority="542">
      <formula>AND(OR(AC164="frais de vie",AC164="frais bancaires"),#REF!&lt;0)</formula>
    </cfRule>
    <cfRule type="expression" dxfId="541" priority="543">
      <formula>AND(OR(AC164="frais de vie",AC164="frais bancaires"),#REF!="")</formula>
    </cfRule>
  </conditionalFormatting>
  <conditionalFormatting sqref="AE164">
    <cfRule type="expression" dxfId="540" priority="540">
      <formula>AND(OR(AC164="frais de vie",AC164="frais bancaires"),#REF!&lt;0)</formula>
    </cfRule>
    <cfRule type="expression" dxfId="539" priority="541">
      <formula>AND(OR(AC164="frais de vie",AC164="frais bancaires"),#REF!="")</formula>
    </cfRule>
  </conditionalFormatting>
  <conditionalFormatting sqref="AE164">
    <cfRule type="expression" dxfId="538" priority="538">
      <formula>AND(OR(AC164="frais de vie",AC164="frais bancaires"),AJ67&lt;0)</formula>
    </cfRule>
    <cfRule type="expression" dxfId="537" priority="539">
      <formula>AND(OR(AC164="frais de vie",AC164="frais bancaires"),AJ67="")</formula>
    </cfRule>
  </conditionalFormatting>
  <conditionalFormatting sqref="AE164">
    <cfRule type="expression" dxfId="536" priority="536">
      <formula>AND(OR(AC164="frais de vie",AC164="frais bancaires"),AJ65&lt;0)</formula>
    </cfRule>
    <cfRule type="expression" dxfId="535" priority="537">
      <formula>AND(OR(AC164="frais de vie",AC164="frais bancaires"),AJ65="")</formula>
    </cfRule>
  </conditionalFormatting>
  <conditionalFormatting sqref="AE164">
    <cfRule type="expression" dxfId="534" priority="534">
      <formula>AND(OR(AC164="frais de vie",AC164="frais bancaires"),#REF!&lt;0)</formula>
    </cfRule>
    <cfRule type="expression" dxfId="533" priority="535">
      <formula>AND(OR(AC164="frais de vie",AC164="frais bancaires"),#REF!="")</formula>
    </cfRule>
  </conditionalFormatting>
  <conditionalFormatting sqref="AE164">
    <cfRule type="expression" dxfId="532" priority="532">
      <formula>AND(OR(AC164="frais de vie",AC164="frais bancaires"),AG164&lt;0)</formula>
    </cfRule>
    <cfRule type="expression" dxfId="531" priority="533">
      <formula>AND(OR(AC164="frais de vie",AC164="frais bancaires"),AG164="")</formula>
    </cfRule>
  </conditionalFormatting>
  <conditionalFormatting sqref="AE164">
    <cfRule type="expression" dxfId="530" priority="530">
      <formula>AND(OR(AC164="frais de vie",AC164="frais bancaires"),#REF!&lt;0)</formula>
    </cfRule>
    <cfRule type="expression" dxfId="529" priority="531">
      <formula>AND(OR(AC164="frais de vie",AC164="frais bancaires"),#REF!="")</formula>
    </cfRule>
  </conditionalFormatting>
  <conditionalFormatting sqref="AE164">
    <cfRule type="expression" dxfId="528" priority="528">
      <formula>AND(OR(AC164="frais de vie",AC164="frais bancaires"),AG164&lt;0)</formula>
    </cfRule>
    <cfRule type="expression" dxfId="527" priority="529">
      <formula>AND(OR(AC164="frais de vie",AC164="frais bancaires"),AG164="")</formula>
    </cfRule>
  </conditionalFormatting>
  <conditionalFormatting sqref="AE164">
    <cfRule type="expression" dxfId="526" priority="526">
      <formula>AND(OR(AB159="frais de vie",AB159="frais bancaires"),#REF!&lt;0)</formula>
    </cfRule>
    <cfRule type="expression" dxfId="525" priority="527">
      <formula>AND(OR(AB159="frais de vie",AB159="frais bancaires"),#REF!="")</formula>
    </cfRule>
  </conditionalFormatting>
  <conditionalFormatting sqref="AE164">
    <cfRule type="expression" dxfId="524" priority="524">
      <formula>AND(OR(AB159="frais de vie",AB159="frais bancaires"),AF159&lt;0)</formula>
    </cfRule>
    <cfRule type="expression" dxfId="523" priority="525">
      <formula>AND(OR(AB159="frais de vie",AB159="frais bancaires"),AF159="")</formula>
    </cfRule>
  </conditionalFormatting>
  <conditionalFormatting sqref="AE164">
    <cfRule type="expression" dxfId="522" priority="522">
      <formula>AND(OR(AB159="frais de vie",AB159="frais bancaires"),#REF!&lt;0)</formula>
    </cfRule>
    <cfRule type="expression" dxfId="521" priority="523">
      <formula>AND(OR(AB159="frais de vie",AB159="frais bancaires"),#REF!="")</formula>
    </cfRule>
  </conditionalFormatting>
  <conditionalFormatting sqref="AE169">
    <cfRule type="expression" dxfId="520" priority="520">
      <formula>AND(OR(AC169="frais de vie",AC169="frais bancaires"),#REF!&lt;0)</formula>
    </cfRule>
    <cfRule type="expression" dxfId="519" priority="521">
      <formula>AND(OR(AC169="frais de vie",AC169="frais bancaires"),#REF!="")</formula>
    </cfRule>
  </conditionalFormatting>
  <conditionalFormatting sqref="AE169">
    <cfRule type="expression" dxfId="518" priority="518">
      <formula>AND(OR(AC169="frais de vie",AC169="frais bancaires"),#REF!&lt;0)</formula>
    </cfRule>
    <cfRule type="expression" dxfId="517" priority="519">
      <formula>AND(OR(AC169="frais de vie",AC169="frais bancaires"),#REF!="")</formula>
    </cfRule>
  </conditionalFormatting>
  <conditionalFormatting sqref="AE169">
    <cfRule type="expression" dxfId="516" priority="516">
      <formula>AND(OR(AC169="frais de vie",AC169="frais bancaires"),AJ72&lt;0)</formula>
    </cfRule>
    <cfRule type="expression" dxfId="515" priority="517">
      <formula>AND(OR(AC169="frais de vie",AC169="frais bancaires"),AJ72="")</formula>
    </cfRule>
  </conditionalFormatting>
  <conditionalFormatting sqref="AE169">
    <cfRule type="expression" dxfId="514" priority="514">
      <formula>AND(OR(AC169="frais de vie",AC169="frais bancaires"),AJ70&lt;0)</formula>
    </cfRule>
    <cfRule type="expression" dxfId="513" priority="515">
      <formula>AND(OR(AC169="frais de vie",AC169="frais bancaires"),AJ70="")</formula>
    </cfRule>
  </conditionalFormatting>
  <conditionalFormatting sqref="AE169">
    <cfRule type="expression" dxfId="512" priority="512">
      <formula>AND(OR(AC169="frais de vie",AC169="frais bancaires"),#REF!&lt;0)</formula>
    </cfRule>
    <cfRule type="expression" dxfId="511" priority="513">
      <formula>AND(OR(AC169="frais de vie",AC169="frais bancaires"),#REF!="")</formula>
    </cfRule>
  </conditionalFormatting>
  <conditionalFormatting sqref="AE169">
    <cfRule type="expression" dxfId="510" priority="510">
      <formula>AND(OR(AC169="frais de vie",AC169="frais bancaires"),AG169&lt;0)</formula>
    </cfRule>
    <cfRule type="expression" dxfId="509" priority="511">
      <formula>AND(OR(AC169="frais de vie",AC169="frais bancaires"),AG169="")</formula>
    </cfRule>
  </conditionalFormatting>
  <conditionalFormatting sqref="AE169">
    <cfRule type="expression" dxfId="508" priority="508">
      <formula>AND(OR(AC169="frais de vie",AC169="frais bancaires"),#REF!&lt;0)</formula>
    </cfRule>
    <cfRule type="expression" dxfId="507" priority="509">
      <formula>AND(OR(AC169="frais de vie",AC169="frais bancaires"),#REF!="")</formula>
    </cfRule>
  </conditionalFormatting>
  <conditionalFormatting sqref="AE169">
    <cfRule type="expression" dxfId="506" priority="506">
      <formula>AND(OR(AC169="frais de vie",AC169="frais bancaires"),AG169&lt;0)</formula>
    </cfRule>
    <cfRule type="expression" dxfId="505" priority="507">
      <formula>AND(OR(AC169="frais de vie",AC169="frais bancaires"),AG169="")</formula>
    </cfRule>
  </conditionalFormatting>
  <conditionalFormatting sqref="AE169">
    <cfRule type="expression" dxfId="504" priority="504">
      <formula>AND(OR(AB164="frais de vie",AB164="frais bancaires"),#REF!&lt;0)</formula>
    </cfRule>
    <cfRule type="expression" dxfId="503" priority="505">
      <formula>AND(OR(AB164="frais de vie",AB164="frais bancaires"),#REF!="")</formula>
    </cfRule>
  </conditionalFormatting>
  <conditionalFormatting sqref="AE169">
    <cfRule type="expression" dxfId="502" priority="502">
      <formula>AND(OR(AB164="frais de vie",AB164="frais bancaires"),AF164&lt;0)</formula>
    </cfRule>
    <cfRule type="expression" dxfId="501" priority="503">
      <formula>AND(OR(AB164="frais de vie",AB164="frais bancaires"),AF164="")</formula>
    </cfRule>
  </conditionalFormatting>
  <conditionalFormatting sqref="AE169">
    <cfRule type="expression" dxfId="500" priority="500">
      <formula>AND(OR(AB164="frais de vie",AB164="frais bancaires"),#REF!&lt;0)</formula>
    </cfRule>
    <cfRule type="expression" dxfId="499" priority="501">
      <formula>AND(OR(AB164="frais de vie",AB164="frais bancaires"),#REF!="")</formula>
    </cfRule>
  </conditionalFormatting>
  <conditionalFormatting sqref="AE170">
    <cfRule type="expression" dxfId="498" priority="498">
      <formula>AND(OR(AC170="frais de vie",AC170="frais bancaires"),#REF!&lt;0)</formula>
    </cfRule>
    <cfRule type="expression" dxfId="497" priority="499">
      <formula>AND(OR(AC170="frais de vie",AC170="frais bancaires"),#REF!="")</formula>
    </cfRule>
  </conditionalFormatting>
  <conditionalFormatting sqref="AE170">
    <cfRule type="expression" dxfId="496" priority="496">
      <formula>AND(OR(AC170="frais de vie",AC170="frais bancaires"),#REF!&lt;0)</formula>
    </cfRule>
    <cfRule type="expression" dxfId="495" priority="497">
      <formula>AND(OR(AC170="frais de vie",AC170="frais bancaires"),#REF!="")</formula>
    </cfRule>
  </conditionalFormatting>
  <conditionalFormatting sqref="AE170">
    <cfRule type="expression" dxfId="494" priority="494">
      <formula>AND(OR(AC170="frais de vie",AC170="frais bancaires"),AJ73&lt;0)</formula>
    </cfRule>
    <cfRule type="expression" dxfId="493" priority="495">
      <formula>AND(OR(AC170="frais de vie",AC170="frais bancaires"),AJ73="")</formula>
    </cfRule>
  </conditionalFormatting>
  <conditionalFormatting sqref="AE170">
    <cfRule type="expression" dxfId="492" priority="492">
      <formula>AND(OR(AC170="frais de vie",AC170="frais bancaires"),AJ71&lt;0)</formula>
    </cfRule>
    <cfRule type="expression" dxfId="491" priority="493">
      <formula>AND(OR(AC170="frais de vie",AC170="frais bancaires"),AJ71="")</formula>
    </cfRule>
  </conditionalFormatting>
  <conditionalFormatting sqref="AE170">
    <cfRule type="expression" dxfId="490" priority="490">
      <formula>AND(OR(AC170="frais de vie",AC170="frais bancaires"),#REF!&lt;0)</formula>
    </cfRule>
    <cfRule type="expression" dxfId="489" priority="491">
      <formula>AND(OR(AC170="frais de vie",AC170="frais bancaires"),#REF!="")</formula>
    </cfRule>
  </conditionalFormatting>
  <conditionalFormatting sqref="AE170">
    <cfRule type="expression" dxfId="488" priority="488">
      <formula>AND(OR(AC170="frais de vie",AC170="frais bancaires"),AG170&lt;0)</formula>
    </cfRule>
    <cfRule type="expression" dxfId="487" priority="489">
      <formula>AND(OR(AC170="frais de vie",AC170="frais bancaires"),AG170="")</formula>
    </cfRule>
  </conditionalFormatting>
  <conditionalFormatting sqref="AE170">
    <cfRule type="expression" dxfId="486" priority="486">
      <formula>AND(OR(AC170="frais de vie",AC170="frais bancaires"),#REF!&lt;0)</formula>
    </cfRule>
    <cfRule type="expression" dxfId="485" priority="487">
      <formula>AND(OR(AC170="frais de vie",AC170="frais bancaires"),#REF!="")</formula>
    </cfRule>
  </conditionalFormatting>
  <conditionalFormatting sqref="AE170">
    <cfRule type="expression" dxfId="484" priority="484">
      <formula>AND(OR(AC170="frais de vie",AC170="frais bancaires"),AG170&lt;0)</formula>
    </cfRule>
    <cfRule type="expression" dxfId="483" priority="485">
      <formula>AND(OR(AC170="frais de vie",AC170="frais bancaires"),AG170="")</formula>
    </cfRule>
  </conditionalFormatting>
  <conditionalFormatting sqref="AE170">
    <cfRule type="expression" dxfId="482" priority="482">
      <formula>AND(OR(AB165="frais de vie",AB165="frais bancaires"),#REF!&lt;0)</formula>
    </cfRule>
    <cfRule type="expression" dxfId="481" priority="483">
      <formula>AND(OR(AB165="frais de vie",AB165="frais bancaires"),#REF!="")</formula>
    </cfRule>
  </conditionalFormatting>
  <conditionalFormatting sqref="AE170">
    <cfRule type="expression" dxfId="480" priority="480">
      <formula>AND(OR(AB165="frais de vie",AB165="frais bancaires"),AF165&lt;0)</formula>
    </cfRule>
    <cfRule type="expression" dxfId="479" priority="481">
      <formula>AND(OR(AB165="frais de vie",AB165="frais bancaires"),AF165="")</formula>
    </cfRule>
  </conditionalFormatting>
  <conditionalFormatting sqref="AE170">
    <cfRule type="expression" dxfId="478" priority="478">
      <formula>AND(OR(AB165="frais de vie",AB165="frais bancaires"),#REF!&lt;0)</formula>
    </cfRule>
    <cfRule type="expression" dxfId="477" priority="479">
      <formula>AND(OR(AB165="frais de vie",AB165="frais bancaires"),#REF!="")</formula>
    </cfRule>
  </conditionalFormatting>
  <conditionalFormatting sqref="AE171:AE172">
    <cfRule type="expression" dxfId="476" priority="476">
      <formula>AND(OR(AC171="frais de vie",AC171="frais bancaires"),#REF!&lt;0)</formula>
    </cfRule>
    <cfRule type="expression" dxfId="475" priority="477">
      <formula>AND(OR(AC171="frais de vie",AC171="frais bancaires"),#REF!="")</formula>
    </cfRule>
  </conditionalFormatting>
  <conditionalFormatting sqref="AE171:AE172">
    <cfRule type="expression" dxfId="474" priority="474">
      <formula>AND(OR(AC171="frais de vie",AC171="frais bancaires"),#REF!&lt;0)</formula>
    </cfRule>
    <cfRule type="expression" dxfId="473" priority="475">
      <formula>AND(OR(AC171="frais de vie",AC171="frais bancaires"),#REF!="")</formula>
    </cfRule>
  </conditionalFormatting>
  <conditionalFormatting sqref="AE171:AE172">
    <cfRule type="expression" dxfId="472" priority="472">
      <formula>AND(OR(AC171="frais de vie",AC171="frais bancaires"),AJ74&lt;0)</formula>
    </cfRule>
    <cfRule type="expression" dxfId="471" priority="473">
      <formula>AND(OR(AC171="frais de vie",AC171="frais bancaires"),AJ74="")</formula>
    </cfRule>
  </conditionalFormatting>
  <conditionalFormatting sqref="AE171:AE172">
    <cfRule type="expression" dxfId="470" priority="470">
      <formula>AND(OR(AC171="frais de vie",AC171="frais bancaires"),AJ72&lt;0)</formula>
    </cfRule>
    <cfRule type="expression" dxfId="469" priority="471">
      <formula>AND(OR(AC171="frais de vie",AC171="frais bancaires"),AJ72="")</formula>
    </cfRule>
  </conditionalFormatting>
  <conditionalFormatting sqref="AE171:AE172">
    <cfRule type="expression" dxfId="468" priority="468">
      <formula>AND(OR(AC171="frais de vie",AC171="frais bancaires"),#REF!&lt;0)</formula>
    </cfRule>
    <cfRule type="expression" dxfId="467" priority="469">
      <formula>AND(OR(AC171="frais de vie",AC171="frais bancaires"),#REF!="")</formula>
    </cfRule>
  </conditionalFormatting>
  <conditionalFormatting sqref="AE171:AE172">
    <cfRule type="expression" dxfId="466" priority="466">
      <formula>AND(OR(AC171="frais de vie",AC171="frais bancaires"),AG171&lt;0)</formula>
    </cfRule>
    <cfRule type="expression" dxfId="465" priority="467">
      <formula>AND(OR(AC171="frais de vie",AC171="frais bancaires"),AG171="")</formula>
    </cfRule>
  </conditionalFormatting>
  <conditionalFormatting sqref="AE171:AE172">
    <cfRule type="expression" dxfId="464" priority="464">
      <formula>AND(OR(AC171="frais de vie",AC171="frais bancaires"),#REF!&lt;0)</formula>
    </cfRule>
    <cfRule type="expression" dxfId="463" priority="465">
      <formula>AND(OR(AC171="frais de vie",AC171="frais bancaires"),#REF!="")</formula>
    </cfRule>
  </conditionalFormatting>
  <conditionalFormatting sqref="AE171:AE172">
    <cfRule type="expression" dxfId="462" priority="462">
      <formula>AND(OR(AC171="frais de vie",AC171="frais bancaires"),AG171&lt;0)</formula>
    </cfRule>
    <cfRule type="expression" dxfId="461" priority="463">
      <formula>AND(OR(AC171="frais de vie",AC171="frais bancaires"),AG171="")</formula>
    </cfRule>
  </conditionalFormatting>
  <conditionalFormatting sqref="AE171:AE172">
    <cfRule type="expression" dxfId="460" priority="460">
      <formula>AND(OR(AB166="frais de vie",AB166="frais bancaires"),#REF!&lt;0)</formula>
    </cfRule>
    <cfRule type="expression" dxfId="459" priority="461">
      <formula>AND(OR(AB166="frais de vie",AB166="frais bancaires"),#REF!="")</formula>
    </cfRule>
  </conditionalFormatting>
  <conditionalFormatting sqref="AE171:AE172">
    <cfRule type="expression" dxfId="458" priority="458">
      <formula>AND(OR(AB166="frais de vie",AB166="frais bancaires"),AF166&lt;0)</formula>
    </cfRule>
    <cfRule type="expression" dxfId="457" priority="459">
      <formula>AND(OR(AB166="frais de vie",AB166="frais bancaires"),AF166="")</formula>
    </cfRule>
  </conditionalFormatting>
  <conditionalFormatting sqref="AE171:AE172">
    <cfRule type="expression" dxfId="456" priority="456">
      <formula>AND(OR(AB166="frais de vie",AB166="frais bancaires"),#REF!&lt;0)</formula>
    </cfRule>
    <cfRule type="expression" dxfId="455" priority="457">
      <formula>AND(OR(AB166="frais de vie",AB166="frais bancaires"),#REF!="")</formula>
    </cfRule>
  </conditionalFormatting>
  <conditionalFormatting sqref="AE173:AE175">
    <cfRule type="expression" dxfId="454" priority="454">
      <formula>AND(OR(AC173="frais de vie",AC173="frais bancaires"),#REF!&lt;0)</formula>
    </cfRule>
    <cfRule type="expression" dxfId="453" priority="455">
      <formula>AND(OR(AC173="frais de vie",AC173="frais bancaires"),#REF!="")</formula>
    </cfRule>
  </conditionalFormatting>
  <conditionalFormatting sqref="AE173:AE175">
    <cfRule type="expression" dxfId="452" priority="452">
      <formula>AND(OR(AC173="frais de vie",AC173="frais bancaires"),#REF!&lt;0)</formula>
    </cfRule>
    <cfRule type="expression" dxfId="451" priority="453">
      <formula>AND(OR(AC173="frais de vie",AC173="frais bancaires"),#REF!="")</formula>
    </cfRule>
  </conditionalFormatting>
  <conditionalFormatting sqref="AE173:AE175">
    <cfRule type="expression" dxfId="450" priority="450">
      <formula>AND(OR(AC173="frais de vie",AC173="frais bancaires"),AJ75&lt;0)</formula>
    </cfRule>
    <cfRule type="expression" dxfId="449" priority="451">
      <formula>AND(OR(AC173="frais de vie",AC173="frais bancaires"),AJ75="")</formula>
    </cfRule>
  </conditionalFormatting>
  <conditionalFormatting sqref="AE173:AE175">
    <cfRule type="expression" dxfId="448" priority="448">
      <formula>AND(OR(AC173="frais de vie",AC173="frais bancaires"),AJ73&lt;0)</formula>
    </cfRule>
    <cfRule type="expression" dxfId="447" priority="449">
      <formula>AND(OR(AC173="frais de vie",AC173="frais bancaires"),AJ73="")</formula>
    </cfRule>
  </conditionalFormatting>
  <conditionalFormatting sqref="AE173:AE175">
    <cfRule type="expression" dxfId="446" priority="446">
      <formula>AND(OR(AC173="frais de vie",AC173="frais bancaires"),#REF!&lt;0)</formula>
    </cfRule>
    <cfRule type="expression" dxfId="445" priority="447">
      <formula>AND(OR(AC173="frais de vie",AC173="frais bancaires"),#REF!="")</formula>
    </cfRule>
  </conditionalFormatting>
  <conditionalFormatting sqref="AE173:AE175">
    <cfRule type="expression" dxfId="444" priority="444">
      <formula>AND(OR(AC173="frais de vie",AC173="frais bancaires"),AG173&lt;0)</formula>
    </cfRule>
    <cfRule type="expression" dxfId="443" priority="445">
      <formula>AND(OR(AC173="frais de vie",AC173="frais bancaires"),AG173="")</formula>
    </cfRule>
  </conditionalFormatting>
  <conditionalFormatting sqref="AE173:AE175">
    <cfRule type="expression" dxfId="442" priority="442">
      <formula>AND(OR(AC173="frais de vie",AC173="frais bancaires"),#REF!&lt;0)</formula>
    </cfRule>
    <cfRule type="expression" dxfId="441" priority="443">
      <formula>AND(OR(AC173="frais de vie",AC173="frais bancaires"),#REF!="")</formula>
    </cfRule>
  </conditionalFormatting>
  <conditionalFormatting sqref="AE173:AE175">
    <cfRule type="expression" dxfId="440" priority="440">
      <formula>AND(OR(AC173="frais de vie",AC173="frais bancaires"),AG173&lt;0)</formula>
    </cfRule>
    <cfRule type="expression" dxfId="439" priority="441">
      <formula>AND(OR(AC173="frais de vie",AC173="frais bancaires"),AG173="")</formula>
    </cfRule>
  </conditionalFormatting>
  <conditionalFormatting sqref="AE173:AE175">
    <cfRule type="expression" dxfId="438" priority="438">
      <formula>AND(OR(AB167="frais de vie",AB167="frais bancaires"),#REF!&lt;0)</formula>
    </cfRule>
    <cfRule type="expression" dxfId="437" priority="439">
      <formula>AND(OR(AB167="frais de vie",AB167="frais bancaires"),#REF!="")</formula>
    </cfRule>
  </conditionalFormatting>
  <conditionalFormatting sqref="AE173:AE175">
    <cfRule type="expression" dxfId="436" priority="436">
      <formula>AND(OR(AB167="frais de vie",AB167="frais bancaires"),AF167&lt;0)</formula>
    </cfRule>
    <cfRule type="expression" dxfId="435" priority="437">
      <formula>AND(OR(AB167="frais de vie",AB167="frais bancaires"),AF167="")</formula>
    </cfRule>
  </conditionalFormatting>
  <conditionalFormatting sqref="AE173:AE175">
    <cfRule type="expression" dxfId="434" priority="434">
      <formula>AND(OR(AB167="frais de vie",AB167="frais bancaires"),#REF!&lt;0)</formula>
    </cfRule>
    <cfRule type="expression" dxfId="433" priority="435">
      <formula>AND(OR(AB167="frais de vie",AB167="frais bancaires"),#REF!="")</formula>
    </cfRule>
  </conditionalFormatting>
  <conditionalFormatting sqref="AE176">
    <cfRule type="expression" dxfId="432" priority="432">
      <formula>AND(OR(AC176="frais de vie",AC176="frais bancaires"),#REF!&lt;0)</formula>
    </cfRule>
    <cfRule type="expression" dxfId="431" priority="433">
      <formula>AND(OR(AC176="frais de vie",AC176="frais bancaires"),#REF!="")</formula>
    </cfRule>
  </conditionalFormatting>
  <conditionalFormatting sqref="AE176">
    <cfRule type="expression" dxfId="430" priority="430">
      <formula>AND(OR(AC176="frais de vie",AC176="frais bancaires"),#REF!&lt;0)</formula>
    </cfRule>
    <cfRule type="expression" dxfId="429" priority="431">
      <formula>AND(OR(AC176="frais de vie",AC176="frais bancaires"),#REF!="")</formula>
    </cfRule>
  </conditionalFormatting>
  <conditionalFormatting sqref="AE176">
    <cfRule type="expression" dxfId="428" priority="428">
      <formula>AND(OR(AC176="frais de vie",AC176="frais bancaires"),AJ76&lt;0)</formula>
    </cfRule>
    <cfRule type="expression" dxfId="427" priority="429">
      <formula>AND(OR(AC176="frais de vie",AC176="frais bancaires"),AJ76="")</formula>
    </cfRule>
  </conditionalFormatting>
  <conditionalFormatting sqref="AE176 AE178:AE180">
    <cfRule type="expression" dxfId="426" priority="426">
      <formula>AND(OR(AC176="frais de vie",AC176="frais bancaires"),AJ74&lt;0)</formula>
    </cfRule>
    <cfRule type="expression" dxfId="425" priority="427">
      <formula>AND(OR(AC176="frais de vie",AC176="frais bancaires"),AJ74="")</formula>
    </cfRule>
  </conditionalFormatting>
  <conditionalFormatting sqref="AE176">
    <cfRule type="expression" dxfId="424" priority="424">
      <formula>AND(OR(AC176="frais de vie",AC176="frais bancaires"),#REF!&lt;0)</formula>
    </cfRule>
    <cfRule type="expression" dxfId="423" priority="425">
      <formula>AND(OR(AC176="frais de vie",AC176="frais bancaires"),#REF!="")</formula>
    </cfRule>
  </conditionalFormatting>
  <conditionalFormatting sqref="AE176">
    <cfRule type="expression" dxfId="422" priority="422">
      <formula>AND(OR(AC176="frais de vie",AC176="frais bancaires"),AG176&lt;0)</formula>
    </cfRule>
    <cfRule type="expression" dxfId="421" priority="423">
      <formula>AND(OR(AC176="frais de vie",AC176="frais bancaires"),AG176="")</formula>
    </cfRule>
  </conditionalFormatting>
  <conditionalFormatting sqref="AE176">
    <cfRule type="expression" dxfId="420" priority="420">
      <formula>AND(OR(AC176="frais de vie",AC176="frais bancaires"),#REF!&lt;0)</formula>
    </cfRule>
    <cfRule type="expression" dxfId="419" priority="421">
      <formula>AND(OR(AC176="frais de vie",AC176="frais bancaires"),#REF!="")</formula>
    </cfRule>
  </conditionalFormatting>
  <conditionalFormatting sqref="AE176">
    <cfRule type="expression" dxfId="418" priority="418">
      <formula>AND(OR(AC176="frais de vie",AC176="frais bancaires"),AG176&lt;0)</formula>
    </cfRule>
    <cfRule type="expression" dxfId="417" priority="419">
      <formula>AND(OR(AC176="frais de vie",AC176="frais bancaires"),AG176="")</formula>
    </cfRule>
  </conditionalFormatting>
  <conditionalFormatting sqref="AE176 AE178:AE180">
    <cfRule type="expression" dxfId="416" priority="416">
      <formula>AND(OR(AB168="frais de vie",AB168="frais bancaires"),#REF!&lt;0)</formula>
    </cfRule>
    <cfRule type="expression" dxfId="415" priority="417">
      <formula>AND(OR(AB168="frais de vie",AB168="frais bancaires"),#REF!="")</formula>
    </cfRule>
  </conditionalFormatting>
  <conditionalFormatting sqref="AE176 AE178:AE179">
    <cfRule type="expression" dxfId="414" priority="414">
      <formula>AND(OR(AB168="frais de vie",AB168="frais bancaires"),AF168&lt;0)</formula>
    </cfRule>
    <cfRule type="expression" dxfId="413" priority="415">
      <formula>AND(OR(AB168="frais de vie",AB168="frais bancaires"),AF168="")</formula>
    </cfRule>
  </conditionalFormatting>
  <conditionalFormatting sqref="AE176 AE178:AE180">
    <cfRule type="expression" dxfId="412" priority="412">
      <formula>AND(OR(AB168="frais de vie",AB168="frais bancaires"),#REF!&lt;0)</formula>
    </cfRule>
    <cfRule type="expression" dxfId="411" priority="413">
      <formula>AND(OR(AB168="frais de vie",AB168="frais bancaires"),#REF!="")</formula>
    </cfRule>
  </conditionalFormatting>
  <conditionalFormatting sqref="AE177">
    <cfRule type="expression" dxfId="410" priority="410">
      <formula>AND(OR(AC177="frais de vie",AC177="frais bancaires"),#REF!&lt;0)</formula>
    </cfRule>
    <cfRule type="expression" dxfId="409" priority="411">
      <formula>AND(OR(AC177="frais de vie",AC177="frais bancaires"),#REF!="")</formula>
    </cfRule>
  </conditionalFormatting>
  <conditionalFormatting sqref="AE177">
    <cfRule type="expression" dxfId="408" priority="408">
      <formula>AND(OR(AC177="frais de vie",AC177="frais bancaires"),#REF!&lt;0)</formula>
    </cfRule>
    <cfRule type="expression" dxfId="407" priority="409">
      <formula>AND(OR(AC177="frais de vie",AC177="frais bancaires"),#REF!="")</formula>
    </cfRule>
  </conditionalFormatting>
  <conditionalFormatting sqref="AE177">
    <cfRule type="expression" dxfId="406" priority="406">
      <formula>AND(OR(AC177="frais de vie",AC177="frais bancaires"),AJ77&lt;0)</formula>
    </cfRule>
    <cfRule type="expression" dxfId="405" priority="407">
      <formula>AND(OR(AC177="frais de vie",AC177="frais bancaires"),AJ77="")</formula>
    </cfRule>
  </conditionalFormatting>
  <conditionalFormatting sqref="AE177">
    <cfRule type="expression" dxfId="404" priority="404">
      <formula>AND(OR(AC177="frais de vie",AC177="frais bancaires"),AJ75&lt;0)</formula>
    </cfRule>
    <cfRule type="expression" dxfId="403" priority="405">
      <formula>AND(OR(AC177="frais de vie",AC177="frais bancaires"),AJ75="")</formula>
    </cfRule>
  </conditionalFormatting>
  <conditionalFormatting sqref="AE177">
    <cfRule type="expression" dxfId="402" priority="402">
      <formula>AND(OR(AC177="frais de vie",AC177="frais bancaires"),#REF!&lt;0)</formula>
    </cfRule>
    <cfRule type="expression" dxfId="401" priority="403">
      <formula>AND(OR(AC177="frais de vie",AC177="frais bancaires"),#REF!="")</formula>
    </cfRule>
  </conditionalFormatting>
  <conditionalFormatting sqref="AE177">
    <cfRule type="expression" dxfId="400" priority="400">
      <formula>AND(OR(AC177="frais de vie",AC177="frais bancaires"),AG177&lt;0)</formula>
    </cfRule>
    <cfRule type="expression" dxfId="399" priority="401">
      <formula>AND(OR(AC177="frais de vie",AC177="frais bancaires"),AG177="")</formula>
    </cfRule>
  </conditionalFormatting>
  <conditionalFormatting sqref="AE177">
    <cfRule type="expression" dxfId="398" priority="398">
      <formula>AND(OR(AC177="frais de vie",AC177="frais bancaires"),#REF!&lt;0)</formula>
    </cfRule>
    <cfRule type="expression" dxfId="397" priority="399">
      <formula>AND(OR(AC177="frais de vie",AC177="frais bancaires"),#REF!="")</formula>
    </cfRule>
  </conditionalFormatting>
  <conditionalFormatting sqref="AE177">
    <cfRule type="expression" dxfId="396" priority="396">
      <formula>AND(OR(AC177="frais de vie",AC177="frais bancaires"),AG177&lt;0)</formula>
    </cfRule>
    <cfRule type="expression" dxfId="395" priority="397">
      <formula>AND(OR(AC177="frais de vie",AC177="frais bancaires"),AG177="")</formula>
    </cfRule>
  </conditionalFormatting>
  <conditionalFormatting sqref="AE177">
    <cfRule type="expression" dxfId="394" priority="394">
      <formula>AND(OR(AB169="frais de vie",AB169="frais bancaires"),#REF!&lt;0)</formula>
    </cfRule>
    <cfRule type="expression" dxfId="393" priority="395">
      <formula>AND(OR(AB169="frais de vie",AB169="frais bancaires"),#REF!="")</formula>
    </cfRule>
  </conditionalFormatting>
  <conditionalFormatting sqref="AE177">
    <cfRule type="expression" dxfId="392" priority="392">
      <formula>AND(OR(AB169="frais de vie",AB169="frais bancaires"),AF169&lt;0)</formula>
    </cfRule>
    <cfRule type="expression" dxfId="391" priority="393">
      <formula>AND(OR(AB169="frais de vie",AB169="frais bancaires"),AF169="")</formula>
    </cfRule>
  </conditionalFormatting>
  <conditionalFormatting sqref="AE177">
    <cfRule type="expression" dxfId="390" priority="390">
      <formula>AND(OR(AB169="frais de vie",AB169="frais bancaires"),#REF!&lt;0)</formula>
    </cfRule>
    <cfRule type="expression" dxfId="389" priority="391">
      <formula>AND(OR(AB169="frais de vie",AB169="frais bancaires"),#REF!="")</formula>
    </cfRule>
  </conditionalFormatting>
  <conditionalFormatting sqref="AE178:AE180">
    <cfRule type="expression" dxfId="388" priority="388">
      <formula>AND(OR(AC178="frais de vie",AC178="frais bancaires"),#REF!&lt;0)</formula>
    </cfRule>
    <cfRule type="expression" dxfId="387" priority="389">
      <formula>AND(OR(AC178="frais de vie",AC178="frais bancaires"),#REF!="")</formula>
    </cfRule>
  </conditionalFormatting>
  <conditionalFormatting sqref="AE178:AE180">
    <cfRule type="expression" dxfId="386" priority="386">
      <formula>AND(OR(AC178="frais de vie",AC178="frais bancaires"),#REF!&lt;0)</formula>
    </cfRule>
    <cfRule type="expression" dxfId="385" priority="387">
      <formula>AND(OR(AC178="frais de vie",AC178="frais bancaires"),#REF!="")</formula>
    </cfRule>
  </conditionalFormatting>
  <conditionalFormatting sqref="AE178:AE180">
    <cfRule type="expression" dxfId="384" priority="384">
      <formula>AND(OR(AC178="frais de vie",AC178="frais bancaires"),#REF!&lt;0)</formula>
    </cfRule>
    <cfRule type="expression" dxfId="383" priority="385">
      <formula>AND(OR(AC178="frais de vie",AC178="frais bancaires"),#REF!="")</formula>
    </cfRule>
  </conditionalFormatting>
  <conditionalFormatting sqref="AE178:AE180">
    <cfRule type="expression" dxfId="382" priority="382">
      <formula>AND(OR(AC178="frais de vie",AC178="frais bancaires"),AG178&lt;0)</formula>
    </cfRule>
    <cfRule type="expression" dxfId="381" priority="383">
      <formula>AND(OR(AC178="frais de vie",AC178="frais bancaires"),AG178="")</formula>
    </cfRule>
  </conditionalFormatting>
  <conditionalFormatting sqref="AE178:AE180">
    <cfRule type="expression" dxfId="380" priority="380">
      <formula>AND(OR(AC178="frais de vie",AC178="frais bancaires"),#REF!&lt;0)</formula>
    </cfRule>
    <cfRule type="expression" dxfId="379" priority="381">
      <formula>AND(OR(AC178="frais de vie",AC178="frais bancaires"),#REF!="")</formula>
    </cfRule>
  </conditionalFormatting>
  <conditionalFormatting sqref="AE178:AE180">
    <cfRule type="expression" dxfId="378" priority="378">
      <formula>AND(OR(AC178="frais de vie",AC178="frais bancaires"),AG178&lt;0)</formula>
    </cfRule>
    <cfRule type="expression" dxfId="377" priority="379">
      <formula>AND(OR(AC178="frais de vie",AC178="frais bancaires"),AG178="")</formula>
    </cfRule>
  </conditionalFormatting>
  <conditionalFormatting sqref="AE182">
    <cfRule type="expression" dxfId="376" priority="376">
      <formula>AND(OR(AC182="frais de vie",AC182="frais bancaires"),#REF!&lt;0)</formula>
    </cfRule>
    <cfRule type="expression" dxfId="375" priority="377">
      <formula>AND(OR(AC182="frais de vie",AC182="frais bancaires"),#REF!="")</formula>
    </cfRule>
  </conditionalFormatting>
  <conditionalFormatting sqref="AE182">
    <cfRule type="expression" dxfId="374" priority="374">
      <formula>AND(OR(AC182="frais de vie",AC182="frais bancaires"),#REF!&lt;0)</formula>
    </cfRule>
    <cfRule type="expression" dxfId="373" priority="375">
      <formula>AND(OR(AC182="frais de vie",AC182="frais bancaires"),#REF!="")</formula>
    </cfRule>
  </conditionalFormatting>
  <conditionalFormatting sqref="AE182">
    <cfRule type="expression" dxfId="372" priority="372">
      <formula>AND(OR(AC182="frais de vie",AC182="frais bancaires"),AJ82&lt;0)</formula>
    </cfRule>
    <cfRule type="expression" dxfId="371" priority="373">
      <formula>AND(OR(AC182="frais de vie",AC182="frais bancaires"),AJ82="")</formula>
    </cfRule>
  </conditionalFormatting>
  <conditionalFormatting sqref="AE182">
    <cfRule type="expression" dxfId="370" priority="370">
      <formula>AND(OR(AC182="frais de vie",AC182="frais bancaires"),AJ80&lt;0)</formula>
    </cfRule>
    <cfRule type="expression" dxfId="369" priority="371">
      <formula>AND(OR(AC182="frais de vie",AC182="frais bancaires"),AJ80="")</formula>
    </cfRule>
  </conditionalFormatting>
  <conditionalFormatting sqref="AE182">
    <cfRule type="expression" dxfId="368" priority="368">
      <formula>AND(OR(AC182="frais de vie",AC182="frais bancaires"),#REF!&lt;0)</formula>
    </cfRule>
    <cfRule type="expression" dxfId="367" priority="369">
      <formula>AND(OR(AC182="frais de vie",AC182="frais bancaires"),#REF!="")</formula>
    </cfRule>
  </conditionalFormatting>
  <conditionalFormatting sqref="AE182">
    <cfRule type="expression" dxfId="366" priority="366">
      <formula>AND(OR(AC182="frais de vie",AC182="frais bancaires"),AG182&lt;0)</formula>
    </cfRule>
    <cfRule type="expression" dxfId="365" priority="367">
      <formula>AND(OR(AC182="frais de vie",AC182="frais bancaires"),AG182="")</formula>
    </cfRule>
  </conditionalFormatting>
  <conditionalFormatting sqref="AE182">
    <cfRule type="expression" dxfId="364" priority="364">
      <formula>AND(OR(AC182="frais de vie",AC182="frais bancaires"),#REF!&lt;0)</formula>
    </cfRule>
    <cfRule type="expression" dxfId="363" priority="365">
      <formula>AND(OR(AC182="frais de vie",AC182="frais bancaires"),#REF!="")</formula>
    </cfRule>
  </conditionalFormatting>
  <conditionalFormatting sqref="AE182">
    <cfRule type="expression" dxfId="362" priority="362">
      <formula>AND(OR(AC182="frais de vie",AC182="frais bancaires"),AG182&lt;0)</formula>
    </cfRule>
    <cfRule type="expression" dxfId="361" priority="363">
      <formula>AND(OR(AC182="frais de vie",AC182="frais bancaires"),AG182="")</formula>
    </cfRule>
  </conditionalFormatting>
  <conditionalFormatting sqref="AE182">
    <cfRule type="expression" dxfId="360" priority="360">
      <formula>AND(OR(AB177="frais de vie",AB177="frais bancaires"),#REF!&lt;0)</formula>
    </cfRule>
    <cfRule type="expression" dxfId="359" priority="361">
      <formula>AND(OR(AB177="frais de vie",AB177="frais bancaires"),#REF!="")</formula>
    </cfRule>
  </conditionalFormatting>
  <conditionalFormatting sqref="AE182">
    <cfRule type="expression" dxfId="358" priority="358">
      <formula>AND(OR(AB177="frais de vie",AB177="frais bancaires"),AF177&lt;0)</formula>
    </cfRule>
    <cfRule type="expression" dxfId="357" priority="359">
      <formula>AND(OR(AB177="frais de vie",AB177="frais bancaires"),AF177="")</formula>
    </cfRule>
  </conditionalFormatting>
  <conditionalFormatting sqref="AE182">
    <cfRule type="expression" dxfId="356" priority="356">
      <formula>AND(OR(AB177="frais de vie",AB177="frais bancaires"),#REF!&lt;0)</formula>
    </cfRule>
    <cfRule type="expression" dxfId="355" priority="357">
      <formula>AND(OR(AB177="frais de vie",AB177="frais bancaires"),#REF!="")</formula>
    </cfRule>
  </conditionalFormatting>
  <conditionalFormatting sqref="AE184">
    <cfRule type="expression" dxfId="354" priority="354">
      <formula>AND(OR(AC184="frais de vie",AC184="frais bancaires"),#REF!&lt;0)</formula>
    </cfRule>
    <cfRule type="expression" dxfId="353" priority="355">
      <formula>AND(OR(AC184="frais de vie",AC184="frais bancaires"),#REF!="")</formula>
    </cfRule>
  </conditionalFormatting>
  <conditionalFormatting sqref="AE184">
    <cfRule type="expression" dxfId="352" priority="352">
      <formula>AND(OR(AC184="frais de vie",AC184="frais bancaires"),#REF!&lt;0)</formula>
    </cfRule>
    <cfRule type="expression" dxfId="351" priority="353">
      <formula>AND(OR(AC184="frais de vie",AC184="frais bancaires"),#REF!="")</formula>
    </cfRule>
  </conditionalFormatting>
  <conditionalFormatting sqref="AE184">
    <cfRule type="expression" dxfId="350" priority="350">
      <formula>AND(OR(AC184="frais de vie",AC184="frais bancaires"),AJ84&lt;0)</formula>
    </cfRule>
    <cfRule type="expression" dxfId="349" priority="351">
      <formula>AND(OR(AC184="frais de vie",AC184="frais bancaires"),AJ84="")</formula>
    </cfRule>
  </conditionalFormatting>
  <conditionalFormatting sqref="AE184">
    <cfRule type="expression" dxfId="348" priority="348">
      <formula>AND(OR(AC184="frais de vie",AC184="frais bancaires"),AJ82&lt;0)</formula>
    </cfRule>
    <cfRule type="expression" dxfId="347" priority="349">
      <formula>AND(OR(AC184="frais de vie",AC184="frais bancaires"),AJ82="")</formula>
    </cfRule>
  </conditionalFormatting>
  <conditionalFormatting sqref="AE184">
    <cfRule type="expression" dxfId="346" priority="346">
      <formula>AND(OR(AC184="frais de vie",AC184="frais bancaires"),#REF!&lt;0)</formula>
    </cfRule>
    <cfRule type="expression" dxfId="345" priority="347">
      <formula>AND(OR(AC184="frais de vie",AC184="frais bancaires"),#REF!="")</formula>
    </cfRule>
  </conditionalFormatting>
  <conditionalFormatting sqref="AE184">
    <cfRule type="expression" dxfId="344" priority="344">
      <formula>AND(OR(AC184="frais de vie",AC184="frais bancaires"),AG184&lt;0)</formula>
    </cfRule>
    <cfRule type="expression" dxfId="343" priority="345">
      <formula>AND(OR(AC184="frais de vie",AC184="frais bancaires"),AG184="")</formula>
    </cfRule>
  </conditionalFormatting>
  <conditionalFormatting sqref="AE184">
    <cfRule type="expression" dxfId="342" priority="342">
      <formula>AND(OR(AC184="frais de vie",AC184="frais bancaires"),#REF!&lt;0)</formula>
    </cfRule>
    <cfRule type="expression" dxfId="341" priority="343">
      <formula>AND(OR(AC184="frais de vie",AC184="frais bancaires"),#REF!="")</formula>
    </cfRule>
  </conditionalFormatting>
  <conditionalFormatting sqref="AE184">
    <cfRule type="expression" dxfId="340" priority="340">
      <formula>AND(OR(AC184="frais de vie",AC184="frais bancaires"),AG184&lt;0)</formula>
    </cfRule>
    <cfRule type="expression" dxfId="339" priority="341">
      <formula>AND(OR(AC184="frais de vie",AC184="frais bancaires"),AG184="")</formula>
    </cfRule>
  </conditionalFormatting>
  <conditionalFormatting sqref="AE184">
    <cfRule type="expression" dxfId="338" priority="338">
      <formula>AND(OR(AB179="frais de vie",AB179="frais bancaires"),#REF!&lt;0)</formula>
    </cfRule>
    <cfRule type="expression" dxfId="337" priority="339">
      <formula>AND(OR(AB179="frais de vie",AB179="frais bancaires"),#REF!="")</formula>
    </cfRule>
  </conditionalFormatting>
  <conditionalFormatting sqref="AE184">
    <cfRule type="expression" dxfId="336" priority="336">
      <formula>AND(OR(AB179="frais de vie",AB179="frais bancaires"),AF179&lt;0)</formula>
    </cfRule>
    <cfRule type="expression" dxfId="335" priority="337">
      <formula>AND(OR(AB179="frais de vie",AB179="frais bancaires"),AF179="")</formula>
    </cfRule>
  </conditionalFormatting>
  <conditionalFormatting sqref="AE184">
    <cfRule type="expression" dxfId="334" priority="334">
      <formula>AND(OR(AB179="frais de vie",AB179="frais bancaires"),#REF!&lt;0)</formula>
    </cfRule>
    <cfRule type="expression" dxfId="333" priority="335">
      <formula>AND(OR(AB179="frais de vie",AB179="frais bancaires"),#REF!="")</formula>
    </cfRule>
  </conditionalFormatting>
  <conditionalFormatting sqref="AE191:AE192">
    <cfRule type="expression" dxfId="332" priority="332">
      <formula>AND(OR(AC191="frais de vie",AC191="frais bancaires"),#REF!&lt;0)</formula>
    </cfRule>
    <cfRule type="expression" dxfId="331" priority="333">
      <formula>AND(OR(AC191="frais de vie",AC191="frais bancaires"),#REF!="")</formula>
    </cfRule>
  </conditionalFormatting>
  <conditionalFormatting sqref="AE191:AE192">
    <cfRule type="expression" dxfId="330" priority="330">
      <formula>AND(OR(AC191="frais de vie",AC191="frais bancaires"),#REF!&lt;0)</formula>
    </cfRule>
    <cfRule type="expression" dxfId="329" priority="331">
      <formula>AND(OR(AC191="frais de vie",AC191="frais bancaires"),#REF!="")</formula>
    </cfRule>
  </conditionalFormatting>
  <conditionalFormatting sqref="AE191:AE192">
    <cfRule type="expression" dxfId="328" priority="328">
      <formula>AND(OR(AC191="frais de vie",AC191="frais bancaires"),#REF!&lt;0)</formula>
    </cfRule>
    <cfRule type="expression" dxfId="327" priority="329">
      <formula>AND(OR(AC191="frais de vie",AC191="frais bancaires"),#REF!="")</formula>
    </cfRule>
  </conditionalFormatting>
  <conditionalFormatting sqref="AE191:AE192">
    <cfRule type="expression" dxfId="326" priority="326">
      <formula>AND(OR(AC191="frais de vie",AC191="frais bancaires"),AG191&lt;0)</formula>
    </cfRule>
    <cfRule type="expression" dxfId="325" priority="327">
      <formula>AND(OR(AC191="frais de vie",AC191="frais bancaires"),AG191="")</formula>
    </cfRule>
  </conditionalFormatting>
  <conditionalFormatting sqref="AE191:AE192">
    <cfRule type="expression" dxfId="324" priority="324">
      <formula>AND(OR(AC191="frais de vie",AC191="frais bancaires"),#REF!&lt;0)</formula>
    </cfRule>
    <cfRule type="expression" dxfId="323" priority="325">
      <formula>AND(OR(AC191="frais de vie",AC191="frais bancaires"),#REF!="")</formula>
    </cfRule>
  </conditionalFormatting>
  <conditionalFormatting sqref="AE191:AE192">
    <cfRule type="expression" dxfId="322" priority="322">
      <formula>AND(OR(AC191="frais de vie",AC191="frais bancaires"),AG191&lt;0)</formula>
    </cfRule>
    <cfRule type="expression" dxfId="321" priority="323">
      <formula>AND(OR(AC191="frais de vie",AC191="frais bancaires"),AG191="")</formula>
    </cfRule>
  </conditionalFormatting>
  <conditionalFormatting sqref="AE191:AE200">
    <cfRule type="expression" dxfId="320" priority="320">
      <formula>AND(OR(AB185="frais de vie",AB185="frais bancaires"),#REF!&lt;0)</formula>
    </cfRule>
    <cfRule type="expression" dxfId="319" priority="321">
      <formula>AND(OR(AB185="frais de vie",AB185="frais bancaires"),#REF!="")</formula>
    </cfRule>
  </conditionalFormatting>
  <conditionalFormatting sqref="AE191:AE195">
    <cfRule type="expression" dxfId="318" priority="318">
      <formula>AND(OR(AB185="frais de vie",AB185="frais bancaires"),AF185&lt;0)</formula>
    </cfRule>
    <cfRule type="expression" dxfId="317" priority="319">
      <formula>AND(OR(AB185="frais de vie",AB185="frais bancaires"),AF185="")</formula>
    </cfRule>
  </conditionalFormatting>
  <conditionalFormatting sqref="AE191:AE200">
    <cfRule type="expression" dxfId="316" priority="316">
      <formula>AND(OR(AB185="frais de vie",AB185="frais bancaires"),#REF!&lt;0)</formula>
    </cfRule>
    <cfRule type="expression" dxfId="315" priority="317">
      <formula>AND(OR(AB185="frais de vie",AB185="frais bancaires"),#REF!="")</formula>
    </cfRule>
  </conditionalFormatting>
  <conditionalFormatting sqref="AE193:AE200 AE206:AE213">
    <cfRule type="expression" dxfId="314" priority="314">
      <formula>AND(OR(AC193="frais de vie",AC193="frais bancaires"),#REF!&lt;0)</formula>
    </cfRule>
    <cfRule type="expression" dxfId="313" priority="315">
      <formula>AND(OR(AC193="frais de vie",AC193="frais bancaires"),#REF!="")</formula>
    </cfRule>
  </conditionalFormatting>
  <conditionalFormatting sqref="AE193:AE200 AE206:AE213">
    <cfRule type="expression" dxfId="312" priority="312">
      <formula>AND(OR(AC193="frais de vie",AC193="frais bancaires"),#REF!&lt;0)</formula>
    </cfRule>
    <cfRule type="expression" dxfId="311" priority="313">
      <formula>AND(OR(AC193="frais de vie",AC193="frais bancaires"),#REF!="")</formula>
    </cfRule>
  </conditionalFormatting>
  <conditionalFormatting sqref="AE193:AE200 AE206:AE213">
    <cfRule type="expression" dxfId="310" priority="310">
      <formula>AND(OR(AC193="frais de vie",AC193="frais bancaires"),#REF!&lt;0)</formula>
    </cfRule>
    <cfRule type="expression" dxfId="309" priority="311">
      <formula>AND(OR(AC193="frais de vie",AC193="frais bancaires"),#REF!="")</formula>
    </cfRule>
  </conditionalFormatting>
  <conditionalFormatting sqref="AE193:AE200 AE206:AE213">
    <cfRule type="expression" dxfId="308" priority="308">
      <formula>AND(OR(AC193="frais de vie",AC193="frais bancaires"),AG193&lt;0)</formula>
    </cfRule>
    <cfRule type="expression" dxfId="307" priority="309">
      <formula>AND(OR(AC193="frais de vie",AC193="frais bancaires"),AG193="")</formula>
    </cfRule>
  </conditionalFormatting>
  <conditionalFormatting sqref="AE193:AE200 AE206:AE213">
    <cfRule type="expression" dxfId="306" priority="306">
      <formula>AND(OR(AC193="frais de vie",AC193="frais bancaires"),#REF!&lt;0)</formula>
    </cfRule>
    <cfRule type="expression" dxfId="305" priority="307">
      <formula>AND(OR(AC193="frais de vie",AC193="frais bancaires"),#REF!="")</formula>
    </cfRule>
  </conditionalFormatting>
  <conditionalFormatting sqref="AE193:AE200 AE206:AE213">
    <cfRule type="expression" dxfId="304" priority="304">
      <formula>AND(OR(AC193="frais de vie",AC193="frais bancaires"),AG193&lt;0)</formula>
    </cfRule>
    <cfRule type="expression" dxfId="303" priority="305">
      <formula>AND(OR(AC193="frais de vie",AC193="frais bancaires"),AG193="")</formula>
    </cfRule>
  </conditionalFormatting>
  <conditionalFormatting sqref="AE203">
    <cfRule type="expression" dxfId="302" priority="302">
      <formula>AND(OR(AC203="frais de vie",AC203="frais bancaires"),#REF!&lt;0)</formula>
    </cfRule>
    <cfRule type="expression" dxfId="301" priority="303">
      <formula>AND(OR(AC203="frais de vie",AC203="frais bancaires"),#REF!="")</formula>
    </cfRule>
  </conditionalFormatting>
  <conditionalFormatting sqref="AE203">
    <cfRule type="expression" dxfId="300" priority="300">
      <formula>AND(OR(AC203="frais de vie",AC203="frais bancaires"),#REF!&lt;0)</formula>
    </cfRule>
    <cfRule type="expression" dxfId="299" priority="301">
      <formula>AND(OR(AC203="frais de vie",AC203="frais bancaires"),#REF!="")</formula>
    </cfRule>
  </conditionalFormatting>
  <conditionalFormatting sqref="AE191:AE200 AE206:AE213 AE203">
    <cfRule type="expression" dxfId="298" priority="298">
      <formula>AND(OR(AC191="frais de vie",AC191="frais bancaires"),AJ90&lt;0)</formula>
    </cfRule>
    <cfRule type="expression" dxfId="297" priority="299">
      <formula>AND(OR(AC191="frais de vie",AC191="frais bancaires"),AJ90="")</formula>
    </cfRule>
  </conditionalFormatting>
  <conditionalFormatting sqref="AE191:AE200 AE206:AE213 AE203">
    <cfRule type="expression" dxfId="296" priority="296">
      <formula>AND(OR(AC191="frais de vie",AC191="frais bancaires"),AJ88&lt;0)</formula>
    </cfRule>
    <cfRule type="expression" dxfId="295" priority="297">
      <formula>AND(OR(AC191="frais de vie",AC191="frais bancaires"),AJ88="")</formula>
    </cfRule>
  </conditionalFormatting>
  <conditionalFormatting sqref="AE203">
    <cfRule type="expression" dxfId="294" priority="294">
      <formula>AND(OR(AC203="frais de vie",AC203="frais bancaires"),#REF!&lt;0)</formula>
    </cfRule>
    <cfRule type="expression" dxfId="293" priority="295">
      <formula>AND(OR(AC203="frais de vie",AC203="frais bancaires"),#REF!="")</formula>
    </cfRule>
  </conditionalFormatting>
  <conditionalFormatting sqref="AE203">
    <cfRule type="expression" dxfId="292" priority="292">
      <formula>AND(OR(AC203="frais de vie",AC203="frais bancaires"),AG203&lt;0)</formula>
    </cfRule>
    <cfRule type="expression" dxfId="291" priority="293">
      <formula>AND(OR(AC203="frais de vie",AC203="frais bancaires"),AG203="")</formula>
    </cfRule>
  </conditionalFormatting>
  <conditionalFormatting sqref="AE203">
    <cfRule type="expression" dxfId="290" priority="290">
      <formula>AND(OR(AC203="frais de vie",AC203="frais bancaires"),#REF!&lt;0)</formula>
    </cfRule>
    <cfRule type="expression" dxfId="289" priority="291">
      <formula>AND(OR(AC203="frais de vie",AC203="frais bancaires"),#REF!="")</formula>
    </cfRule>
  </conditionalFormatting>
  <conditionalFormatting sqref="AE203">
    <cfRule type="expression" dxfId="288" priority="288">
      <formula>AND(OR(AC203="frais de vie",AC203="frais bancaires"),AG203&lt;0)</formula>
    </cfRule>
    <cfRule type="expression" dxfId="287" priority="289">
      <formula>AND(OR(AC203="frais de vie",AC203="frais bancaires"),AG203="")</formula>
    </cfRule>
  </conditionalFormatting>
  <conditionalFormatting sqref="AE203">
    <cfRule type="expression" dxfId="286" priority="286">
      <formula>AND(OR(AB198="frais de vie",AB198="frais bancaires"),#REF!&lt;0)</formula>
    </cfRule>
    <cfRule type="expression" dxfId="285" priority="287">
      <formula>AND(OR(AB198="frais de vie",AB198="frais bancaires"),#REF!="")</formula>
    </cfRule>
  </conditionalFormatting>
  <conditionalFormatting sqref="AE203">
    <cfRule type="expression" dxfId="284" priority="284">
      <formula>AND(OR(AB198="frais de vie",AB198="frais bancaires"),AF198&lt;0)</formula>
    </cfRule>
    <cfRule type="expression" dxfId="283" priority="285">
      <formula>AND(OR(AB198="frais de vie",AB198="frais bancaires"),AF198="")</formula>
    </cfRule>
  </conditionalFormatting>
  <conditionalFormatting sqref="AE203">
    <cfRule type="expression" dxfId="282" priority="282">
      <formula>AND(OR(AB198="frais de vie",AB198="frais bancaires"),#REF!&lt;0)</formula>
    </cfRule>
    <cfRule type="expression" dxfId="281" priority="283">
      <formula>AND(OR(AB198="frais de vie",AB198="frais bancaires"),#REF!="")</formula>
    </cfRule>
  </conditionalFormatting>
  <conditionalFormatting sqref="AE181">
    <cfRule type="expression" dxfId="280" priority="280">
      <formula>AND(OR(AC181="frais de vie",AC181="frais bancaires"),#REF!&lt;0)</formula>
    </cfRule>
    <cfRule type="expression" dxfId="279" priority="281">
      <formula>AND(OR(AC181="frais de vie",AC181="frais bancaires"),#REF!="")</formula>
    </cfRule>
  </conditionalFormatting>
  <conditionalFormatting sqref="AE181">
    <cfRule type="expression" dxfId="278" priority="278">
      <formula>AND(OR(AC181="frais de vie",AC181="frais bancaires"),#REF!&lt;0)</formula>
    </cfRule>
    <cfRule type="expression" dxfId="277" priority="279">
      <formula>AND(OR(AC181="frais de vie",AC181="frais bancaires"),#REF!="")</formula>
    </cfRule>
  </conditionalFormatting>
  <conditionalFormatting sqref="AE181">
    <cfRule type="expression" dxfId="276" priority="276">
      <formula>AND(OR(AC181="frais de vie",AC181="frais bancaires"),AJ81&lt;0)</formula>
    </cfRule>
    <cfRule type="expression" dxfId="275" priority="277">
      <formula>AND(OR(AC181="frais de vie",AC181="frais bancaires"),AJ81="")</formula>
    </cfRule>
  </conditionalFormatting>
  <conditionalFormatting sqref="AE181">
    <cfRule type="expression" dxfId="274" priority="274">
      <formula>AND(OR(AC181="frais de vie",AC181="frais bancaires"),AJ79&lt;0)</formula>
    </cfRule>
    <cfRule type="expression" dxfId="273" priority="275">
      <formula>AND(OR(AC181="frais de vie",AC181="frais bancaires"),AJ79="")</formula>
    </cfRule>
  </conditionalFormatting>
  <conditionalFormatting sqref="AE181">
    <cfRule type="expression" dxfId="272" priority="272">
      <formula>AND(OR(AC181="frais de vie",AC181="frais bancaires"),#REF!&lt;0)</formula>
    </cfRule>
    <cfRule type="expression" dxfId="271" priority="273">
      <formula>AND(OR(AC181="frais de vie",AC181="frais bancaires"),#REF!="")</formula>
    </cfRule>
  </conditionalFormatting>
  <conditionalFormatting sqref="AE181">
    <cfRule type="expression" dxfId="270" priority="270">
      <formula>AND(OR(AC181="frais de vie",AC181="frais bancaires"),AG181&lt;0)</formula>
    </cfRule>
    <cfRule type="expression" dxfId="269" priority="271">
      <formula>AND(OR(AC181="frais de vie",AC181="frais bancaires"),AG181="")</formula>
    </cfRule>
  </conditionalFormatting>
  <conditionalFormatting sqref="AE181">
    <cfRule type="expression" dxfId="268" priority="268">
      <formula>AND(OR(AC181="frais de vie",AC181="frais bancaires"),#REF!&lt;0)</formula>
    </cfRule>
    <cfRule type="expression" dxfId="267" priority="269">
      <formula>AND(OR(AC181="frais de vie",AC181="frais bancaires"),#REF!="")</formula>
    </cfRule>
  </conditionalFormatting>
  <conditionalFormatting sqref="AE181">
    <cfRule type="expression" dxfId="266" priority="266">
      <formula>AND(OR(AC181="frais de vie",AC181="frais bancaires"),AG181&lt;0)</formula>
    </cfRule>
    <cfRule type="expression" dxfId="265" priority="267">
      <formula>AND(OR(AC181="frais de vie",AC181="frais bancaires"),AG181="")</formula>
    </cfRule>
  </conditionalFormatting>
  <conditionalFormatting sqref="AE181">
    <cfRule type="expression" dxfId="264" priority="264">
      <formula>AND(OR(AB176="frais de vie",AB176="frais bancaires"),#REF!&lt;0)</formula>
    </cfRule>
    <cfRule type="expression" dxfId="263" priority="265">
      <formula>AND(OR(AB176="frais de vie",AB176="frais bancaires"),#REF!="")</formula>
    </cfRule>
  </conditionalFormatting>
  <conditionalFormatting sqref="AE181">
    <cfRule type="expression" dxfId="262" priority="262">
      <formula>AND(OR(AB176="frais de vie",AB176="frais bancaires"),AF176&lt;0)</formula>
    </cfRule>
    <cfRule type="expression" dxfId="261" priority="263">
      <formula>AND(OR(AB176="frais de vie",AB176="frais bancaires"),AF176="")</formula>
    </cfRule>
  </conditionalFormatting>
  <conditionalFormatting sqref="AE181">
    <cfRule type="expression" dxfId="260" priority="260">
      <formula>AND(OR(AB176="frais de vie",AB176="frais bancaires"),#REF!&lt;0)</formula>
    </cfRule>
    <cfRule type="expression" dxfId="259" priority="261">
      <formula>AND(OR(AB176="frais de vie",AB176="frais bancaires"),#REF!="")</formula>
    </cfRule>
  </conditionalFormatting>
  <conditionalFormatting sqref="AE183">
    <cfRule type="expression" dxfId="258" priority="258">
      <formula>AND(OR(AC183="frais de vie",AC183="frais bancaires"),#REF!&lt;0)</formula>
    </cfRule>
    <cfRule type="expression" dxfId="257" priority="259">
      <formula>AND(OR(AC183="frais de vie",AC183="frais bancaires"),#REF!="")</formula>
    </cfRule>
  </conditionalFormatting>
  <conditionalFormatting sqref="AE183">
    <cfRule type="expression" dxfId="256" priority="256">
      <formula>AND(OR(AC183="frais de vie",AC183="frais bancaires"),#REF!&lt;0)</formula>
    </cfRule>
    <cfRule type="expression" dxfId="255" priority="257">
      <formula>AND(OR(AC183="frais de vie",AC183="frais bancaires"),#REF!="")</formula>
    </cfRule>
  </conditionalFormatting>
  <conditionalFormatting sqref="AE183">
    <cfRule type="expression" dxfId="254" priority="254">
      <formula>AND(OR(AC183="frais de vie",AC183="frais bancaires"),AJ83&lt;0)</formula>
    </cfRule>
    <cfRule type="expression" dxfId="253" priority="255">
      <formula>AND(OR(AC183="frais de vie",AC183="frais bancaires"),AJ83="")</formula>
    </cfRule>
  </conditionalFormatting>
  <conditionalFormatting sqref="AE183">
    <cfRule type="expression" dxfId="252" priority="252">
      <formula>AND(OR(AC183="frais de vie",AC183="frais bancaires"),AJ81&lt;0)</formula>
    </cfRule>
    <cfRule type="expression" dxfId="251" priority="253">
      <formula>AND(OR(AC183="frais de vie",AC183="frais bancaires"),AJ81="")</formula>
    </cfRule>
  </conditionalFormatting>
  <conditionalFormatting sqref="AE183">
    <cfRule type="expression" dxfId="250" priority="250">
      <formula>AND(OR(AC183="frais de vie",AC183="frais bancaires"),#REF!&lt;0)</formula>
    </cfRule>
    <cfRule type="expression" dxfId="249" priority="251">
      <formula>AND(OR(AC183="frais de vie",AC183="frais bancaires"),#REF!="")</formula>
    </cfRule>
  </conditionalFormatting>
  <conditionalFormatting sqref="AE183">
    <cfRule type="expression" dxfId="248" priority="248">
      <formula>AND(OR(AC183="frais de vie",AC183="frais bancaires"),AG183&lt;0)</formula>
    </cfRule>
    <cfRule type="expression" dxfId="247" priority="249">
      <formula>AND(OR(AC183="frais de vie",AC183="frais bancaires"),AG183="")</formula>
    </cfRule>
  </conditionalFormatting>
  <conditionalFormatting sqref="AE183">
    <cfRule type="expression" dxfId="246" priority="246">
      <formula>AND(OR(AC183="frais de vie",AC183="frais bancaires"),#REF!&lt;0)</formula>
    </cfRule>
    <cfRule type="expression" dxfId="245" priority="247">
      <formula>AND(OR(AC183="frais de vie",AC183="frais bancaires"),#REF!="")</formula>
    </cfRule>
  </conditionalFormatting>
  <conditionalFormatting sqref="AE183">
    <cfRule type="expression" dxfId="244" priority="244">
      <formula>AND(OR(AC183="frais de vie",AC183="frais bancaires"),AG183&lt;0)</formula>
    </cfRule>
    <cfRule type="expression" dxfId="243" priority="245">
      <formula>AND(OR(AC183="frais de vie",AC183="frais bancaires"),AG183="")</formula>
    </cfRule>
  </conditionalFormatting>
  <conditionalFormatting sqref="AE183">
    <cfRule type="expression" dxfId="242" priority="242">
      <formula>AND(OR(AB178="frais de vie",AB178="frais bancaires"),#REF!&lt;0)</formula>
    </cfRule>
    <cfRule type="expression" dxfId="241" priority="243">
      <formula>AND(OR(AB178="frais de vie",AB178="frais bancaires"),#REF!="")</formula>
    </cfRule>
  </conditionalFormatting>
  <conditionalFormatting sqref="AE183">
    <cfRule type="expression" dxfId="240" priority="240">
      <formula>AND(OR(AB178="frais de vie",AB178="frais bancaires"),AF178&lt;0)</formula>
    </cfRule>
    <cfRule type="expression" dxfId="239" priority="241">
      <formula>AND(OR(AB178="frais de vie",AB178="frais bancaires"),AF178="")</formula>
    </cfRule>
  </conditionalFormatting>
  <conditionalFormatting sqref="AE183">
    <cfRule type="expression" dxfId="238" priority="238">
      <formula>AND(OR(AB178="frais de vie",AB178="frais bancaires"),#REF!&lt;0)</formula>
    </cfRule>
    <cfRule type="expression" dxfId="237" priority="239">
      <formula>AND(OR(AB178="frais de vie",AB178="frais bancaires"),#REF!="")</formula>
    </cfRule>
  </conditionalFormatting>
  <conditionalFormatting sqref="AE188">
    <cfRule type="expression" dxfId="236" priority="236">
      <formula>AND(OR(AC188="frais de vie",AC188="frais bancaires"),#REF!&lt;0)</formula>
    </cfRule>
    <cfRule type="expression" dxfId="235" priority="237">
      <formula>AND(OR(AC188="frais de vie",AC188="frais bancaires"),#REF!="")</formula>
    </cfRule>
  </conditionalFormatting>
  <conditionalFormatting sqref="AE188">
    <cfRule type="expression" dxfId="234" priority="234">
      <formula>AND(OR(AC188="frais de vie",AC188="frais bancaires"),#REF!&lt;0)</formula>
    </cfRule>
    <cfRule type="expression" dxfId="233" priority="235">
      <formula>AND(OR(AC188="frais de vie",AC188="frais bancaires"),#REF!="")</formula>
    </cfRule>
  </conditionalFormatting>
  <conditionalFormatting sqref="AE188">
    <cfRule type="expression" dxfId="232" priority="232">
      <formula>AND(OR(AC188="frais de vie",AC188="frais bancaires"),AJ88&lt;0)</formula>
    </cfRule>
    <cfRule type="expression" dxfId="231" priority="233">
      <formula>AND(OR(AC188="frais de vie",AC188="frais bancaires"),AJ88="")</formula>
    </cfRule>
  </conditionalFormatting>
  <conditionalFormatting sqref="AE188">
    <cfRule type="expression" dxfId="230" priority="230">
      <formula>AND(OR(AC188="frais de vie",AC188="frais bancaires"),AJ86&lt;0)</formula>
    </cfRule>
    <cfRule type="expression" dxfId="229" priority="231">
      <formula>AND(OR(AC188="frais de vie",AC188="frais bancaires"),AJ86="")</formula>
    </cfRule>
  </conditionalFormatting>
  <conditionalFormatting sqref="AE188">
    <cfRule type="expression" dxfId="228" priority="228">
      <formula>AND(OR(AC188="frais de vie",AC188="frais bancaires"),#REF!&lt;0)</formula>
    </cfRule>
    <cfRule type="expression" dxfId="227" priority="229">
      <formula>AND(OR(AC188="frais de vie",AC188="frais bancaires"),#REF!="")</formula>
    </cfRule>
  </conditionalFormatting>
  <conditionalFormatting sqref="AE188">
    <cfRule type="expression" dxfId="226" priority="226">
      <formula>AND(OR(AC188="frais de vie",AC188="frais bancaires"),AG188&lt;0)</formula>
    </cfRule>
    <cfRule type="expression" dxfId="225" priority="227">
      <formula>AND(OR(AC188="frais de vie",AC188="frais bancaires"),AG188="")</formula>
    </cfRule>
  </conditionalFormatting>
  <conditionalFormatting sqref="AE188">
    <cfRule type="expression" dxfId="224" priority="224">
      <formula>AND(OR(AC188="frais de vie",AC188="frais bancaires"),#REF!&lt;0)</formula>
    </cfRule>
    <cfRule type="expression" dxfId="223" priority="225">
      <formula>AND(OR(AC188="frais de vie",AC188="frais bancaires"),#REF!="")</formula>
    </cfRule>
  </conditionalFormatting>
  <conditionalFormatting sqref="AE188">
    <cfRule type="expression" dxfId="222" priority="222">
      <formula>AND(OR(AC188="frais de vie",AC188="frais bancaires"),AG188&lt;0)</formula>
    </cfRule>
    <cfRule type="expression" dxfId="221" priority="223">
      <formula>AND(OR(AC188="frais de vie",AC188="frais bancaires"),AG188="")</formula>
    </cfRule>
  </conditionalFormatting>
  <conditionalFormatting sqref="AE188">
    <cfRule type="expression" dxfId="220" priority="220">
      <formula>AND(OR(AB183="frais de vie",AB183="frais bancaires"),#REF!&lt;0)</formula>
    </cfRule>
    <cfRule type="expression" dxfId="219" priority="221">
      <formula>AND(OR(AB183="frais de vie",AB183="frais bancaires"),#REF!="")</formula>
    </cfRule>
  </conditionalFormatting>
  <conditionalFormatting sqref="AE188">
    <cfRule type="expression" dxfId="218" priority="218">
      <formula>AND(OR(AB183="frais de vie",AB183="frais bancaires"),AF183&lt;0)</formula>
    </cfRule>
    <cfRule type="expression" dxfId="217" priority="219">
      <formula>AND(OR(AB183="frais de vie",AB183="frais bancaires"),AF183="")</formula>
    </cfRule>
  </conditionalFormatting>
  <conditionalFormatting sqref="AE188">
    <cfRule type="expression" dxfId="216" priority="216">
      <formula>AND(OR(AB183="frais de vie",AB183="frais bancaires"),#REF!&lt;0)</formula>
    </cfRule>
    <cfRule type="expression" dxfId="215" priority="217">
      <formula>AND(OR(AB183="frais de vie",AB183="frais bancaires"),#REF!="")</formula>
    </cfRule>
  </conditionalFormatting>
  <conditionalFormatting sqref="AG5:AG503">
    <cfRule type="beginsWith" dxfId="214" priority="179" operator="beginsWith" text="Solde Pre">
      <formula>LEFT(AG5,9)="Solde Pre"</formula>
    </cfRule>
    <cfRule type="beginsWith" dxfId="213" priority="180" operator="beginsWith" text="Ac Prest">
      <formula>LEFT(AG5,8)="Ac Prest"</formula>
    </cfRule>
    <cfRule type="beginsWith" dxfId="212" priority="181" operator="beginsWith" text="Ac Formations">
      <formula>LEFT(AG5,13)="Ac Formations"</formula>
    </cfRule>
    <cfRule type="containsText" dxfId="211" priority="182" operator="containsText" text="capital">
      <formula>NOT(ISERROR(SEARCH("capital",AG5)))</formula>
    </cfRule>
    <cfRule type="containsText" dxfId="210" priority="183" operator="containsText" text="impots">
      <formula>NOT(ISERROR(SEARCH("impots",AG5)))</formula>
    </cfRule>
    <cfRule type="containsText" dxfId="209" priority="184" operator="containsText" text="prêt">
      <formula>NOT(ISERROR(SEARCH("prêt",AG5)))</formula>
    </cfRule>
    <cfRule type="containsText" dxfId="208" priority="185" operator="containsText" text="cotis">
      <formula>NOT(ISERROR(SEARCH("cotis",AG5)))</formula>
    </cfRule>
    <cfRule type="containsText" dxfId="207" priority="186" operator="containsText" text="pub">
      <formula>NOT(ISERROR(SEARCH("pub",AG5)))</formula>
    </cfRule>
    <cfRule type="beginsWith" dxfId="206" priority="187" operator="beginsWith" text="formation">
      <formula>LEFT(AG5,9)="formation"</formula>
    </cfRule>
    <cfRule type="containsText" dxfId="205" priority="188" operator="containsText" text="tva">
      <formula>NOT(ISERROR(SEARCH("tva",AG5)))</formula>
    </cfRule>
    <cfRule type="containsText" dxfId="204" priority="189" operator="containsText" text="assur">
      <formula>NOT(ISERROR(SEARCH("assur",AG5)))</formula>
    </cfRule>
    <cfRule type="containsText" dxfId="203" priority="190" operator="containsText" text="bancai">
      <formula>NOT(ISERROR(SEARCH("bancai",AG5)))</formula>
    </cfRule>
    <cfRule type="containsText" dxfId="202" priority="191" operator="containsText" text="honor">
      <formula>NOT(ISERROR(SEARCH("honor",AG5)))</formula>
    </cfRule>
    <cfRule type="containsText" dxfId="201" priority="192" operator="containsText" text="invest">
      <formula>NOT(ISERROR(SEARCH("invest",AG5)))</formula>
    </cfRule>
    <cfRule type="containsText" dxfId="200" priority="193" operator="containsText" text="véhic">
      <formula>NOT(ISERROR(SEARCH("véhic",AG5)))</formula>
    </cfRule>
    <cfRule type="containsText" dxfId="199" priority="194" operator="containsText" text="loyer">
      <formula>NOT(ISERROR(SEARCH("loyer",AG5)))</formula>
    </cfRule>
    <cfRule type="containsText" dxfId="198" priority="195" operator="containsText" text="télé">
      <formula>NOT(ISERROR(SEARCH("télé",AG5)))</formula>
    </cfRule>
    <cfRule type="containsText" dxfId="197" priority="196" operator="containsText" text="bureau">
      <formula>NOT(ISERROR(SEARCH("bureau",AG5)))</formula>
    </cfRule>
    <cfRule type="containsText" dxfId="196" priority="197" operator="containsText" text="affr">
      <formula>NOT(ISERROR(SEARCH("affr",AG5)))</formula>
    </cfRule>
    <cfRule type="containsText" dxfId="195" priority="198" operator="containsText" text="vie ATC 2">
      <formula>NOT(ISERROR(SEARCH("vie ATC 2",AG5)))</formula>
    </cfRule>
    <cfRule type="containsText" dxfId="194" priority="199" operator="containsText" text="indemn">
      <formula>NOT(ISERROR(SEARCH("indemn",AG5)))</formula>
    </cfRule>
    <cfRule type="containsText" dxfId="193" priority="200" operator="containsText" text="vie ATC 1">
      <formula>NOT(ISERROR(SEARCH("vie ATC 1",AG5)))</formula>
    </cfRule>
    <cfRule type="containsText" dxfId="192" priority="201" operator="containsText" text="vie Jean">
      <formula>NOT(ISERROR(SEARCH("vie Jean",AG5)))</formula>
    </cfRule>
    <cfRule type="containsText" dxfId="191" priority="202" operator="containsText" text="ch sal">
      <formula>NOT(ISERROR(SEARCH("ch sal",AG5)))</formula>
    </cfRule>
    <cfRule type="containsText" dxfId="190" priority="203" operator="containsText" text="Salaires ATC 1">
      <formula>NOT(ISERROR(SEARCH("Salaires ATC 1",AG5)))</formula>
    </cfRule>
    <cfRule type="containsText" dxfId="189" priority="204" operator="containsText" text="salaires ATC 2">
      <formula>NOT(ISERROR(SEARCH("salaires ATC 2",AG5)))</formula>
    </cfRule>
    <cfRule type="containsText" dxfId="188" priority="205" operator="containsText" text="Salaires Jean">
      <formula>NOT(ISERROR(SEARCH("Salaires Jean",AG5)))</formula>
    </cfRule>
    <cfRule type="containsText" dxfId="187" priority="206" operator="containsText" text="achat materiel">
      <formula>NOT(ISERROR(SEARCH("achat materiel",AG5)))</formula>
    </cfRule>
    <cfRule type="containsText" dxfId="186" priority="207" operator="containsText" text="commissions">
      <formula>NOT(ISERROR(SEARCH("commissions",AG5)))</formula>
    </cfRule>
    <cfRule type="containsText" dxfId="185" priority="208" operator="containsText" text="divers ventes">
      <formula>NOT(ISERROR(SEARCH("divers ventes",AG5)))</formula>
    </cfRule>
    <cfRule type="containsText" dxfId="184" priority="209" operator="containsText" text="Solde ATC 1">
      <formula>NOT(ISERROR(SEARCH("Solde ATC 1",AG5)))</formula>
    </cfRule>
    <cfRule type="beginsWith" dxfId="183" priority="210" operator="beginsWith" text="solde Form">
      <formula>LEFT(AG5,10)="solde Form"</formula>
    </cfRule>
    <cfRule type="containsText" dxfId="182" priority="211" operator="containsText" text="solde Jean">
      <formula>NOT(ISERROR(SEARCH("solde Jean",AG5)))</formula>
    </cfRule>
    <cfRule type="containsText" dxfId="181" priority="212" operator="containsText" text="solde ATC 2">
      <formula>NOT(ISERROR(SEARCH("solde ATC 2",AG5)))</formula>
    </cfRule>
    <cfRule type="containsText" dxfId="180" priority="213" operator="containsText" text="ac jean">
      <formula>NOT(ISERROR(SEARCH("ac jean",AG5)))</formula>
    </cfRule>
    <cfRule type="containsText" dxfId="179" priority="214" operator="containsText" text="ac ATC 2">
      <formula>NOT(ISERROR(SEARCH("ac ATC 2",AG5)))</formula>
    </cfRule>
    <cfRule type="containsText" dxfId="178" priority="215" operator="containsText" text="ac ATC 1">
      <formula>NOT(ISERROR(SEARCH("ac ATC 1",AG5)))</formula>
    </cfRule>
  </conditionalFormatting>
  <conditionalFormatting sqref="AE156">
    <cfRule type="expression" dxfId="177" priority="177">
      <formula>AND(OR(AC156="frais de vie",AC156="frais bancaires"),#REF!&lt;0)</formula>
    </cfRule>
    <cfRule type="expression" dxfId="176" priority="178">
      <formula>AND(OR(AC156="frais de vie",AC156="frais bancaires"),#REF!="")</formula>
    </cfRule>
  </conditionalFormatting>
  <conditionalFormatting sqref="AE180">
    <cfRule type="expression" dxfId="175" priority="175">
      <formula>AND(OR(AB173="frais de vie",AB173="frais bancaires"),AF173&lt;0)</formula>
    </cfRule>
    <cfRule type="expression" dxfId="174" priority="176">
      <formula>AND(OR(AB173="frais de vie",AB173="frais bancaires"),AF173="")</formula>
    </cfRule>
  </conditionalFormatting>
  <conditionalFormatting sqref="AE173">
    <cfRule type="expression" dxfId="173" priority="173">
      <formula>AND(OR(AC173="frais de vie",AC173="frais bancaires"),#REF!&lt;0)</formula>
    </cfRule>
    <cfRule type="expression" dxfId="172" priority="174">
      <formula>AND(OR(AC173="frais de vie",AC173="frais bancaires"),#REF!="")</formula>
    </cfRule>
  </conditionalFormatting>
  <conditionalFormatting sqref="AE173">
    <cfRule type="expression" dxfId="171" priority="171">
      <formula>AND(OR(AC173="frais de vie",AC173="frais bancaires"),#REF!&lt;0)</formula>
    </cfRule>
    <cfRule type="expression" dxfId="170" priority="172">
      <formula>AND(OR(AC173="frais de vie",AC173="frais bancaires"),#REF!="")</formula>
    </cfRule>
  </conditionalFormatting>
  <conditionalFormatting sqref="AE173">
    <cfRule type="expression" dxfId="169" priority="169">
      <formula>AND(OR(AC173="frais de vie",AC173="frais bancaires"),AJ76&lt;0)</formula>
    </cfRule>
    <cfRule type="expression" dxfId="168" priority="170">
      <formula>AND(OR(AC173="frais de vie",AC173="frais bancaires"),AJ76="")</formula>
    </cfRule>
  </conditionalFormatting>
  <conditionalFormatting sqref="AE173">
    <cfRule type="expression" dxfId="167" priority="167">
      <formula>AND(OR(AC173="frais de vie",AC173="frais bancaires"),AJ74&lt;0)</formula>
    </cfRule>
    <cfRule type="expression" dxfId="166" priority="168">
      <formula>AND(OR(AC173="frais de vie",AC173="frais bancaires"),AJ74="")</formula>
    </cfRule>
  </conditionalFormatting>
  <conditionalFormatting sqref="AE173">
    <cfRule type="expression" dxfId="165" priority="165">
      <formula>AND(OR(AC173="frais de vie",AC173="frais bancaires"),#REF!&lt;0)</formula>
    </cfRule>
    <cfRule type="expression" dxfId="164" priority="166">
      <formula>AND(OR(AC173="frais de vie",AC173="frais bancaires"),#REF!="")</formula>
    </cfRule>
  </conditionalFormatting>
  <conditionalFormatting sqref="AE173">
    <cfRule type="expression" dxfId="163" priority="163">
      <formula>AND(OR(AC173="frais de vie",AC173="frais bancaires"),AG173&lt;0)</formula>
    </cfRule>
    <cfRule type="expression" dxfId="162" priority="164">
      <formula>AND(OR(AC173="frais de vie",AC173="frais bancaires"),AG173="")</formula>
    </cfRule>
  </conditionalFormatting>
  <conditionalFormatting sqref="AE173">
    <cfRule type="expression" dxfId="161" priority="161">
      <formula>AND(OR(AC173="frais de vie",AC173="frais bancaires"),#REF!&lt;0)</formula>
    </cfRule>
    <cfRule type="expression" dxfId="160" priority="162">
      <formula>AND(OR(AC173="frais de vie",AC173="frais bancaires"),#REF!="")</formula>
    </cfRule>
  </conditionalFormatting>
  <conditionalFormatting sqref="AE173">
    <cfRule type="expression" dxfId="159" priority="159">
      <formula>AND(OR(AC173="frais de vie",AC173="frais bancaires"),AG173&lt;0)</formula>
    </cfRule>
    <cfRule type="expression" dxfId="158" priority="160">
      <formula>AND(OR(AC173="frais de vie",AC173="frais bancaires"),AG173="")</formula>
    </cfRule>
  </conditionalFormatting>
  <conditionalFormatting sqref="AE173">
    <cfRule type="expression" dxfId="157" priority="157">
      <formula>AND(OR(AB168="frais de vie",AB168="frais bancaires"),#REF!&lt;0)</formula>
    </cfRule>
    <cfRule type="expression" dxfId="156" priority="158">
      <formula>AND(OR(AB168="frais de vie",AB168="frais bancaires"),#REF!="")</formula>
    </cfRule>
  </conditionalFormatting>
  <conditionalFormatting sqref="AE173">
    <cfRule type="expression" dxfId="155" priority="155">
      <formula>AND(OR(AB168="frais de vie",AB168="frais bancaires"),AF168&lt;0)</formula>
    </cfRule>
    <cfRule type="expression" dxfId="154" priority="156">
      <formula>AND(OR(AB168="frais de vie",AB168="frais bancaires"),AF168="")</formula>
    </cfRule>
  </conditionalFormatting>
  <conditionalFormatting sqref="AE173">
    <cfRule type="expression" dxfId="153" priority="153">
      <formula>AND(OR(AB168="frais de vie",AB168="frais bancaires"),#REF!&lt;0)</formula>
    </cfRule>
    <cfRule type="expression" dxfId="152" priority="154">
      <formula>AND(OR(AB168="frais de vie",AB168="frais bancaires"),#REF!="")</formula>
    </cfRule>
  </conditionalFormatting>
  <conditionalFormatting sqref="AE176 AE178:AE184 AE188 AE191:AE200 AE206:AE213 AE203">
    <cfRule type="expression" dxfId="151" priority="151">
      <formula>AND(OR(AC176="frais de vie",AC176="frais bancaires"),#REF!&lt;0)</formula>
    </cfRule>
    <cfRule type="expression" dxfId="150" priority="152">
      <formula>AND(OR(AC176="frais de vie",AC176="frais bancaires"),#REF!="")</formula>
    </cfRule>
  </conditionalFormatting>
  <conditionalFormatting sqref="AE176 AE178:AE184 AE188 AE191:AE200 AE206:AE213 AE203">
    <cfRule type="expression" dxfId="149" priority="149">
      <formula>AND(OR(AC176="frais de vie",AC176="frais bancaires"),#REF!&lt;0)</formula>
    </cfRule>
    <cfRule type="expression" dxfId="148" priority="150">
      <formula>AND(OR(AC176="frais de vie",AC176="frais bancaires"),#REF!="")</formula>
    </cfRule>
  </conditionalFormatting>
  <conditionalFormatting sqref="AE176 AE178:AE184 AE188 AE191:AE200 AE203">
    <cfRule type="expression" dxfId="147" priority="147">
      <formula>AND(OR(AC176="frais de vie",AC176="frais bancaires"),AJ78&lt;0)</formula>
    </cfRule>
    <cfRule type="expression" dxfId="146" priority="148">
      <formula>AND(OR(AC176="frais de vie",AC176="frais bancaires"),AJ78="")</formula>
    </cfRule>
  </conditionalFormatting>
  <conditionalFormatting sqref="AE176 AE178:AE184 AE188 AE191:AE200 AE203">
    <cfRule type="expression" dxfId="145" priority="145">
      <formula>AND(OR(AC176="frais de vie",AC176="frais bancaires"),AJ76&lt;0)</formula>
    </cfRule>
    <cfRule type="expression" dxfId="144" priority="146">
      <formula>AND(OR(AC176="frais de vie",AC176="frais bancaires"),AJ76="")</formula>
    </cfRule>
  </conditionalFormatting>
  <conditionalFormatting sqref="AE176 AE178:AE184 AE188 AE191:AE200 AE206:AE213 AE203">
    <cfRule type="expression" dxfId="143" priority="143">
      <formula>AND(OR(AC176="frais de vie",AC176="frais bancaires"),#REF!&lt;0)</formula>
    </cfRule>
    <cfRule type="expression" dxfId="142" priority="144">
      <formula>AND(OR(AC176="frais de vie",AC176="frais bancaires"),#REF!="")</formula>
    </cfRule>
  </conditionalFormatting>
  <conditionalFormatting sqref="AE176 AE178:AE184 AE188 AE191:AE200 AE206:AE213 AE203">
    <cfRule type="expression" dxfId="141" priority="141">
      <formula>AND(OR(AC176="frais de vie",AC176="frais bancaires"),AG176&lt;0)</formula>
    </cfRule>
    <cfRule type="expression" dxfId="140" priority="142">
      <formula>AND(OR(AC176="frais de vie",AC176="frais bancaires"),AG176="")</formula>
    </cfRule>
  </conditionalFormatting>
  <conditionalFormatting sqref="AE176 AE178:AE184 AE188 AE191:AE200 AE206:AE213 AE203">
    <cfRule type="expression" dxfId="139" priority="139">
      <formula>AND(OR(AC176="frais de vie",AC176="frais bancaires"),#REF!&lt;0)</formula>
    </cfRule>
    <cfRule type="expression" dxfId="138" priority="140">
      <formula>AND(OR(AC176="frais de vie",AC176="frais bancaires"),#REF!="")</formula>
    </cfRule>
  </conditionalFormatting>
  <conditionalFormatting sqref="AE176 AE178:AE184 AE188 AE191:AE200 AE206:AE213 AE203">
    <cfRule type="expression" dxfId="137" priority="137">
      <formula>AND(OR(AC176="frais de vie",AC176="frais bancaires"),AG176&lt;0)</formula>
    </cfRule>
    <cfRule type="expression" dxfId="136" priority="138">
      <formula>AND(OR(AC176="frais de vie",AC176="frais bancaires"),AG176="")</formula>
    </cfRule>
  </conditionalFormatting>
  <conditionalFormatting sqref="AE176 AE178:AE184 AE188 AE191:AE200 AE206:AE213 AE203">
    <cfRule type="expression" dxfId="135" priority="135">
      <formula>AND(OR(AB170="frais de vie",AB170="frais bancaires"),#REF!&lt;0)</formula>
    </cfRule>
    <cfRule type="expression" dxfId="134" priority="136">
      <formula>AND(OR(AB170="frais de vie",AB170="frais bancaires"),#REF!="")</formula>
    </cfRule>
  </conditionalFormatting>
  <conditionalFormatting sqref="AE176 AE178:AE184 AE188 AE191:AE200 AE206:AE213 AE203">
    <cfRule type="expression" dxfId="133" priority="133">
      <formula>AND(OR(AB170="frais de vie",AB170="frais bancaires"),AF170&lt;0)</formula>
    </cfRule>
    <cfRule type="expression" dxfId="132" priority="134">
      <formula>AND(OR(AB170="frais de vie",AB170="frais bancaires"),AF170="")</formula>
    </cfRule>
  </conditionalFormatting>
  <conditionalFormatting sqref="AE176 AE178:AE184 AE188 AE191:AE200 AE206:AE213 AE203">
    <cfRule type="expression" dxfId="131" priority="131">
      <formula>AND(OR(AB170="frais de vie",AB170="frais bancaires"),#REF!&lt;0)</formula>
    </cfRule>
    <cfRule type="expression" dxfId="130" priority="132">
      <formula>AND(OR(AB170="frais de vie",AB170="frais bancaires"),#REF!="")</formula>
    </cfRule>
  </conditionalFormatting>
  <conditionalFormatting sqref="AE203">
    <cfRule type="expression" dxfId="129" priority="129">
      <formula>AND(OR(AC203="frais de vie",AC203="frais bancaires"),#REF!&lt;0)</formula>
    </cfRule>
    <cfRule type="expression" dxfId="128" priority="130">
      <formula>AND(OR(AC203="frais de vie",AC203="frais bancaires"),#REF!="")</formula>
    </cfRule>
  </conditionalFormatting>
  <conditionalFormatting sqref="AE203">
    <cfRule type="expression" dxfId="127" priority="127">
      <formula>AND(OR(AC203="frais de vie",AC203="frais bancaires"),#REF!&lt;0)</formula>
    </cfRule>
    <cfRule type="expression" dxfId="126" priority="128">
      <formula>AND(OR(AC203="frais de vie",AC203="frais bancaires"),#REF!="")</formula>
    </cfRule>
  </conditionalFormatting>
  <conditionalFormatting sqref="AE203">
    <cfRule type="expression" dxfId="125" priority="125">
      <formula>AND(OR(AC203="frais de vie",AC203="frais bancaires"),#REF!&lt;0)</formula>
    </cfRule>
    <cfRule type="expression" dxfId="124" priority="126">
      <formula>AND(OR(AC203="frais de vie",AC203="frais bancaires"),#REF!="")</formula>
    </cfRule>
  </conditionalFormatting>
  <conditionalFormatting sqref="AE203">
    <cfRule type="expression" dxfId="123" priority="123">
      <formula>AND(OR(AC203="frais de vie",AC203="frais bancaires"),AG203&lt;0)</formula>
    </cfRule>
    <cfRule type="expression" dxfId="122" priority="124">
      <formula>AND(OR(AC203="frais de vie",AC203="frais bancaires"),AG203="")</formula>
    </cfRule>
  </conditionalFormatting>
  <conditionalFormatting sqref="AE203">
    <cfRule type="expression" dxfId="121" priority="121">
      <formula>AND(OR(AC203="frais de vie",AC203="frais bancaires"),#REF!&lt;0)</formula>
    </cfRule>
    <cfRule type="expression" dxfId="120" priority="122">
      <formula>AND(OR(AC203="frais de vie",AC203="frais bancaires"),#REF!="")</formula>
    </cfRule>
  </conditionalFormatting>
  <conditionalFormatting sqref="AE203">
    <cfRule type="expression" dxfId="119" priority="119">
      <formula>AND(OR(AC203="frais de vie",AC203="frais bancaires"),AG203&lt;0)</formula>
    </cfRule>
    <cfRule type="expression" dxfId="118" priority="120">
      <formula>AND(OR(AC203="frais de vie",AC203="frais bancaires"),AG203="")</formula>
    </cfRule>
  </conditionalFormatting>
  <conditionalFormatting sqref="AE203">
    <cfRule type="expression" dxfId="117" priority="117">
      <formula>AND(OR(AB197="frais de vie",AB197="frais bancaires"),#REF!&lt;0)</formula>
    </cfRule>
    <cfRule type="expression" dxfId="116" priority="118">
      <formula>AND(OR(AB197="frais de vie",AB197="frais bancaires"),#REF!="")</formula>
    </cfRule>
  </conditionalFormatting>
  <conditionalFormatting sqref="AE203">
    <cfRule type="expression" dxfId="115" priority="115">
      <formula>AND(OR(AB197="frais de vie",AB197="frais bancaires"),AF197&lt;0)</formula>
    </cfRule>
    <cfRule type="expression" dxfId="114" priority="116">
      <formula>AND(OR(AB197="frais de vie",AB197="frais bancaires"),AF197="")</formula>
    </cfRule>
  </conditionalFormatting>
  <conditionalFormatting sqref="AE203">
    <cfRule type="expression" dxfId="113" priority="113">
      <formula>AND(OR(AB197="frais de vie",AB197="frais bancaires"),#REF!&lt;0)</formula>
    </cfRule>
    <cfRule type="expression" dxfId="112" priority="114">
      <formula>AND(OR(AB197="frais de vie",AB197="frais bancaires"),#REF!="")</formula>
    </cfRule>
  </conditionalFormatting>
  <conditionalFormatting sqref="AE223">
    <cfRule type="expression" dxfId="111" priority="111">
      <formula>AND(OR(AC223="frais de vie",AC223="frais bancaires"),#REF!&lt;0)</formula>
    </cfRule>
    <cfRule type="expression" dxfId="110" priority="112">
      <formula>AND(OR(AC223="frais de vie",AC223="frais bancaires"),#REF!="")</formula>
    </cfRule>
  </conditionalFormatting>
  <conditionalFormatting sqref="AE223">
    <cfRule type="expression" dxfId="109" priority="109">
      <formula>AND(OR(AC223="frais de vie",AC223="frais bancaires"),#REF!&lt;0)</formula>
    </cfRule>
    <cfRule type="expression" dxfId="108" priority="110">
      <formula>AND(OR(AC223="frais de vie",AC223="frais bancaires"),#REF!="")</formula>
    </cfRule>
  </conditionalFormatting>
  <conditionalFormatting sqref="AE223">
    <cfRule type="expression" dxfId="107" priority="107">
      <formula>AND(OR(AC223="frais de vie",AC223="frais bancaires"),#REF!&lt;0)</formula>
    </cfRule>
    <cfRule type="expression" dxfId="106" priority="108">
      <formula>AND(OR(AC223="frais de vie",AC223="frais bancaires"),#REF!="")</formula>
    </cfRule>
  </conditionalFormatting>
  <conditionalFormatting sqref="AE223">
    <cfRule type="expression" dxfId="105" priority="105">
      <formula>AND(OR(AC223="frais de vie",AC223="frais bancaires"),AG223&lt;0)</formula>
    </cfRule>
    <cfRule type="expression" dxfId="104" priority="106">
      <formula>AND(OR(AC223="frais de vie",AC223="frais bancaires"),AG223="")</formula>
    </cfRule>
  </conditionalFormatting>
  <conditionalFormatting sqref="AE223">
    <cfRule type="expression" dxfId="103" priority="103">
      <formula>AND(OR(AC223="frais de vie",AC223="frais bancaires"),#REF!&lt;0)</formula>
    </cfRule>
    <cfRule type="expression" dxfId="102" priority="104">
      <formula>AND(OR(AC223="frais de vie",AC223="frais bancaires"),#REF!="")</formula>
    </cfRule>
  </conditionalFormatting>
  <conditionalFormatting sqref="AE223">
    <cfRule type="expression" dxfId="101" priority="101">
      <formula>AND(OR(AC223="frais de vie",AC223="frais bancaires"),AG223&lt;0)</formula>
    </cfRule>
    <cfRule type="expression" dxfId="100" priority="102">
      <formula>AND(OR(AC223="frais de vie",AC223="frais bancaires"),AG223="")</formula>
    </cfRule>
  </conditionalFormatting>
  <conditionalFormatting sqref="AE223">
    <cfRule type="expression" dxfId="99" priority="99">
      <formula>AND(OR(AB203="frais de vie",AB203="frais bancaires"),#REF!&lt;0)</formula>
    </cfRule>
    <cfRule type="expression" dxfId="98" priority="100">
      <formula>AND(OR(AB203="frais de vie",AB203="frais bancaires"),#REF!="")</formula>
    </cfRule>
  </conditionalFormatting>
  <conditionalFormatting sqref="AE223">
    <cfRule type="expression" dxfId="97" priority="97">
      <formula>AND(OR(AB203="frais de vie",AB203="frais bancaires"),AF203&lt;0)</formula>
    </cfRule>
    <cfRule type="expression" dxfId="96" priority="98">
      <formula>AND(OR(AB203="frais de vie",AB203="frais bancaires"),AF203="")</formula>
    </cfRule>
  </conditionalFormatting>
  <conditionalFormatting sqref="AE223">
    <cfRule type="expression" dxfId="95" priority="95">
      <formula>AND(OR(AB203="frais de vie",AB203="frais bancaires"),#REF!&lt;0)</formula>
    </cfRule>
    <cfRule type="expression" dxfId="94" priority="96">
      <formula>AND(OR(AB203="frais de vie",AB203="frais bancaires"),#REF!="")</formula>
    </cfRule>
  </conditionalFormatting>
  <conditionalFormatting sqref="AE223">
    <cfRule type="expression" dxfId="93" priority="93">
      <formula>AND(OR(AC223="frais de vie",AC223="frais bancaires"),AJ107&lt;0)</formula>
    </cfRule>
    <cfRule type="expression" dxfId="92" priority="94">
      <formula>AND(OR(AC223="frais de vie",AC223="frais bancaires"),AJ107="")</formula>
    </cfRule>
  </conditionalFormatting>
  <conditionalFormatting sqref="AE223">
    <cfRule type="expression" dxfId="91" priority="91">
      <formula>AND(OR(AC223="frais de vie",AC223="frais bancaires"),AJ105&lt;0)</formula>
    </cfRule>
    <cfRule type="expression" dxfId="90" priority="92">
      <formula>AND(OR(AC223="frais de vie",AC223="frais bancaires"),AJ105="")</formula>
    </cfRule>
  </conditionalFormatting>
  <conditionalFormatting sqref="AE159 AE122:AE125 AE129:AE132 AE135:AE137 AE141:AE144 AE153:AE154 AE156:AE157 AE162 AE164 AE120 AE147 AE169:AE173">
    <cfRule type="expression" dxfId="89" priority="89">
      <formula>AND(OR(AC120="frais de vie",AC120="frais bancaires"),AJ358&lt;0)</formula>
    </cfRule>
    <cfRule type="expression" dxfId="88" priority="90">
      <formula>AND(OR(AC120="frais de vie",AC120="frais bancaires"),AJ358="")</formula>
    </cfRule>
  </conditionalFormatting>
  <conditionalFormatting sqref="AE147 AE122:AE125 AE129:AE132 AE135:AE137 AE141:AE144 AE153:AE154 AE156:AE157 AE159 AE162 AE164 AE120 AE169:AE173">
    <cfRule type="expression" dxfId="87" priority="87">
      <formula>AND(OR(AC120="frais de vie",AC120="frais bancaires"),AG379&lt;0)</formula>
    </cfRule>
    <cfRule type="expression" dxfId="86" priority="88">
      <formula>AND(OR(AC120="frais de vie",AC120="frais bancaires"),AG379="")</formula>
    </cfRule>
  </conditionalFormatting>
  <conditionalFormatting sqref="AE147 AE122:AE125 AE129:AE132 AE135:AE137 AE141:AE144 AE153:AE154 AE156:AE157 AE159 AE162 AE164 AE120 AE169:AE173">
    <cfRule type="expression" dxfId="85" priority="85">
      <formula>AND(OR(AB115="frais de vie",AB115="frais bancaires"),AF343&lt;0)</formula>
    </cfRule>
    <cfRule type="expression" dxfId="84" priority="86">
      <formula>AND(OR(AB115="frais de vie",AB115="frais bancaires"),AF343="")</formula>
    </cfRule>
  </conditionalFormatting>
  <conditionalFormatting sqref="AE188 AE176:AE184">
    <cfRule type="expression" dxfId="83" priority="83">
      <formula>AND(OR(AC176="frais de vie",AC176="frais bancaires"),AJ411&lt;0)</formula>
    </cfRule>
    <cfRule type="expression" dxfId="82" priority="84">
      <formula>AND(OR(AC176="frais de vie",AC176="frais bancaires"),AJ411="")</formula>
    </cfRule>
  </conditionalFormatting>
  <conditionalFormatting sqref="AE188 AE176:AE184">
    <cfRule type="expression" dxfId="81" priority="81">
      <formula>AND(OR(AC176="frais de vie",AC176="frais bancaires"),AG432&lt;0)</formula>
    </cfRule>
    <cfRule type="expression" dxfId="80" priority="82">
      <formula>AND(OR(AC176="frais de vie",AC176="frais bancaires"),AG432="")</formula>
    </cfRule>
  </conditionalFormatting>
  <conditionalFormatting sqref="AE188">
    <cfRule type="expression" dxfId="79" priority="79">
      <formula>AND(OR(AB183="frais de vie",AB183="frais bancaires"),AF408&lt;0)</formula>
    </cfRule>
    <cfRule type="expression" dxfId="78" priority="80">
      <formula>AND(OR(AB183="frais de vie",AB183="frais bancaires"),AF408="")</formula>
    </cfRule>
  </conditionalFormatting>
  <conditionalFormatting sqref="AE188 AE173:AE176 AE178:AE184 AE191:AE200 AE206:AE213 AE203">
    <cfRule type="expression" dxfId="77" priority="77">
      <formula>AND(OR(AC173="frais de vie",AC173="frais bancaires"),AJ410&lt;0)</formula>
    </cfRule>
    <cfRule type="expression" dxfId="76" priority="78">
      <formula>AND(OR(AC173="frais de vie",AC173="frais bancaires"),AJ410="")</formula>
    </cfRule>
  </conditionalFormatting>
  <conditionalFormatting sqref="AE188 AE173:AE176 AE178:AE184 AE191:AE200 AE206:AE213 AE203">
    <cfRule type="expression" dxfId="75" priority="75">
      <formula>AND(OR(AC173="frais de vie",AC173="frais bancaires"),AG431&lt;0)</formula>
    </cfRule>
    <cfRule type="expression" dxfId="74" priority="76">
      <formula>AND(OR(AC173="frais de vie",AC173="frais bancaires"),AG431="")</formula>
    </cfRule>
  </conditionalFormatting>
  <conditionalFormatting sqref="AE188 AE173:AE176 AE178:AE184 AE191:AE200 AE206:AE213 AE203">
    <cfRule type="expression" dxfId="73" priority="73">
      <formula>AND(OR(AB167="frais de vie",AB167="frais bancaires"),AF395&lt;0)</formula>
    </cfRule>
    <cfRule type="expression" dxfId="72" priority="74">
      <formula>AND(OR(AB167="frais de vie",AB167="frais bancaires"),AF395="")</formula>
    </cfRule>
  </conditionalFormatting>
  <conditionalFormatting sqref="AE203 AE191:AE200 AE206:AE213">
    <cfRule type="expression" dxfId="71" priority="71">
      <formula>AND(OR(AC191="frais de vie",AC191="frais bancaires"),AJ425&lt;0)</formula>
    </cfRule>
    <cfRule type="expression" dxfId="70" priority="72">
      <formula>AND(OR(AC191="frais de vie",AC191="frais bancaires"),AJ425="")</formula>
    </cfRule>
  </conditionalFormatting>
  <conditionalFormatting sqref="AE203 AE191:AE200 AE206:AE213">
    <cfRule type="expression" dxfId="69" priority="69">
      <formula>AND(OR(AC191="frais de vie",AC191="frais bancaires"),AG446&lt;0)</formula>
    </cfRule>
    <cfRule type="expression" dxfId="68" priority="70">
      <formula>AND(OR(AC191="frais de vie",AC191="frais bancaires"),AG446="")</formula>
    </cfRule>
  </conditionalFormatting>
  <conditionalFormatting sqref="AE203 AE206:AE213">
    <cfRule type="expression" dxfId="67" priority="67">
      <formula>AND(OR(AB198="frais de vie",AB198="frais bancaires"),AF422&lt;0)</formula>
    </cfRule>
    <cfRule type="expression" dxfId="66" priority="68">
      <formula>AND(OR(AB198="frais de vie",AB198="frais bancaires"),AF422="")</formula>
    </cfRule>
  </conditionalFormatting>
  <conditionalFormatting sqref="AE203 AE191:AE200">
    <cfRule type="expression" dxfId="65" priority="65">
      <formula>AND(OR(AB185="frais de vie",AB185="frais bancaires"),AF410&lt;0)</formula>
    </cfRule>
    <cfRule type="expression" dxfId="64" priority="66">
      <formula>AND(OR(AB185="frais de vie",AB185="frais bancaires"),AF410="")</formula>
    </cfRule>
  </conditionalFormatting>
  <conditionalFormatting sqref="AE223">
    <cfRule type="expression" dxfId="63" priority="63">
      <formula>AND(OR(AC223="frais de vie",AC223="frais bancaires"),AJ442&lt;0)</formula>
    </cfRule>
    <cfRule type="expression" dxfId="62" priority="64">
      <formula>AND(OR(AC223="frais de vie",AC223="frais bancaires"),AJ442="")</formula>
    </cfRule>
  </conditionalFormatting>
  <conditionalFormatting sqref="AE223">
    <cfRule type="expression" dxfId="61" priority="61">
      <formula>AND(OR(AC223="frais de vie",AC223="frais bancaires"),AG463&lt;0)</formula>
    </cfRule>
    <cfRule type="expression" dxfId="60" priority="62">
      <formula>AND(OR(AC223="frais de vie",AC223="frais bancaires"),AG463="")</formula>
    </cfRule>
  </conditionalFormatting>
  <conditionalFormatting sqref="AE223">
    <cfRule type="expression" dxfId="59" priority="59">
      <formula>AND(OR(AB203="frais de vie",AB203="frais bancaires"),AF427&lt;0)</formula>
    </cfRule>
    <cfRule type="expression" dxfId="58" priority="60">
      <formula>AND(OR(AB203="frais de vie",AB203="frais bancaires"),AF427="")</formula>
    </cfRule>
  </conditionalFormatting>
  <conditionalFormatting sqref="AE176:AE184">
    <cfRule type="expression" dxfId="57" priority="57">
      <formula>AND(OR(AB168="frais de vie",AB168="frais bancaires"),AF396&lt;0)</formula>
    </cfRule>
    <cfRule type="expression" dxfId="56" priority="58">
      <formula>AND(OR(AB168="frais de vie",AB168="frais bancaires"),AF396="")</formula>
    </cfRule>
  </conditionalFormatting>
  <conditionalFormatting sqref="AE222">
    <cfRule type="expression" dxfId="55" priority="55">
      <formula>AND(OR(AB217="frais de vie",AB217="frais bancaires"),AF217&lt;0)</formula>
    </cfRule>
    <cfRule type="expression" dxfId="54" priority="56">
      <formula>AND(OR(AB217="frais de vie",AB217="frais bancaires"),AF217="")</formula>
    </cfRule>
  </conditionalFormatting>
  <conditionalFormatting sqref="AE222">
    <cfRule type="expression" dxfId="53" priority="53">
      <formula>AND(OR(AB217="frais de vie",AB217="frais bancaires"),#REF!&lt;0)</formula>
    </cfRule>
    <cfRule type="expression" dxfId="52" priority="54">
      <formula>AND(OR(AB217="frais de vie",AB217="frais bancaires"),#REF!="")</formula>
    </cfRule>
  </conditionalFormatting>
  <conditionalFormatting sqref="AE222">
    <cfRule type="expression" dxfId="51" priority="51">
      <formula>AND(OR(AC222="frais de vie",AC222="frais bancaires"),AJ124&lt;0)</formula>
    </cfRule>
    <cfRule type="expression" dxfId="50" priority="52">
      <formula>AND(OR(AC222="frais de vie",AC222="frais bancaires"),AJ124="")</formula>
    </cfRule>
  </conditionalFormatting>
  <conditionalFormatting sqref="AE222">
    <cfRule type="expression" dxfId="49" priority="49">
      <formula>AND(OR(AC222="frais de vie",AC222="frais bancaires"),AJ122&lt;0)</formula>
    </cfRule>
    <cfRule type="expression" dxfId="48" priority="50">
      <formula>AND(OR(AC222="frais de vie",AC222="frais bancaires"),AJ122="")</formula>
    </cfRule>
  </conditionalFormatting>
  <conditionalFormatting sqref="AE222">
    <cfRule type="expression" dxfId="47" priority="47">
      <formula>AND(OR(AB217="frais de vie",AB217="frais bancaires"),#REF!&lt;0)</formula>
    </cfRule>
    <cfRule type="expression" dxfId="46" priority="48">
      <formula>AND(OR(AB217="frais de vie",AB217="frais bancaires"),#REF!="")</formula>
    </cfRule>
  </conditionalFormatting>
  <conditionalFormatting sqref="AE222">
    <cfRule type="expression" dxfId="45" priority="45">
      <formula>AND(OR(AC222="frais de vie",AC222="frais bancaires"),#REF!&lt;0)</formula>
    </cfRule>
    <cfRule type="expression" dxfId="44" priority="46">
      <formula>AND(OR(AC222="frais de vie",AC222="frais bancaires"),#REF!="")</formula>
    </cfRule>
  </conditionalFormatting>
  <conditionalFormatting sqref="AE222">
    <cfRule type="expression" dxfId="43" priority="43">
      <formula>AND(OR(AC222="frais de vie",AC222="frais bancaires"),#REF!&lt;0)</formula>
    </cfRule>
    <cfRule type="expression" dxfId="42" priority="44">
      <formula>AND(OR(AC222="frais de vie",AC222="frais bancaires"),#REF!="")</formula>
    </cfRule>
  </conditionalFormatting>
  <conditionalFormatting sqref="AE222">
    <cfRule type="expression" dxfId="41" priority="41">
      <formula>AND(OR(AC222="frais de vie",AC222="frais bancaires"),#REF!&lt;0)</formula>
    </cfRule>
    <cfRule type="expression" dxfId="40" priority="42">
      <formula>AND(OR(AC222="frais de vie",AC222="frais bancaires"),#REF!="")</formula>
    </cfRule>
  </conditionalFormatting>
  <conditionalFormatting sqref="AE222">
    <cfRule type="expression" dxfId="39" priority="39">
      <formula>AND(OR(AC222="frais de vie",AC222="frais bancaires"),AG222&lt;0)</formula>
    </cfRule>
    <cfRule type="expression" dxfId="38" priority="40">
      <formula>AND(OR(AC222="frais de vie",AC222="frais bancaires"),AG222="")</formula>
    </cfRule>
  </conditionalFormatting>
  <conditionalFormatting sqref="AE222">
    <cfRule type="expression" dxfId="37" priority="37">
      <formula>AND(OR(AC222="frais de vie",AC222="frais bancaires"),#REF!&lt;0)</formula>
    </cfRule>
    <cfRule type="expression" dxfId="36" priority="38">
      <formula>AND(OR(AC222="frais de vie",AC222="frais bancaires"),#REF!="")</formula>
    </cfRule>
  </conditionalFormatting>
  <conditionalFormatting sqref="AE222">
    <cfRule type="expression" dxfId="35" priority="35">
      <formula>AND(OR(AC222="frais de vie",AC222="frais bancaires"),AG222&lt;0)</formula>
    </cfRule>
    <cfRule type="expression" dxfId="34" priority="36">
      <formula>AND(OR(AC222="frais de vie",AC222="frais bancaires"),AG222="")</formula>
    </cfRule>
  </conditionalFormatting>
  <conditionalFormatting sqref="AE222">
    <cfRule type="expression" dxfId="33" priority="33">
      <formula>AND(OR(AC222="frais de vie",AC222="frais bancaires"),AJ121&lt;0)</formula>
    </cfRule>
    <cfRule type="expression" dxfId="32" priority="34">
      <formula>AND(OR(AC222="frais de vie",AC222="frais bancaires"),AJ121="")</formula>
    </cfRule>
  </conditionalFormatting>
  <conditionalFormatting sqref="AE222">
    <cfRule type="expression" dxfId="31" priority="31">
      <formula>AND(OR(AC222="frais de vie",AC222="frais bancaires"),AJ119&lt;0)</formula>
    </cfRule>
    <cfRule type="expression" dxfId="30" priority="32">
      <formula>AND(OR(AC222="frais de vie",AC222="frais bancaires"),AJ119="")</formula>
    </cfRule>
  </conditionalFormatting>
  <conditionalFormatting sqref="AE222">
    <cfRule type="expression" dxfId="29" priority="29">
      <formula>AND(OR(AC222="frais de vie",AC222="frais bancaires"),#REF!&lt;0)</formula>
    </cfRule>
    <cfRule type="expression" dxfId="28" priority="30">
      <formula>AND(OR(AC222="frais de vie",AC222="frais bancaires"),#REF!="")</formula>
    </cfRule>
  </conditionalFormatting>
  <conditionalFormatting sqref="AE222">
    <cfRule type="expression" dxfId="27" priority="27">
      <formula>AND(OR(AC222="frais de vie",AC222="frais bancaires"),#REF!&lt;0)</formula>
    </cfRule>
    <cfRule type="expression" dxfId="26" priority="28">
      <formula>AND(OR(AC222="frais de vie",AC222="frais bancaires"),#REF!="")</formula>
    </cfRule>
  </conditionalFormatting>
  <conditionalFormatting sqref="AE222">
    <cfRule type="expression" dxfId="25" priority="25">
      <formula>AND(OR(AC222="frais de vie",AC222="frais bancaires"),#REF!&lt;0)</formula>
    </cfRule>
    <cfRule type="expression" dxfId="24" priority="26">
      <formula>AND(OR(AC222="frais de vie",AC222="frais bancaires"),#REF!="")</formula>
    </cfRule>
  </conditionalFormatting>
  <conditionalFormatting sqref="AE222">
    <cfRule type="expression" dxfId="23" priority="23">
      <formula>AND(OR(AC222="frais de vie",AC222="frais bancaires"),AG222&lt;0)</formula>
    </cfRule>
    <cfRule type="expression" dxfId="22" priority="24">
      <formula>AND(OR(AC222="frais de vie",AC222="frais bancaires"),AG222="")</formula>
    </cfRule>
  </conditionalFormatting>
  <conditionalFormatting sqref="AE222">
    <cfRule type="expression" dxfId="21" priority="21">
      <formula>AND(OR(AC222="frais de vie",AC222="frais bancaires"),#REF!&lt;0)</formula>
    </cfRule>
    <cfRule type="expression" dxfId="20" priority="22">
      <formula>AND(OR(AC222="frais de vie",AC222="frais bancaires"),#REF!="")</formula>
    </cfRule>
  </conditionalFormatting>
  <conditionalFormatting sqref="AE222">
    <cfRule type="expression" dxfId="19" priority="19">
      <formula>AND(OR(AC222="frais de vie",AC222="frais bancaires"),AG222&lt;0)</formula>
    </cfRule>
    <cfRule type="expression" dxfId="18" priority="20">
      <formula>AND(OR(AC222="frais de vie",AC222="frais bancaires"),AG222="")</formula>
    </cfRule>
  </conditionalFormatting>
  <conditionalFormatting sqref="AE222">
    <cfRule type="expression" dxfId="17" priority="17">
      <formula>AND(OR(AB216="frais de vie",AB216="frais bancaires"),#REF!&lt;0)</formula>
    </cfRule>
    <cfRule type="expression" dxfId="16" priority="18">
      <formula>AND(OR(AB216="frais de vie",AB216="frais bancaires"),#REF!="")</formula>
    </cfRule>
  </conditionalFormatting>
  <conditionalFormatting sqref="AE222">
    <cfRule type="expression" dxfId="15" priority="15">
      <formula>AND(OR(AB216="frais de vie",AB216="frais bancaires"),AF216&lt;0)</formula>
    </cfRule>
    <cfRule type="expression" dxfId="14" priority="16">
      <formula>AND(OR(AB216="frais de vie",AB216="frais bancaires"),AF216="")</formula>
    </cfRule>
  </conditionalFormatting>
  <conditionalFormatting sqref="AE222">
    <cfRule type="expression" dxfId="13" priority="13">
      <formula>AND(OR(AB216="frais de vie",AB216="frais bancaires"),#REF!&lt;0)</formula>
    </cfRule>
    <cfRule type="expression" dxfId="12" priority="14">
      <formula>AND(OR(AB216="frais de vie",AB216="frais bancaires"),#REF!="")</formula>
    </cfRule>
  </conditionalFormatting>
  <conditionalFormatting sqref="AE222">
    <cfRule type="expression" dxfId="11" priority="11">
      <formula>AND(OR(AC222="frais de vie",AC222="frais bancaires"),AJ459&lt;0)</formula>
    </cfRule>
    <cfRule type="expression" dxfId="10" priority="12">
      <formula>AND(OR(AC222="frais de vie",AC222="frais bancaires"),AJ459="")</formula>
    </cfRule>
  </conditionalFormatting>
  <conditionalFormatting sqref="AE222">
    <cfRule type="expression" dxfId="9" priority="9">
      <formula>AND(OR(AC222="frais de vie",AC222="frais bancaires"),AG480&lt;0)</formula>
    </cfRule>
    <cfRule type="expression" dxfId="8" priority="10">
      <formula>AND(OR(AC222="frais de vie",AC222="frais bancaires"),AG480="")</formula>
    </cfRule>
  </conditionalFormatting>
  <conditionalFormatting sqref="AE222">
    <cfRule type="expression" dxfId="7" priority="7">
      <formula>AND(OR(AB216="frais de vie",AB216="frais bancaires"),AF444&lt;0)</formula>
    </cfRule>
    <cfRule type="expression" dxfId="6" priority="8">
      <formula>AND(OR(AB216="frais de vie",AB216="frais bancaires"),AF444="")</formula>
    </cfRule>
  </conditionalFormatting>
  <conditionalFormatting sqref="AE222">
    <cfRule type="expression" dxfId="5" priority="5">
      <formula>AND(OR(AC222="frais de vie",AC222="frais bancaires"),AJ456&lt;0)</formula>
    </cfRule>
    <cfRule type="expression" dxfId="4" priority="6">
      <formula>AND(OR(AC222="frais de vie",AC222="frais bancaires"),AJ456="")</formula>
    </cfRule>
  </conditionalFormatting>
  <conditionalFormatting sqref="AE222">
    <cfRule type="expression" dxfId="3" priority="3">
      <formula>AND(OR(AC222="frais de vie",AC222="frais bancaires"),AG477&lt;0)</formula>
    </cfRule>
    <cfRule type="expression" dxfId="2" priority="4">
      <formula>AND(OR(AC222="frais de vie",AC222="frais bancaires"),AG477="")</formula>
    </cfRule>
  </conditionalFormatting>
  <conditionalFormatting sqref="AE222">
    <cfRule type="expression" dxfId="1" priority="1">
      <formula>AND(OR(AB217="frais de vie",AB217="frais bancaires"),AF441&lt;0)</formula>
    </cfRule>
    <cfRule type="expression" dxfId="0" priority="2">
      <formula>AND(OR(AB217="frais de vie",AB217="frais bancaires"),AF441="")</formula>
    </cfRule>
  </conditionalFormatting>
  <dataValidations count="7">
    <dataValidation type="list" allowBlank="1" showInputMessage="1" showErrorMessage="1" sqref="AF216:AF504 AF163 AF121 AF202:AH202 AF158:AH158 AF201 AF203:AF204 AF206:AF213 AF205:AH205 AF189:AF192 AF155:AH155 AF148:AF152 AF145:AF146 AF138:AF140 AF133:AF134 AF126:AF128 AF27:AF116 AF5:AF24 AF160:AH161 AF165:AF168 AF214:AH215 AF185:AF187">
      <formula1>$X$3:$X$8</formula1>
    </dataValidation>
    <dataValidation type="list" allowBlank="1" showInputMessage="1" showErrorMessage="1" sqref="AG121 AG27:AG116 AG126:AG128 AG133:AG134 AG138:AG140 AG145:AG146 AG148:AG152 AG5:AG24 AG163 AG165:AG168 AG177 AG185:AG187 AG189:AG192 AG201 AG203:AG204 AG206:AG213 AG216:AG283">
      <formula1>INDIRECT(AL5)</formula1>
    </dataValidation>
    <dataValidation type="list" allowBlank="1" showInputMessage="1" showErrorMessage="1" sqref="U4 AF4">
      <formula1>$AE$3:$AE$8</formula1>
    </dataValidation>
    <dataValidation type="list" allowBlank="1" showInputMessage="1" showErrorMessage="1" sqref="V4 AG4 AG284:AG505">
      <formula1>INDIRECT(#REF!)</formula1>
    </dataValidation>
    <dataValidation type="list" allowBlank="1" showInputMessage="1" showErrorMessage="1" sqref="G4:H4">
      <formula1>#REF!</formula1>
    </dataValidation>
    <dataValidation allowBlank="1" showInputMessage="1" showErrorMessage="1" prompt="attention au total si vous entrez des répartitions" sqref="I4"/>
    <dataValidation type="list" allowBlank="1" showInputMessage="1" showErrorMessage="1" sqref="AF505">
      <formula1>$Y$3:$Y$8</formula1>
    </dataValidation>
  </dataValidations>
  <pageMargins left="0.47" right="0.35" top="0.74803149606299213" bottom="0.74803149606299213" header="0.31496062992125984" footer="0.31496062992125984"/>
  <pageSetup paperSize="9" scale="28" fitToHeight="3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VA_début_jaag">
                <anchor moveWithCells="1">
                  <from>
                    <xdr:col>11</xdr:col>
                    <xdr:colOff>4038600</xdr:colOff>
                    <xdr:row>8</xdr:row>
                    <xdr:rowOff>12700</xdr:rowOff>
                  </from>
                  <to>
                    <xdr:col>13</xdr:col>
                    <xdr:colOff>241300</xdr:colOff>
                    <xdr:row>10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VA_fin_jaag">
                <anchor moveWithCells="1">
                  <from>
                    <xdr:col>11</xdr:col>
                    <xdr:colOff>4165600</xdr:colOff>
                    <xdr:row>15</xdr:row>
                    <xdr:rowOff>101600</xdr:rowOff>
                  </from>
                  <to>
                    <xdr:col>13</xdr:col>
                    <xdr:colOff>381000</xdr:colOff>
                    <xdr:row>17</xdr:row>
                    <xdr:rowOff>203200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 enableFormatConditionsCalculation="0">
    <tabColor rgb="FF00B0F0"/>
    <pageSetUpPr fitToPage="1"/>
  </sheetPr>
  <dimension ref="A1:FB289"/>
  <sheetViews>
    <sheetView zoomScale="70" zoomScaleNormal="70" zoomScalePageLayoutView="70" workbookViewId="0">
      <pane ySplit="2" topLeftCell="A3" activePane="bottomLeft" state="frozen"/>
      <selection pane="bottomLeft" activeCell="H4" sqref="H4:P502"/>
    </sheetView>
  </sheetViews>
  <sheetFormatPr baseColWidth="10" defaultColWidth="10.83203125" defaultRowHeight="14" x14ac:dyDescent="0"/>
  <cols>
    <col min="1" max="1" width="12.6640625" style="345" customWidth="1"/>
    <col min="2" max="2" width="74.83203125" style="344" customWidth="1"/>
    <col min="3" max="3" width="12.33203125" style="403" customWidth="1"/>
    <col min="4" max="4" width="13.83203125" style="404" customWidth="1"/>
    <col min="5" max="5" width="14.33203125" style="405" customWidth="1"/>
    <col min="6" max="6" width="13.6640625" style="405" customWidth="1"/>
    <col min="7" max="7" width="3.5" style="406" customWidth="1"/>
    <col min="8" max="8" width="8" style="407" customWidth="1"/>
    <col min="9" max="9" width="18.5" style="408" customWidth="1"/>
    <col min="10" max="10" width="10.83203125" style="407" customWidth="1"/>
    <col min="11" max="11" width="13.83203125" style="409" customWidth="1"/>
    <col min="12" max="12" width="36" style="408" customWidth="1"/>
    <col min="13" max="13" width="13" style="49" customWidth="1"/>
    <col min="14" max="14" width="22.5" style="413" customWidth="1"/>
    <col min="15" max="15" width="15.1640625" style="287" customWidth="1"/>
    <col min="16" max="16" width="18.1640625" style="410" customWidth="1"/>
    <col min="17" max="17" width="16.6640625" style="410" customWidth="1"/>
    <col min="18" max="18" width="22.5" style="410" customWidth="1"/>
    <col min="19" max="19" width="15.1640625" style="411" customWidth="1"/>
    <col min="20" max="20" width="19.33203125" style="412" customWidth="1"/>
    <col min="21" max="21" width="15" style="287" customWidth="1"/>
    <col min="22" max="22" width="10.83203125" style="376" customWidth="1"/>
    <col min="23" max="23" width="10.83203125" style="377" customWidth="1"/>
    <col min="24" max="25" width="10.83203125" style="287" customWidth="1"/>
    <col min="26" max="26" width="19.5" style="287" customWidth="1"/>
    <col min="27" max="27" width="14.1640625" style="287" customWidth="1"/>
    <col min="28" max="29" width="10.83203125" style="287" customWidth="1"/>
    <col min="30" max="16384" width="10.83203125" style="287"/>
  </cols>
  <sheetData>
    <row r="1" spans="1:158" s="18" customFormat="1" ht="24.75" customHeight="1" thickTop="1">
      <c r="A1" s="1"/>
      <c r="B1" s="2" t="s">
        <v>0</v>
      </c>
      <c r="C1" s="2"/>
      <c r="D1" s="3"/>
      <c r="E1" s="4"/>
      <c r="F1" s="5" t="s">
        <v>1</v>
      </c>
      <c r="G1" s="6" t="s">
        <v>2</v>
      </c>
      <c r="H1" s="7" t="s">
        <v>3</v>
      </c>
      <c r="I1" s="495" t="s">
        <v>4</v>
      </c>
      <c r="J1" s="8" t="s">
        <v>5</v>
      </c>
      <c r="K1" s="9" t="s">
        <v>6</v>
      </c>
      <c r="L1" s="3" t="s">
        <v>7</v>
      </c>
      <c r="M1" s="10"/>
      <c r="N1" s="11"/>
      <c r="O1" s="1"/>
      <c r="P1" s="12"/>
      <c r="Q1" s="13"/>
      <c r="R1" s="13"/>
      <c r="S1" s="497" t="s">
        <v>8</v>
      </c>
      <c r="T1" s="14" t="s">
        <v>9</v>
      </c>
      <c r="U1" s="499" t="s">
        <v>10</v>
      </c>
      <c r="V1" s="15"/>
      <c r="W1" s="501" t="s">
        <v>11</v>
      </c>
      <c r="X1" s="502"/>
      <c r="Y1" s="502"/>
      <c r="Z1" s="502"/>
      <c r="AA1" s="502"/>
      <c r="AB1" s="503"/>
      <c r="AC1" s="16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</row>
    <row r="2" spans="1:158" s="38" customFormat="1" ht="32.25" customHeight="1" thickBot="1">
      <c r="A2" s="19" t="s">
        <v>12</v>
      </c>
      <c r="B2" s="20" t="s">
        <v>13</v>
      </c>
      <c r="C2" s="21"/>
      <c r="D2" s="22" t="s">
        <v>14</v>
      </c>
      <c r="E2" s="23" t="s">
        <v>15</v>
      </c>
      <c r="F2" s="24" t="s">
        <v>16</v>
      </c>
      <c r="G2" s="6"/>
      <c r="H2" s="7"/>
      <c r="I2" s="496"/>
      <c r="J2" s="25"/>
      <c r="K2" s="26"/>
      <c r="L2" s="27" t="s">
        <v>17</v>
      </c>
      <c r="M2" s="25" t="s">
        <v>18</v>
      </c>
      <c r="N2" s="28" t="s">
        <v>19</v>
      </c>
      <c r="O2" s="29" t="s">
        <v>20</v>
      </c>
      <c r="P2" s="30" t="s">
        <v>21</v>
      </c>
      <c r="Q2" s="31"/>
      <c r="R2" s="31"/>
      <c r="S2" s="498"/>
      <c r="T2" s="14" t="s">
        <v>22</v>
      </c>
      <c r="U2" s="500"/>
      <c r="V2" s="32"/>
      <c r="W2" s="33"/>
      <c r="X2" s="34"/>
      <c r="Y2" s="34" t="s">
        <v>23</v>
      </c>
      <c r="Z2" s="34" t="s">
        <v>24</v>
      </c>
      <c r="AA2" s="35" t="s">
        <v>25</v>
      </c>
      <c r="AB2" s="36" t="s">
        <v>26</v>
      </c>
      <c r="AC2" s="16"/>
      <c r="AD2" s="17"/>
      <c r="AE2" s="17"/>
      <c r="AF2" s="1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</row>
    <row r="3" spans="1:158" s="62" customFormat="1" ht="21" customHeight="1">
      <c r="A3" s="39"/>
      <c r="B3" s="40" t="s">
        <v>27</v>
      </c>
      <c r="C3" s="41"/>
      <c r="D3" s="42"/>
      <c r="E3" s="43"/>
      <c r="F3" s="44">
        <v>267.94999999999578</v>
      </c>
      <c r="G3" s="45"/>
      <c r="H3" s="46"/>
      <c r="I3" s="45"/>
      <c r="J3" s="47"/>
      <c r="K3" s="48"/>
      <c r="L3" s="45"/>
      <c r="M3" s="49"/>
      <c r="N3" s="50"/>
      <c r="O3" s="43">
        <f>E3-D3</f>
        <v>0</v>
      </c>
      <c r="P3" s="51" t="str">
        <f>IF(OR(M3=$X$5,N3=$Z$21,N3=$Z$22,N3=$Z$23,N3=$Z$24,N3=$Z$25,N3=$Z$29,N3=$Z$33,N3=$Z$35,N3=$Z$39,N3=$Z$40,N3=$Z$41,N3=0),"",IF(M3="ventes",O3-O3/(1+7%),O3-O3/(1+19.6%)))</f>
        <v/>
      </c>
      <c r="Q3" s="52"/>
      <c r="R3" s="52"/>
      <c r="S3" s="53" t="str">
        <f>IF(M3&lt;&gt;"",VLOOKUP(M3,Categories,2,FALSE),"")</f>
        <v/>
      </c>
      <c r="T3" s="54" t="str">
        <f t="shared" ref="T3:T43" si="0">P3</f>
        <v/>
      </c>
      <c r="U3" s="55">
        <v>10</v>
      </c>
      <c r="V3" s="504" t="s">
        <v>28</v>
      </c>
      <c r="W3" s="56">
        <v>3</v>
      </c>
      <c r="X3" s="57" t="s">
        <v>29</v>
      </c>
      <c r="Y3" s="56" t="s">
        <v>30</v>
      </c>
      <c r="Z3" s="58" t="s">
        <v>31</v>
      </c>
      <c r="AA3" s="59" t="s">
        <v>32</v>
      </c>
      <c r="AB3" s="60" t="s">
        <v>33</v>
      </c>
      <c r="AC3" s="45"/>
      <c r="AD3" s="61"/>
      <c r="AE3" s="61"/>
      <c r="AF3" s="61"/>
    </row>
    <row r="4" spans="1:158" s="71" customFormat="1" ht="21" customHeight="1">
      <c r="A4" s="39">
        <v>41183</v>
      </c>
      <c r="B4" s="63" t="s">
        <v>34</v>
      </c>
      <c r="C4" s="64">
        <v>41183</v>
      </c>
      <c r="D4" s="42">
        <v>55.88</v>
      </c>
      <c r="E4" s="43"/>
      <c r="F4" s="65">
        <f t="shared" ref="F4:F67" si="1">F3+E4-D4</f>
        <v>212.06999999999579</v>
      </c>
      <c r="G4" s="45"/>
      <c r="H4" s="55">
        <v>10</v>
      </c>
      <c r="I4" s="45" t="s">
        <v>35</v>
      </c>
      <c r="J4" s="47"/>
      <c r="K4" s="48" t="s">
        <v>36</v>
      </c>
      <c r="L4" s="45" t="s">
        <v>37</v>
      </c>
      <c r="M4" s="49" t="s">
        <v>38</v>
      </c>
      <c r="N4" s="50" t="s">
        <v>39</v>
      </c>
      <c r="O4" s="43">
        <f>E4-D4</f>
        <v>-55.88</v>
      </c>
      <c r="P4" s="51"/>
      <c r="Q4" s="52"/>
      <c r="R4" s="52"/>
      <c r="S4" s="53" t="s">
        <v>40</v>
      </c>
      <c r="T4" s="54">
        <f t="shared" si="0"/>
        <v>0</v>
      </c>
      <c r="U4" s="66">
        <v>11</v>
      </c>
      <c r="V4" s="505"/>
      <c r="W4" s="56">
        <v>4</v>
      </c>
      <c r="X4" s="67" t="s">
        <v>41</v>
      </c>
      <c r="Y4" s="56" t="s">
        <v>42</v>
      </c>
      <c r="Z4" s="68" t="s">
        <v>43</v>
      </c>
      <c r="AA4" s="69" t="s">
        <v>32</v>
      </c>
      <c r="AB4" s="70" t="s">
        <v>44</v>
      </c>
      <c r="AC4" s="45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</row>
    <row r="5" spans="1:158" s="71" customFormat="1" ht="21" customHeight="1">
      <c r="A5" s="39">
        <v>41183</v>
      </c>
      <c r="B5" s="63" t="s">
        <v>45</v>
      </c>
      <c r="C5" s="64">
        <v>41183</v>
      </c>
      <c r="D5" s="42">
        <v>32.4</v>
      </c>
      <c r="E5" s="43"/>
      <c r="F5" s="65">
        <f t="shared" si="1"/>
        <v>179.66999999999578</v>
      </c>
      <c r="G5" s="45"/>
      <c r="H5" s="55">
        <v>10</v>
      </c>
      <c r="I5" s="45" t="s">
        <v>46</v>
      </c>
      <c r="J5" s="47"/>
      <c r="K5" s="48"/>
      <c r="L5" s="45" t="s">
        <v>47</v>
      </c>
      <c r="M5" s="49" t="s">
        <v>38</v>
      </c>
      <c r="N5" s="50" t="s">
        <v>39</v>
      </c>
      <c r="O5" s="43">
        <f>E5-D5</f>
        <v>-32.4</v>
      </c>
      <c r="P5" s="51">
        <v>-5.3096989966555164</v>
      </c>
      <c r="Q5" s="72"/>
      <c r="R5" s="52"/>
      <c r="S5" s="53" t="s">
        <v>40</v>
      </c>
      <c r="T5" s="54">
        <f t="shared" si="0"/>
        <v>-5.3096989966555164</v>
      </c>
      <c r="U5" s="73">
        <v>12</v>
      </c>
      <c r="V5" s="505"/>
      <c r="W5" s="56">
        <v>5</v>
      </c>
      <c r="X5" s="74" t="s">
        <v>48</v>
      </c>
      <c r="Y5" s="56" t="s">
        <v>49</v>
      </c>
      <c r="Z5" s="75" t="s">
        <v>50</v>
      </c>
      <c r="AA5" s="69" t="s">
        <v>32</v>
      </c>
      <c r="AB5" s="76" t="s">
        <v>51</v>
      </c>
      <c r="AC5" s="45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</row>
    <row r="6" spans="1:158" s="71" customFormat="1" ht="21" customHeight="1">
      <c r="A6" s="39">
        <v>41183</v>
      </c>
      <c r="B6" s="63" t="s">
        <v>52</v>
      </c>
      <c r="C6" s="64">
        <v>41183</v>
      </c>
      <c r="D6" s="42">
        <v>23.3</v>
      </c>
      <c r="E6" s="43"/>
      <c r="F6" s="65">
        <f t="shared" si="1"/>
        <v>156.36999999999577</v>
      </c>
      <c r="G6" s="77" t="s">
        <v>53</v>
      </c>
      <c r="H6" s="55">
        <v>10</v>
      </c>
      <c r="I6" s="45" t="s">
        <v>54</v>
      </c>
      <c r="J6" s="47"/>
      <c r="K6" s="48"/>
      <c r="L6" s="45" t="s">
        <v>55</v>
      </c>
      <c r="M6" s="49" t="s">
        <v>38</v>
      </c>
      <c r="N6" s="50" t="s">
        <v>56</v>
      </c>
      <c r="O6" s="43">
        <f>E6-D6</f>
        <v>-23.3</v>
      </c>
      <c r="P6" s="51">
        <v>-1.1099999999999994</v>
      </c>
      <c r="Q6" s="52"/>
      <c r="R6" s="52"/>
      <c r="S6" s="53" t="s">
        <v>40</v>
      </c>
      <c r="T6" s="54">
        <f t="shared" si="0"/>
        <v>-1.1099999999999994</v>
      </c>
      <c r="U6" s="78">
        <v>1</v>
      </c>
      <c r="V6" s="505"/>
      <c r="W6" s="56">
        <v>6</v>
      </c>
      <c r="X6" s="79" t="s">
        <v>38</v>
      </c>
      <c r="Y6" s="56" t="s">
        <v>57</v>
      </c>
      <c r="Z6" s="80" t="s">
        <v>58</v>
      </c>
      <c r="AA6" s="81"/>
      <c r="AB6" s="82"/>
      <c r="AC6" s="45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</row>
    <row r="7" spans="1:158" s="71" customFormat="1" ht="21" customHeight="1">
      <c r="A7" s="39">
        <v>41184</v>
      </c>
      <c r="B7" s="63" t="s">
        <v>59</v>
      </c>
      <c r="C7" s="64">
        <v>41192</v>
      </c>
      <c r="D7" s="42">
        <v>32.07</v>
      </c>
      <c r="E7" s="43"/>
      <c r="F7" s="65">
        <f t="shared" si="1"/>
        <v>124.29999999999578</v>
      </c>
      <c r="G7" s="45"/>
      <c r="H7" s="55">
        <v>10</v>
      </c>
      <c r="I7" s="45" t="s">
        <v>60</v>
      </c>
      <c r="J7" s="47"/>
      <c r="K7" s="48"/>
      <c r="L7" s="45" t="s">
        <v>61</v>
      </c>
      <c r="M7" s="49" t="s">
        <v>62</v>
      </c>
      <c r="N7" s="50" t="s">
        <v>61</v>
      </c>
      <c r="O7" s="43">
        <f>E7-D7</f>
        <v>-32.07</v>
      </c>
      <c r="P7" s="51">
        <v>-5.2556187290969874</v>
      </c>
      <c r="Q7" s="52"/>
      <c r="R7" s="52"/>
      <c r="S7" s="53" t="s">
        <v>62</v>
      </c>
      <c r="T7" s="54">
        <f t="shared" si="0"/>
        <v>-5.2556187290969874</v>
      </c>
      <c r="U7" s="83">
        <v>2</v>
      </c>
      <c r="V7" s="505"/>
      <c r="W7" s="56">
        <v>7</v>
      </c>
      <c r="X7" s="84" t="s">
        <v>63</v>
      </c>
      <c r="Y7" s="56" t="s">
        <v>64</v>
      </c>
      <c r="Z7" s="80" t="s">
        <v>65</v>
      </c>
      <c r="AA7" s="81"/>
      <c r="AB7" s="82"/>
      <c r="AC7" s="45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</row>
    <row r="8" spans="1:158" s="71" customFormat="1" ht="21" customHeight="1">
      <c r="A8" s="39">
        <v>41184</v>
      </c>
      <c r="B8" s="63" t="s">
        <v>66</v>
      </c>
      <c r="C8" s="85">
        <v>41185</v>
      </c>
      <c r="D8" s="42"/>
      <c r="E8" s="43">
        <v>2339.8000000000002</v>
      </c>
      <c r="F8" s="65">
        <f t="shared" si="1"/>
        <v>2464.0999999999958</v>
      </c>
      <c r="G8" s="45"/>
      <c r="H8" s="86" t="s">
        <v>67</v>
      </c>
      <c r="I8" s="45" t="s">
        <v>68</v>
      </c>
      <c r="J8" s="47"/>
      <c r="K8" s="48"/>
      <c r="L8" s="45" t="s">
        <v>69</v>
      </c>
      <c r="M8" s="49" t="s">
        <v>29</v>
      </c>
      <c r="N8" s="50" t="s">
        <v>65</v>
      </c>
      <c r="O8" s="43">
        <v>750.74</v>
      </c>
      <c r="P8" s="51">
        <f>IF(OR(M8=$X$5,N8=$Z$21,N8=$Z$22,N8=$Z$23,N8=$Z$24,N8=$Z$25,N8=$Z$29,N8=$Z$33,N8=$Z$35,N8=$Z$39,N8=$Z$40,N8=$Z$41,N8=0),"",O8-O8/(1+19.6%))</f>
        <v>123.03096989966548</v>
      </c>
      <c r="Q8" s="52"/>
      <c r="R8" s="52"/>
      <c r="S8" s="53" t="s">
        <v>29</v>
      </c>
      <c r="T8" s="54">
        <f t="shared" si="0"/>
        <v>123.03096989966548</v>
      </c>
      <c r="U8" s="87">
        <v>3</v>
      </c>
      <c r="V8" s="505"/>
      <c r="W8" s="56">
        <v>8</v>
      </c>
      <c r="X8" s="88" t="s">
        <v>62</v>
      </c>
      <c r="Y8" s="56" t="s">
        <v>70</v>
      </c>
      <c r="Z8" s="89" t="s">
        <v>71</v>
      </c>
      <c r="AA8" s="69" t="s">
        <v>32</v>
      </c>
      <c r="AB8" s="70" t="s">
        <v>33</v>
      </c>
      <c r="AC8" s="45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</row>
    <row r="9" spans="1:158" s="61" customFormat="1" ht="21" customHeight="1">
      <c r="A9" s="39">
        <v>41184</v>
      </c>
      <c r="B9" s="63" t="s">
        <v>66</v>
      </c>
      <c r="C9" s="85">
        <v>41185</v>
      </c>
      <c r="D9" s="42"/>
      <c r="E9" s="43"/>
      <c r="F9" s="65">
        <f t="shared" si="1"/>
        <v>2464.0999999999958</v>
      </c>
      <c r="G9" s="45"/>
      <c r="H9" s="86" t="s">
        <v>67</v>
      </c>
      <c r="I9" s="45" t="s">
        <v>72</v>
      </c>
      <c r="J9" s="47" t="s">
        <v>68</v>
      </c>
      <c r="K9" s="90" t="s">
        <v>73</v>
      </c>
      <c r="L9" s="91" t="s">
        <v>74</v>
      </c>
      <c r="M9" s="49" t="s">
        <v>29</v>
      </c>
      <c r="N9" s="50" t="s">
        <v>71</v>
      </c>
      <c r="O9" s="43">
        <v>603.39395999999999</v>
      </c>
      <c r="P9" s="51">
        <f>IF(OR(M9=$X$5,N9=$Z$21,N9=$Z$22,N9=$Z$23,N9=$Z$24,N9=$Z$25,N9=$Z$29,N9=$Z$33,N9=$Z$35,N9=$Z$39,N9=$Z$40,N9=$Z$41,N9=0),"",O9-O9/(1+19.6%))</f>
        <v>98.883960000000002</v>
      </c>
      <c r="Q9" s="52"/>
      <c r="R9" s="52"/>
      <c r="S9" s="53" t="s">
        <v>29</v>
      </c>
      <c r="T9" s="54">
        <f t="shared" si="0"/>
        <v>98.883960000000002</v>
      </c>
      <c r="U9" s="92">
        <v>4</v>
      </c>
      <c r="V9" s="505"/>
      <c r="W9" s="56">
        <v>9</v>
      </c>
      <c r="X9" s="56"/>
      <c r="Y9" s="45"/>
      <c r="Z9" s="93" t="s">
        <v>75</v>
      </c>
      <c r="AA9" s="94" t="s">
        <v>76</v>
      </c>
      <c r="AB9" s="70" t="s">
        <v>44</v>
      </c>
      <c r="AC9" s="45"/>
    </row>
    <row r="10" spans="1:158" s="61" customFormat="1" ht="21" customHeight="1">
      <c r="A10" s="39">
        <v>41184</v>
      </c>
      <c r="B10" s="63" t="s">
        <v>66</v>
      </c>
      <c r="C10" s="85">
        <v>41185</v>
      </c>
      <c r="D10" s="42"/>
      <c r="E10" s="43"/>
      <c r="F10" s="65">
        <f t="shared" si="1"/>
        <v>2464.0999999999958</v>
      </c>
      <c r="G10" s="45"/>
      <c r="H10" s="86" t="s">
        <v>67</v>
      </c>
      <c r="I10" s="45" t="s">
        <v>72</v>
      </c>
      <c r="J10" s="47" t="s">
        <v>68</v>
      </c>
      <c r="K10" s="90" t="s">
        <v>77</v>
      </c>
      <c r="L10" s="91" t="s">
        <v>16</v>
      </c>
      <c r="M10" s="49" t="s">
        <v>29</v>
      </c>
      <c r="N10" s="50" t="s">
        <v>71</v>
      </c>
      <c r="O10" s="43">
        <v>288.03923474465262</v>
      </c>
      <c r="P10" s="51">
        <f>IF(OR(M10=$X$5,N10=$Z$21,N10=$Z$22,N10=$Z$23,N10=$Z$24,N10=$Z$25,N10=$Z$29,N10=$Z$33,N10=$Z$35,N10=$Z$39,N10=$Z$40,N10=$Z$41,N10=0),"",O10-O10/(1+19.6%))</f>
        <v>47.203754188923</v>
      </c>
      <c r="Q10" s="52"/>
      <c r="R10" s="52"/>
      <c r="S10" s="53" t="s">
        <v>29</v>
      </c>
      <c r="T10" s="54">
        <f>P10</f>
        <v>47.203754188923</v>
      </c>
      <c r="U10" s="92">
        <v>4</v>
      </c>
      <c r="V10" s="505"/>
      <c r="W10" s="56">
        <v>9</v>
      </c>
      <c r="X10" s="56"/>
      <c r="Y10" s="45"/>
      <c r="Z10" s="93" t="s">
        <v>75</v>
      </c>
      <c r="AA10" s="94" t="s">
        <v>76</v>
      </c>
      <c r="AB10" s="70" t="s">
        <v>44</v>
      </c>
      <c r="AC10" s="45"/>
    </row>
    <row r="11" spans="1:158" s="61" customFormat="1" ht="21" customHeight="1">
      <c r="A11" s="39">
        <v>41184</v>
      </c>
      <c r="B11" s="63" t="s">
        <v>66</v>
      </c>
      <c r="C11" s="85">
        <v>41185</v>
      </c>
      <c r="D11" s="42"/>
      <c r="E11" s="43"/>
      <c r="F11" s="65">
        <f t="shared" si="1"/>
        <v>2464.0999999999958</v>
      </c>
      <c r="G11" s="45"/>
      <c r="H11" s="86" t="s">
        <v>67</v>
      </c>
      <c r="I11" s="45" t="s">
        <v>78</v>
      </c>
      <c r="J11" s="47" t="s">
        <v>68</v>
      </c>
      <c r="K11" s="48" t="s">
        <v>79</v>
      </c>
      <c r="L11" s="45" t="s">
        <v>80</v>
      </c>
      <c r="M11" s="49" t="s">
        <v>29</v>
      </c>
      <c r="N11" s="50" t="s">
        <v>43</v>
      </c>
      <c r="O11" s="43">
        <v>697.63</v>
      </c>
      <c r="P11" s="51">
        <f>IF(OR(M11=$X$5,N11=$Z$21,N11=$Z$22,N11=$Z$23,N11=$Z$24,N11=$Z$25,N11=$Z$29,N11=$Z$33,N11=$Z$35,N11=$Z$39,N11=$Z$40,N11=$Z$41,N11=0),"",O11-O11/(1+19.6%))</f>
        <v>114.32732441471569</v>
      </c>
      <c r="Q11" s="52"/>
      <c r="R11" s="52"/>
      <c r="S11" s="53" t="s">
        <v>29</v>
      </c>
      <c r="T11" s="54">
        <f t="shared" si="0"/>
        <v>114.32732441471569</v>
      </c>
      <c r="U11" s="95">
        <v>5</v>
      </c>
      <c r="V11" s="505"/>
      <c r="W11" s="56">
        <v>10</v>
      </c>
      <c r="X11" s="507" t="s">
        <v>81</v>
      </c>
      <c r="Y11" s="507"/>
      <c r="Z11" s="96" t="s">
        <v>82</v>
      </c>
      <c r="AA11" s="94" t="s">
        <v>76</v>
      </c>
      <c r="AB11" s="76" t="s">
        <v>51</v>
      </c>
      <c r="AC11" s="45"/>
    </row>
    <row r="12" spans="1:158" s="61" customFormat="1" ht="21" customHeight="1">
      <c r="A12" s="39">
        <v>41184</v>
      </c>
      <c r="B12" s="63" t="s">
        <v>83</v>
      </c>
      <c r="C12" s="85">
        <v>41184</v>
      </c>
      <c r="D12" s="42">
        <v>1500</v>
      </c>
      <c r="E12" s="43"/>
      <c r="F12" s="65">
        <f t="shared" si="1"/>
        <v>964.09999999999582</v>
      </c>
      <c r="G12" s="45"/>
      <c r="H12" s="86" t="s">
        <v>67</v>
      </c>
      <c r="I12" s="45" t="s">
        <v>84</v>
      </c>
      <c r="J12" s="47"/>
      <c r="K12" s="48"/>
      <c r="L12" s="45" t="s">
        <v>85</v>
      </c>
      <c r="M12" s="49" t="s">
        <v>48</v>
      </c>
      <c r="N12" s="50" t="s">
        <v>86</v>
      </c>
      <c r="O12" s="43">
        <v>-500</v>
      </c>
      <c r="P12" s="51">
        <v>0</v>
      </c>
      <c r="Q12" s="52"/>
      <c r="R12" s="52"/>
      <c r="S12" s="97" t="s">
        <v>48</v>
      </c>
      <c r="T12" s="54">
        <f t="shared" si="0"/>
        <v>0</v>
      </c>
      <c r="U12" s="98">
        <v>6</v>
      </c>
      <c r="V12" s="505"/>
      <c r="W12" s="56">
        <v>11</v>
      </c>
      <c r="X12" s="508" t="s">
        <v>87</v>
      </c>
      <c r="Y12" s="508"/>
      <c r="Z12" s="99" t="s">
        <v>88</v>
      </c>
      <c r="AA12" s="100"/>
      <c r="AB12" s="101"/>
      <c r="AC12" s="45"/>
    </row>
    <row r="13" spans="1:158" s="61" customFormat="1" ht="21" customHeight="1">
      <c r="A13" s="39">
        <v>41184</v>
      </c>
      <c r="B13" s="63" t="s">
        <v>83</v>
      </c>
      <c r="C13" s="85">
        <v>41184</v>
      </c>
      <c r="D13" s="42"/>
      <c r="E13" s="43"/>
      <c r="F13" s="65">
        <f t="shared" si="1"/>
        <v>964.09999999999582</v>
      </c>
      <c r="G13" s="45"/>
      <c r="H13" s="86" t="s">
        <v>67</v>
      </c>
      <c r="I13" s="45" t="s">
        <v>89</v>
      </c>
      <c r="J13" s="47"/>
      <c r="K13" s="48"/>
      <c r="L13" s="45" t="s">
        <v>90</v>
      </c>
      <c r="M13" s="49" t="s">
        <v>63</v>
      </c>
      <c r="N13" s="50" t="s">
        <v>91</v>
      </c>
      <c r="O13" s="43">
        <v>-1000</v>
      </c>
      <c r="P13" s="51"/>
      <c r="Q13" s="52"/>
      <c r="R13" s="52"/>
      <c r="S13" s="53" t="s">
        <v>63</v>
      </c>
      <c r="T13" s="54">
        <f t="shared" si="0"/>
        <v>0</v>
      </c>
      <c r="U13" s="102">
        <v>7</v>
      </c>
      <c r="V13" s="505"/>
      <c r="W13" s="56">
        <v>12</v>
      </c>
      <c r="X13" s="56"/>
      <c r="Y13" s="45"/>
      <c r="Z13" s="99" t="s">
        <v>92</v>
      </c>
      <c r="AA13" s="100"/>
      <c r="AB13" s="101"/>
      <c r="AC13" s="45"/>
    </row>
    <row r="14" spans="1:158" s="61" customFormat="1" ht="21" customHeight="1">
      <c r="A14" s="39">
        <v>41185</v>
      </c>
      <c r="B14" s="63" t="s">
        <v>93</v>
      </c>
      <c r="C14" s="85">
        <v>41185</v>
      </c>
      <c r="D14" s="42"/>
      <c r="E14" s="43">
        <v>2656.9</v>
      </c>
      <c r="F14" s="65">
        <f t="shared" si="1"/>
        <v>3620.9999999999959</v>
      </c>
      <c r="G14" s="45"/>
      <c r="H14" s="86" t="s">
        <v>67</v>
      </c>
      <c r="I14" s="45" t="s">
        <v>94</v>
      </c>
      <c r="J14" s="47" t="s">
        <v>95</v>
      </c>
      <c r="K14" s="48" t="s">
        <v>96</v>
      </c>
      <c r="L14" s="45" t="s">
        <v>95</v>
      </c>
      <c r="M14" s="49" t="s">
        <v>29</v>
      </c>
      <c r="N14" s="50" t="s">
        <v>92</v>
      </c>
      <c r="O14" s="43">
        <v>1075.67</v>
      </c>
      <c r="P14" s="51">
        <f t="shared" ref="P14:P19" si="2">IF(OR(M14=$X$5,N14=$Z$21,N14=$Z$22,N14=$Z$23,N14=$Z$24,N14=$Z$25,N14=$Z$29,N14=$Z$33,N14=$Z$35,N14=$Z$39,N14=$Z$40,N14=$Z$41,N14=0),"",O14-O14/(1+19.6%))</f>
        <v>176.28036789297653</v>
      </c>
      <c r="Q14" s="52"/>
      <c r="R14" s="52"/>
      <c r="S14" s="53" t="s">
        <v>29</v>
      </c>
      <c r="T14" s="54">
        <f t="shared" si="0"/>
        <v>176.28036789297653</v>
      </c>
      <c r="U14" s="103">
        <v>8</v>
      </c>
      <c r="V14" s="505"/>
      <c r="W14" s="56">
        <v>13</v>
      </c>
      <c r="X14" s="56"/>
      <c r="Y14" s="45"/>
      <c r="Z14" s="104" t="s">
        <v>97</v>
      </c>
      <c r="AA14" s="105" t="s">
        <v>76</v>
      </c>
      <c r="AB14" s="106" t="s">
        <v>98</v>
      </c>
      <c r="AC14" s="45"/>
    </row>
    <row r="15" spans="1:158" s="61" customFormat="1" ht="21" customHeight="1">
      <c r="A15" s="39">
        <v>41185</v>
      </c>
      <c r="B15" s="63" t="s">
        <v>93</v>
      </c>
      <c r="C15" s="85">
        <v>41185</v>
      </c>
      <c r="D15" s="42"/>
      <c r="E15" s="43"/>
      <c r="F15" s="65">
        <f t="shared" si="1"/>
        <v>3620.9999999999959</v>
      </c>
      <c r="G15" s="45"/>
      <c r="H15" s="86" t="s">
        <v>67</v>
      </c>
      <c r="I15" s="45" t="s">
        <v>99</v>
      </c>
      <c r="J15" s="47" t="s">
        <v>94</v>
      </c>
      <c r="K15" s="48" t="s">
        <v>100</v>
      </c>
      <c r="L15" s="45" t="s">
        <v>101</v>
      </c>
      <c r="M15" s="49" t="s">
        <v>29</v>
      </c>
      <c r="N15" s="50" t="s">
        <v>43</v>
      </c>
      <c r="O15" s="43">
        <v>926.95</v>
      </c>
      <c r="P15" s="51">
        <f t="shared" si="2"/>
        <v>151.90819397993312</v>
      </c>
      <c r="Q15" s="52"/>
      <c r="R15" s="52"/>
      <c r="S15" s="53" t="s">
        <v>29</v>
      </c>
      <c r="T15" s="54">
        <f t="shared" si="0"/>
        <v>151.90819397993312</v>
      </c>
      <c r="U15" s="107">
        <v>9</v>
      </c>
      <c r="V15" s="505"/>
      <c r="W15" s="56">
        <v>14</v>
      </c>
      <c r="X15" s="56"/>
      <c r="Y15" s="45"/>
      <c r="Z15" s="108" t="s">
        <v>102</v>
      </c>
      <c r="AA15" s="109" t="s">
        <v>103</v>
      </c>
      <c r="AB15" s="110" t="s">
        <v>104</v>
      </c>
      <c r="AC15" s="45"/>
    </row>
    <row r="16" spans="1:158" s="61" customFormat="1" ht="21" customHeight="1">
      <c r="A16" s="39">
        <v>41185</v>
      </c>
      <c r="B16" s="63" t="s">
        <v>93</v>
      </c>
      <c r="C16" s="85">
        <v>41185</v>
      </c>
      <c r="D16" s="42"/>
      <c r="E16" s="43"/>
      <c r="F16" s="65">
        <f t="shared" si="1"/>
        <v>3620.9999999999959</v>
      </c>
      <c r="G16" s="45"/>
      <c r="H16" s="86" t="s">
        <v>67</v>
      </c>
      <c r="I16" s="45" t="s">
        <v>105</v>
      </c>
      <c r="J16" s="47" t="s">
        <v>94</v>
      </c>
      <c r="K16" s="48" t="s">
        <v>106</v>
      </c>
      <c r="L16" s="45" t="s">
        <v>107</v>
      </c>
      <c r="M16" s="49" t="s">
        <v>29</v>
      </c>
      <c r="N16" s="50" t="s">
        <v>31</v>
      </c>
      <c r="O16" s="43">
        <v>350.63</v>
      </c>
      <c r="P16" s="51">
        <f t="shared" si="2"/>
        <v>57.46110367892976</v>
      </c>
      <c r="Q16" s="52"/>
      <c r="R16" s="52"/>
      <c r="S16" s="53" t="s">
        <v>29</v>
      </c>
      <c r="T16" s="54">
        <f t="shared" si="0"/>
        <v>57.46110367892976</v>
      </c>
      <c r="V16" s="505"/>
      <c r="W16" s="56">
        <v>15</v>
      </c>
      <c r="X16" s="56"/>
      <c r="Y16" s="45"/>
      <c r="Z16" s="111" t="s">
        <v>108</v>
      </c>
      <c r="AA16" s="112" t="s">
        <v>103</v>
      </c>
      <c r="AB16" s="113" t="s">
        <v>109</v>
      </c>
      <c r="AC16" s="45"/>
    </row>
    <row r="17" spans="1:158" s="61" customFormat="1" ht="21" customHeight="1">
      <c r="A17" s="39">
        <v>41185</v>
      </c>
      <c r="B17" s="63" t="s">
        <v>93</v>
      </c>
      <c r="C17" s="85">
        <v>41185</v>
      </c>
      <c r="D17" s="42"/>
      <c r="E17" s="43"/>
      <c r="F17" s="65">
        <f t="shared" si="1"/>
        <v>3620.9999999999959</v>
      </c>
      <c r="G17" s="77" t="s">
        <v>110</v>
      </c>
      <c r="H17" s="86" t="s">
        <v>67</v>
      </c>
      <c r="I17" s="45" t="s">
        <v>111</v>
      </c>
      <c r="J17" s="47" t="s">
        <v>94</v>
      </c>
      <c r="K17" s="48" t="s">
        <v>112</v>
      </c>
      <c r="L17" s="45" t="s">
        <v>113</v>
      </c>
      <c r="M17" s="49" t="s">
        <v>29</v>
      </c>
      <c r="N17" s="50" t="s">
        <v>43</v>
      </c>
      <c r="O17" s="43">
        <v>303.64999999999998</v>
      </c>
      <c r="P17" s="51">
        <f t="shared" si="2"/>
        <v>49.762040133779237</v>
      </c>
      <c r="Q17" s="52"/>
      <c r="R17" s="52"/>
      <c r="S17" s="53" t="s">
        <v>29</v>
      </c>
      <c r="T17" s="54">
        <f t="shared" si="0"/>
        <v>49.762040133779237</v>
      </c>
      <c r="V17" s="505"/>
      <c r="W17" s="56">
        <v>16</v>
      </c>
      <c r="X17" s="56"/>
      <c r="Y17" s="45"/>
      <c r="Z17" s="114" t="s">
        <v>86</v>
      </c>
      <c r="AA17" s="115" t="s">
        <v>33</v>
      </c>
      <c r="AB17" s="116" t="s">
        <v>114</v>
      </c>
      <c r="AC17" s="45"/>
    </row>
    <row r="18" spans="1:158" s="61" customFormat="1" ht="21" customHeight="1">
      <c r="A18" s="39">
        <v>41190</v>
      </c>
      <c r="B18" s="63" t="s">
        <v>115</v>
      </c>
      <c r="C18" s="85">
        <v>41190</v>
      </c>
      <c r="D18" s="42">
        <v>973.62</v>
      </c>
      <c r="E18" s="43"/>
      <c r="F18" s="65">
        <f t="shared" si="1"/>
        <v>2647.379999999996</v>
      </c>
      <c r="G18" s="45"/>
      <c r="H18" s="86" t="s">
        <v>67</v>
      </c>
      <c r="I18" s="117" t="s">
        <v>116</v>
      </c>
      <c r="J18" s="47"/>
      <c r="K18" s="48"/>
      <c r="L18" s="117" t="s">
        <v>117</v>
      </c>
      <c r="M18" s="49" t="s">
        <v>48</v>
      </c>
      <c r="N18" s="50" t="s">
        <v>118</v>
      </c>
      <c r="O18" s="43">
        <f t="shared" ref="O18:O23" si="3">E18-D18</f>
        <v>-973.62</v>
      </c>
      <c r="P18" s="51" t="str">
        <f t="shared" si="2"/>
        <v/>
      </c>
      <c r="Q18" s="52"/>
      <c r="R18" s="52"/>
      <c r="S18" s="97" t="s">
        <v>48</v>
      </c>
      <c r="T18" s="54" t="str">
        <f t="shared" si="0"/>
        <v/>
      </c>
      <c r="V18" s="505"/>
      <c r="W18" s="56">
        <v>17</v>
      </c>
      <c r="X18" s="56"/>
      <c r="Y18" s="45"/>
      <c r="Z18" s="118" t="s">
        <v>118</v>
      </c>
      <c r="AA18" s="119"/>
      <c r="AB18" s="120"/>
      <c r="AC18" s="45"/>
    </row>
    <row r="19" spans="1:158" s="61" customFormat="1" ht="21" customHeight="1">
      <c r="A19" s="39">
        <v>41190</v>
      </c>
      <c r="B19" s="63" t="s">
        <v>119</v>
      </c>
      <c r="C19" s="121">
        <v>41190</v>
      </c>
      <c r="D19" s="42">
        <v>1500</v>
      </c>
      <c r="E19" s="43"/>
      <c r="F19" s="65">
        <f t="shared" si="1"/>
        <v>1147.379999999996</v>
      </c>
      <c r="G19" s="45"/>
      <c r="H19" s="55">
        <v>10</v>
      </c>
      <c r="I19" s="122" t="s">
        <v>120</v>
      </c>
      <c r="J19" s="46"/>
      <c r="K19" s="123" t="s">
        <v>120</v>
      </c>
      <c r="L19" s="124" t="s">
        <v>121</v>
      </c>
      <c r="M19" s="49" t="s">
        <v>38</v>
      </c>
      <c r="N19" s="50" t="s">
        <v>122</v>
      </c>
      <c r="O19" s="43">
        <f t="shared" si="3"/>
        <v>-1500</v>
      </c>
      <c r="P19" s="51" t="str">
        <f t="shared" si="2"/>
        <v/>
      </c>
      <c r="Q19" s="52"/>
      <c r="R19" s="52"/>
      <c r="S19" s="53" t="s">
        <v>40</v>
      </c>
      <c r="T19" s="54" t="str">
        <f t="shared" si="0"/>
        <v/>
      </c>
      <c r="V19" s="506"/>
      <c r="W19" s="56">
        <v>18</v>
      </c>
      <c r="X19" s="56"/>
      <c r="Y19" s="45"/>
      <c r="Z19" s="125" t="s">
        <v>123</v>
      </c>
      <c r="AA19" s="119"/>
      <c r="AB19" s="120"/>
      <c r="AC19" s="45"/>
    </row>
    <row r="20" spans="1:158" s="61" customFormat="1" ht="21" customHeight="1" thickBot="1">
      <c r="A20" s="39">
        <v>41190</v>
      </c>
      <c r="B20" s="63" t="s">
        <v>124</v>
      </c>
      <c r="C20" s="121">
        <v>41190</v>
      </c>
      <c r="D20" s="42">
        <v>100</v>
      </c>
      <c r="E20" s="43"/>
      <c r="F20" s="65">
        <f t="shared" si="1"/>
        <v>1047.379999999996</v>
      </c>
      <c r="G20" s="45"/>
      <c r="H20" s="55">
        <v>10</v>
      </c>
      <c r="I20" s="117" t="s">
        <v>125</v>
      </c>
      <c r="J20" s="47"/>
      <c r="K20" s="48"/>
      <c r="L20" s="45" t="s">
        <v>126</v>
      </c>
      <c r="M20" s="49" t="s">
        <v>38</v>
      </c>
      <c r="N20" s="50" t="s">
        <v>56</v>
      </c>
      <c r="O20" s="43">
        <f t="shared" si="3"/>
        <v>-100</v>
      </c>
      <c r="P20" s="51">
        <v>-16.387959866220726</v>
      </c>
      <c r="Q20" s="52"/>
      <c r="R20" s="52"/>
      <c r="S20" s="53" t="s">
        <v>40</v>
      </c>
      <c r="T20" s="54">
        <f t="shared" si="0"/>
        <v>-16.387959866220726</v>
      </c>
      <c r="V20" s="509" t="s">
        <v>28</v>
      </c>
      <c r="W20" s="56">
        <v>19</v>
      </c>
      <c r="X20" s="56"/>
      <c r="Y20" s="45"/>
      <c r="Z20" s="126" t="s">
        <v>127</v>
      </c>
      <c r="AA20" s="127" t="s">
        <v>128</v>
      </c>
      <c r="AB20" s="128" t="s">
        <v>33</v>
      </c>
      <c r="AC20" s="45"/>
      <c r="BZ20" s="129"/>
      <c r="CA20" s="129"/>
      <c r="CB20" s="129"/>
      <c r="CC20" s="129"/>
      <c r="CD20" s="129"/>
      <c r="CE20" s="129"/>
      <c r="CF20" s="129"/>
      <c r="CG20" s="129"/>
      <c r="CH20" s="129"/>
      <c r="CI20" s="129"/>
      <c r="CJ20" s="129"/>
      <c r="CK20" s="129"/>
      <c r="CL20" s="129"/>
      <c r="CM20" s="129"/>
      <c r="CN20" s="129"/>
      <c r="CO20" s="129"/>
      <c r="CP20" s="129"/>
      <c r="CQ20" s="129"/>
      <c r="CR20" s="129"/>
      <c r="CS20" s="129"/>
      <c r="CT20" s="129"/>
      <c r="CU20" s="129"/>
      <c r="CV20" s="129"/>
      <c r="CW20" s="129"/>
      <c r="CX20" s="129"/>
      <c r="CY20" s="129"/>
      <c r="CZ20" s="129"/>
      <c r="DA20" s="129"/>
      <c r="DB20" s="129"/>
      <c r="DC20" s="129"/>
      <c r="DD20" s="129"/>
      <c r="DE20" s="129"/>
      <c r="DF20" s="129"/>
      <c r="DG20" s="129"/>
      <c r="DH20" s="129"/>
      <c r="DI20" s="129"/>
      <c r="DJ20" s="129"/>
      <c r="DK20" s="129"/>
      <c r="DL20" s="129"/>
      <c r="DM20" s="129"/>
      <c r="DN20" s="129"/>
      <c r="DO20" s="129"/>
      <c r="DP20" s="129"/>
      <c r="DQ20" s="129"/>
      <c r="DR20" s="129"/>
      <c r="DS20" s="129"/>
      <c r="DT20" s="129"/>
      <c r="DU20" s="129"/>
      <c r="DV20" s="129"/>
      <c r="DW20" s="129"/>
      <c r="DX20" s="129"/>
      <c r="DY20" s="129"/>
      <c r="DZ20" s="129"/>
      <c r="EA20" s="129"/>
      <c r="EB20" s="129"/>
      <c r="EC20" s="129"/>
      <c r="ED20" s="129"/>
      <c r="EE20" s="129"/>
      <c r="EF20" s="129"/>
      <c r="EG20" s="129"/>
      <c r="EH20" s="129"/>
      <c r="EI20" s="129"/>
      <c r="EJ20" s="129"/>
      <c r="EK20" s="129"/>
      <c r="EL20" s="129"/>
      <c r="EM20" s="129"/>
      <c r="EN20" s="129"/>
      <c r="EO20" s="129"/>
      <c r="EP20" s="129"/>
      <c r="EQ20" s="129"/>
      <c r="ER20" s="129"/>
      <c r="ES20" s="129"/>
      <c r="ET20" s="129"/>
      <c r="EU20" s="129"/>
      <c r="EV20" s="129"/>
      <c r="EW20" s="129"/>
      <c r="EX20" s="129"/>
      <c r="EY20" s="129"/>
      <c r="EZ20" s="129"/>
      <c r="FA20" s="129"/>
      <c r="FB20" s="129"/>
    </row>
    <row r="21" spans="1:158" s="61" customFormat="1" ht="21" customHeight="1">
      <c r="A21" s="39">
        <v>41190</v>
      </c>
      <c r="B21" s="63" t="s">
        <v>129</v>
      </c>
      <c r="C21" s="64">
        <v>41190</v>
      </c>
      <c r="D21" s="42">
        <v>79.989999999999995</v>
      </c>
      <c r="E21" s="43"/>
      <c r="F21" s="65">
        <f t="shared" si="1"/>
        <v>967.38999999999601</v>
      </c>
      <c r="G21" s="45"/>
      <c r="H21" s="55">
        <v>10</v>
      </c>
      <c r="I21" s="117" t="s">
        <v>130</v>
      </c>
      <c r="J21" s="47"/>
      <c r="K21" s="48"/>
      <c r="L21" s="117" t="s">
        <v>131</v>
      </c>
      <c r="M21" s="49" t="s">
        <v>63</v>
      </c>
      <c r="N21" s="50" t="s">
        <v>132</v>
      </c>
      <c r="O21" s="43">
        <f t="shared" si="3"/>
        <v>-79.989999999999995</v>
      </c>
      <c r="P21" s="51">
        <v>-13.108729096989961</v>
      </c>
      <c r="Q21" s="52"/>
      <c r="R21" s="52"/>
      <c r="S21" s="97" t="s">
        <v>64</v>
      </c>
      <c r="T21" s="54">
        <f t="shared" si="0"/>
        <v>-13.108729096989961</v>
      </c>
      <c r="V21" s="510"/>
      <c r="W21" s="56">
        <v>20</v>
      </c>
      <c r="X21" s="56"/>
      <c r="Y21" s="45"/>
      <c r="Z21" s="130" t="s">
        <v>56</v>
      </c>
      <c r="AA21" s="131" t="s">
        <v>133</v>
      </c>
      <c r="AB21" s="132" t="s">
        <v>33</v>
      </c>
      <c r="AC21" s="45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 s="62"/>
      <c r="CL21" s="62"/>
      <c r="CM21" s="62"/>
      <c r="CN21" s="62"/>
      <c r="CO21" s="62"/>
      <c r="CP21" s="62"/>
      <c r="CQ21" s="62"/>
      <c r="CR21" s="62"/>
      <c r="CS21" s="62"/>
      <c r="CT21" s="62"/>
      <c r="CU21" s="62"/>
      <c r="CV21" s="62"/>
      <c r="CW21" s="62"/>
      <c r="CX21" s="62"/>
      <c r="CY21" s="62"/>
      <c r="CZ21" s="62"/>
      <c r="DA21" s="62"/>
      <c r="DB21" s="62"/>
      <c r="DC21" s="62"/>
      <c r="DD21" s="62"/>
      <c r="DE21" s="62"/>
      <c r="DF21" s="62"/>
      <c r="DG21" s="62"/>
      <c r="DH21" s="62"/>
      <c r="DI21" s="62"/>
      <c r="DJ21" s="62"/>
      <c r="DK21" s="62"/>
      <c r="DL21" s="62"/>
      <c r="DM21" s="62"/>
      <c r="DN21" s="62"/>
      <c r="DO21" s="62"/>
      <c r="DP21" s="62"/>
      <c r="DQ21" s="62"/>
      <c r="DR21" s="62"/>
      <c r="DS21" s="62"/>
      <c r="DT21" s="62"/>
      <c r="DU21" s="62"/>
      <c r="DV21" s="62"/>
      <c r="DW21" s="62"/>
      <c r="DX21" s="62"/>
      <c r="DY21" s="62"/>
      <c r="DZ21" s="62"/>
      <c r="EA21" s="62"/>
      <c r="EB21" s="62"/>
      <c r="EC21" s="62"/>
      <c r="ED21" s="62"/>
      <c r="EE21" s="62"/>
      <c r="EF21" s="62"/>
      <c r="EG21" s="62"/>
      <c r="EH21" s="62"/>
      <c r="EI21" s="62"/>
      <c r="EJ21" s="62"/>
      <c r="EK21" s="62"/>
      <c r="EL21" s="62"/>
      <c r="EM21" s="62"/>
      <c r="EN21" s="62"/>
      <c r="EO21" s="62"/>
      <c r="EP21" s="62"/>
      <c r="EQ21" s="62"/>
      <c r="ER21" s="62"/>
      <c r="ES21" s="62"/>
      <c r="ET21" s="62"/>
      <c r="EU21" s="62"/>
      <c r="EV21" s="62"/>
      <c r="EW21" s="62"/>
      <c r="EX21" s="62"/>
      <c r="EY21" s="62"/>
      <c r="EZ21" s="62"/>
      <c r="FA21" s="62"/>
      <c r="FB21" s="62"/>
    </row>
    <row r="22" spans="1:158" s="61" customFormat="1" ht="21" customHeight="1" thickBot="1">
      <c r="A22" s="39">
        <v>41190</v>
      </c>
      <c r="B22" s="63" t="s">
        <v>134</v>
      </c>
      <c r="C22" s="64">
        <v>41190</v>
      </c>
      <c r="D22" s="42">
        <v>49.9</v>
      </c>
      <c r="E22" s="43"/>
      <c r="F22" s="65">
        <f>F21+E22-D22</f>
        <v>917.48999999999603</v>
      </c>
      <c r="G22" s="45"/>
      <c r="H22" s="55">
        <v>10</v>
      </c>
      <c r="I22" s="117" t="s">
        <v>135</v>
      </c>
      <c r="J22" s="47"/>
      <c r="K22" s="48"/>
      <c r="L22" s="117" t="s">
        <v>136</v>
      </c>
      <c r="M22" s="49" t="s">
        <v>38</v>
      </c>
      <c r="N22" s="50" t="s">
        <v>39</v>
      </c>
      <c r="O22" s="43">
        <f t="shared" si="3"/>
        <v>-49.9</v>
      </c>
      <c r="P22" s="51">
        <v>-8.177591973244148</v>
      </c>
      <c r="Q22" s="52"/>
      <c r="R22" s="52"/>
      <c r="S22" s="53" t="s">
        <v>40</v>
      </c>
      <c r="T22" s="54">
        <f t="shared" si="0"/>
        <v>-8.177591973244148</v>
      </c>
      <c r="V22" s="510"/>
      <c r="W22" s="56">
        <v>21</v>
      </c>
      <c r="X22" s="56"/>
      <c r="Y22" s="45"/>
      <c r="Z22" s="133" t="s">
        <v>39</v>
      </c>
      <c r="AA22" s="131"/>
      <c r="AB22" s="132"/>
      <c r="AC22" s="45"/>
      <c r="BZ22" s="134"/>
      <c r="CA22" s="134"/>
      <c r="CB22" s="134"/>
      <c r="CC22" s="134"/>
      <c r="CD22" s="134"/>
      <c r="CE22" s="134"/>
      <c r="CF22" s="134"/>
      <c r="CG22" s="134"/>
      <c r="CH22" s="134"/>
      <c r="CI22" s="134"/>
      <c r="CJ22" s="134"/>
      <c r="CK22" s="134"/>
      <c r="CL22" s="134"/>
      <c r="CM22" s="134"/>
      <c r="CN22" s="134"/>
      <c r="CO22" s="134"/>
      <c r="CP22" s="134"/>
      <c r="CQ22" s="134"/>
      <c r="CR22" s="134"/>
      <c r="CS22" s="134"/>
      <c r="CT22" s="134"/>
      <c r="CU22" s="134"/>
      <c r="CV22" s="134"/>
      <c r="CW22" s="134"/>
      <c r="CX22" s="134"/>
      <c r="CY22" s="134"/>
      <c r="CZ22" s="134"/>
      <c r="DA22" s="134"/>
      <c r="DB22" s="134"/>
      <c r="DC22" s="134"/>
      <c r="DD22" s="134"/>
      <c r="DE22" s="134"/>
      <c r="DF22" s="134"/>
      <c r="DG22" s="134"/>
      <c r="DH22" s="134"/>
      <c r="DI22" s="134"/>
      <c r="DJ22" s="134"/>
      <c r="DK22" s="134"/>
      <c r="DL22" s="134"/>
      <c r="DM22" s="134"/>
      <c r="DN22" s="134"/>
      <c r="DO22" s="134"/>
      <c r="DP22" s="134"/>
      <c r="DQ22" s="134"/>
      <c r="DR22" s="134"/>
      <c r="DS22" s="134"/>
      <c r="DT22" s="134"/>
      <c r="DU22" s="134"/>
      <c r="DV22" s="134"/>
      <c r="DW22" s="134"/>
      <c r="DX22" s="134"/>
      <c r="DY22" s="134"/>
      <c r="DZ22" s="134"/>
      <c r="EA22" s="134"/>
      <c r="EB22" s="134"/>
      <c r="EC22" s="134"/>
      <c r="ED22" s="134"/>
      <c r="EE22" s="134"/>
      <c r="EF22" s="134"/>
      <c r="EG22" s="134"/>
      <c r="EH22" s="134"/>
      <c r="EI22" s="134"/>
      <c r="EJ22" s="134"/>
      <c r="EK22" s="134"/>
      <c r="EL22" s="134"/>
      <c r="EM22" s="134"/>
      <c r="EN22" s="134"/>
      <c r="EO22" s="134"/>
      <c r="EP22" s="134"/>
      <c r="EQ22" s="134"/>
      <c r="ER22" s="134"/>
      <c r="ES22" s="134"/>
      <c r="ET22" s="134"/>
      <c r="EU22" s="134"/>
      <c r="EV22" s="134"/>
      <c r="EW22" s="134"/>
      <c r="EX22" s="134"/>
      <c r="EY22" s="134"/>
      <c r="EZ22" s="134"/>
      <c r="FA22" s="134"/>
      <c r="FB22" s="134"/>
    </row>
    <row r="23" spans="1:158" s="61" customFormat="1" ht="21" customHeight="1">
      <c r="A23" s="39">
        <v>41191</v>
      </c>
      <c r="B23" s="63" t="s">
        <v>137</v>
      </c>
      <c r="C23" s="64">
        <v>41191</v>
      </c>
      <c r="D23" s="42">
        <v>32.25</v>
      </c>
      <c r="E23" s="43"/>
      <c r="F23" s="65">
        <f t="shared" si="1"/>
        <v>885.23999999999603</v>
      </c>
      <c r="G23" s="45"/>
      <c r="H23" s="55">
        <v>10</v>
      </c>
      <c r="I23" s="45" t="s">
        <v>138</v>
      </c>
      <c r="J23" s="47"/>
      <c r="K23" s="48"/>
      <c r="L23" s="117" t="s">
        <v>61</v>
      </c>
      <c r="M23" s="49" t="s">
        <v>62</v>
      </c>
      <c r="N23" s="50" t="s">
        <v>61</v>
      </c>
      <c r="O23" s="43">
        <f t="shared" si="3"/>
        <v>-32.25</v>
      </c>
      <c r="P23" s="51">
        <v>-5.2851170568561869</v>
      </c>
      <c r="Q23" s="52"/>
      <c r="R23" s="52"/>
      <c r="S23" s="53" t="s">
        <v>62</v>
      </c>
      <c r="T23" s="54">
        <f t="shared" si="0"/>
        <v>-5.2851170568561869</v>
      </c>
      <c r="V23" s="510"/>
      <c r="W23" s="56">
        <v>22</v>
      </c>
      <c r="X23" s="56"/>
      <c r="Y23" s="45"/>
      <c r="Z23" s="135" t="s">
        <v>139</v>
      </c>
      <c r="AA23" s="131"/>
      <c r="AB23" s="132"/>
      <c r="AC23" s="45"/>
      <c r="BZ23" s="71"/>
      <c r="CA23" s="71"/>
      <c r="CB23" s="71"/>
      <c r="CC23" s="71"/>
      <c r="CD23" s="71"/>
      <c r="CE23" s="71"/>
      <c r="CF23" s="71"/>
      <c r="CG23" s="71"/>
      <c r="CH23" s="71"/>
      <c r="CI23" s="71"/>
      <c r="CJ23" s="71"/>
      <c r="CK23" s="71"/>
      <c r="CL23" s="71"/>
      <c r="CM23" s="71"/>
      <c r="CN23" s="71"/>
      <c r="CO23" s="71"/>
      <c r="CP23" s="71"/>
      <c r="CQ23" s="71"/>
      <c r="CR23" s="71"/>
      <c r="CS23" s="71"/>
      <c r="CT23" s="71"/>
      <c r="CU23" s="71"/>
      <c r="CV23" s="71"/>
      <c r="CW23" s="71"/>
      <c r="CX23" s="71"/>
      <c r="CY23" s="71"/>
      <c r="CZ23" s="71"/>
      <c r="DA23" s="71"/>
      <c r="DB23" s="71"/>
      <c r="DC23" s="71"/>
      <c r="DD23" s="71"/>
      <c r="DE23" s="71"/>
      <c r="DF23" s="71"/>
      <c r="DG23" s="71"/>
      <c r="DH23" s="71"/>
      <c r="DI23" s="71"/>
      <c r="DJ23" s="71"/>
      <c r="DK23" s="71"/>
      <c r="DL23" s="71"/>
      <c r="DM23" s="71"/>
      <c r="DN23" s="71"/>
      <c r="DO23" s="71"/>
      <c r="DP23" s="71"/>
      <c r="DQ23" s="71"/>
      <c r="DR23" s="71"/>
      <c r="DS23" s="71"/>
      <c r="DT23" s="71"/>
      <c r="DU23" s="71"/>
      <c r="DV23" s="71"/>
      <c r="DW23" s="71"/>
      <c r="DX23" s="71"/>
      <c r="DY23" s="71"/>
      <c r="DZ23" s="71"/>
      <c r="EA23" s="71"/>
      <c r="EB23" s="71"/>
      <c r="EC23" s="71"/>
      <c r="ED23" s="71"/>
      <c r="EE23" s="71"/>
      <c r="EF23" s="71"/>
      <c r="EG23" s="71"/>
      <c r="EH23" s="71"/>
      <c r="EI23" s="71"/>
      <c r="EJ23" s="71"/>
      <c r="EK23" s="71"/>
      <c r="EL23" s="71"/>
      <c r="EM23" s="71"/>
      <c r="EN23" s="71"/>
      <c r="EO23" s="71"/>
      <c r="EP23" s="71"/>
      <c r="EQ23" s="71"/>
      <c r="ER23" s="71"/>
      <c r="ES23" s="71"/>
      <c r="ET23" s="71"/>
      <c r="EU23" s="71"/>
      <c r="EV23" s="71"/>
      <c r="EW23" s="71"/>
      <c r="EX23" s="71"/>
      <c r="EY23" s="71"/>
      <c r="EZ23" s="71"/>
      <c r="FA23" s="71"/>
      <c r="FB23" s="71"/>
    </row>
    <row r="24" spans="1:158" s="141" customFormat="1" ht="21" customHeight="1" thickBot="1">
      <c r="A24" s="39">
        <v>41191</v>
      </c>
      <c r="B24" s="63" t="s">
        <v>140</v>
      </c>
      <c r="C24" s="64">
        <v>41191</v>
      </c>
      <c r="D24" s="42"/>
      <c r="E24" s="43">
        <v>500</v>
      </c>
      <c r="F24" s="65">
        <f t="shared" si="1"/>
        <v>1385.2399999999961</v>
      </c>
      <c r="G24" s="45"/>
      <c r="H24" s="55">
        <v>10</v>
      </c>
      <c r="I24" s="136"/>
      <c r="J24" s="137"/>
      <c r="K24" s="136"/>
      <c r="L24" s="136"/>
      <c r="M24" s="136"/>
      <c r="N24" s="136"/>
      <c r="O24" s="136"/>
      <c r="P24" s="136"/>
      <c r="Q24" s="136"/>
      <c r="R24" s="136"/>
      <c r="S24" s="136"/>
      <c r="T24" s="54">
        <f t="shared" si="0"/>
        <v>0</v>
      </c>
      <c r="U24" s="61"/>
      <c r="V24" s="510"/>
      <c r="W24" s="56">
        <v>23</v>
      </c>
      <c r="X24" s="56"/>
      <c r="Y24" s="45"/>
      <c r="Z24" s="138" t="s">
        <v>122</v>
      </c>
      <c r="AA24" s="139" t="s">
        <v>133</v>
      </c>
      <c r="AB24" s="140" t="s">
        <v>33</v>
      </c>
      <c r="AC24" s="45" t="s">
        <v>141</v>
      </c>
      <c r="AD24" s="61"/>
      <c r="AE24" s="61"/>
      <c r="AF24" s="61"/>
    </row>
    <row r="25" spans="1:158" s="71" customFormat="1" ht="21" customHeight="1" thickTop="1">
      <c r="A25" s="39">
        <v>41191</v>
      </c>
      <c r="B25" s="63" t="s">
        <v>142</v>
      </c>
      <c r="C25" s="64">
        <v>41191</v>
      </c>
      <c r="D25" s="42">
        <v>500</v>
      </c>
      <c r="E25" s="43"/>
      <c r="F25" s="65">
        <f t="shared" si="1"/>
        <v>885.23999999999614</v>
      </c>
      <c r="G25" s="45"/>
      <c r="H25" s="55">
        <v>10</v>
      </c>
      <c r="I25" s="136"/>
      <c r="J25" s="137"/>
      <c r="K25" s="136"/>
      <c r="L25" s="136"/>
      <c r="M25" s="136"/>
      <c r="N25" s="136"/>
      <c r="O25" s="136"/>
      <c r="P25" s="136"/>
      <c r="Q25" s="136"/>
      <c r="R25" s="136"/>
      <c r="S25" s="136"/>
      <c r="T25" s="54">
        <f t="shared" si="0"/>
        <v>0</v>
      </c>
      <c r="U25" s="61"/>
      <c r="V25" s="510"/>
      <c r="W25" s="56">
        <v>24</v>
      </c>
      <c r="X25" s="56"/>
      <c r="Y25" s="45"/>
      <c r="Z25" s="142" t="s">
        <v>143</v>
      </c>
      <c r="AA25" s="143">
        <v>141180227</v>
      </c>
      <c r="AB25" s="144" t="s">
        <v>33</v>
      </c>
      <c r="AC25" s="45" t="s">
        <v>141</v>
      </c>
      <c r="AD25" s="61"/>
      <c r="AE25" s="61"/>
      <c r="AF25" s="61"/>
    </row>
    <row r="26" spans="1:158" s="129" customFormat="1" ht="21" customHeight="1">
      <c r="A26" s="39">
        <v>41191</v>
      </c>
      <c r="B26" s="63" t="s">
        <v>144</v>
      </c>
      <c r="C26" s="64">
        <v>41191</v>
      </c>
      <c r="D26" s="42">
        <v>50</v>
      </c>
      <c r="E26" s="43"/>
      <c r="F26" s="65">
        <f t="shared" si="1"/>
        <v>835.23999999999614</v>
      </c>
      <c r="G26" s="77" t="s">
        <v>145</v>
      </c>
      <c r="H26" s="55">
        <v>10</v>
      </c>
      <c r="I26" s="117" t="s">
        <v>146</v>
      </c>
      <c r="J26" s="47"/>
      <c r="K26" s="90" t="s">
        <v>147</v>
      </c>
      <c r="L26" s="117" t="s">
        <v>148</v>
      </c>
      <c r="M26" s="49" t="s">
        <v>38</v>
      </c>
      <c r="N26" s="50" t="s">
        <v>39</v>
      </c>
      <c r="O26" s="43">
        <f t="shared" ref="O26:O37" si="4">E26-D26</f>
        <v>-50</v>
      </c>
      <c r="P26" s="51">
        <v>0</v>
      </c>
      <c r="Q26" s="52"/>
      <c r="R26" s="52"/>
      <c r="S26" s="53" t="s">
        <v>40</v>
      </c>
      <c r="T26" s="54">
        <f t="shared" si="0"/>
        <v>0</v>
      </c>
      <c r="U26" s="61"/>
      <c r="V26" s="510"/>
      <c r="W26" s="56">
        <v>25</v>
      </c>
      <c r="X26" s="56"/>
      <c r="Y26" s="45"/>
      <c r="Z26" s="145" t="s">
        <v>132</v>
      </c>
      <c r="AA26" s="146" t="s">
        <v>149</v>
      </c>
      <c r="AB26" s="147" t="s">
        <v>33</v>
      </c>
      <c r="AC26" s="45"/>
      <c r="AD26" s="61"/>
      <c r="AE26" s="61"/>
      <c r="AF26" s="61"/>
    </row>
    <row r="27" spans="1:158" s="61" customFormat="1" ht="21" customHeight="1">
      <c r="A27" s="148">
        <v>41192</v>
      </c>
      <c r="B27" s="149" t="s">
        <v>150</v>
      </c>
      <c r="C27" s="150">
        <v>41192</v>
      </c>
      <c r="D27" s="42">
        <v>669.69</v>
      </c>
      <c r="E27" s="151"/>
      <c r="F27" s="65">
        <f t="shared" si="1"/>
        <v>165.54999999999609</v>
      </c>
      <c r="G27" s="152"/>
      <c r="H27" s="55">
        <v>10</v>
      </c>
      <c r="I27" s="122" t="s">
        <v>151</v>
      </c>
      <c r="J27" s="46"/>
      <c r="K27" s="153"/>
      <c r="L27" s="122" t="s">
        <v>152</v>
      </c>
      <c r="M27" s="49" t="s">
        <v>63</v>
      </c>
      <c r="N27" s="50" t="s">
        <v>153</v>
      </c>
      <c r="O27" s="43">
        <f t="shared" si="4"/>
        <v>-669.69</v>
      </c>
      <c r="P27" s="51">
        <f>IF(OR(M27=$X$5,N27=$Z$21,N27=$Z$22,N27=$Z$23,N27=$Z$24,N27=$Z$25,N27=$Z$29,N27=$Z$33,N27=$Z$35,N27=$Z$39,N27=$Z$40,N27=$Z$41,N27=0),"",IF(M27="ventes",O27-O27/(1+7%),O27-O27/(1+19.6%)))</f>
        <v>-109.74852842809366</v>
      </c>
      <c r="Q27" s="52"/>
      <c r="R27" s="52"/>
      <c r="S27" s="53" t="str">
        <f t="shared" ref="S27:S46" si="5">IF(M27&lt;&gt;"",VLOOKUP(M27,Categories,2,FALSE),"")</f>
        <v>materiel</v>
      </c>
      <c r="T27" s="54">
        <f t="shared" si="0"/>
        <v>-109.74852842809366</v>
      </c>
      <c r="V27" s="510"/>
      <c r="W27" s="56">
        <v>30</v>
      </c>
      <c r="X27" s="56"/>
      <c r="Y27" s="45"/>
      <c r="Z27" s="154" t="s">
        <v>154</v>
      </c>
      <c r="AA27" s="155" t="s">
        <v>155</v>
      </c>
      <c r="AB27" s="156" t="s">
        <v>33</v>
      </c>
      <c r="AC27" s="45"/>
    </row>
    <row r="28" spans="1:158" s="61" customFormat="1" ht="21" customHeight="1">
      <c r="A28" s="148">
        <v>41193</v>
      </c>
      <c r="B28" s="149" t="s">
        <v>156</v>
      </c>
      <c r="C28" s="150">
        <v>41193</v>
      </c>
      <c r="D28" s="42">
        <v>39.9</v>
      </c>
      <c r="E28" s="151"/>
      <c r="F28" s="65">
        <f t="shared" si="1"/>
        <v>125.64999999999608</v>
      </c>
      <c r="G28" s="152"/>
      <c r="H28" s="55">
        <v>10</v>
      </c>
      <c r="I28" s="122" t="s">
        <v>157</v>
      </c>
      <c r="J28" s="46"/>
      <c r="K28" s="153"/>
      <c r="L28" s="122" t="s">
        <v>158</v>
      </c>
      <c r="M28" s="49" t="s">
        <v>63</v>
      </c>
      <c r="N28" s="50" t="s">
        <v>153</v>
      </c>
      <c r="O28" s="43">
        <f t="shared" si="4"/>
        <v>-39.9</v>
      </c>
      <c r="P28" s="51">
        <f>IF(OR(M28=$X$5,N28=$Z$21,N28=$Z$22,N28=$Z$23,N28=$Z$24,N28=$Z$25,N28=$Z$29,N28=$Z$33,N28=$Z$35,N28=$Z$39,N28=$Z$40,N28=$Z$41,N28=0),"",IF(M28="ventes",O28-O28/(1+7%),O28-O28/(1+19.6%)))</f>
        <v>-6.5387959866220697</v>
      </c>
      <c r="Q28" s="52"/>
      <c r="R28" s="52"/>
      <c r="S28" s="53" t="str">
        <f t="shared" si="5"/>
        <v>materiel</v>
      </c>
      <c r="T28" s="54">
        <f t="shared" si="0"/>
        <v>-6.5387959866220697</v>
      </c>
      <c r="V28" s="510"/>
      <c r="W28" s="56">
        <v>26</v>
      </c>
      <c r="X28" s="56"/>
      <c r="Y28" s="45"/>
      <c r="Z28" s="157" t="s">
        <v>153</v>
      </c>
      <c r="AA28" s="158" t="s">
        <v>159</v>
      </c>
      <c r="AB28" s="159" t="s">
        <v>33</v>
      </c>
      <c r="AC28" s="45"/>
    </row>
    <row r="29" spans="1:158" s="71" customFormat="1" ht="21" customHeight="1">
      <c r="A29" s="148">
        <v>41193</v>
      </c>
      <c r="B29" s="149" t="s">
        <v>156</v>
      </c>
      <c r="C29" s="150">
        <v>41193</v>
      </c>
      <c r="D29" s="42">
        <v>39.9</v>
      </c>
      <c r="E29" s="151"/>
      <c r="F29" s="65">
        <f t="shared" si="1"/>
        <v>85.749999999996078</v>
      </c>
      <c r="G29" s="152"/>
      <c r="H29" s="55">
        <v>10</v>
      </c>
      <c r="I29" s="122" t="s">
        <v>157</v>
      </c>
      <c r="J29" s="46"/>
      <c r="K29" s="153"/>
      <c r="L29" s="122" t="s">
        <v>158</v>
      </c>
      <c r="M29" s="49" t="s">
        <v>63</v>
      </c>
      <c r="N29" s="50" t="s">
        <v>153</v>
      </c>
      <c r="O29" s="43">
        <f t="shared" si="4"/>
        <v>-39.9</v>
      </c>
      <c r="P29" s="51">
        <f>IF(OR(M29=$X$5,N29=$Z$21,N29=$Z$22,N29=$Z$23,N29=$Z$24,N29=$Z$25,N29=$Z$29,N29=$Z$33,N29=$Z$35,N29=$Z$39,N29=$Z$40,N29=$Z$41,N29=0),"",IF(M29="ventes",O29-O29/(1+7%),O29-O29/(1+19.6%)))</f>
        <v>-6.5387959866220697</v>
      </c>
      <c r="Q29" s="52"/>
      <c r="R29" s="52"/>
      <c r="S29" s="53" t="str">
        <f t="shared" si="5"/>
        <v>materiel</v>
      </c>
      <c r="T29" s="54">
        <f t="shared" si="0"/>
        <v>-6.5387959866220697</v>
      </c>
      <c r="U29" s="61"/>
      <c r="V29" s="510"/>
      <c r="W29" s="56">
        <v>27</v>
      </c>
      <c r="X29" s="56"/>
      <c r="Y29" s="45"/>
      <c r="Z29" s="160" t="s">
        <v>91</v>
      </c>
      <c r="AA29" s="161">
        <v>182221232</v>
      </c>
      <c r="AB29" s="162" t="s">
        <v>33</v>
      </c>
      <c r="AC29" s="45" t="s">
        <v>141</v>
      </c>
      <c r="AD29" s="61"/>
      <c r="AE29" s="61"/>
      <c r="AF29" s="61"/>
    </row>
    <row r="30" spans="1:158" s="61" customFormat="1" ht="21" customHeight="1">
      <c r="A30" s="148">
        <v>41194</v>
      </c>
      <c r="B30" s="149" t="s">
        <v>160</v>
      </c>
      <c r="C30" s="150">
        <v>41194</v>
      </c>
      <c r="D30" s="42">
        <v>50.02</v>
      </c>
      <c r="E30" s="151"/>
      <c r="F30" s="65">
        <f t="shared" si="1"/>
        <v>35.729999999996075</v>
      </c>
      <c r="G30" s="152"/>
      <c r="H30" s="55">
        <v>10</v>
      </c>
      <c r="I30" s="122" t="s">
        <v>161</v>
      </c>
      <c r="J30" s="46"/>
      <c r="K30" s="163" t="s">
        <v>162</v>
      </c>
      <c r="L30" s="117" t="s">
        <v>148</v>
      </c>
      <c r="M30" s="49" t="s">
        <v>38</v>
      </c>
      <c r="N30" s="50" t="s">
        <v>39</v>
      </c>
      <c r="O30" s="43">
        <f t="shared" si="4"/>
        <v>-50.02</v>
      </c>
      <c r="P30" s="164">
        <v>0</v>
      </c>
      <c r="Q30" s="52"/>
      <c r="R30" s="52"/>
      <c r="S30" s="53" t="str">
        <f t="shared" si="5"/>
        <v>frais</v>
      </c>
      <c r="T30" s="54">
        <f t="shared" si="0"/>
        <v>0</v>
      </c>
      <c r="V30" s="510"/>
      <c r="W30" s="56">
        <v>28</v>
      </c>
      <c r="X30" s="56"/>
      <c r="Y30" s="45"/>
      <c r="Z30" s="165" t="s">
        <v>163</v>
      </c>
      <c r="AA30" s="166" t="s">
        <v>164</v>
      </c>
      <c r="AB30" s="167" t="s">
        <v>128</v>
      </c>
      <c r="AC30" s="45"/>
    </row>
    <row r="31" spans="1:158" s="61" customFormat="1" ht="21" customHeight="1" thickBot="1">
      <c r="A31" s="148">
        <v>41197</v>
      </c>
      <c r="B31" s="149" t="s">
        <v>165</v>
      </c>
      <c r="C31" s="150">
        <v>41194</v>
      </c>
      <c r="D31" s="42">
        <v>64</v>
      </c>
      <c r="E31" s="151"/>
      <c r="F31" s="65">
        <f t="shared" si="1"/>
        <v>-28.270000000003925</v>
      </c>
      <c r="G31" s="152"/>
      <c r="H31" s="55">
        <v>10</v>
      </c>
      <c r="I31" s="122" t="s">
        <v>166</v>
      </c>
      <c r="J31" s="46"/>
      <c r="K31" s="153"/>
      <c r="L31" s="122" t="s">
        <v>167</v>
      </c>
      <c r="M31" s="49" t="s">
        <v>38</v>
      </c>
      <c r="N31" s="50" t="s">
        <v>56</v>
      </c>
      <c r="O31" s="43">
        <f t="shared" si="4"/>
        <v>-64</v>
      </c>
      <c r="P31" s="51" t="str">
        <f>IF(OR(M31=$X$5,N31=$Z$21,N31=$Z$22,N31=$Z$23,N31=$Z$24,N31=$Z$25,N31=$Z$29,N31=$Z$33,N31=$Z$35,N31=$Z$39,N31=$Z$40,N31=$Z$41,N31=0),"",IF(M31="ventes",O31-O31/(1+7%),O31-O31/(1+19.6%)))</f>
        <v/>
      </c>
      <c r="Q31" s="52"/>
      <c r="R31" s="52"/>
      <c r="S31" s="53" t="str">
        <f t="shared" si="5"/>
        <v>frais</v>
      </c>
      <c r="T31" s="54" t="str">
        <f t="shared" si="0"/>
        <v/>
      </c>
      <c r="V31" s="510"/>
      <c r="W31" s="56">
        <v>29</v>
      </c>
      <c r="X31" s="56"/>
      <c r="Y31" s="45"/>
      <c r="Z31" s="168" t="s">
        <v>168</v>
      </c>
      <c r="AA31" s="169" t="s">
        <v>169</v>
      </c>
      <c r="AB31" s="170" t="s">
        <v>128</v>
      </c>
      <c r="AC31" s="45"/>
    </row>
    <row r="32" spans="1:158" s="61" customFormat="1" ht="21" customHeight="1" thickTop="1">
      <c r="A32" s="148">
        <v>41198</v>
      </c>
      <c r="B32" s="149" t="s">
        <v>170</v>
      </c>
      <c r="C32" s="171">
        <v>41198</v>
      </c>
      <c r="D32" s="42">
        <v>1814</v>
      </c>
      <c r="E32" s="151"/>
      <c r="F32" s="65">
        <f t="shared" si="1"/>
        <v>-1842.2700000000038</v>
      </c>
      <c r="G32" s="152"/>
      <c r="H32" s="86" t="s">
        <v>67</v>
      </c>
      <c r="I32" s="122" t="s">
        <v>171</v>
      </c>
      <c r="J32" s="46"/>
      <c r="K32" s="153"/>
      <c r="L32" s="122" t="s">
        <v>172</v>
      </c>
      <c r="M32" s="49" t="s">
        <v>48</v>
      </c>
      <c r="N32" s="50" t="s">
        <v>127</v>
      </c>
      <c r="O32" s="43">
        <f t="shared" si="4"/>
        <v>-1814</v>
      </c>
      <c r="P32" s="51" t="str">
        <f>IF(OR(M32=$X$5,N32=$Z$21,N32=$Z$22,N32=$Z$23,N32=$Z$24,N32=$Z$25,N32=$Z$29,N32=$Z$33,N32=$Z$35,N32=$Z$39,N32=$Z$40,N32=$Z$41,N32=0),"",O32-O32/(1+19.6%))</f>
        <v/>
      </c>
      <c r="Q32" s="52"/>
      <c r="R32" s="52"/>
      <c r="S32" s="53" t="str">
        <f t="shared" si="5"/>
        <v>salaires</v>
      </c>
      <c r="T32" s="54" t="str">
        <f t="shared" si="0"/>
        <v/>
      </c>
      <c r="V32" s="510"/>
      <c r="W32" s="56">
        <v>30</v>
      </c>
      <c r="X32" s="56"/>
      <c r="Y32" s="45"/>
      <c r="Z32" s="154" t="s">
        <v>154</v>
      </c>
      <c r="AA32" s="155" t="s">
        <v>155</v>
      </c>
      <c r="AB32" s="156" t="s">
        <v>33</v>
      </c>
      <c r="AC32" s="45"/>
    </row>
    <row r="33" spans="1:158" s="61" customFormat="1" ht="21" customHeight="1">
      <c r="A33" s="172">
        <v>41199</v>
      </c>
      <c r="B33" s="173" t="s">
        <v>173</v>
      </c>
      <c r="C33" s="174">
        <v>41199</v>
      </c>
      <c r="D33" s="42">
        <v>835.87</v>
      </c>
      <c r="E33" s="175"/>
      <c r="F33" s="65">
        <f t="shared" si="1"/>
        <v>-2678.140000000004</v>
      </c>
      <c r="G33" s="45"/>
      <c r="H33" s="86" t="s">
        <v>67</v>
      </c>
      <c r="I33" s="122" t="s">
        <v>174</v>
      </c>
      <c r="J33" s="46"/>
      <c r="K33" s="153"/>
      <c r="L33" s="122" t="s">
        <v>172</v>
      </c>
      <c r="M33" s="49" t="s">
        <v>48</v>
      </c>
      <c r="N33" s="50" t="s">
        <v>127</v>
      </c>
      <c r="O33" s="43">
        <f t="shared" si="4"/>
        <v>-835.87</v>
      </c>
      <c r="P33" s="51" t="str">
        <f>IF(OR(M33=$X$5,N33=$Z$21,N33=$Z$22,N33=$Z$23,N33=$Z$24,N33=$Z$25,N33=$Z$29,N33=$Z$33,N33=$Z$35,N33=$Z$39,N33=$Z$40,N33=$Z$41,N33=0),"",O33-O33/(1+19.6%))</f>
        <v/>
      </c>
      <c r="Q33" s="52"/>
      <c r="R33" s="52"/>
      <c r="S33" s="53" t="str">
        <f t="shared" si="5"/>
        <v>salaires</v>
      </c>
      <c r="T33" s="54" t="str">
        <f t="shared" si="0"/>
        <v/>
      </c>
      <c r="V33" s="510"/>
      <c r="W33" s="56">
        <v>31</v>
      </c>
      <c r="X33" s="56"/>
      <c r="Y33" s="45"/>
      <c r="Z33" s="176" t="s">
        <v>61</v>
      </c>
      <c r="AA33" s="177" t="s">
        <v>175</v>
      </c>
      <c r="AB33" s="178" t="s">
        <v>33</v>
      </c>
      <c r="AC33" s="45"/>
    </row>
    <row r="34" spans="1:158" s="61" customFormat="1" ht="21" customHeight="1">
      <c r="A34" s="148">
        <v>41199</v>
      </c>
      <c r="B34" s="149" t="s">
        <v>176</v>
      </c>
      <c r="C34" s="171">
        <v>41199</v>
      </c>
      <c r="D34" s="42"/>
      <c r="E34" s="151">
        <v>1751.7</v>
      </c>
      <c r="F34" s="65">
        <f t="shared" si="1"/>
        <v>-926.44000000000392</v>
      </c>
      <c r="G34" s="152"/>
      <c r="H34" s="86" t="s">
        <v>67</v>
      </c>
      <c r="I34" s="122" t="s">
        <v>177</v>
      </c>
      <c r="J34" s="47" t="s">
        <v>94</v>
      </c>
      <c r="K34" s="153"/>
      <c r="L34" s="122" t="s">
        <v>178</v>
      </c>
      <c r="M34" s="49" t="s">
        <v>29</v>
      </c>
      <c r="N34" s="50" t="s">
        <v>92</v>
      </c>
      <c r="O34" s="43">
        <f t="shared" si="4"/>
        <v>1751.7</v>
      </c>
      <c r="P34" s="51">
        <f>IF(OR(M34=$X$5,N34=$Z$21,N34=$Z$22,N34=$Z$23,N34=$Z$24,N34=$Z$25,N34=$Z$29,N34=$Z$33,N34=$Z$35,N34=$Z$39,N34=$Z$40,N34=$Z$41,N34=0),"",O34-O34/(1+19.6%))</f>
        <v>287.06789297658861</v>
      </c>
      <c r="Q34" s="52"/>
      <c r="R34" s="52"/>
      <c r="S34" s="53" t="str">
        <f t="shared" si="5"/>
        <v>ventes</v>
      </c>
      <c r="T34" s="54">
        <f t="shared" si="0"/>
        <v>287.06789297658861</v>
      </c>
      <c r="V34" s="510"/>
      <c r="W34" s="56">
        <v>32</v>
      </c>
      <c r="X34" s="56"/>
      <c r="Y34" s="45"/>
      <c r="Z34" s="179" t="s">
        <v>179</v>
      </c>
      <c r="AA34" s="180" t="s">
        <v>51</v>
      </c>
      <c r="AB34" s="180" t="s">
        <v>33</v>
      </c>
      <c r="AC34" s="45"/>
    </row>
    <row r="35" spans="1:158" s="61" customFormat="1" ht="21" customHeight="1">
      <c r="A35" s="148">
        <v>41199</v>
      </c>
      <c r="B35" s="149" t="s">
        <v>180</v>
      </c>
      <c r="C35" s="150">
        <v>41199</v>
      </c>
      <c r="D35" s="42">
        <v>6.75</v>
      </c>
      <c r="E35" s="151"/>
      <c r="F35" s="65">
        <f t="shared" si="1"/>
        <v>-933.19000000000392</v>
      </c>
      <c r="G35" s="181" t="s">
        <v>181</v>
      </c>
      <c r="H35" s="55">
        <v>10</v>
      </c>
      <c r="I35" s="122" t="s">
        <v>182</v>
      </c>
      <c r="J35" s="46"/>
      <c r="K35" s="153"/>
      <c r="L35" s="122" t="s">
        <v>55</v>
      </c>
      <c r="M35" s="49" t="s">
        <v>38</v>
      </c>
      <c r="N35" s="50" t="s">
        <v>56</v>
      </c>
      <c r="O35" s="43">
        <f t="shared" si="4"/>
        <v>-6.75</v>
      </c>
      <c r="P35" s="51" t="str">
        <f>IF(OR(M35=$X$5,N35=$Z$21,N35=$Z$22,N35=$Z$23,N35=$Z$24,N35=$Z$25,N35=$Z$29,N35=$Z$33,N35=$Z$35,N35=$Z$39,N35=$Z$40,N35=$Z$41,N35=0),"",O35-O35/(1+19.6%))</f>
        <v/>
      </c>
      <c r="Q35" s="52"/>
      <c r="R35" s="52"/>
      <c r="S35" s="53" t="str">
        <f t="shared" si="5"/>
        <v>frais</v>
      </c>
      <c r="T35" s="54" t="str">
        <f t="shared" si="0"/>
        <v/>
      </c>
      <c r="V35" s="510"/>
      <c r="W35" s="182">
        <v>33</v>
      </c>
      <c r="X35" s="182"/>
      <c r="Y35" s="183"/>
      <c r="Z35" s="184" t="s">
        <v>21</v>
      </c>
      <c r="AA35" s="185" t="s">
        <v>183</v>
      </c>
      <c r="AB35" s="186" t="s">
        <v>128</v>
      </c>
      <c r="AC35" s="45" t="s">
        <v>141</v>
      </c>
    </row>
    <row r="36" spans="1:158" s="61" customFormat="1" ht="21" customHeight="1">
      <c r="A36" s="148">
        <v>41204</v>
      </c>
      <c r="B36" s="149" t="s">
        <v>184</v>
      </c>
      <c r="C36" s="150">
        <v>41204</v>
      </c>
      <c r="D36" s="42">
        <v>237</v>
      </c>
      <c r="E36" s="151"/>
      <c r="F36" s="65">
        <f t="shared" si="1"/>
        <v>-1170.1900000000039</v>
      </c>
      <c r="G36" s="152"/>
      <c r="H36" s="55">
        <v>10</v>
      </c>
      <c r="I36" s="122" t="s">
        <v>185</v>
      </c>
      <c r="J36" s="46"/>
      <c r="K36" s="153"/>
      <c r="L36" s="122" t="s">
        <v>186</v>
      </c>
      <c r="M36" s="49" t="s">
        <v>38</v>
      </c>
      <c r="N36" s="50" t="s">
        <v>56</v>
      </c>
      <c r="O36" s="43">
        <f t="shared" si="4"/>
        <v>-237</v>
      </c>
      <c r="P36" s="187">
        <v>-38.840000000000003</v>
      </c>
      <c r="Q36" s="52"/>
      <c r="R36" s="52"/>
      <c r="S36" s="53" t="str">
        <f t="shared" si="5"/>
        <v>frais</v>
      </c>
      <c r="T36" s="54">
        <f t="shared" si="0"/>
        <v>-38.840000000000003</v>
      </c>
      <c r="V36" s="510"/>
      <c r="W36" s="56">
        <v>34</v>
      </c>
      <c r="X36" s="182"/>
      <c r="Y36" s="183"/>
      <c r="Z36" s="188" t="s">
        <v>187</v>
      </c>
      <c r="AA36" s="189" t="s">
        <v>188</v>
      </c>
      <c r="AB36" s="190" t="s">
        <v>32</v>
      </c>
      <c r="AC36" s="45"/>
      <c r="AR36" s="191"/>
      <c r="AS36" s="191"/>
    </row>
    <row r="37" spans="1:158" s="61" customFormat="1" ht="21" customHeight="1">
      <c r="A37" s="148">
        <v>41205</v>
      </c>
      <c r="B37" s="149" t="s">
        <v>189</v>
      </c>
      <c r="C37" s="150">
        <v>41205</v>
      </c>
      <c r="D37" s="42">
        <v>122</v>
      </c>
      <c r="E37" s="151"/>
      <c r="F37" s="65">
        <f t="shared" si="1"/>
        <v>-1292.1900000000039</v>
      </c>
      <c r="G37" s="152"/>
      <c r="H37" s="55">
        <v>10</v>
      </c>
      <c r="I37" s="122" t="s">
        <v>151</v>
      </c>
      <c r="J37" s="46"/>
      <c r="K37" s="153"/>
      <c r="L37" s="122" t="s">
        <v>152</v>
      </c>
      <c r="M37" s="49" t="s">
        <v>63</v>
      </c>
      <c r="N37" s="50" t="s">
        <v>153</v>
      </c>
      <c r="O37" s="43">
        <f t="shared" si="4"/>
        <v>-122</v>
      </c>
      <c r="P37" s="51">
        <f>IF(OR(M37=$X$5,N37=$Z$21,N37=$Z$22,N37=$Z$23,N37=$Z$24,N37=$Z$25,N37=$Z$29,N37=$Z$33,N37=$Z$35,N37=$Z$39,N37=$Z$40,N37=$Z$41,N37=0),"",IF(M37="ventes",O37-O37/(1+7%),O37-O37/(1+19.6%)))</f>
        <v>-19.993311036789294</v>
      </c>
      <c r="Q37" s="52"/>
      <c r="R37" s="52"/>
      <c r="S37" s="53" t="str">
        <f t="shared" si="5"/>
        <v>materiel</v>
      </c>
      <c r="T37" s="54">
        <f t="shared" si="0"/>
        <v>-19.993311036789294</v>
      </c>
      <c r="V37" s="510"/>
      <c r="W37" s="182">
        <v>35</v>
      </c>
      <c r="X37" s="192"/>
      <c r="Y37" s="191"/>
      <c r="Z37" s="193" t="s">
        <v>190</v>
      </c>
      <c r="AA37" s="194" t="s">
        <v>191</v>
      </c>
      <c r="AB37" s="195" t="s">
        <v>32</v>
      </c>
      <c r="AC37" s="45"/>
      <c r="AR37" s="191"/>
      <c r="AS37" s="191"/>
    </row>
    <row r="38" spans="1:158" s="61" customFormat="1" ht="21" customHeight="1">
      <c r="A38" s="148">
        <v>41207</v>
      </c>
      <c r="B38" s="149" t="s">
        <v>176</v>
      </c>
      <c r="C38" s="150">
        <v>41207</v>
      </c>
      <c r="D38" s="42"/>
      <c r="E38" s="151">
        <v>3824.79</v>
      </c>
      <c r="F38" s="65">
        <f t="shared" si="1"/>
        <v>2532.5999999999958</v>
      </c>
      <c r="G38" s="152"/>
      <c r="H38" s="55">
        <v>10</v>
      </c>
      <c r="I38" s="122" t="s">
        <v>192</v>
      </c>
      <c r="J38" s="46"/>
      <c r="K38" s="163" t="s">
        <v>193</v>
      </c>
      <c r="L38" s="122" t="s">
        <v>80</v>
      </c>
      <c r="M38" s="49" t="s">
        <v>29</v>
      </c>
      <c r="N38" s="50" t="s">
        <v>31</v>
      </c>
      <c r="O38" s="43">
        <v>1158.52</v>
      </c>
      <c r="P38" s="51">
        <f t="shared" ref="P38:P54" si="6">IF(OR(M38=$X$5,N38=$Z$21,N38=$Z$22,N38=$Z$23,N38=$Z$24,N38=$Z$25,N38=$Z$29,N38=$Z$33,N38=$Z$35,N38=$Z$39,N38=$Z$40,N38=$Z$41,N38=0),"",O38-O38/(1+19.6%))</f>
        <v>189.85779264214045</v>
      </c>
      <c r="Q38" s="52"/>
      <c r="R38" s="52"/>
      <c r="S38" s="53" t="str">
        <f t="shared" si="5"/>
        <v>ventes</v>
      </c>
      <c r="T38" s="54">
        <f t="shared" si="0"/>
        <v>189.85779264214045</v>
      </c>
      <c r="V38" s="510"/>
      <c r="W38" s="56">
        <v>36</v>
      </c>
      <c r="X38" s="192"/>
      <c r="Y38" s="191"/>
      <c r="Z38" s="196" t="s">
        <v>194</v>
      </c>
      <c r="AA38" s="197" t="s">
        <v>195</v>
      </c>
      <c r="AB38" s="198" t="s">
        <v>33</v>
      </c>
      <c r="AC38" s="45"/>
      <c r="AR38" s="191"/>
      <c r="AS38" s="191"/>
    </row>
    <row r="39" spans="1:158" s="61" customFormat="1" ht="21" customHeight="1">
      <c r="A39" s="148">
        <v>41207</v>
      </c>
      <c r="B39" s="149" t="s">
        <v>176</v>
      </c>
      <c r="C39" s="150">
        <v>41207</v>
      </c>
      <c r="D39" s="42"/>
      <c r="E39" s="151"/>
      <c r="F39" s="65">
        <f t="shared" si="1"/>
        <v>2532.5999999999958</v>
      </c>
      <c r="G39" s="152"/>
      <c r="H39" s="55">
        <v>10</v>
      </c>
      <c r="I39" s="122" t="s">
        <v>192</v>
      </c>
      <c r="J39" s="46"/>
      <c r="K39" s="163" t="s">
        <v>196</v>
      </c>
      <c r="L39" s="122" t="s">
        <v>197</v>
      </c>
      <c r="M39" s="49" t="s">
        <v>29</v>
      </c>
      <c r="N39" s="50" t="s">
        <v>71</v>
      </c>
      <c r="O39" s="43">
        <v>1963.59</v>
      </c>
      <c r="P39" s="51">
        <f t="shared" si="6"/>
        <v>321.79234113712369</v>
      </c>
      <c r="Q39" s="52"/>
      <c r="R39" s="52"/>
      <c r="S39" s="53" t="str">
        <f t="shared" si="5"/>
        <v>ventes</v>
      </c>
      <c r="T39" s="54">
        <f t="shared" si="0"/>
        <v>321.79234113712369</v>
      </c>
      <c r="V39" s="510"/>
      <c r="W39" s="182">
        <v>37</v>
      </c>
      <c r="X39" s="192"/>
      <c r="Y39" s="199"/>
      <c r="Z39" s="200" t="s">
        <v>198</v>
      </c>
      <c r="AA39" s="201" t="s">
        <v>199</v>
      </c>
      <c r="AB39" s="202" t="s">
        <v>33</v>
      </c>
      <c r="AC39" s="45" t="s">
        <v>141</v>
      </c>
      <c r="AR39" s="191"/>
      <c r="AS39" s="191"/>
    </row>
    <row r="40" spans="1:158" s="61" customFormat="1" ht="21" customHeight="1">
      <c r="A40" s="148">
        <v>41207</v>
      </c>
      <c r="B40" s="149" t="s">
        <v>176</v>
      </c>
      <c r="C40" s="150">
        <v>41207</v>
      </c>
      <c r="D40" s="42"/>
      <c r="E40" s="151"/>
      <c r="F40" s="65">
        <f t="shared" si="1"/>
        <v>2532.5999999999958</v>
      </c>
      <c r="G40" s="152"/>
      <c r="H40" s="55">
        <v>10</v>
      </c>
      <c r="I40" s="122" t="s">
        <v>200</v>
      </c>
      <c r="J40" s="46"/>
      <c r="K40" s="163" t="s">
        <v>201</v>
      </c>
      <c r="L40" s="122" t="s">
        <v>80</v>
      </c>
      <c r="M40" s="49" t="s">
        <v>29</v>
      </c>
      <c r="N40" s="50" t="s">
        <v>31</v>
      </c>
      <c r="O40" s="43">
        <v>149.62</v>
      </c>
      <c r="P40" s="51">
        <f t="shared" si="6"/>
        <v>24.519665551839466</v>
      </c>
      <c r="Q40" s="52"/>
      <c r="R40" s="52"/>
      <c r="S40" s="53" t="str">
        <f t="shared" si="5"/>
        <v>ventes</v>
      </c>
      <c r="T40" s="54">
        <f t="shared" si="0"/>
        <v>24.519665551839466</v>
      </c>
      <c r="V40" s="510"/>
      <c r="W40" s="56">
        <v>38</v>
      </c>
      <c r="X40" s="192"/>
      <c r="Y40" s="191"/>
      <c r="Z40" s="203" t="s">
        <v>202</v>
      </c>
      <c r="AA40" s="204" t="s">
        <v>44</v>
      </c>
      <c r="AB40" s="205" t="s">
        <v>128</v>
      </c>
      <c r="AC40" s="45" t="s">
        <v>141</v>
      </c>
      <c r="AG40" s="129"/>
      <c r="AH40" s="129"/>
      <c r="AI40" s="129"/>
      <c r="AJ40" s="129"/>
      <c r="AK40" s="129"/>
      <c r="AL40" s="129"/>
      <c r="AM40" s="129"/>
      <c r="AN40" s="129"/>
      <c r="AO40" s="129"/>
      <c r="AP40" s="129"/>
      <c r="AQ40" s="129"/>
      <c r="AR40" s="206"/>
      <c r="AS40" s="206"/>
      <c r="AT40" s="129"/>
      <c r="AU40" s="129"/>
      <c r="AV40" s="129"/>
      <c r="AW40" s="129"/>
      <c r="AX40" s="129"/>
      <c r="AY40" s="129"/>
      <c r="AZ40" s="129"/>
      <c r="BA40" s="129"/>
      <c r="BB40" s="129"/>
      <c r="BC40" s="129"/>
      <c r="BD40" s="129"/>
      <c r="BE40" s="129"/>
      <c r="BF40" s="129"/>
      <c r="BG40" s="129"/>
      <c r="BH40" s="129"/>
      <c r="BI40" s="129"/>
      <c r="BJ40" s="129"/>
      <c r="BK40" s="129"/>
      <c r="BL40" s="129"/>
      <c r="BM40" s="129"/>
      <c r="BN40" s="129"/>
      <c r="BO40" s="129"/>
      <c r="BP40" s="129"/>
      <c r="BQ40" s="129"/>
      <c r="BR40" s="129"/>
      <c r="BS40" s="129"/>
      <c r="BT40" s="129"/>
      <c r="BU40" s="129"/>
      <c r="BV40" s="129"/>
      <c r="BW40" s="129"/>
      <c r="BX40" s="129"/>
      <c r="BY40" s="129"/>
      <c r="BZ40" s="129"/>
      <c r="CA40" s="129"/>
      <c r="CB40" s="129"/>
      <c r="CC40" s="129"/>
      <c r="CD40" s="129"/>
      <c r="CE40" s="129"/>
      <c r="CF40" s="129"/>
      <c r="CG40" s="129"/>
      <c r="CH40" s="129"/>
      <c r="CI40" s="129"/>
      <c r="CJ40" s="129"/>
      <c r="CK40" s="129"/>
      <c r="CL40" s="129"/>
      <c r="CM40" s="129"/>
      <c r="CN40" s="129"/>
      <c r="CO40" s="129"/>
      <c r="CP40" s="129"/>
      <c r="CQ40" s="129"/>
      <c r="CR40" s="129"/>
      <c r="CS40" s="129"/>
      <c r="CT40" s="129"/>
      <c r="CU40" s="129"/>
      <c r="CV40" s="129"/>
      <c r="CW40" s="129"/>
      <c r="CX40" s="129"/>
      <c r="CY40" s="129"/>
      <c r="CZ40" s="129"/>
      <c r="DA40" s="129"/>
      <c r="DB40" s="129"/>
      <c r="DC40" s="129"/>
      <c r="DD40" s="129"/>
      <c r="DE40" s="129"/>
      <c r="DF40" s="129"/>
      <c r="DG40" s="129"/>
      <c r="DH40" s="129"/>
      <c r="DI40" s="129"/>
      <c r="DJ40" s="129"/>
      <c r="DK40" s="129"/>
      <c r="DL40" s="129"/>
      <c r="DM40" s="129"/>
      <c r="DN40" s="129"/>
      <c r="DO40" s="129"/>
      <c r="DP40" s="129"/>
      <c r="DQ40" s="129"/>
      <c r="DR40" s="129"/>
      <c r="DS40" s="129"/>
      <c r="DT40" s="129"/>
      <c r="DU40" s="129"/>
      <c r="DV40" s="129"/>
      <c r="DW40" s="129"/>
      <c r="DX40" s="129"/>
      <c r="DY40" s="129"/>
      <c r="DZ40" s="129"/>
      <c r="EA40" s="129"/>
      <c r="EB40" s="129"/>
      <c r="EC40" s="129"/>
      <c r="ED40" s="129"/>
      <c r="EE40" s="129"/>
      <c r="EF40" s="129"/>
      <c r="EG40" s="129"/>
      <c r="EH40" s="129"/>
      <c r="EI40" s="129"/>
      <c r="EJ40" s="129"/>
      <c r="EK40" s="129"/>
      <c r="EL40" s="129"/>
      <c r="EM40" s="129"/>
      <c r="EN40" s="129"/>
      <c r="EO40" s="129"/>
      <c r="EP40" s="129"/>
      <c r="EQ40" s="129"/>
      <c r="ER40" s="129"/>
      <c r="ES40" s="129"/>
      <c r="ET40" s="129"/>
      <c r="EU40" s="129"/>
      <c r="EV40" s="129"/>
      <c r="EW40" s="129"/>
      <c r="EX40" s="129"/>
      <c r="EY40" s="129"/>
      <c r="EZ40" s="129"/>
      <c r="FA40" s="129"/>
      <c r="FB40" s="129"/>
    </row>
    <row r="41" spans="1:158" s="129" customFormat="1" ht="21" customHeight="1">
      <c r="A41" s="148">
        <v>41207</v>
      </c>
      <c r="B41" s="149" t="s">
        <v>176</v>
      </c>
      <c r="C41" s="150">
        <v>41207</v>
      </c>
      <c r="D41" s="42"/>
      <c r="E41" s="151"/>
      <c r="F41" s="65">
        <f t="shared" si="1"/>
        <v>2532.5999999999958</v>
      </c>
      <c r="G41" s="152"/>
      <c r="H41" s="55">
        <v>10</v>
      </c>
      <c r="I41" s="122" t="s">
        <v>200</v>
      </c>
      <c r="J41" s="46"/>
      <c r="K41" s="163" t="s">
        <v>203</v>
      </c>
      <c r="L41" s="122" t="s">
        <v>197</v>
      </c>
      <c r="M41" s="49" t="s">
        <v>29</v>
      </c>
      <c r="N41" s="50" t="s">
        <v>71</v>
      </c>
      <c r="O41" s="43">
        <v>327.51</v>
      </c>
      <c r="P41" s="51">
        <f t="shared" si="6"/>
        <v>53.67220735785952</v>
      </c>
      <c r="Q41" s="52"/>
      <c r="R41" s="52"/>
      <c r="S41" s="53" t="str">
        <f t="shared" si="5"/>
        <v>ventes</v>
      </c>
      <c r="T41" s="54">
        <f t="shared" si="0"/>
        <v>53.67220735785952</v>
      </c>
      <c r="U41" s="61"/>
      <c r="V41" s="511"/>
      <c r="W41" s="207">
        <v>39</v>
      </c>
      <c r="X41" s="208"/>
      <c r="Y41" s="209"/>
      <c r="Z41" s="210" t="s">
        <v>204</v>
      </c>
      <c r="AA41" s="211" t="s">
        <v>44</v>
      </c>
      <c r="AB41" s="212" t="s">
        <v>32</v>
      </c>
      <c r="AC41" s="213" t="s">
        <v>141</v>
      </c>
      <c r="AE41" s="61"/>
      <c r="AF41" s="61"/>
      <c r="AR41" s="206"/>
      <c r="AS41" s="206"/>
    </row>
    <row r="42" spans="1:158" s="141" customFormat="1" ht="18.75" customHeight="1" thickBot="1">
      <c r="A42" s="148">
        <v>41207</v>
      </c>
      <c r="B42" s="149" t="s">
        <v>176</v>
      </c>
      <c r="C42" s="171">
        <v>41207</v>
      </c>
      <c r="D42" s="42"/>
      <c r="E42" s="151"/>
      <c r="F42" s="65">
        <f>F41+E42-D42</f>
        <v>2532.5999999999958</v>
      </c>
      <c r="G42" s="152"/>
      <c r="H42" s="86" t="s">
        <v>67</v>
      </c>
      <c r="I42" s="122" t="s">
        <v>99</v>
      </c>
      <c r="J42" s="46"/>
      <c r="K42" s="163" t="s">
        <v>205</v>
      </c>
      <c r="L42" s="122" t="s">
        <v>197</v>
      </c>
      <c r="M42" s="49" t="s">
        <v>29</v>
      </c>
      <c r="N42" s="50" t="s">
        <v>75</v>
      </c>
      <c r="O42" s="43">
        <v>225.55</v>
      </c>
      <c r="P42" s="51">
        <f t="shared" si="6"/>
        <v>36.963043478260857</v>
      </c>
      <c r="Q42" s="52"/>
      <c r="R42" s="52"/>
      <c r="S42" s="53" t="str">
        <f t="shared" si="5"/>
        <v>ventes</v>
      </c>
      <c r="T42" s="54">
        <f t="shared" si="0"/>
        <v>36.963043478260857</v>
      </c>
      <c r="U42" s="61"/>
      <c r="V42" s="61"/>
      <c r="W42" s="192"/>
      <c r="X42" s="192"/>
      <c r="Y42" s="191"/>
      <c r="Z42" s="126"/>
      <c r="AA42" s="214"/>
      <c r="AB42" s="215"/>
      <c r="AC42" s="45"/>
      <c r="AD42" s="61"/>
      <c r="AE42" s="61"/>
      <c r="AF42" s="61"/>
      <c r="AR42" s="216"/>
      <c r="AS42" s="216"/>
    </row>
    <row r="43" spans="1:158" s="141" customFormat="1" ht="18.75" customHeight="1" thickTop="1" thickBot="1">
      <c r="A43" s="148">
        <v>41208</v>
      </c>
      <c r="B43" s="149" t="s">
        <v>206</v>
      </c>
      <c r="C43" s="171">
        <v>41211</v>
      </c>
      <c r="D43" s="42"/>
      <c r="E43" s="151">
        <v>1936.38</v>
      </c>
      <c r="F43" s="65">
        <f t="shared" ref="F43:F54" si="7">F42+E43-D43</f>
        <v>4468.9799999999959</v>
      </c>
      <c r="G43" s="152"/>
      <c r="H43" s="86" t="s">
        <v>67</v>
      </c>
      <c r="I43" s="122" t="s">
        <v>207</v>
      </c>
      <c r="J43" s="123" t="s">
        <v>68</v>
      </c>
      <c r="K43" s="163" t="s">
        <v>208</v>
      </c>
      <c r="L43" s="122" t="s">
        <v>178</v>
      </c>
      <c r="M43" s="49" t="s">
        <v>29</v>
      </c>
      <c r="N43" s="50" t="s">
        <v>92</v>
      </c>
      <c r="O43" s="43">
        <v>1751.71</v>
      </c>
      <c r="P43" s="51">
        <f t="shared" si="6"/>
        <v>287.06953177257515</v>
      </c>
      <c r="Q43" s="52"/>
      <c r="R43" s="52"/>
      <c r="S43" s="53" t="str">
        <f t="shared" si="5"/>
        <v>ventes</v>
      </c>
      <c r="T43" s="54">
        <f t="shared" si="0"/>
        <v>287.06953177257515</v>
      </c>
      <c r="U43" s="61"/>
      <c r="V43" s="61"/>
      <c r="W43" s="192"/>
      <c r="X43" s="192"/>
      <c r="Y43" s="191"/>
      <c r="Z43" s="126"/>
      <c r="AA43" s="214"/>
      <c r="AB43" s="215"/>
      <c r="AC43" s="45"/>
      <c r="AD43" s="61"/>
      <c r="AE43" s="61"/>
      <c r="AF43" s="61"/>
      <c r="AR43" s="216"/>
      <c r="AS43" s="216"/>
    </row>
    <row r="44" spans="1:158" s="141" customFormat="1" ht="18.75" customHeight="1" thickTop="1" thickBot="1">
      <c r="A44" s="148">
        <v>41208</v>
      </c>
      <c r="B44" s="149" t="s">
        <v>206</v>
      </c>
      <c r="C44" s="150">
        <v>41211</v>
      </c>
      <c r="D44" s="42"/>
      <c r="E44" s="151"/>
      <c r="F44" s="65">
        <f t="shared" si="7"/>
        <v>4468.9799999999959</v>
      </c>
      <c r="G44" s="152"/>
      <c r="H44" s="55">
        <v>10</v>
      </c>
      <c r="I44" s="122" t="s">
        <v>209</v>
      </c>
      <c r="J44" s="123" t="s">
        <v>68</v>
      </c>
      <c r="K44" s="163" t="s">
        <v>210</v>
      </c>
      <c r="L44" s="122" t="s">
        <v>211</v>
      </c>
      <c r="M44" s="49" t="s">
        <v>29</v>
      </c>
      <c r="N44" s="50" t="s">
        <v>31</v>
      </c>
      <c r="O44" s="43">
        <v>59.27</v>
      </c>
      <c r="P44" s="51">
        <f t="shared" si="6"/>
        <v>9.7131438127090277</v>
      </c>
      <c r="Q44" s="52"/>
      <c r="R44" s="52"/>
      <c r="S44" s="53" t="str">
        <f t="shared" si="5"/>
        <v>ventes</v>
      </c>
      <c r="T44" s="54">
        <f>P44</f>
        <v>9.7131438127090277</v>
      </c>
      <c r="U44" s="61"/>
      <c r="V44" s="61"/>
      <c r="W44" s="192"/>
      <c r="X44" s="192"/>
      <c r="Y44" s="191"/>
      <c r="Z44" s="126"/>
      <c r="AA44" s="214"/>
      <c r="AB44" s="215"/>
      <c r="AC44" s="45"/>
      <c r="AD44" s="61"/>
      <c r="AE44" s="61"/>
      <c r="AF44" s="61"/>
      <c r="AR44" s="216"/>
      <c r="AS44" s="216"/>
    </row>
    <row r="45" spans="1:158" s="141" customFormat="1" ht="18.75" customHeight="1" thickTop="1" thickBot="1">
      <c r="A45" s="148">
        <v>41208</v>
      </c>
      <c r="B45" s="149" t="s">
        <v>206</v>
      </c>
      <c r="C45" s="150">
        <v>41211</v>
      </c>
      <c r="D45" s="42"/>
      <c r="E45" s="151"/>
      <c r="F45" s="65">
        <f t="shared" si="7"/>
        <v>4468.9799999999959</v>
      </c>
      <c r="G45" s="152"/>
      <c r="H45" s="55">
        <v>10</v>
      </c>
      <c r="I45" s="122" t="s">
        <v>212</v>
      </c>
      <c r="J45" s="123" t="s">
        <v>68</v>
      </c>
      <c r="K45" s="163" t="s">
        <v>213</v>
      </c>
      <c r="L45" s="122" t="s">
        <v>211</v>
      </c>
      <c r="M45" s="49" t="s">
        <v>29</v>
      </c>
      <c r="N45" s="50" t="s">
        <v>31</v>
      </c>
      <c r="O45" s="217">
        <v>37.979999999999997</v>
      </c>
      <c r="P45" s="51">
        <f t="shared" si="6"/>
        <v>6.2241471571906324</v>
      </c>
      <c r="Q45" s="52"/>
      <c r="R45" s="52"/>
      <c r="S45" s="53" t="str">
        <f t="shared" si="5"/>
        <v>ventes</v>
      </c>
      <c r="T45" s="54">
        <f>P45</f>
        <v>6.2241471571906324</v>
      </c>
      <c r="U45" s="61"/>
      <c r="V45" s="61"/>
      <c r="W45" s="192"/>
      <c r="X45" s="192"/>
      <c r="Y45" s="191"/>
      <c r="Z45" s="126"/>
      <c r="AA45" s="214"/>
      <c r="AB45" s="215"/>
      <c r="AC45" s="45"/>
      <c r="AD45" s="61"/>
      <c r="AE45" s="61"/>
      <c r="AF45" s="61"/>
      <c r="AR45" s="216"/>
      <c r="AS45" s="216"/>
    </row>
    <row r="46" spans="1:158" s="141" customFormat="1" ht="18.75" customHeight="1" thickTop="1" thickBot="1">
      <c r="A46" s="148">
        <v>41208</v>
      </c>
      <c r="B46" s="149" t="s">
        <v>206</v>
      </c>
      <c r="C46" s="150">
        <v>41211</v>
      </c>
      <c r="D46" s="42"/>
      <c r="E46" s="151"/>
      <c r="F46" s="65">
        <f t="shared" si="7"/>
        <v>4468.9799999999959</v>
      </c>
      <c r="G46" s="152"/>
      <c r="H46" s="55">
        <v>10</v>
      </c>
      <c r="I46" s="122" t="s">
        <v>214</v>
      </c>
      <c r="J46" s="123" t="s">
        <v>68</v>
      </c>
      <c r="K46" s="163" t="s">
        <v>215</v>
      </c>
      <c r="L46" s="122" t="s">
        <v>211</v>
      </c>
      <c r="M46" s="49" t="s">
        <v>29</v>
      </c>
      <c r="N46" s="50" t="s">
        <v>31</v>
      </c>
      <c r="O46" s="217">
        <v>87.42</v>
      </c>
      <c r="P46" s="51">
        <f t="shared" si="6"/>
        <v>14.32635451505017</v>
      </c>
      <c r="Q46" s="52"/>
      <c r="R46" s="52"/>
      <c r="S46" s="53" t="str">
        <f t="shared" si="5"/>
        <v>ventes</v>
      </c>
      <c r="T46" s="54">
        <f>P46</f>
        <v>14.32635451505017</v>
      </c>
      <c r="U46" s="61"/>
      <c r="V46" s="61"/>
      <c r="W46" s="192"/>
      <c r="X46" s="192"/>
      <c r="Y46" s="191"/>
      <c r="Z46" s="126"/>
      <c r="AA46" s="214"/>
      <c r="AB46" s="215"/>
      <c r="AC46" s="45"/>
      <c r="AD46" s="61"/>
      <c r="AE46" s="61"/>
      <c r="AF46" s="61"/>
      <c r="AR46" s="216"/>
      <c r="AS46" s="216"/>
    </row>
    <row r="47" spans="1:158" s="141" customFormat="1" ht="18.75" customHeight="1" thickTop="1" thickBot="1">
      <c r="A47" s="148">
        <v>41208</v>
      </c>
      <c r="B47" s="149" t="s">
        <v>216</v>
      </c>
      <c r="C47" s="150">
        <v>41208</v>
      </c>
      <c r="D47" s="42">
        <v>32.4</v>
      </c>
      <c r="E47" s="151"/>
      <c r="F47" s="65">
        <f t="shared" si="7"/>
        <v>4436.5799999999963</v>
      </c>
      <c r="G47" s="152"/>
      <c r="H47" s="55">
        <v>10</v>
      </c>
      <c r="I47" s="122" t="s">
        <v>46</v>
      </c>
      <c r="J47" s="46"/>
      <c r="K47" s="153"/>
      <c r="L47" s="122" t="s">
        <v>47</v>
      </c>
      <c r="M47" s="49" t="s">
        <v>38</v>
      </c>
      <c r="N47" s="50" t="s">
        <v>56</v>
      </c>
      <c r="O47" s="43">
        <f t="shared" ref="O47:O55" si="8">E47-D47</f>
        <v>-32.4</v>
      </c>
      <c r="P47" s="51" t="str">
        <f t="shared" si="6"/>
        <v/>
      </c>
      <c r="Q47" s="52"/>
      <c r="R47" s="52"/>
      <c r="S47" s="53" t="str">
        <f t="shared" ref="S47:S54" si="9">IF(M47&lt;&gt;"",VLOOKUP(M47,Categories,2,FALSE),"")</f>
        <v>frais</v>
      </c>
      <c r="T47" s="54" t="str">
        <f t="shared" ref="T47:T54" si="10">P47</f>
        <v/>
      </c>
      <c r="U47" s="61"/>
      <c r="V47" s="61"/>
      <c r="W47" s="192"/>
      <c r="X47" s="192"/>
      <c r="Y47" s="191"/>
      <c r="Z47" s="126"/>
      <c r="AA47" s="214"/>
      <c r="AB47" s="215"/>
      <c r="AC47" s="45"/>
      <c r="AD47" s="61"/>
      <c r="AE47" s="61"/>
      <c r="AF47" s="61"/>
      <c r="AR47" s="216"/>
      <c r="AS47" s="216"/>
    </row>
    <row r="48" spans="1:158" s="141" customFormat="1" ht="18.75" customHeight="1" thickTop="1" thickBot="1">
      <c r="A48" s="148">
        <v>41208</v>
      </c>
      <c r="B48" s="149" t="s">
        <v>217</v>
      </c>
      <c r="C48" s="150">
        <v>41208</v>
      </c>
      <c r="D48" s="42">
        <v>6.6</v>
      </c>
      <c r="E48" s="151"/>
      <c r="F48" s="65">
        <f t="shared" si="7"/>
        <v>4429.9799999999959</v>
      </c>
      <c r="G48" s="218" t="s">
        <v>218</v>
      </c>
      <c r="H48" s="55">
        <v>10</v>
      </c>
      <c r="I48" s="122" t="s">
        <v>219</v>
      </c>
      <c r="J48" s="46"/>
      <c r="K48" s="153"/>
      <c r="L48" s="122" t="s">
        <v>55</v>
      </c>
      <c r="M48" s="49" t="s">
        <v>38</v>
      </c>
      <c r="N48" s="50" t="s">
        <v>56</v>
      </c>
      <c r="O48" s="43">
        <f t="shared" si="8"/>
        <v>-6.6</v>
      </c>
      <c r="P48" s="51" t="str">
        <f t="shared" si="6"/>
        <v/>
      </c>
      <c r="Q48" s="52"/>
      <c r="R48" s="52"/>
      <c r="S48" s="53" t="str">
        <f t="shared" si="9"/>
        <v>frais</v>
      </c>
      <c r="T48" s="54" t="str">
        <f t="shared" si="10"/>
        <v/>
      </c>
      <c r="U48" s="61"/>
      <c r="V48" s="61"/>
      <c r="W48" s="192"/>
      <c r="X48" s="192"/>
      <c r="Y48" s="191"/>
      <c r="Z48" s="126"/>
      <c r="AA48" s="214"/>
      <c r="AB48" s="215"/>
      <c r="AC48" s="45"/>
      <c r="AD48" s="61"/>
      <c r="AE48" s="61"/>
      <c r="AF48" s="61"/>
      <c r="AR48" s="216"/>
      <c r="AS48" s="216"/>
    </row>
    <row r="49" spans="1:45" s="141" customFormat="1" ht="18.75" customHeight="1" thickTop="1" thickBot="1">
      <c r="A49" s="148">
        <v>41211</v>
      </c>
      <c r="B49" s="149" t="s">
        <v>220</v>
      </c>
      <c r="C49" s="150">
        <v>41211</v>
      </c>
      <c r="D49" s="42">
        <v>449.66</v>
      </c>
      <c r="E49" s="151"/>
      <c r="F49" s="65">
        <f t="shared" si="7"/>
        <v>3980.3199999999961</v>
      </c>
      <c r="G49" s="45"/>
      <c r="H49" s="55">
        <v>10</v>
      </c>
      <c r="I49" s="122" t="s">
        <v>221</v>
      </c>
      <c r="J49" s="46"/>
      <c r="K49" s="153"/>
      <c r="L49" s="122" t="s">
        <v>222</v>
      </c>
      <c r="M49" s="49" t="s">
        <v>62</v>
      </c>
      <c r="N49" s="50" t="s">
        <v>154</v>
      </c>
      <c r="O49" s="43">
        <f t="shared" si="8"/>
        <v>-449.66</v>
      </c>
      <c r="P49" s="51">
        <f t="shared" si="6"/>
        <v>-73.690100334448175</v>
      </c>
      <c r="Q49" s="52"/>
      <c r="R49" s="52"/>
      <c r="S49" s="53" t="str">
        <f t="shared" si="9"/>
        <v>gestion</v>
      </c>
      <c r="T49" s="54">
        <f t="shared" si="10"/>
        <v>-73.690100334448175</v>
      </c>
      <c r="U49" s="61"/>
      <c r="V49" s="61"/>
      <c r="W49" s="192"/>
      <c r="X49" s="192"/>
      <c r="Y49" s="191"/>
      <c r="Z49" s="126"/>
      <c r="AA49" s="214"/>
      <c r="AB49" s="215"/>
      <c r="AC49" s="45"/>
      <c r="AD49" s="61"/>
      <c r="AE49" s="61"/>
      <c r="AF49" s="61"/>
      <c r="AR49" s="216"/>
      <c r="AS49" s="216"/>
    </row>
    <row r="50" spans="1:45" s="141" customFormat="1" ht="18.75" customHeight="1" thickTop="1" thickBot="1">
      <c r="A50" s="148">
        <v>41211</v>
      </c>
      <c r="B50" s="149" t="s">
        <v>223</v>
      </c>
      <c r="C50" s="171">
        <v>41211</v>
      </c>
      <c r="D50" s="42">
        <v>2660</v>
      </c>
      <c r="E50" s="151"/>
      <c r="F50" s="65">
        <f t="shared" si="7"/>
        <v>1320.3199999999961</v>
      </c>
      <c r="G50" s="45"/>
      <c r="H50" s="86" t="s">
        <v>67</v>
      </c>
      <c r="I50" s="122" t="s">
        <v>224</v>
      </c>
      <c r="J50" s="46"/>
      <c r="K50" s="153"/>
      <c r="L50" s="122" t="s">
        <v>225</v>
      </c>
      <c r="M50" s="49" t="s">
        <v>62</v>
      </c>
      <c r="N50" s="50" t="s">
        <v>21</v>
      </c>
      <c r="O50" s="43">
        <f t="shared" si="8"/>
        <v>-2660</v>
      </c>
      <c r="P50" s="51" t="str">
        <f t="shared" si="6"/>
        <v/>
      </c>
      <c r="Q50" s="52"/>
      <c r="R50" s="52"/>
      <c r="S50" s="53" t="str">
        <f t="shared" si="9"/>
        <v>gestion</v>
      </c>
      <c r="T50" s="54" t="str">
        <f t="shared" si="10"/>
        <v/>
      </c>
      <c r="U50" s="61"/>
      <c r="V50" s="61"/>
      <c r="W50" s="192"/>
      <c r="X50" s="192"/>
      <c r="Y50" s="191"/>
      <c r="Z50" s="126"/>
      <c r="AA50" s="214"/>
      <c r="AB50" s="215"/>
      <c r="AC50" s="45"/>
      <c r="AD50" s="61"/>
      <c r="AE50" s="61"/>
      <c r="AF50" s="61"/>
      <c r="AR50" s="216"/>
      <c r="AS50" s="216"/>
    </row>
    <row r="51" spans="1:45" s="141" customFormat="1" ht="18.75" customHeight="1" thickTop="1" thickBot="1">
      <c r="A51" s="148">
        <v>41211</v>
      </c>
      <c r="B51" s="149" t="s">
        <v>226</v>
      </c>
      <c r="C51" s="150">
        <v>41211</v>
      </c>
      <c r="D51" s="42">
        <v>100</v>
      </c>
      <c r="E51" s="151"/>
      <c r="F51" s="65">
        <f t="shared" si="7"/>
        <v>1220.3199999999961</v>
      </c>
      <c r="G51" s="45"/>
      <c r="H51" s="55">
        <v>10</v>
      </c>
      <c r="I51" s="122" t="s">
        <v>89</v>
      </c>
      <c r="J51" s="46"/>
      <c r="K51" s="153"/>
      <c r="L51" s="122" t="s">
        <v>227</v>
      </c>
      <c r="M51" s="49" t="s">
        <v>63</v>
      </c>
      <c r="N51" s="50" t="s">
        <v>91</v>
      </c>
      <c r="O51" s="43">
        <f t="shared" si="8"/>
        <v>-100</v>
      </c>
      <c r="P51" s="51" t="str">
        <f t="shared" si="6"/>
        <v/>
      </c>
      <c r="Q51" s="52"/>
      <c r="R51" s="52"/>
      <c r="S51" s="53" t="str">
        <f t="shared" si="9"/>
        <v>materiel</v>
      </c>
      <c r="T51" s="54" t="str">
        <f t="shared" si="10"/>
        <v/>
      </c>
      <c r="U51" s="61"/>
      <c r="V51" s="61"/>
      <c r="W51" s="192"/>
      <c r="X51" s="192"/>
      <c r="Y51" s="191"/>
      <c r="Z51" s="126"/>
      <c r="AA51" s="214"/>
      <c r="AB51" s="215"/>
      <c r="AC51" s="45"/>
      <c r="AD51" s="61"/>
      <c r="AE51" s="61"/>
      <c r="AF51" s="61"/>
      <c r="AR51" s="216"/>
      <c r="AS51" s="216"/>
    </row>
    <row r="52" spans="1:45" s="141" customFormat="1" ht="18.75" customHeight="1" thickTop="1" thickBot="1">
      <c r="A52" s="148">
        <v>41211</v>
      </c>
      <c r="B52" s="149" t="s">
        <v>228</v>
      </c>
      <c r="C52" s="150">
        <v>41211</v>
      </c>
      <c r="D52" s="42">
        <v>10.78</v>
      </c>
      <c r="E52" s="151"/>
      <c r="F52" s="65">
        <f t="shared" si="7"/>
        <v>1209.5399999999961</v>
      </c>
      <c r="G52" s="45"/>
      <c r="H52" s="55">
        <v>10</v>
      </c>
      <c r="I52" s="122" t="s">
        <v>229</v>
      </c>
      <c r="J52" s="46"/>
      <c r="K52" s="153"/>
      <c r="L52" s="122" t="s">
        <v>230</v>
      </c>
      <c r="M52" s="49" t="s">
        <v>63</v>
      </c>
      <c r="N52" s="50" t="s">
        <v>143</v>
      </c>
      <c r="O52" s="43">
        <f t="shared" si="8"/>
        <v>-10.78</v>
      </c>
      <c r="P52" s="51" t="str">
        <f t="shared" si="6"/>
        <v/>
      </c>
      <c r="Q52" s="52"/>
      <c r="R52" s="52"/>
      <c r="S52" s="53" t="str">
        <f t="shared" si="9"/>
        <v>materiel</v>
      </c>
      <c r="T52" s="54" t="str">
        <f t="shared" si="10"/>
        <v/>
      </c>
      <c r="U52" s="61"/>
      <c r="V52" s="61"/>
      <c r="W52" s="192"/>
      <c r="X52" s="192"/>
      <c r="Y52" s="191"/>
      <c r="Z52" s="126"/>
      <c r="AA52" s="214"/>
      <c r="AB52" s="215"/>
      <c r="AC52" s="45"/>
      <c r="AD52" s="61"/>
      <c r="AE52" s="61"/>
      <c r="AF52" s="61"/>
      <c r="AR52" s="216"/>
      <c r="AS52" s="216"/>
    </row>
    <row r="53" spans="1:45" s="141" customFormat="1" ht="18.75" customHeight="1" thickTop="1" thickBot="1">
      <c r="A53" s="219">
        <v>41211</v>
      </c>
      <c r="B53" s="220" t="s">
        <v>231</v>
      </c>
      <c r="C53" s="221">
        <v>41208</v>
      </c>
      <c r="D53" s="222">
        <v>1901.64</v>
      </c>
      <c r="E53" s="223"/>
      <c r="F53" s="65">
        <f t="shared" si="7"/>
        <v>-692.100000000004</v>
      </c>
      <c r="G53" s="224"/>
      <c r="H53" s="86" t="s">
        <v>67</v>
      </c>
      <c r="I53" s="225" t="s">
        <v>232</v>
      </c>
      <c r="J53" s="226"/>
      <c r="K53" s="227"/>
      <c r="L53" s="225" t="s">
        <v>233</v>
      </c>
      <c r="M53" s="228" t="s">
        <v>41</v>
      </c>
      <c r="N53" s="229" t="s">
        <v>108</v>
      </c>
      <c r="O53" s="43">
        <f t="shared" si="8"/>
        <v>-1901.64</v>
      </c>
      <c r="P53" s="230">
        <f t="shared" si="6"/>
        <v>-311.63999999999987</v>
      </c>
      <c r="Q53" s="231"/>
      <c r="R53" s="231"/>
      <c r="S53" s="232" t="str">
        <f t="shared" si="9"/>
        <v>achats</v>
      </c>
      <c r="T53" s="233">
        <f t="shared" si="10"/>
        <v>-311.63999999999987</v>
      </c>
      <c r="W53" s="234"/>
      <c r="X53" s="234"/>
      <c r="Y53" s="216"/>
      <c r="Z53" s="235"/>
      <c r="AA53" s="236"/>
      <c r="AB53" s="237"/>
      <c r="AC53" s="224"/>
      <c r="AR53" s="216"/>
      <c r="AS53" s="216"/>
    </row>
    <row r="54" spans="1:45" s="260" customFormat="1" ht="18.75" customHeight="1" thickTop="1" thickBot="1">
      <c r="A54" s="238">
        <v>41218</v>
      </c>
      <c r="B54" s="239" t="s">
        <v>234</v>
      </c>
      <c r="C54" s="240">
        <v>41223</v>
      </c>
      <c r="D54" s="241">
        <v>40.57</v>
      </c>
      <c r="E54" s="242"/>
      <c r="F54" s="65">
        <f t="shared" si="7"/>
        <v>-732.67000000000405</v>
      </c>
      <c r="G54" s="243" t="s">
        <v>235</v>
      </c>
      <c r="H54" s="244">
        <v>11</v>
      </c>
      <c r="I54" s="245" t="s">
        <v>60</v>
      </c>
      <c r="J54" s="246"/>
      <c r="K54" s="247"/>
      <c r="L54" s="245" t="s">
        <v>236</v>
      </c>
      <c r="M54" s="248" t="s">
        <v>62</v>
      </c>
      <c r="N54" s="249" t="s">
        <v>61</v>
      </c>
      <c r="O54" s="43">
        <f t="shared" si="8"/>
        <v>-40.57</v>
      </c>
      <c r="P54" s="250" t="str">
        <f t="shared" si="6"/>
        <v/>
      </c>
      <c r="Q54" s="251"/>
      <c r="R54" s="251"/>
      <c r="S54" s="252" t="str">
        <f t="shared" si="9"/>
        <v>gestion</v>
      </c>
      <c r="T54" s="253" t="str">
        <f t="shared" si="10"/>
        <v/>
      </c>
      <c r="U54" s="71"/>
      <c r="V54" s="71"/>
      <c r="W54" s="254"/>
      <c r="X54" s="254"/>
      <c r="Y54" s="255"/>
      <c r="Z54" s="256"/>
      <c r="AA54" s="257"/>
      <c r="AB54" s="258"/>
      <c r="AC54" s="259"/>
      <c r="AD54" s="71"/>
      <c r="AE54" s="71"/>
      <c r="AF54" s="71"/>
      <c r="AR54" s="261"/>
      <c r="AS54" s="261"/>
    </row>
    <row r="55" spans="1:45" s="141" customFormat="1" ht="18.75" customHeight="1" thickTop="1" thickBot="1">
      <c r="A55" s="148">
        <v>41220</v>
      </c>
      <c r="B55" s="149" t="s">
        <v>237</v>
      </c>
      <c r="C55" s="150">
        <v>41219</v>
      </c>
      <c r="D55" s="42">
        <v>21</v>
      </c>
      <c r="E55" s="151"/>
      <c r="F55" s="65">
        <f t="shared" si="1"/>
        <v>-753.67000000000405</v>
      </c>
      <c r="G55" s="45"/>
      <c r="H55" s="262">
        <v>11</v>
      </c>
      <c r="I55" s="61"/>
      <c r="J55" s="46"/>
      <c r="K55" s="153"/>
      <c r="L55" s="122" t="s">
        <v>55</v>
      </c>
      <c r="M55" s="49" t="s">
        <v>38</v>
      </c>
      <c r="N55" s="50" t="s">
        <v>56</v>
      </c>
      <c r="O55" s="43">
        <f t="shared" si="8"/>
        <v>-21</v>
      </c>
      <c r="P55" s="263">
        <v>0</v>
      </c>
      <c r="Q55" s="52"/>
      <c r="R55" s="52"/>
      <c r="S55" s="53" t="str">
        <f t="shared" ref="S55:S73" si="11">IF(M55&lt;&gt;"",VLOOKUP(M55,Categories,2,FALSE),"")</f>
        <v>frais</v>
      </c>
      <c r="T55" s="54">
        <f>P55</f>
        <v>0</v>
      </c>
      <c r="U55" s="61"/>
      <c r="V55" s="61"/>
      <c r="W55" s="192"/>
      <c r="X55" s="192"/>
      <c r="Y55" s="191"/>
      <c r="Z55" s="126"/>
      <c r="AA55" s="214"/>
      <c r="AB55" s="215"/>
      <c r="AC55" s="45"/>
      <c r="AD55" s="61"/>
      <c r="AE55" s="61"/>
      <c r="AF55" s="61"/>
      <c r="AR55" s="216"/>
      <c r="AS55" s="216"/>
    </row>
    <row r="56" spans="1:45" s="141" customFormat="1" ht="18.75" customHeight="1" thickTop="1" thickBot="1">
      <c r="A56" s="148">
        <v>41221</v>
      </c>
      <c r="B56" s="149" t="s">
        <v>176</v>
      </c>
      <c r="C56" s="150">
        <v>41221</v>
      </c>
      <c r="D56" s="42"/>
      <c r="E56" s="151">
        <v>2136.77</v>
      </c>
      <c r="F56" s="65">
        <f t="shared" si="1"/>
        <v>1383.0999999999958</v>
      </c>
      <c r="G56" s="61"/>
      <c r="H56" s="262">
        <v>11</v>
      </c>
      <c r="I56" s="122" t="s">
        <v>238</v>
      </c>
      <c r="J56" s="264" t="s">
        <v>94</v>
      </c>
      <c r="K56" s="163" t="s">
        <v>239</v>
      </c>
      <c r="L56" s="122" t="s">
        <v>211</v>
      </c>
      <c r="M56" s="49" t="s">
        <v>29</v>
      </c>
      <c r="N56" s="50" t="s">
        <v>31</v>
      </c>
      <c r="O56" s="43">
        <v>1452.63</v>
      </c>
      <c r="P56" s="51">
        <f>IF(OR(M56=$X$5,N56=$Z$21,N56=$Z$22,N56=$Z$23,N56=$Z$24,N56=$Z$25,N56=$Z$29,N56=$Z$33,N56=$Z$35,N56=$Z$39,N56=$Z$40,N56=$Z$41,N56=0),"",IF(M56="ventes",O56-O56/(1+7%),O56-O56/(1+19.6%)))</f>
        <v>95.031869158878635</v>
      </c>
      <c r="Q56" s="52"/>
      <c r="R56" s="52"/>
      <c r="S56" s="53" t="str">
        <f t="shared" si="11"/>
        <v>ventes</v>
      </c>
      <c r="T56" s="54">
        <f>P56</f>
        <v>95.031869158878635</v>
      </c>
      <c r="U56" s="61"/>
      <c r="V56" s="61"/>
      <c r="W56" s="192"/>
      <c r="X56" s="192"/>
      <c r="Y56" s="191"/>
      <c r="Z56" s="126"/>
      <c r="AA56" s="214"/>
      <c r="AB56" s="215"/>
      <c r="AC56" s="45"/>
      <c r="AD56" s="61"/>
      <c r="AE56" s="61"/>
      <c r="AF56" s="61"/>
      <c r="AR56" s="216"/>
      <c r="AS56" s="216"/>
    </row>
    <row r="57" spans="1:45" s="141" customFormat="1" ht="18.75" customHeight="1" thickTop="1" thickBot="1">
      <c r="A57" s="148">
        <v>41221</v>
      </c>
      <c r="B57" s="149" t="s">
        <v>176</v>
      </c>
      <c r="C57" s="171">
        <v>41221</v>
      </c>
      <c r="D57" s="42"/>
      <c r="E57" s="151"/>
      <c r="F57" s="65">
        <f t="shared" si="1"/>
        <v>1383.0999999999958</v>
      </c>
      <c r="G57" s="259"/>
      <c r="H57" s="86" t="s">
        <v>240</v>
      </c>
      <c r="I57" s="122" t="s">
        <v>111</v>
      </c>
      <c r="J57" s="264" t="s">
        <v>94</v>
      </c>
      <c r="K57" s="163" t="s">
        <v>241</v>
      </c>
      <c r="L57" s="122" t="s">
        <v>197</v>
      </c>
      <c r="M57" s="49" t="s">
        <v>29</v>
      </c>
      <c r="N57" s="50" t="s">
        <v>75</v>
      </c>
      <c r="O57" s="43">
        <v>624.94000000000005</v>
      </c>
      <c r="P57" s="51">
        <f>IF(OR(M57=$X$5,N57=$Z$21,N57=$Z$22,N57=$Z$23,N57=$Z$24,N57=$Z$25,N57=$Z$29,N57=$Z$33,N57=$Z$35,N57=$Z$39,N57=$Z$40,N57=$Z$41,N57=0),"",IF(M57="ventes",O57-O57/(1+7%),O57-O57/(1+19.6%)))</f>
        <v>40.883925233644845</v>
      </c>
      <c r="Q57" s="52"/>
      <c r="R57" s="52"/>
      <c r="S57" s="53" t="str">
        <f t="shared" si="11"/>
        <v>ventes</v>
      </c>
      <c r="T57" s="54">
        <f>P57</f>
        <v>40.883925233644845</v>
      </c>
      <c r="U57" s="61"/>
      <c r="V57" s="61"/>
      <c r="W57" s="192"/>
      <c r="X57" s="192"/>
      <c r="Y57" s="191"/>
      <c r="Z57" s="126"/>
      <c r="AA57" s="214"/>
      <c r="AB57" s="215"/>
      <c r="AC57" s="45"/>
      <c r="AD57" s="61"/>
      <c r="AE57" s="61"/>
      <c r="AF57" s="61"/>
      <c r="AR57" s="216"/>
      <c r="AS57" s="216"/>
    </row>
    <row r="58" spans="1:45" s="141" customFormat="1" ht="18.75" customHeight="1" thickTop="1" thickBot="1">
      <c r="A58" s="148">
        <v>41221</v>
      </c>
      <c r="B58" s="149" t="s">
        <v>176</v>
      </c>
      <c r="C58" s="150">
        <v>41221</v>
      </c>
      <c r="D58" s="42"/>
      <c r="E58" s="151"/>
      <c r="F58" s="65">
        <f t="shared" si="1"/>
        <v>1383.0999999999958</v>
      </c>
      <c r="G58" s="265" t="s">
        <v>242</v>
      </c>
      <c r="H58" s="262">
        <v>11</v>
      </c>
      <c r="I58" s="122" t="s">
        <v>243</v>
      </c>
      <c r="J58" s="264" t="s">
        <v>94</v>
      </c>
      <c r="K58" s="163" t="s">
        <v>244</v>
      </c>
      <c r="L58" s="122" t="s">
        <v>211</v>
      </c>
      <c r="M58" s="49" t="s">
        <v>29</v>
      </c>
      <c r="N58" s="50" t="s">
        <v>31</v>
      </c>
      <c r="O58" s="43">
        <v>59.2</v>
      </c>
      <c r="P58" s="51">
        <f>IF(OR(M58=$X$5,N58=$Z$21,N58=$Z$22,N58=$Z$23,N58=$Z$24,N58=$Z$25,N58=$Z$29,N58=$Z$33,N58=$Z$35,N58=$Z$39,N58=$Z$40,N58=$Z$41,N58=0),"",IF(M58="ventes",O58-O58/(1+7%),O58-O58/(1+19.6%)))</f>
        <v>3.8728971962616825</v>
      </c>
      <c r="Q58" s="266" t="s">
        <v>245</v>
      </c>
      <c r="R58" s="267" t="s">
        <v>246</v>
      </c>
      <c r="S58" s="53" t="str">
        <f t="shared" si="11"/>
        <v>ventes</v>
      </c>
      <c r="T58" s="54">
        <f t="shared" ref="T58:T121" si="12">P58</f>
        <v>3.8728971962616825</v>
      </c>
      <c r="U58" s="61"/>
      <c r="V58" s="61"/>
      <c r="W58" s="192"/>
      <c r="X58" s="192"/>
      <c r="Y58" s="191"/>
      <c r="Z58" s="126"/>
      <c r="AA58" s="214"/>
      <c r="AB58" s="215"/>
      <c r="AC58" s="45"/>
      <c r="AD58" s="61"/>
      <c r="AE58" s="61"/>
      <c r="AF58" s="61"/>
      <c r="AR58" s="216"/>
      <c r="AS58" s="216"/>
    </row>
    <row r="59" spans="1:45" s="141" customFormat="1" ht="18.75" customHeight="1" thickTop="1" thickBot="1">
      <c r="A59" s="148">
        <v>41225</v>
      </c>
      <c r="B59" s="149" t="s">
        <v>247</v>
      </c>
      <c r="C59" s="150">
        <v>41225</v>
      </c>
      <c r="D59" s="42">
        <v>226</v>
      </c>
      <c r="E59" s="151"/>
      <c r="F59" s="65">
        <f t="shared" si="1"/>
        <v>1157.0999999999958</v>
      </c>
      <c r="G59" s="45"/>
      <c r="H59" s="262">
        <v>11</v>
      </c>
      <c r="I59" s="122" t="s">
        <v>151</v>
      </c>
      <c r="J59" s="46"/>
      <c r="K59" s="153"/>
      <c r="L59" s="122" t="s">
        <v>152</v>
      </c>
      <c r="M59" s="49" t="s">
        <v>63</v>
      </c>
      <c r="N59" s="50" t="s">
        <v>153</v>
      </c>
      <c r="O59" s="43">
        <f>E59-D59</f>
        <v>-226</v>
      </c>
      <c r="P59" s="51">
        <f>IF(OR(M59=$X$5,N59=$Z$21,N59=$Z$22,N59=$Z$23,N59=$Z$24,N59=$Z$25,N59=$Z$29,N59=$Z$33,N59=$Z$35,N59=$Z$39,N59=$Z$40,N59=$Z$41,N59=0),"",O59-O59/(1+19.6%))</f>
        <v>-37.036789297658856</v>
      </c>
      <c r="Q59" s="267">
        <v>3229.12</v>
      </c>
      <c r="R59" s="52"/>
      <c r="S59" s="53" t="str">
        <f t="shared" si="11"/>
        <v>materiel</v>
      </c>
      <c r="T59" s="54">
        <f t="shared" si="12"/>
        <v>-37.036789297658856</v>
      </c>
      <c r="U59" s="61"/>
      <c r="V59" s="61"/>
      <c r="W59" s="192"/>
      <c r="X59" s="192"/>
      <c r="Y59" s="191"/>
      <c r="Z59" s="126"/>
      <c r="AA59" s="214"/>
      <c r="AB59" s="215"/>
      <c r="AC59" s="45"/>
      <c r="AD59" s="61"/>
      <c r="AE59" s="61"/>
      <c r="AF59" s="61"/>
      <c r="AR59" s="216"/>
      <c r="AS59" s="216"/>
    </row>
    <row r="60" spans="1:45" s="141" customFormat="1" ht="18.75" customHeight="1" thickTop="1" thickBot="1">
      <c r="A60" s="148">
        <v>41225</v>
      </c>
      <c r="B60" s="149" t="s">
        <v>248</v>
      </c>
      <c r="C60" s="150">
        <v>41225</v>
      </c>
      <c r="D60" s="42">
        <v>77.010000000000005</v>
      </c>
      <c r="E60" s="151"/>
      <c r="F60" s="65">
        <f t="shared" si="1"/>
        <v>1080.0899999999958</v>
      </c>
      <c r="G60" s="45"/>
      <c r="H60" s="86" t="s">
        <v>240</v>
      </c>
      <c r="I60" s="268" t="s">
        <v>249</v>
      </c>
      <c r="J60" s="123"/>
      <c r="K60" s="163" t="s">
        <v>249</v>
      </c>
      <c r="L60" s="269" t="s">
        <v>250</v>
      </c>
      <c r="M60" s="49" t="s">
        <v>38</v>
      </c>
      <c r="N60" s="50" t="s">
        <v>122</v>
      </c>
      <c r="O60" s="43">
        <f>E60-D60</f>
        <v>-77.010000000000005</v>
      </c>
      <c r="P60" s="51" t="str">
        <f>IF(OR(M60=$X$5,N60=$Z$21,N60=$Z$22,N60=$Z$23,N60=$Z$24,N60=$Z$25,N60=$Z$29,N60=$Z$33,N60=$Z$35,N60=$Z$39,N60=$Z$40,N60=$Z$41,N60=0),"",O60-O60/(1+19.6%))</f>
        <v/>
      </c>
      <c r="Q60" s="61"/>
      <c r="R60" s="61"/>
      <c r="S60" s="53" t="str">
        <f t="shared" si="11"/>
        <v>frais</v>
      </c>
      <c r="T60" s="54" t="str">
        <f t="shared" si="12"/>
        <v/>
      </c>
      <c r="U60" s="61"/>
      <c r="V60" s="61"/>
      <c r="W60" s="192"/>
      <c r="X60" s="192"/>
      <c r="Y60" s="191"/>
      <c r="Z60" s="126"/>
      <c r="AA60" s="214"/>
      <c r="AB60" s="215"/>
      <c r="AC60" s="45"/>
      <c r="AD60" s="61"/>
      <c r="AE60" s="61"/>
      <c r="AF60" s="61"/>
      <c r="AR60" s="216"/>
      <c r="AS60" s="216"/>
    </row>
    <row r="61" spans="1:45" s="141" customFormat="1" ht="18.75" customHeight="1" thickTop="1" thickBot="1">
      <c r="A61" s="148">
        <v>41226</v>
      </c>
      <c r="B61" s="149" t="s">
        <v>251</v>
      </c>
      <c r="C61" s="150">
        <v>41226</v>
      </c>
      <c r="D61" s="42">
        <v>39.9</v>
      </c>
      <c r="E61" s="151"/>
      <c r="F61" s="65">
        <f t="shared" si="1"/>
        <v>1040.1899999999957</v>
      </c>
      <c r="G61" s="45"/>
      <c r="H61" s="262">
        <v>11</v>
      </c>
      <c r="I61" s="122" t="s">
        <v>157</v>
      </c>
      <c r="J61" s="46"/>
      <c r="K61" s="153"/>
      <c r="L61" s="122" t="s">
        <v>158</v>
      </c>
      <c r="M61" s="49" t="s">
        <v>63</v>
      </c>
      <c r="N61" s="50" t="s">
        <v>153</v>
      </c>
      <c r="O61" s="43">
        <f>E61-D61</f>
        <v>-39.9</v>
      </c>
      <c r="P61" s="51">
        <f>IF(OR(M61=$X$5,N61=$Z$21,N61=$Z$22,N61=$Z$23,N61=$Z$24,N61=$Z$25,N61=$Z$29,N61=$Z$33,N61=$Z$35,N61=$Z$39,N61=$Z$40,N61=$Z$41,N61=0),"",O61-O61/(1+19.6%))</f>
        <v>-6.5387959866220697</v>
      </c>
      <c r="Q61" s="51"/>
      <c r="R61" s="51"/>
      <c r="S61" s="53" t="str">
        <f t="shared" si="11"/>
        <v>materiel</v>
      </c>
      <c r="T61" s="54">
        <f t="shared" si="12"/>
        <v>-6.5387959866220697</v>
      </c>
      <c r="U61" s="61"/>
      <c r="V61" s="61"/>
      <c r="W61" s="192"/>
      <c r="X61" s="192"/>
      <c r="Y61" s="191"/>
      <c r="Z61" s="126"/>
      <c r="AA61" s="214"/>
      <c r="AB61" s="215"/>
      <c r="AC61" s="45"/>
      <c r="AD61" s="61"/>
      <c r="AE61" s="61"/>
      <c r="AF61" s="61"/>
      <c r="AR61" s="216"/>
      <c r="AS61" s="216"/>
    </row>
    <row r="62" spans="1:45" s="141" customFormat="1" ht="18.75" customHeight="1" thickTop="1" thickBot="1">
      <c r="A62" s="148">
        <v>41226</v>
      </c>
      <c r="B62" s="149" t="s">
        <v>252</v>
      </c>
      <c r="C62" s="150">
        <v>41226</v>
      </c>
      <c r="D62" s="42">
        <v>1300</v>
      </c>
      <c r="E62" s="151"/>
      <c r="F62" s="65">
        <f t="shared" si="1"/>
        <v>-259.81000000000427</v>
      </c>
      <c r="G62" s="45"/>
      <c r="H62" s="86" t="s">
        <v>240</v>
      </c>
      <c r="I62" s="268" t="s">
        <v>249</v>
      </c>
      <c r="J62" s="123"/>
      <c r="K62" s="163" t="s">
        <v>249</v>
      </c>
      <c r="L62" s="269" t="s">
        <v>250</v>
      </c>
      <c r="M62" s="49" t="s">
        <v>38</v>
      </c>
      <c r="N62" s="50" t="s">
        <v>122</v>
      </c>
      <c r="O62" s="43">
        <v>-888.97</v>
      </c>
      <c r="P62" s="51">
        <v>-145.68</v>
      </c>
      <c r="Q62" s="61"/>
      <c r="R62" s="51"/>
      <c r="S62" s="53" t="str">
        <f t="shared" si="11"/>
        <v>frais</v>
      </c>
      <c r="T62" s="54">
        <f t="shared" si="12"/>
        <v>-145.68</v>
      </c>
      <c r="U62" s="61"/>
      <c r="V62" s="61"/>
      <c r="W62" s="192"/>
      <c r="X62" s="192"/>
      <c r="Y62" s="191"/>
      <c r="Z62" s="126"/>
      <c r="AA62" s="214"/>
      <c r="AB62" s="215"/>
      <c r="AC62" s="45"/>
      <c r="AD62" s="61"/>
      <c r="AE62" s="61"/>
      <c r="AF62" s="61"/>
      <c r="AR62" s="216"/>
      <c r="AS62" s="216"/>
    </row>
    <row r="63" spans="1:45" s="141" customFormat="1" ht="18.75" customHeight="1" thickTop="1" thickBot="1">
      <c r="A63" s="148">
        <v>41226</v>
      </c>
      <c r="B63" s="149" t="s">
        <v>252</v>
      </c>
      <c r="C63" s="150">
        <v>41226</v>
      </c>
      <c r="D63" s="42"/>
      <c r="E63" s="151"/>
      <c r="F63" s="65">
        <f t="shared" si="1"/>
        <v>-259.81000000000427</v>
      </c>
      <c r="G63" s="45"/>
      <c r="H63" s="86" t="s">
        <v>240</v>
      </c>
      <c r="I63" s="268" t="s">
        <v>249</v>
      </c>
      <c r="J63" s="123"/>
      <c r="K63" s="163" t="s">
        <v>249</v>
      </c>
      <c r="L63" s="269" t="s">
        <v>250</v>
      </c>
      <c r="M63" s="49" t="s">
        <v>38</v>
      </c>
      <c r="N63" s="50" t="s">
        <v>122</v>
      </c>
      <c r="O63" s="43">
        <f>-(1300+O62)</f>
        <v>-411.03</v>
      </c>
      <c r="P63" s="51" t="str">
        <f t="shared" ref="P63:P70" si="13">IF(OR(M63=$X$5,N63=$Z$21,N63=$Z$22,N63=$Z$23,N63=$Z$24,N63=$Z$25,N63=$Z$29,N63=$Z$33,N63=$Z$35,N63=$Z$39,N63=$Z$40,N63=$Z$41,N63=0),"",O63-O63/(1+19.6%))</f>
        <v/>
      </c>
      <c r="Q63" s="270">
        <f>Q59+O62+O63+O60</f>
        <v>1852.1099999999997</v>
      </c>
      <c r="R63" s="251"/>
      <c r="S63" s="53" t="str">
        <f t="shared" si="11"/>
        <v>frais</v>
      </c>
      <c r="T63" s="54" t="str">
        <f t="shared" si="12"/>
        <v/>
      </c>
      <c r="U63" s="61"/>
      <c r="V63" s="61"/>
      <c r="W63" s="192"/>
      <c r="X63" s="192"/>
      <c r="Y63" s="191"/>
      <c r="Z63" s="126"/>
      <c r="AA63" s="214"/>
      <c r="AB63" s="215"/>
      <c r="AC63" s="45"/>
      <c r="AD63" s="61"/>
      <c r="AE63" s="61"/>
      <c r="AF63" s="61"/>
      <c r="AR63" s="216"/>
      <c r="AS63" s="216"/>
    </row>
    <row r="64" spans="1:45" s="141" customFormat="1" ht="18.75" customHeight="1" thickTop="1" thickBot="1">
      <c r="A64" s="148">
        <v>41227</v>
      </c>
      <c r="B64" s="149" t="s">
        <v>176</v>
      </c>
      <c r="C64" s="150">
        <v>41227</v>
      </c>
      <c r="D64" s="42"/>
      <c r="E64" s="151">
        <v>2134.4499999999998</v>
      </c>
      <c r="F64" s="65">
        <f t="shared" si="1"/>
        <v>1874.6399999999956</v>
      </c>
      <c r="G64" s="45"/>
      <c r="H64" s="86" t="s">
        <v>240</v>
      </c>
      <c r="I64" s="122" t="s">
        <v>253</v>
      </c>
      <c r="J64" s="46"/>
      <c r="K64" s="163" t="s">
        <v>254</v>
      </c>
      <c r="L64" s="122" t="s">
        <v>197</v>
      </c>
      <c r="M64" s="49" t="s">
        <v>29</v>
      </c>
      <c r="N64" s="50" t="s">
        <v>71</v>
      </c>
      <c r="O64" s="151">
        <v>267.19688456074749</v>
      </c>
      <c r="P64" s="51">
        <f t="shared" si="13"/>
        <v>43.788118205607446</v>
      </c>
      <c r="Q64" s="52"/>
      <c r="R64" s="52"/>
      <c r="S64" s="53" t="str">
        <f t="shared" si="11"/>
        <v>ventes</v>
      </c>
      <c r="T64" s="54">
        <f t="shared" si="12"/>
        <v>43.788118205607446</v>
      </c>
      <c r="U64" s="61"/>
      <c r="V64" s="61"/>
      <c r="W64" s="192"/>
      <c r="X64" s="192"/>
      <c r="Y64" s="191"/>
      <c r="Z64" s="126"/>
      <c r="AA64" s="214"/>
      <c r="AB64" s="215"/>
      <c r="AC64" s="45"/>
      <c r="AD64" s="61"/>
      <c r="AE64" s="61"/>
      <c r="AF64" s="61"/>
      <c r="AR64" s="216"/>
      <c r="AS64" s="216"/>
    </row>
    <row r="65" spans="1:45" s="141" customFormat="1" ht="18.75" customHeight="1" thickTop="1" thickBot="1">
      <c r="A65" s="148">
        <v>41227</v>
      </c>
      <c r="B65" s="149" t="s">
        <v>176</v>
      </c>
      <c r="C65" s="150">
        <v>41227</v>
      </c>
      <c r="D65" s="42"/>
      <c r="E65" s="151"/>
      <c r="F65" s="65">
        <f t="shared" si="1"/>
        <v>1874.6399999999956</v>
      </c>
      <c r="G65" s="45"/>
      <c r="H65" s="86" t="s">
        <v>240</v>
      </c>
      <c r="I65" s="122" t="s">
        <v>255</v>
      </c>
      <c r="J65" s="46"/>
      <c r="K65" s="163" t="s">
        <v>256</v>
      </c>
      <c r="L65" s="122" t="s">
        <v>197</v>
      </c>
      <c r="M65" s="49" t="s">
        <v>29</v>
      </c>
      <c r="N65" s="50" t="s">
        <v>71</v>
      </c>
      <c r="O65" s="151">
        <v>333.38364281079953</v>
      </c>
      <c r="P65" s="51">
        <f t="shared" si="13"/>
        <v>54.634777584378526</v>
      </c>
      <c r="Q65" s="52"/>
      <c r="R65" s="52"/>
      <c r="S65" s="53" t="str">
        <f t="shared" si="11"/>
        <v>ventes</v>
      </c>
      <c r="T65" s="54">
        <f t="shared" si="12"/>
        <v>54.634777584378526</v>
      </c>
      <c r="U65" s="61"/>
      <c r="V65" s="61"/>
      <c r="W65" s="192"/>
      <c r="X65" s="192"/>
      <c r="Y65" s="191"/>
      <c r="Z65" s="126"/>
      <c r="AA65" s="214"/>
      <c r="AB65" s="215"/>
      <c r="AC65" s="45"/>
      <c r="AD65" s="61"/>
      <c r="AE65" s="61"/>
      <c r="AF65" s="61"/>
      <c r="AR65" s="216"/>
      <c r="AS65" s="216"/>
    </row>
    <row r="66" spans="1:45" s="141" customFormat="1" ht="18.75" customHeight="1" thickTop="1" thickBot="1">
      <c r="A66" s="148">
        <v>41227</v>
      </c>
      <c r="B66" s="149" t="s">
        <v>176</v>
      </c>
      <c r="C66" s="150">
        <v>41227</v>
      </c>
      <c r="D66" s="42"/>
      <c r="E66" s="151"/>
      <c r="F66" s="65">
        <f t="shared" si="1"/>
        <v>1874.6399999999956</v>
      </c>
      <c r="G66" s="45"/>
      <c r="H66" s="262">
        <v>11</v>
      </c>
      <c r="I66" s="122" t="s">
        <v>257</v>
      </c>
      <c r="J66" s="46"/>
      <c r="K66" s="163" t="s">
        <v>258</v>
      </c>
      <c r="L66" s="122" t="s">
        <v>259</v>
      </c>
      <c r="M66" s="49" t="s">
        <v>29</v>
      </c>
      <c r="N66" s="50" t="s">
        <v>92</v>
      </c>
      <c r="O66" s="43">
        <v>807.3</v>
      </c>
      <c r="P66" s="51">
        <f t="shared" si="13"/>
        <v>132.29999999999995</v>
      </c>
      <c r="Q66" s="52"/>
      <c r="R66" s="52"/>
      <c r="S66" s="53" t="str">
        <f t="shared" si="11"/>
        <v>ventes</v>
      </c>
      <c r="T66" s="54">
        <f t="shared" si="12"/>
        <v>132.29999999999995</v>
      </c>
      <c r="U66" s="61"/>
      <c r="V66" s="61"/>
      <c r="W66" s="192"/>
      <c r="X66" s="192"/>
      <c r="Y66" s="191"/>
      <c r="Z66" s="126"/>
      <c r="AA66" s="214"/>
      <c r="AB66" s="215"/>
      <c r="AC66" s="45"/>
      <c r="AD66" s="61"/>
      <c r="AE66" s="61"/>
      <c r="AF66" s="61"/>
      <c r="AR66" s="216"/>
      <c r="AS66" s="216"/>
    </row>
    <row r="67" spans="1:45" s="141" customFormat="1" ht="18.75" customHeight="1" thickTop="1" thickBot="1">
      <c r="A67" s="148">
        <v>41227</v>
      </c>
      <c r="B67" s="149" t="s">
        <v>176</v>
      </c>
      <c r="C67" s="150">
        <v>41227</v>
      </c>
      <c r="D67" s="42"/>
      <c r="E67" s="151"/>
      <c r="F67" s="65">
        <f t="shared" si="1"/>
        <v>1874.6399999999956</v>
      </c>
      <c r="G67" s="45"/>
      <c r="H67" s="262">
        <v>11</v>
      </c>
      <c r="I67" s="122" t="s">
        <v>260</v>
      </c>
      <c r="J67" s="46"/>
      <c r="K67" s="163" t="s">
        <v>261</v>
      </c>
      <c r="L67" s="122" t="s">
        <v>262</v>
      </c>
      <c r="M67" s="49" t="s">
        <v>29</v>
      </c>
      <c r="N67" s="50" t="s">
        <v>88</v>
      </c>
      <c r="O67" s="43">
        <v>523.25</v>
      </c>
      <c r="P67" s="51">
        <f t="shared" si="13"/>
        <v>85.75</v>
      </c>
      <c r="Q67" s="52"/>
      <c r="R67" s="52"/>
      <c r="S67" s="53" t="str">
        <f t="shared" si="11"/>
        <v>ventes</v>
      </c>
      <c r="T67" s="54">
        <f t="shared" si="12"/>
        <v>85.75</v>
      </c>
      <c r="U67" s="61"/>
      <c r="V67" s="61"/>
      <c r="W67" s="192"/>
      <c r="X67" s="192"/>
      <c r="Y67" s="191"/>
      <c r="Z67" s="126"/>
      <c r="AA67" s="214"/>
      <c r="AB67" s="215"/>
      <c r="AC67" s="45"/>
      <c r="AD67" s="61"/>
      <c r="AE67" s="61"/>
      <c r="AF67" s="61"/>
      <c r="AR67" s="216"/>
      <c r="AS67" s="216"/>
    </row>
    <row r="68" spans="1:45" s="141" customFormat="1" ht="18.75" customHeight="1" thickTop="1" thickBot="1">
      <c r="A68" s="148">
        <v>41227</v>
      </c>
      <c r="B68" s="149" t="s">
        <v>176</v>
      </c>
      <c r="C68" s="150">
        <v>41227</v>
      </c>
      <c r="D68" s="42"/>
      <c r="E68" s="151"/>
      <c r="F68" s="65">
        <f t="shared" ref="F68:F131" si="14">F67+E68-D68</f>
        <v>1874.6399999999956</v>
      </c>
      <c r="G68" s="45"/>
      <c r="H68" s="262">
        <v>11</v>
      </c>
      <c r="I68" s="122" t="s">
        <v>263</v>
      </c>
      <c r="J68" s="46"/>
      <c r="K68" s="163" t="s">
        <v>264</v>
      </c>
      <c r="L68" s="122" t="s">
        <v>265</v>
      </c>
      <c r="M68" s="49" t="s">
        <v>29</v>
      </c>
      <c r="N68" s="50" t="s">
        <v>88</v>
      </c>
      <c r="O68" s="43">
        <v>203.32</v>
      </c>
      <c r="P68" s="51">
        <f t="shared" si="13"/>
        <v>33.319999999999993</v>
      </c>
      <c r="Q68" s="52"/>
      <c r="R68" s="52"/>
      <c r="S68" s="53" t="str">
        <f t="shared" si="11"/>
        <v>ventes</v>
      </c>
      <c r="T68" s="54">
        <f t="shared" si="12"/>
        <v>33.319999999999993</v>
      </c>
      <c r="U68" s="61"/>
      <c r="V68" s="61"/>
      <c r="W68" s="192"/>
      <c r="X68" s="192"/>
      <c r="Y68" s="191"/>
      <c r="Z68" s="126"/>
      <c r="AA68" s="214"/>
      <c r="AB68" s="215"/>
      <c r="AC68" s="45"/>
      <c r="AD68" s="61"/>
      <c r="AE68" s="61"/>
      <c r="AF68" s="61"/>
      <c r="AR68" s="216"/>
      <c r="AS68" s="216"/>
    </row>
    <row r="69" spans="1:45" s="141" customFormat="1" ht="18.75" customHeight="1" thickTop="1" thickBot="1">
      <c r="A69" s="148">
        <v>41228</v>
      </c>
      <c r="B69" s="149" t="s">
        <v>266</v>
      </c>
      <c r="C69" s="150">
        <v>41229</v>
      </c>
      <c r="D69" s="42"/>
      <c r="E69" s="151">
        <v>812.2</v>
      </c>
      <c r="F69" s="65">
        <f t="shared" si="14"/>
        <v>2686.8399999999956</v>
      </c>
      <c r="G69" s="45"/>
      <c r="H69" s="86" t="s">
        <v>240</v>
      </c>
      <c r="I69" s="122" t="s">
        <v>267</v>
      </c>
      <c r="J69" s="46"/>
      <c r="K69" s="163" t="s">
        <v>268</v>
      </c>
      <c r="L69" s="122" t="s">
        <v>197</v>
      </c>
      <c r="M69" s="49" t="s">
        <v>29</v>
      </c>
      <c r="N69" s="50" t="s">
        <v>71</v>
      </c>
      <c r="O69" s="43">
        <v>382.88</v>
      </c>
      <c r="P69" s="51">
        <f t="shared" si="13"/>
        <v>62.746220735785926</v>
      </c>
      <c r="Q69" s="52"/>
      <c r="R69" s="52"/>
      <c r="S69" s="53" t="str">
        <f t="shared" si="11"/>
        <v>ventes</v>
      </c>
      <c r="T69" s="54">
        <f t="shared" si="12"/>
        <v>62.746220735785926</v>
      </c>
      <c r="U69" s="61"/>
      <c r="V69" s="61"/>
      <c r="W69" s="192"/>
      <c r="X69" s="192"/>
      <c r="Y69" s="191"/>
      <c r="Z69" s="126"/>
      <c r="AA69" s="214"/>
      <c r="AB69" s="215"/>
      <c r="AC69" s="45"/>
      <c r="AD69" s="61"/>
      <c r="AE69" s="61"/>
      <c r="AF69" s="61"/>
      <c r="AR69" s="216"/>
      <c r="AS69" s="216"/>
    </row>
    <row r="70" spans="1:45" s="141" customFormat="1" ht="18.75" customHeight="1" thickTop="1" thickBot="1">
      <c r="A70" s="148">
        <v>41228</v>
      </c>
      <c r="B70" s="149" t="s">
        <v>266</v>
      </c>
      <c r="C70" s="150">
        <v>41229</v>
      </c>
      <c r="D70" s="42"/>
      <c r="E70" s="151"/>
      <c r="F70" s="65">
        <f t="shared" si="14"/>
        <v>2686.8399999999956</v>
      </c>
      <c r="G70" s="45"/>
      <c r="H70" s="86" t="s">
        <v>240</v>
      </c>
      <c r="I70" s="122" t="s">
        <v>269</v>
      </c>
      <c r="J70" s="46"/>
      <c r="K70" s="163" t="s">
        <v>270</v>
      </c>
      <c r="L70" s="122" t="s">
        <v>197</v>
      </c>
      <c r="M70" s="49" t="s">
        <v>29</v>
      </c>
      <c r="N70" s="50" t="s">
        <v>71</v>
      </c>
      <c r="O70" s="43">
        <v>293.5</v>
      </c>
      <c r="P70" s="51">
        <f t="shared" si="13"/>
        <v>48.098662207357847</v>
      </c>
      <c r="Q70" s="52"/>
      <c r="R70" s="52"/>
      <c r="S70" s="53" t="str">
        <f t="shared" si="11"/>
        <v>ventes</v>
      </c>
      <c r="T70" s="54">
        <f t="shared" si="12"/>
        <v>48.098662207357847</v>
      </c>
      <c r="U70" s="61"/>
      <c r="V70" s="61"/>
      <c r="W70" s="192"/>
      <c r="X70" s="192"/>
      <c r="Y70" s="191"/>
      <c r="Z70" s="126"/>
      <c r="AA70" s="214"/>
      <c r="AB70" s="215"/>
      <c r="AC70" s="45"/>
      <c r="AD70" s="61"/>
      <c r="AE70" s="61"/>
      <c r="AF70" s="61"/>
      <c r="AR70" s="216"/>
      <c r="AS70" s="216"/>
    </row>
    <row r="71" spans="1:45" s="141" customFormat="1" ht="18.75" customHeight="1" thickTop="1" thickBot="1">
      <c r="A71" s="148">
        <v>41228</v>
      </c>
      <c r="B71" s="149" t="s">
        <v>206</v>
      </c>
      <c r="C71" s="150">
        <v>41229</v>
      </c>
      <c r="D71" s="42"/>
      <c r="E71" s="151"/>
      <c r="F71" s="65">
        <f t="shared" si="14"/>
        <v>2686.8399999999956</v>
      </c>
      <c r="G71" s="265" t="s">
        <v>271</v>
      </c>
      <c r="H71" s="262">
        <v>11</v>
      </c>
      <c r="I71" s="122" t="s">
        <v>272</v>
      </c>
      <c r="J71" s="46"/>
      <c r="K71" s="153"/>
      <c r="L71" s="122" t="s">
        <v>273</v>
      </c>
      <c r="M71" s="49" t="s">
        <v>38</v>
      </c>
      <c r="N71" s="50" t="s">
        <v>56</v>
      </c>
      <c r="O71" s="43">
        <v>135.82</v>
      </c>
      <c r="P71" s="51">
        <f>O71*19.6%</f>
        <v>26.620719999999999</v>
      </c>
      <c r="Q71" s="52"/>
      <c r="R71" s="52"/>
      <c r="S71" s="53" t="str">
        <f t="shared" si="11"/>
        <v>frais</v>
      </c>
      <c r="T71" s="54">
        <f t="shared" si="12"/>
        <v>26.620719999999999</v>
      </c>
      <c r="U71" s="61"/>
      <c r="V71" s="61"/>
      <c r="W71" s="192"/>
      <c r="X71" s="192"/>
      <c r="Y71" s="191"/>
      <c r="Z71" s="126"/>
      <c r="AA71" s="214"/>
      <c r="AB71" s="215"/>
      <c r="AC71" s="45"/>
      <c r="AD71" s="61"/>
      <c r="AE71" s="61"/>
      <c r="AF71" s="61"/>
      <c r="AR71" s="216"/>
      <c r="AS71" s="216"/>
    </row>
    <row r="72" spans="1:45" s="141" customFormat="1" ht="18.75" customHeight="1" thickTop="1" thickBot="1">
      <c r="A72" s="148">
        <v>41232</v>
      </c>
      <c r="B72" s="149" t="s">
        <v>274</v>
      </c>
      <c r="C72" s="150">
        <v>41232</v>
      </c>
      <c r="D72" s="42">
        <v>286.8</v>
      </c>
      <c r="E72" s="151"/>
      <c r="F72" s="65">
        <f t="shared" si="14"/>
        <v>2400.0399999999954</v>
      </c>
      <c r="G72" s="45"/>
      <c r="H72" s="262">
        <v>11</v>
      </c>
      <c r="I72" s="122" t="s">
        <v>185</v>
      </c>
      <c r="J72" s="46"/>
      <c r="K72" s="153"/>
      <c r="L72" s="122" t="s">
        <v>275</v>
      </c>
      <c r="M72" s="49" t="s">
        <v>38</v>
      </c>
      <c r="N72" s="50" t="s">
        <v>56</v>
      </c>
      <c r="O72" s="43">
        <f t="shared" ref="O72:O77" si="15">E72-D72</f>
        <v>-286.8</v>
      </c>
      <c r="P72" s="51">
        <f>O72-O72/1.196</f>
        <v>-47.000668896321059</v>
      </c>
      <c r="Q72" s="52"/>
      <c r="R72" s="52"/>
      <c r="S72" s="53" t="str">
        <f t="shared" si="11"/>
        <v>frais</v>
      </c>
      <c r="T72" s="54">
        <f t="shared" si="12"/>
        <v>-47.000668896321059</v>
      </c>
      <c r="U72" s="61"/>
      <c r="V72" s="61"/>
      <c r="W72" s="192"/>
      <c r="X72" s="192"/>
      <c r="Y72" s="191"/>
      <c r="Z72" s="126"/>
      <c r="AA72" s="214"/>
      <c r="AB72" s="215"/>
      <c r="AC72" s="45"/>
      <c r="AD72" s="61"/>
      <c r="AE72" s="61"/>
      <c r="AF72" s="61"/>
      <c r="AR72" s="216"/>
      <c r="AS72" s="216"/>
    </row>
    <row r="73" spans="1:45" s="141" customFormat="1" ht="18.75" customHeight="1" thickTop="1" thickBot="1">
      <c r="A73" s="148">
        <v>41232</v>
      </c>
      <c r="B73" s="149" t="s">
        <v>276</v>
      </c>
      <c r="C73" s="150">
        <v>41232</v>
      </c>
      <c r="D73" s="42">
        <v>975.99</v>
      </c>
      <c r="E73" s="151"/>
      <c r="F73" s="65">
        <f t="shared" si="14"/>
        <v>1424.0499999999954</v>
      </c>
      <c r="G73" s="45"/>
      <c r="H73" s="262">
        <v>11</v>
      </c>
      <c r="I73" s="122" t="s">
        <v>116</v>
      </c>
      <c r="J73" s="46"/>
      <c r="K73" s="153"/>
      <c r="L73" s="122" t="s">
        <v>277</v>
      </c>
      <c r="M73" s="49" t="s">
        <v>48</v>
      </c>
      <c r="N73" s="50" t="s">
        <v>118</v>
      </c>
      <c r="O73" s="43">
        <f t="shared" si="15"/>
        <v>-975.99</v>
      </c>
      <c r="P73" s="51" t="str">
        <f>IF(OR(M73=$X$5,N73=$Z$21,N73=$Z$22,N73=$Z$23,N73=$Z$24,N73=$Z$25,N73=$Z$29,N73=$Z$33,N73=$Z$35,N73=$Z$39,N73=$Z$40,N73=$Z$41,N73=0),"",O73-O73/(1+19.6%))</f>
        <v/>
      </c>
      <c r="Q73" s="52"/>
      <c r="R73" s="52"/>
      <c r="S73" s="53" t="str">
        <f t="shared" si="11"/>
        <v>salaires</v>
      </c>
      <c r="T73" s="54" t="str">
        <f t="shared" si="12"/>
        <v/>
      </c>
      <c r="U73" s="61"/>
      <c r="V73" s="61"/>
      <c r="W73" s="192"/>
      <c r="X73" s="192"/>
      <c r="Y73" s="191"/>
      <c r="Z73" s="126"/>
      <c r="AA73" s="214"/>
      <c r="AB73" s="215"/>
      <c r="AC73" s="45"/>
      <c r="AD73" s="61"/>
      <c r="AE73" s="61"/>
      <c r="AF73" s="61"/>
      <c r="AR73" s="216"/>
      <c r="AS73" s="216"/>
    </row>
    <row r="74" spans="1:45" s="225" customFormat="1" ht="18.75" customHeight="1" thickTop="1" thickBot="1">
      <c r="A74" s="271">
        <v>41232</v>
      </c>
      <c r="B74" s="272" t="s">
        <v>278</v>
      </c>
      <c r="C74" s="273">
        <v>41232</v>
      </c>
      <c r="D74" s="274">
        <v>1000</v>
      </c>
      <c r="E74" s="275"/>
      <c r="F74" s="65">
        <f t="shared" si="14"/>
        <v>424.04999999999541</v>
      </c>
      <c r="G74" s="117"/>
      <c r="H74" s="86" t="s">
        <v>240</v>
      </c>
      <c r="I74" s="268" t="s">
        <v>249</v>
      </c>
      <c r="J74" s="123"/>
      <c r="K74" s="163" t="s">
        <v>249</v>
      </c>
      <c r="L74" s="269" t="s">
        <v>250</v>
      </c>
      <c r="M74" s="49" t="s">
        <v>38</v>
      </c>
      <c r="N74" s="276" t="s">
        <v>122</v>
      </c>
      <c r="O74" s="43">
        <f t="shared" si="15"/>
        <v>-1000</v>
      </c>
      <c r="P74" s="187" t="str">
        <f>IF(OR(M74=$X$5,N74=$Z$21,N74=$Z$22,N74=$Z$23,N74=$Z$24,N74=$Z$25,N74=$Z$29,N74=$Z$33,N74=$Z$35,N74=$Z$39,N74=$Z$40,N74=$Z$41,N74=0),"",O74-O74/(1+19.6%))</f>
        <v/>
      </c>
      <c r="Q74" s="267">
        <f>Q63+O74</f>
        <v>852.10999999999967</v>
      </c>
      <c r="R74" s="277"/>
      <c r="S74" s="278" t="str">
        <f t="shared" ref="S74:S79" si="16">IF(M74&lt;&gt;"",VLOOKUP(M74,Categories,2,FALSE),"")</f>
        <v>frais</v>
      </c>
      <c r="T74" s="279" t="str">
        <f t="shared" si="12"/>
        <v/>
      </c>
      <c r="U74" s="122"/>
      <c r="V74" s="122"/>
      <c r="W74" s="192"/>
      <c r="X74" s="192"/>
      <c r="Y74" s="280"/>
      <c r="Z74" s="281"/>
      <c r="AA74" s="282"/>
      <c r="AB74" s="282"/>
      <c r="AC74" s="117"/>
      <c r="AD74" s="122"/>
      <c r="AE74" s="122"/>
      <c r="AF74" s="122"/>
      <c r="AR74" s="283"/>
      <c r="AS74" s="283"/>
    </row>
    <row r="75" spans="1:45" s="225" customFormat="1" ht="18.75" customHeight="1" thickTop="1" thickBot="1">
      <c r="A75" s="271">
        <v>41232</v>
      </c>
      <c r="B75" s="272" t="s">
        <v>279</v>
      </c>
      <c r="C75" s="273">
        <v>41229</v>
      </c>
      <c r="D75" s="274">
        <v>6.18</v>
      </c>
      <c r="E75" s="275"/>
      <c r="F75" s="65">
        <f t="shared" si="14"/>
        <v>417.8699999999954</v>
      </c>
      <c r="G75" s="265" t="s">
        <v>280</v>
      </c>
      <c r="H75" s="262">
        <v>11</v>
      </c>
      <c r="I75" s="122" t="s">
        <v>229</v>
      </c>
      <c r="J75" s="123"/>
      <c r="K75" s="163"/>
      <c r="L75" s="122" t="s">
        <v>281</v>
      </c>
      <c r="M75" s="49" t="s">
        <v>63</v>
      </c>
      <c r="N75" s="276" t="s">
        <v>143</v>
      </c>
      <c r="O75" s="43">
        <f t="shared" si="15"/>
        <v>-6.18</v>
      </c>
      <c r="P75" s="187" t="str">
        <f>IF(OR(M75=$X$5,N75=$Z$21,N75=$Z$22,N75=$Z$23,N75=$Z$24,N75=$Z$25,N75=$Z$29,N75=$Z$33,N75=$Z$35,N75=$Z$39,N75=$Z$40,N75=$Z$41,N75=0),"",O75-O75/(1+19.6%))</f>
        <v/>
      </c>
      <c r="Q75" s="277"/>
      <c r="R75" s="277"/>
      <c r="S75" s="278" t="str">
        <f t="shared" si="16"/>
        <v>materiel</v>
      </c>
      <c r="T75" s="279" t="str">
        <f t="shared" si="12"/>
        <v/>
      </c>
      <c r="U75" s="122"/>
      <c r="V75" s="122"/>
      <c r="W75" s="192"/>
      <c r="X75" s="192"/>
      <c r="Y75" s="280"/>
      <c r="Z75" s="281"/>
      <c r="AA75" s="282"/>
      <c r="AB75" s="282"/>
      <c r="AC75" s="117"/>
      <c r="AD75" s="122"/>
      <c r="AE75" s="122"/>
      <c r="AF75" s="122"/>
      <c r="AR75" s="283"/>
      <c r="AS75" s="283"/>
    </row>
    <row r="76" spans="1:45" s="225" customFormat="1" ht="18.75" customHeight="1" thickTop="1" thickBot="1">
      <c r="A76" s="271">
        <v>41236</v>
      </c>
      <c r="B76" s="272" t="s">
        <v>282</v>
      </c>
      <c r="C76" s="273">
        <v>41236</v>
      </c>
      <c r="D76" s="274">
        <v>119</v>
      </c>
      <c r="E76" s="275"/>
      <c r="F76" s="65">
        <f t="shared" si="14"/>
        <v>298.8699999999954</v>
      </c>
      <c r="G76" s="284"/>
      <c r="H76" s="262">
        <v>11</v>
      </c>
      <c r="I76" s="122" t="s">
        <v>151</v>
      </c>
      <c r="J76" s="123"/>
      <c r="K76" s="163"/>
      <c r="L76" s="122" t="s">
        <v>152</v>
      </c>
      <c r="M76" s="49" t="s">
        <v>63</v>
      </c>
      <c r="N76" s="276" t="s">
        <v>153</v>
      </c>
      <c r="O76" s="43">
        <f t="shared" si="15"/>
        <v>-119</v>
      </c>
      <c r="P76" s="187">
        <f>IF(OR(M76=$X$5,N76=$Z$21,N76=$Z$22,N76=$Z$23,N76=$Z$24,N76=$Z$25,N76=$Z$29,N76=$Z$33,N76=$Z$35,N76=$Z$39,N76=$Z$40,N76=$Z$41,N76=0),"",IF(M76="ventes",O76-O76/(1+7%),O76-O76/(1+19.6%)))</f>
        <v>-19.501672240802677</v>
      </c>
      <c r="Q76" s="277"/>
      <c r="R76" s="277"/>
      <c r="S76" s="278" t="str">
        <f t="shared" si="16"/>
        <v>materiel</v>
      </c>
      <c r="T76" s="279">
        <f t="shared" si="12"/>
        <v>-19.501672240802677</v>
      </c>
      <c r="U76" s="122"/>
      <c r="V76" s="122"/>
      <c r="W76" s="192"/>
      <c r="X76" s="192"/>
      <c r="Y76" s="280"/>
      <c r="Z76" s="281"/>
      <c r="AA76" s="282"/>
      <c r="AB76" s="282"/>
      <c r="AC76" s="117"/>
      <c r="AD76" s="122"/>
      <c r="AE76" s="122"/>
      <c r="AF76" s="122"/>
      <c r="AR76" s="283"/>
      <c r="AS76" s="283"/>
    </row>
    <row r="77" spans="1:45" s="225" customFormat="1" ht="18.75" customHeight="1" thickTop="1" thickBot="1">
      <c r="A77" s="271">
        <v>41236</v>
      </c>
      <c r="B77" s="272" t="s">
        <v>283</v>
      </c>
      <c r="C77" s="273">
        <v>41235</v>
      </c>
      <c r="D77" s="274">
        <v>328.4</v>
      </c>
      <c r="E77" s="275"/>
      <c r="F77" s="65">
        <f t="shared" si="14"/>
        <v>-29.530000000004577</v>
      </c>
      <c r="G77" s="284"/>
      <c r="H77" s="262">
        <v>11</v>
      </c>
      <c r="I77" s="117" t="s">
        <v>284</v>
      </c>
      <c r="J77" s="285"/>
      <c r="K77" s="90"/>
      <c r="L77" s="117" t="s">
        <v>285</v>
      </c>
      <c r="M77" s="49" t="s">
        <v>38</v>
      </c>
      <c r="N77" s="50" t="s">
        <v>56</v>
      </c>
      <c r="O77" s="43">
        <f t="shared" si="15"/>
        <v>-328.4</v>
      </c>
      <c r="P77" s="187">
        <f>O77-O77/1.196</f>
        <v>-53.818060200668867</v>
      </c>
      <c r="Q77" s="277"/>
      <c r="R77" s="277"/>
      <c r="S77" s="278" t="str">
        <f t="shared" si="16"/>
        <v>frais</v>
      </c>
      <c r="T77" s="279">
        <f t="shared" si="12"/>
        <v>-53.818060200668867</v>
      </c>
      <c r="U77" s="122"/>
      <c r="V77" s="122"/>
      <c r="W77" s="192"/>
      <c r="X77" s="192"/>
      <c r="Y77" s="280"/>
      <c r="Z77" s="281"/>
      <c r="AA77" s="282"/>
      <c r="AB77" s="282"/>
      <c r="AC77" s="117"/>
      <c r="AD77" s="122"/>
      <c r="AE77" s="122"/>
      <c r="AF77" s="122"/>
      <c r="AR77" s="283"/>
      <c r="AS77" s="283"/>
    </row>
    <row r="78" spans="1:45" s="225" customFormat="1" ht="18.75" customHeight="1" thickTop="1" thickBot="1">
      <c r="A78" s="271">
        <v>41240</v>
      </c>
      <c r="B78" s="272" t="s">
        <v>286</v>
      </c>
      <c r="C78" s="273">
        <v>41241</v>
      </c>
      <c r="D78" s="274"/>
      <c r="E78" s="275">
        <v>421.32</v>
      </c>
      <c r="F78" s="65">
        <f t="shared" si="14"/>
        <v>391.78999999999542</v>
      </c>
      <c r="G78" s="117"/>
      <c r="H78" s="262">
        <v>11</v>
      </c>
      <c r="I78" s="122" t="s">
        <v>214</v>
      </c>
      <c r="J78" s="123"/>
      <c r="K78" s="163" t="s">
        <v>287</v>
      </c>
      <c r="L78" s="122" t="s">
        <v>197</v>
      </c>
      <c r="M78" s="49" t="s">
        <v>29</v>
      </c>
      <c r="N78" s="50" t="s">
        <v>71</v>
      </c>
      <c r="O78" s="217">
        <v>76.69</v>
      </c>
      <c r="P78" s="187">
        <f t="shared" ref="P78:P87" si="17">IF(OR(M78=$X$5,N78=$Z$21,N78=$Z$22,N78=$Z$23,N78=$Z$24,N78=$Z$25,N78=$Z$29,N78=$Z$33,N78=$Z$35,N78=$Z$39,N78=$Z$40,N78=$Z$41,N78=0),"",O78-O78/(1+19.6%))</f>
        <v>12.567926421404678</v>
      </c>
      <c r="Q78" s="277"/>
      <c r="R78" s="277"/>
      <c r="S78" s="278" t="str">
        <f t="shared" si="16"/>
        <v>ventes</v>
      </c>
      <c r="T78" s="279">
        <f t="shared" si="12"/>
        <v>12.567926421404678</v>
      </c>
      <c r="U78" s="122"/>
      <c r="V78" s="122"/>
      <c r="W78" s="192"/>
      <c r="X78" s="192"/>
      <c r="Y78" s="280"/>
      <c r="Z78" s="281"/>
      <c r="AA78" s="282"/>
      <c r="AB78" s="282"/>
      <c r="AC78" s="117"/>
      <c r="AD78" s="122"/>
      <c r="AE78" s="122"/>
      <c r="AF78" s="122"/>
      <c r="AR78" s="283"/>
      <c r="AS78" s="283"/>
    </row>
    <row r="79" spans="1:45" s="225" customFormat="1" ht="18.75" customHeight="1" thickTop="1" thickBot="1">
      <c r="A79" s="271">
        <v>41240</v>
      </c>
      <c r="B79" s="272" t="s">
        <v>286</v>
      </c>
      <c r="C79" s="273">
        <v>41241</v>
      </c>
      <c r="D79" s="274"/>
      <c r="E79" s="275"/>
      <c r="F79" s="65">
        <f t="shared" si="14"/>
        <v>391.78999999999542</v>
      </c>
      <c r="G79" s="117"/>
      <c r="H79" s="262">
        <v>11</v>
      </c>
      <c r="I79" s="122" t="s">
        <v>212</v>
      </c>
      <c r="J79" s="123"/>
      <c r="K79" s="163" t="s">
        <v>288</v>
      </c>
      <c r="L79" s="122" t="s">
        <v>197</v>
      </c>
      <c r="M79" s="49" t="s">
        <v>29</v>
      </c>
      <c r="N79" s="50" t="s">
        <v>71</v>
      </c>
      <c r="O79" s="217">
        <v>66.459999999999994</v>
      </c>
      <c r="P79" s="187">
        <f t="shared" si="17"/>
        <v>10.891438127090296</v>
      </c>
      <c r="Q79" s="277"/>
      <c r="R79" s="277"/>
      <c r="S79" s="278" t="str">
        <f t="shared" si="16"/>
        <v>ventes</v>
      </c>
      <c r="T79" s="279">
        <f t="shared" si="12"/>
        <v>10.891438127090296</v>
      </c>
      <c r="U79" s="122"/>
      <c r="V79" s="122"/>
      <c r="W79" s="192"/>
      <c r="X79" s="192"/>
      <c r="Y79" s="280"/>
      <c r="Z79" s="281"/>
      <c r="AA79" s="282"/>
      <c r="AB79" s="282"/>
      <c r="AC79" s="117"/>
      <c r="AD79" s="122"/>
      <c r="AE79" s="122"/>
      <c r="AF79" s="122"/>
      <c r="AR79" s="283"/>
      <c r="AS79" s="283"/>
    </row>
    <row r="80" spans="1:45" s="225" customFormat="1" ht="18.75" customHeight="1" thickTop="1" thickBot="1">
      <c r="A80" s="271">
        <v>41240</v>
      </c>
      <c r="B80" s="272" t="s">
        <v>286</v>
      </c>
      <c r="C80" s="273">
        <v>41241</v>
      </c>
      <c r="D80" s="274"/>
      <c r="E80" s="275"/>
      <c r="F80" s="65">
        <f t="shared" si="14"/>
        <v>391.78999999999542</v>
      </c>
      <c r="G80" s="117"/>
      <c r="H80" s="262">
        <v>11</v>
      </c>
      <c r="I80" s="122" t="s">
        <v>289</v>
      </c>
      <c r="J80" s="123"/>
      <c r="K80" s="163" t="s">
        <v>290</v>
      </c>
      <c r="L80" s="122" t="s">
        <v>211</v>
      </c>
      <c r="M80" s="49" t="s">
        <v>29</v>
      </c>
      <c r="N80" s="50" t="s">
        <v>31</v>
      </c>
      <c r="O80" s="217">
        <v>278.17</v>
      </c>
      <c r="P80" s="187">
        <f t="shared" si="17"/>
        <v>45.586387959866215</v>
      </c>
      <c r="Q80" s="277"/>
      <c r="R80" s="277"/>
      <c r="S80" s="278" t="str">
        <f>IF(M80&lt;&gt;"",VLOOKUP(M80,Categories,2,FALSE),"")</f>
        <v>ventes</v>
      </c>
      <c r="T80" s="279">
        <f t="shared" si="12"/>
        <v>45.586387959866215</v>
      </c>
      <c r="U80" s="122"/>
      <c r="V80" s="122"/>
      <c r="W80" s="192"/>
      <c r="X80" s="192"/>
      <c r="Y80" s="280"/>
      <c r="Z80" s="281"/>
      <c r="AA80" s="282"/>
      <c r="AB80" s="282"/>
      <c r="AC80" s="117"/>
      <c r="AD80" s="122"/>
      <c r="AE80" s="122"/>
      <c r="AF80" s="122"/>
      <c r="AR80" s="283"/>
      <c r="AS80" s="283"/>
    </row>
    <row r="81" spans="1:45" s="141" customFormat="1" ht="18.75" customHeight="1" thickTop="1" thickBot="1">
      <c r="A81" s="286">
        <v>41241</v>
      </c>
      <c r="B81" s="149" t="s">
        <v>291</v>
      </c>
      <c r="C81" s="150">
        <v>41241</v>
      </c>
      <c r="D81" s="42">
        <v>156.68</v>
      </c>
      <c r="E81" s="151"/>
      <c r="F81" s="65">
        <f t="shared" si="14"/>
        <v>235.10999999999541</v>
      </c>
      <c r="G81" s="45"/>
      <c r="H81" s="262">
        <v>11</v>
      </c>
      <c r="I81" s="287" t="s">
        <v>221</v>
      </c>
      <c r="J81" s="46"/>
      <c r="K81" s="153"/>
      <c r="L81" s="122" t="s">
        <v>292</v>
      </c>
      <c r="M81" s="49" t="s">
        <v>62</v>
      </c>
      <c r="N81" s="50" t="s">
        <v>154</v>
      </c>
      <c r="O81" s="43">
        <f>E81-D81</f>
        <v>-156.68</v>
      </c>
      <c r="P81" s="51">
        <f t="shared" si="17"/>
        <v>-25.676655518394654</v>
      </c>
      <c r="Q81" s="52"/>
      <c r="R81" s="52"/>
      <c r="S81" s="53" t="str">
        <f>IF(M81&lt;&gt;"",VLOOKUP(M81,Categories,2,FALSE),"")</f>
        <v>gestion</v>
      </c>
      <c r="T81" s="54">
        <f t="shared" si="12"/>
        <v>-25.676655518394654</v>
      </c>
      <c r="U81" s="61"/>
      <c r="V81" s="61"/>
      <c r="W81" s="192"/>
      <c r="X81" s="192"/>
      <c r="Y81" s="191"/>
      <c r="Z81" s="126"/>
      <c r="AA81" s="214"/>
      <c r="AB81" s="215"/>
      <c r="AC81" s="45"/>
      <c r="AD81" s="61"/>
      <c r="AE81" s="61"/>
      <c r="AF81" s="61"/>
      <c r="AR81" s="216"/>
      <c r="AS81" s="216"/>
    </row>
    <row r="82" spans="1:45" s="141" customFormat="1" ht="18.75" customHeight="1" thickTop="1" thickBot="1">
      <c r="A82" s="288">
        <v>41242</v>
      </c>
      <c r="B82" s="220" t="s">
        <v>293</v>
      </c>
      <c r="C82" s="221">
        <v>41241</v>
      </c>
      <c r="D82" s="222">
        <v>8.76</v>
      </c>
      <c r="E82" s="223"/>
      <c r="F82" s="289">
        <f t="shared" si="14"/>
        <v>226.34999999999542</v>
      </c>
      <c r="G82" s="290" t="s">
        <v>294</v>
      </c>
      <c r="H82" s="291">
        <v>11</v>
      </c>
      <c r="I82" s="225" t="s">
        <v>229</v>
      </c>
      <c r="J82" s="292"/>
      <c r="K82" s="227"/>
      <c r="L82" s="225" t="s">
        <v>295</v>
      </c>
      <c r="M82" s="228" t="s">
        <v>63</v>
      </c>
      <c r="N82" s="229" t="s">
        <v>143</v>
      </c>
      <c r="O82" s="293">
        <f>E82-D82</f>
        <v>-8.76</v>
      </c>
      <c r="P82" s="230" t="str">
        <f t="shared" si="17"/>
        <v/>
      </c>
      <c r="Q82" s="231"/>
      <c r="R82" s="231"/>
      <c r="S82" s="232" t="str">
        <f>IF(M82&lt;&gt;"",VLOOKUP(M82,Categories,2,FALSE),"")</f>
        <v>materiel</v>
      </c>
      <c r="T82" s="233" t="str">
        <f t="shared" si="12"/>
        <v/>
      </c>
      <c r="W82" s="234"/>
      <c r="X82" s="234"/>
      <c r="Y82" s="216"/>
      <c r="Z82" s="235"/>
      <c r="AA82" s="236"/>
      <c r="AB82" s="237"/>
      <c r="AC82" s="224"/>
      <c r="AR82" s="216"/>
      <c r="AS82" s="216"/>
    </row>
    <row r="83" spans="1:45" s="260" customFormat="1" ht="18.75" customHeight="1" thickTop="1" thickBot="1">
      <c r="A83" s="294">
        <v>41247</v>
      </c>
      <c r="B83" s="239" t="s">
        <v>296</v>
      </c>
      <c r="C83" s="240">
        <v>41253</v>
      </c>
      <c r="D83" s="241">
        <v>125.57</v>
      </c>
      <c r="E83" s="242"/>
      <c r="F83" s="65">
        <f t="shared" si="14"/>
        <v>100.77999999999543</v>
      </c>
      <c r="G83" s="259"/>
      <c r="H83" s="295">
        <v>12</v>
      </c>
      <c r="I83" s="296" t="s">
        <v>60</v>
      </c>
      <c r="J83" s="246"/>
      <c r="K83" s="247"/>
      <c r="L83" s="245" t="s">
        <v>236</v>
      </c>
      <c r="M83" s="248" t="s">
        <v>62</v>
      </c>
      <c r="N83" s="249" t="s">
        <v>61</v>
      </c>
      <c r="O83" s="297">
        <f t="shared" ref="O83:O117" si="18">E83-D83</f>
        <v>-125.57</v>
      </c>
      <c r="P83" s="250" t="str">
        <f t="shared" si="17"/>
        <v/>
      </c>
      <c r="Q83" s="251"/>
      <c r="R83" s="251"/>
      <c r="S83" s="252" t="str">
        <f t="shared" ref="S83:S123" si="19">IF(M83&lt;&gt;"",VLOOKUP(M83,Categories,2,FALSE),"")</f>
        <v>gestion</v>
      </c>
      <c r="T83" s="253" t="str">
        <f t="shared" si="12"/>
        <v/>
      </c>
      <c r="U83" s="71"/>
      <c r="V83" s="71"/>
      <c r="W83" s="254"/>
      <c r="X83" s="254"/>
      <c r="Y83" s="255"/>
      <c r="Z83" s="256"/>
      <c r="AA83" s="257"/>
      <c r="AB83" s="258"/>
      <c r="AC83" s="259"/>
      <c r="AD83" s="71"/>
      <c r="AE83" s="71"/>
      <c r="AF83" s="71"/>
      <c r="AR83" s="261"/>
      <c r="AS83" s="261"/>
    </row>
    <row r="84" spans="1:45" s="141" customFormat="1" ht="18.75" customHeight="1" thickTop="1" thickBot="1">
      <c r="A84" s="286">
        <v>41250</v>
      </c>
      <c r="B84" s="149" t="s">
        <v>297</v>
      </c>
      <c r="C84" s="150">
        <v>41250</v>
      </c>
      <c r="D84" s="42">
        <v>250</v>
      </c>
      <c r="E84" s="151"/>
      <c r="F84" s="65">
        <f t="shared" si="14"/>
        <v>-149.22000000000457</v>
      </c>
      <c r="G84" s="45"/>
      <c r="H84" s="295">
        <v>12</v>
      </c>
      <c r="I84" s="122" t="s">
        <v>298</v>
      </c>
      <c r="J84" s="46"/>
      <c r="K84" s="153"/>
      <c r="L84" s="122" t="s">
        <v>299</v>
      </c>
      <c r="M84" s="49" t="s">
        <v>48</v>
      </c>
      <c r="N84" s="50" t="s">
        <v>86</v>
      </c>
      <c r="O84" s="43">
        <f t="shared" si="18"/>
        <v>-250</v>
      </c>
      <c r="P84" s="51" t="str">
        <f t="shared" si="17"/>
        <v/>
      </c>
      <c r="Q84" s="52"/>
      <c r="R84" s="52"/>
      <c r="S84" s="53" t="str">
        <f t="shared" si="19"/>
        <v>salaires</v>
      </c>
      <c r="T84" s="54" t="str">
        <f t="shared" si="12"/>
        <v/>
      </c>
      <c r="U84" s="61"/>
      <c r="V84" s="61"/>
      <c r="W84" s="192"/>
      <c r="X84" s="192"/>
      <c r="Y84" s="191"/>
      <c r="Z84" s="126"/>
      <c r="AA84" s="214"/>
      <c r="AB84" s="215"/>
      <c r="AC84" s="45"/>
      <c r="AD84" s="61"/>
      <c r="AE84" s="61"/>
      <c r="AF84" s="61"/>
      <c r="AR84" s="216"/>
      <c r="AS84" s="216"/>
    </row>
    <row r="85" spans="1:45" s="141" customFormat="1" ht="18.75" customHeight="1" thickTop="1" thickBot="1">
      <c r="A85" s="286">
        <v>41253</v>
      </c>
      <c r="B85" s="149" t="s">
        <v>300</v>
      </c>
      <c r="C85" s="150">
        <v>41253</v>
      </c>
      <c r="D85" s="42">
        <v>226.09</v>
      </c>
      <c r="E85" s="151"/>
      <c r="F85" s="65">
        <f t="shared" si="14"/>
        <v>-375.31000000000461</v>
      </c>
      <c r="G85" s="45"/>
      <c r="H85" s="295">
        <v>12</v>
      </c>
      <c r="I85" s="122" t="s">
        <v>151</v>
      </c>
      <c r="J85" s="46"/>
      <c r="K85" s="153"/>
      <c r="L85" s="122" t="s">
        <v>152</v>
      </c>
      <c r="M85" s="49" t="s">
        <v>63</v>
      </c>
      <c r="N85" s="50" t="s">
        <v>153</v>
      </c>
      <c r="O85" s="43">
        <f t="shared" si="18"/>
        <v>-226.09</v>
      </c>
      <c r="P85" s="51">
        <f t="shared" si="17"/>
        <v>-37.051538461538456</v>
      </c>
      <c r="Q85" s="52"/>
      <c r="R85" s="52"/>
      <c r="S85" s="53" t="str">
        <f t="shared" si="19"/>
        <v>materiel</v>
      </c>
      <c r="T85" s="54">
        <f t="shared" si="12"/>
        <v>-37.051538461538456</v>
      </c>
      <c r="U85" s="61"/>
      <c r="V85" s="61"/>
      <c r="W85" s="192"/>
      <c r="X85" s="192"/>
      <c r="Y85" s="191"/>
      <c r="Z85" s="126"/>
      <c r="AA85" s="214"/>
      <c r="AB85" s="215"/>
      <c r="AC85" s="45"/>
      <c r="AD85" s="61"/>
      <c r="AE85" s="61"/>
      <c r="AF85" s="61"/>
      <c r="AR85" s="216"/>
      <c r="AS85" s="216"/>
    </row>
    <row r="86" spans="1:45" s="141" customFormat="1" ht="18.75" customHeight="1" thickTop="1" thickBot="1">
      <c r="A86" s="286">
        <v>41255</v>
      </c>
      <c r="B86" s="149" t="s">
        <v>301</v>
      </c>
      <c r="C86" s="150">
        <v>41255</v>
      </c>
      <c r="D86" s="42">
        <v>100</v>
      </c>
      <c r="E86" s="151"/>
      <c r="F86" s="65">
        <f t="shared" si="14"/>
        <v>-475.31000000000461</v>
      </c>
      <c r="G86" s="45"/>
      <c r="H86" s="86" t="s">
        <v>302</v>
      </c>
      <c r="I86" s="268" t="s">
        <v>249</v>
      </c>
      <c r="J86" s="123"/>
      <c r="K86" s="163" t="s">
        <v>249</v>
      </c>
      <c r="L86" s="269" t="s">
        <v>250</v>
      </c>
      <c r="M86" s="49" t="s">
        <v>38</v>
      </c>
      <c r="N86" s="50" t="s">
        <v>122</v>
      </c>
      <c r="O86" s="43">
        <f t="shared" si="18"/>
        <v>-100</v>
      </c>
      <c r="P86" s="51" t="str">
        <f t="shared" si="17"/>
        <v/>
      </c>
      <c r="Q86" s="267">
        <f>Q74+O86</f>
        <v>752.10999999999967</v>
      </c>
      <c r="R86" s="52"/>
      <c r="S86" s="53" t="str">
        <f t="shared" si="19"/>
        <v>frais</v>
      </c>
      <c r="T86" s="54" t="str">
        <f t="shared" si="12"/>
        <v/>
      </c>
      <c r="U86" s="61"/>
      <c r="V86" s="61"/>
      <c r="W86" s="192"/>
      <c r="X86" s="192"/>
      <c r="Y86" s="191"/>
      <c r="Z86" s="126"/>
      <c r="AA86" s="214"/>
      <c r="AB86" s="215"/>
      <c r="AC86" s="45"/>
      <c r="AD86" s="61"/>
      <c r="AE86" s="61"/>
      <c r="AF86" s="61"/>
      <c r="AR86" s="216"/>
      <c r="AS86" s="216"/>
    </row>
    <row r="87" spans="1:45" s="141" customFormat="1" ht="18.75" customHeight="1" thickTop="1" thickBot="1">
      <c r="A87" s="286">
        <v>41255</v>
      </c>
      <c r="B87" s="149" t="s">
        <v>303</v>
      </c>
      <c r="C87" s="150">
        <v>41255</v>
      </c>
      <c r="D87" s="42">
        <v>54.95</v>
      </c>
      <c r="E87" s="151"/>
      <c r="F87" s="65">
        <f t="shared" si="14"/>
        <v>-530.26000000000465</v>
      </c>
      <c r="G87" s="45"/>
      <c r="H87" s="86" t="s">
        <v>302</v>
      </c>
      <c r="I87" s="268" t="s">
        <v>249</v>
      </c>
      <c r="J87" s="123"/>
      <c r="K87" s="163" t="s">
        <v>249</v>
      </c>
      <c r="L87" s="269" t="s">
        <v>250</v>
      </c>
      <c r="M87" s="49" t="s">
        <v>38</v>
      </c>
      <c r="N87" s="50" t="s">
        <v>122</v>
      </c>
      <c r="O87" s="43">
        <f t="shared" si="18"/>
        <v>-54.95</v>
      </c>
      <c r="P87" s="51" t="str">
        <f t="shared" si="17"/>
        <v/>
      </c>
      <c r="Q87" s="267">
        <f>Q86+O87</f>
        <v>697.15999999999963</v>
      </c>
      <c r="R87" s="52"/>
      <c r="S87" s="53" t="str">
        <f t="shared" si="19"/>
        <v>frais</v>
      </c>
      <c r="T87" s="54" t="str">
        <f t="shared" si="12"/>
        <v/>
      </c>
      <c r="U87" s="61"/>
      <c r="V87" s="61"/>
      <c r="W87" s="192"/>
      <c r="X87" s="192"/>
      <c r="Y87" s="191"/>
      <c r="Z87" s="126"/>
      <c r="AA87" s="214"/>
      <c r="AB87" s="215"/>
      <c r="AC87" s="45"/>
      <c r="AD87" s="61"/>
      <c r="AE87" s="61"/>
      <c r="AF87" s="61"/>
      <c r="AR87" s="216"/>
      <c r="AS87" s="216"/>
    </row>
    <row r="88" spans="1:45" s="141" customFormat="1" ht="18.75" customHeight="1" thickTop="1" thickBot="1">
      <c r="A88" s="286">
        <v>41255</v>
      </c>
      <c r="B88" s="149" t="s">
        <v>304</v>
      </c>
      <c r="C88" s="150">
        <v>41255</v>
      </c>
      <c r="D88" s="42">
        <v>41.9</v>
      </c>
      <c r="E88" s="151"/>
      <c r="F88" s="65">
        <f t="shared" si="14"/>
        <v>-572.16000000000463</v>
      </c>
      <c r="G88" s="45"/>
      <c r="H88" s="295">
        <v>12</v>
      </c>
      <c r="I88" s="122" t="s">
        <v>305</v>
      </c>
      <c r="J88" s="46"/>
      <c r="K88" s="153"/>
      <c r="L88" s="122" t="s">
        <v>306</v>
      </c>
      <c r="M88" s="49" t="s">
        <v>38</v>
      </c>
      <c r="N88" s="50" t="s">
        <v>56</v>
      </c>
      <c r="O88" s="43">
        <f t="shared" si="18"/>
        <v>-41.9</v>
      </c>
      <c r="P88" s="51"/>
      <c r="Q88" s="52"/>
      <c r="R88" s="52"/>
      <c r="S88" s="53" t="str">
        <f t="shared" si="19"/>
        <v>frais</v>
      </c>
      <c r="T88" s="54">
        <f t="shared" si="12"/>
        <v>0</v>
      </c>
      <c r="U88" s="61"/>
      <c r="V88" s="61"/>
      <c r="W88" s="192"/>
      <c r="X88" s="192"/>
      <c r="Y88" s="191"/>
      <c r="Z88" s="126"/>
      <c r="AA88" s="214"/>
      <c r="AB88" s="215"/>
      <c r="AC88" s="45"/>
      <c r="AD88" s="61"/>
      <c r="AE88" s="61"/>
      <c r="AF88" s="61"/>
      <c r="AR88" s="216"/>
      <c r="AS88" s="216"/>
    </row>
    <row r="89" spans="1:45" s="141" customFormat="1" ht="18.75" customHeight="1" thickTop="1" thickBot="1">
      <c r="A89" s="286">
        <v>41255</v>
      </c>
      <c r="B89" s="149" t="s">
        <v>307</v>
      </c>
      <c r="C89" s="150">
        <v>41255</v>
      </c>
      <c r="D89" s="42">
        <v>34.5</v>
      </c>
      <c r="E89" s="151"/>
      <c r="F89" s="65">
        <f t="shared" si="14"/>
        <v>-606.66000000000463</v>
      </c>
      <c r="G89" s="45"/>
      <c r="H89" s="295">
        <v>12</v>
      </c>
      <c r="I89" s="122" t="s">
        <v>308</v>
      </c>
      <c r="J89" s="46"/>
      <c r="K89" s="153"/>
      <c r="L89" s="122" t="s">
        <v>55</v>
      </c>
      <c r="M89" s="49" t="s">
        <v>38</v>
      </c>
      <c r="N89" s="50" t="s">
        <v>56</v>
      </c>
      <c r="O89" s="43">
        <f t="shared" si="18"/>
        <v>-34.5</v>
      </c>
      <c r="P89" s="51">
        <f>34.5/1.07-34.5</f>
        <v>-2.2570093457943941</v>
      </c>
      <c r="Q89" s="52"/>
      <c r="R89" s="52"/>
      <c r="S89" s="53" t="str">
        <f t="shared" si="19"/>
        <v>frais</v>
      </c>
      <c r="T89" s="54">
        <f t="shared" si="12"/>
        <v>-2.2570093457943941</v>
      </c>
      <c r="U89" s="61"/>
      <c r="V89" s="61"/>
      <c r="W89" s="192"/>
      <c r="X89" s="192"/>
      <c r="Y89" s="191"/>
      <c r="Z89" s="126"/>
      <c r="AA89" s="214"/>
      <c r="AB89" s="215"/>
      <c r="AC89" s="45"/>
      <c r="AD89" s="61"/>
      <c r="AE89" s="61"/>
      <c r="AF89" s="61"/>
      <c r="AR89" s="216"/>
      <c r="AS89" s="216"/>
    </row>
    <row r="90" spans="1:45" s="141" customFormat="1" ht="18.75" customHeight="1" thickTop="1" thickBot="1">
      <c r="A90" s="286">
        <v>41255</v>
      </c>
      <c r="B90" s="149" t="s">
        <v>309</v>
      </c>
      <c r="C90" s="150">
        <v>41255</v>
      </c>
      <c r="D90" s="42">
        <v>14.8</v>
      </c>
      <c r="E90" s="151"/>
      <c r="F90" s="65">
        <f t="shared" si="14"/>
        <v>-621.46000000000458</v>
      </c>
      <c r="G90" s="45"/>
      <c r="H90" s="295">
        <v>12</v>
      </c>
      <c r="I90" s="122" t="s">
        <v>185</v>
      </c>
      <c r="J90" s="46"/>
      <c r="K90" s="153"/>
      <c r="L90" s="122" t="s">
        <v>310</v>
      </c>
      <c r="M90" s="49" t="s">
        <v>38</v>
      </c>
      <c r="N90" s="50" t="s">
        <v>56</v>
      </c>
      <c r="O90" s="43">
        <f t="shared" si="18"/>
        <v>-14.8</v>
      </c>
      <c r="P90" s="51">
        <f>14.8/1.196-14.8</f>
        <v>-2.4254180602006681</v>
      </c>
      <c r="Q90" s="52"/>
      <c r="R90" s="52"/>
      <c r="S90" s="53" t="str">
        <f t="shared" si="19"/>
        <v>frais</v>
      </c>
      <c r="T90" s="54">
        <f t="shared" si="12"/>
        <v>-2.4254180602006681</v>
      </c>
      <c r="U90" s="61"/>
      <c r="V90" s="61"/>
      <c r="W90" s="192"/>
      <c r="X90" s="192"/>
      <c r="Y90" s="191"/>
      <c r="Z90" s="126"/>
      <c r="AA90" s="214"/>
      <c r="AB90" s="215"/>
      <c r="AC90" s="45"/>
      <c r="AD90" s="61"/>
      <c r="AE90" s="61"/>
      <c r="AF90" s="61"/>
      <c r="AR90" s="216"/>
      <c r="AS90" s="216"/>
    </row>
    <row r="91" spans="1:45" s="141" customFormat="1" ht="18.75" customHeight="1" thickTop="1" thickBot="1">
      <c r="A91" s="286">
        <v>41256</v>
      </c>
      <c r="B91" s="149" t="s">
        <v>311</v>
      </c>
      <c r="C91" s="150">
        <v>41256</v>
      </c>
      <c r="D91" s="42">
        <v>39.9</v>
      </c>
      <c r="E91" s="151"/>
      <c r="F91" s="65">
        <f t="shared" si="14"/>
        <v>-661.36000000000456</v>
      </c>
      <c r="G91" s="45"/>
      <c r="H91" s="295">
        <v>12</v>
      </c>
      <c r="I91" s="122" t="s">
        <v>157</v>
      </c>
      <c r="J91" s="46"/>
      <c r="K91" s="153"/>
      <c r="L91" s="122" t="s">
        <v>158</v>
      </c>
      <c r="M91" s="49" t="s">
        <v>63</v>
      </c>
      <c r="N91" s="50" t="s">
        <v>153</v>
      </c>
      <c r="O91" s="43">
        <f t="shared" si="18"/>
        <v>-39.9</v>
      </c>
      <c r="P91" s="51">
        <f>IF(OR(M91=$X$5,N91=$Z$21,N91=$Z$22,N91=$Z$23,N91=$Z$24,N91=$Z$25,N91=$Z$29,N91=$Z$33,N91=$Z$35,N91=$Z$39,N91=$Z$40,N91=$Z$41,N91=0),"",O91-O91/(1+19.6%))</f>
        <v>-6.5387959866220697</v>
      </c>
      <c r="Q91" s="52"/>
      <c r="R91" s="52"/>
      <c r="S91" s="53" t="str">
        <f t="shared" si="19"/>
        <v>materiel</v>
      </c>
      <c r="T91" s="54">
        <f t="shared" si="12"/>
        <v>-6.5387959866220697</v>
      </c>
      <c r="U91" s="61"/>
      <c r="V91" s="61"/>
      <c r="W91" s="192"/>
      <c r="X91" s="192"/>
      <c r="Y91" s="191"/>
      <c r="Z91" s="126"/>
      <c r="AA91" s="214"/>
      <c r="AB91" s="215"/>
      <c r="AC91" s="45"/>
      <c r="AD91" s="61"/>
      <c r="AE91" s="61"/>
      <c r="AF91" s="61"/>
      <c r="AR91" s="216"/>
      <c r="AS91" s="216"/>
    </row>
    <row r="92" spans="1:45" s="141" customFormat="1" ht="18.75" customHeight="1" thickTop="1" thickBot="1">
      <c r="A92" s="286">
        <v>41256</v>
      </c>
      <c r="B92" s="149" t="s">
        <v>312</v>
      </c>
      <c r="C92" s="150">
        <v>41256</v>
      </c>
      <c r="D92" s="42">
        <v>100</v>
      </c>
      <c r="E92" s="151"/>
      <c r="F92" s="65">
        <f t="shared" si="14"/>
        <v>-761.36000000000456</v>
      </c>
      <c r="G92" s="45"/>
      <c r="H92" s="86" t="s">
        <v>302</v>
      </c>
      <c r="I92" s="268" t="s">
        <v>249</v>
      </c>
      <c r="J92" s="123">
        <f>3229.12-4729.12</f>
        <v>-1500</v>
      </c>
      <c r="K92" s="163" t="s">
        <v>249</v>
      </c>
      <c r="L92" s="269" t="s">
        <v>250</v>
      </c>
      <c r="M92" s="49" t="s">
        <v>38</v>
      </c>
      <c r="N92" s="50" t="s">
        <v>122</v>
      </c>
      <c r="O92" s="43">
        <f t="shared" si="18"/>
        <v>-100</v>
      </c>
      <c r="P92" s="51" t="str">
        <f>IF(OR(M92=$X$5,N92=$Z$21,N92=$Z$22,N92=$Z$23,N92=$Z$24,N92=$Z$25,N92=$Z$29,N92=$Z$33,N92=$Z$35,N92=$Z$39,N92=$Z$40,N92=$Z$41,N92=0),"",O92-O92/(1+19.6%))</f>
        <v/>
      </c>
      <c r="Q92" s="52"/>
      <c r="R92" s="52"/>
      <c r="S92" s="53" t="str">
        <f t="shared" si="19"/>
        <v>frais</v>
      </c>
      <c r="T92" s="54" t="str">
        <f t="shared" si="12"/>
        <v/>
      </c>
      <c r="U92" s="61"/>
      <c r="V92" s="61"/>
      <c r="W92" s="192"/>
      <c r="X92" s="192"/>
      <c r="Y92" s="191"/>
      <c r="Z92" s="126"/>
      <c r="AA92" s="214"/>
      <c r="AB92" s="215"/>
      <c r="AC92" s="45"/>
      <c r="AD92" s="61"/>
      <c r="AE92" s="61"/>
      <c r="AF92" s="61"/>
      <c r="AR92" s="216"/>
      <c r="AS92" s="216"/>
    </row>
    <row r="93" spans="1:45" s="141" customFormat="1" ht="18.75" customHeight="1" thickTop="1" thickBot="1">
      <c r="A93" s="286">
        <v>41256</v>
      </c>
      <c r="B93" s="149" t="s">
        <v>313</v>
      </c>
      <c r="C93" s="150">
        <v>41256</v>
      </c>
      <c r="D93" s="42">
        <v>50</v>
      </c>
      <c r="E93" s="151"/>
      <c r="F93" s="65">
        <f t="shared" si="14"/>
        <v>-811.36000000000456</v>
      </c>
      <c r="G93" s="45"/>
      <c r="H93" s="86" t="s">
        <v>302</v>
      </c>
      <c r="I93" s="268" t="s">
        <v>249</v>
      </c>
      <c r="J93" s="123"/>
      <c r="K93" s="163" t="s">
        <v>249</v>
      </c>
      <c r="L93" s="269" t="s">
        <v>250</v>
      </c>
      <c r="M93" s="49" t="s">
        <v>38</v>
      </c>
      <c r="N93" s="50" t="s">
        <v>122</v>
      </c>
      <c r="O93" s="43">
        <f t="shared" si="18"/>
        <v>-50</v>
      </c>
      <c r="P93" s="51" t="str">
        <f>IF(OR(M93=$X$5,N93=$Z$21,N93=$Z$22,N93=$Z$23,N93=$Z$24,N93=$Z$25,N93=$Z$29,N93=$Z$33,N93=$Z$35,N93=$Z$39,N93=$Z$40,N93=$Z$41,N93=0),"",O93-O93/(1+19.6%))</f>
        <v/>
      </c>
      <c r="Q93" s="267">
        <f>Q87+O92+O93</f>
        <v>547.15999999999963</v>
      </c>
      <c r="R93" s="52"/>
      <c r="S93" s="53" t="str">
        <f t="shared" si="19"/>
        <v>frais</v>
      </c>
      <c r="T93" s="54" t="str">
        <f t="shared" si="12"/>
        <v/>
      </c>
      <c r="U93" s="61"/>
      <c r="V93" s="61"/>
      <c r="W93" s="192"/>
      <c r="X93" s="192"/>
      <c r="Y93" s="191"/>
      <c r="Z93" s="126"/>
      <c r="AA93" s="214"/>
      <c r="AB93" s="215"/>
      <c r="AC93" s="45"/>
      <c r="AD93" s="61"/>
      <c r="AE93" s="61"/>
      <c r="AF93" s="61"/>
      <c r="AR93" s="216"/>
      <c r="AS93" s="216"/>
    </row>
    <row r="94" spans="1:45" s="141" customFormat="1" ht="18.75" customHeight="1" thickTop="1" thickBot="1">
      <c r="A94" s="286">
        <v>41256</v>
      </c>
      <c r="B94" s="149" t="s">
        <v>314</v>
      </c>
      <c r="C94" s="150">
        <v>41256</v>
      </c>
      <c r="D94" s="42">
        <v>14.3</v>
      </c>
      <c r="E94" s="151"/>
      <c r="F94" s="65">
        <f t="shared" si="14"/>
        <v>-825.66000000000452</v>
      </c>
      <c r="G94" s="45"/>
      <c r="H94" s="295">
        <v>12</v>
      </c>
      <c r="I94" s="122" t="s">
        <v>54</v>
      </c>
      <c r="J94" s="46"/>
      <c r="K94" s="153"/>
      <c r="L94" s="122" t="s">
        <v>55</v>
      </c>
      <c r="M94" s="49" t="s">
        <v>38</v>
      </c>
      <c r="N94" s="50" t="s">
        <v>56</v>
      </c>
      <c r="O94" s="43">
        <f t="shared" si="18"/>
        <v>-14.3</v>
      </c>
      <c r="P94" s="51">
        <f>14.3/1.07-14.3</f>
        <v>-0.93551401869159001</v>
      </c>
      <c r="Q94" s="52"/>
      <c r="R94" s="52"/>
      <c r="S94" s="53" t="str">
        <f t="shared" si="19"/>
        <v>frais</v>
      </c>
      <c r="T94" s="54">
        <f t="shared" si="12"/>
        <v>-0.93551401869159001</v>
      </c>
      <c r="U94" s="61"/>
      <c r="V94" s="61"/>
      <c r="W94" s="192"/>
      <c r="X94" s="192"/>
      <c r="Y94" s="191"/>
      <c r="Z94" s="126"/>
      <c r="AA94" s="214"/>
      <c r="AB94" s="215"/>
      <c r="AC94" s="45"/>
      <c r="AD94" s="61"/>
      <c r="AE94" s="61"/>
      <c r="AF94" s="61"/>
      <c r="AR94" s="216"/>
      <c r="AS94" s="216"/>
    </row>
    <row r="95" spans="1:45" s="141" customFormat="1" ht="18.75" customHeight="1" thickTop="1" thickBot="1">
      <c r="A95" s="286">
        <v>41257</v>
      </c>
      <c r="B95" s="149" t="s">
        <v>315</v>
      </c>
      <c r="C95" s="150">
        <v>41257</v>
      </c>
      <c r="D95" s="42">
        <v>47.71</v>
      </c>
      <c r="E95" s="151"/>
      <c r="F95" s="65">
        <f t="shared" si="14"/>
        <v>-873.37000000000455</v>
      </c>
      <c r="G95" s="45"/>
      <c r="H95" s="86" t="s">
        <v>302</v>
      </c>
      <c r="I95" s="268" t="s">
        <v>249</v>
      </c>
      <c r="J95" s="123"/>
      <c r="K95" s="163" t="s">
        <v>249</v>
      </c>
      <c r="L95" s="269" t="s">
        <v>250</v>
      </c>
      <c r="M95" s="49" t="s">
        <v>38</v>
      </c>
      <c r="N95" s="50" t="s">
        <v>122</v>
      </c>
      <c r="O95" s="43">
        <f t="shared" si="18"/>
        <v>-47.71</v>
      </c>
      <c r="P95" s="51" t="str">
        <f t="shared" ref="P95:P105" si="20">IF(OR(M95=$X$5,N95=$Z$21,N95=$Z$22,N95=$Z$23,N95=$Z$24,N95=$Z$25,N95=$Z$29,N95=$Z$33,N95=$Z$35,N95=$Z$39,N95=$Z$40,N95=$Z$41,N95=0),"",O95-O95/(1+19.6%))</f>
        <v/>
      </c>
      <c r="Q95" s="267">
        <f>Q93+O95</f>
        <v>499.44999999999965</v>
      </c>
      <c r="R95" s="52"/>
      <c r="S95" s="53" t="str">
        <f t="shared" si="19"/>
        <v>frais</v>
      </c>
      <c r="T95" s="54" t="str">
        <f t="shared" si="12"/>
        <v/>
      </c>
      <c r="U95" s="61"/>
      <c r="V95" s="61"/>
      <c r="W95" s="192"/>
      <c r="X95" s="192"/>
      <c r="Y95" s="191"/>
      <c r="Z95" s="126"/>
      <c r="AA95" s="214"/>
      <c r="AB95" s="215"/>
      <c r="AC95" s="45"/>
      <c r="AD95" s="61"/>
      <c r="AE95" s="61"/>
      <c r="AF95" s="61"/>
      <c r="AR95" s="216"/>
      <c r="AS95" s="216"/>
    </row>
    <row r="96" spans="1:45" s="141" customFormat="1" ht="18" customHeight="1" thickTop="1" thickBot="1">
      <c r="A96" s="286">
        <v>41260</v>
      </c>
      <c r="B96" s="149" t="s">
        <v>316</v>
      </c>
      <c r="C96" s="150">
        <v>41260</v>
      </c>
      <c r="D96" s="42"/>
      <c r="E96" s="151">
        <v>1101.29</v>
      </c>
      <c r="F96" s="65">
        <f t="shared" si="14"/>
        <v>227.91999999999541</v>
      </c>
      <c r="G96" s="45"/>
      <c r="H96" s="295">
        <v>12</v>
      </c>
      <c r="I96" s="298" t="s">
        <v>317</v>
      </c>
      <c r="J96" s="46"/>
      <c r="K96" s="163" t="s">
        <v>318</v>
      </c>
      <c r="L96" s="298" t="s">
        <v>319</v>
      </c>
      <c r="M96" s="49" t="s">
        <v>29</v>
      </c>
      <c r="N96" s="50" t="s">
        <v>71</v>
      </c>
      <c r="O96" s="43">
        <v>1883.7</v>
      </c>
      <c r="P96" s="51">
        <f t="shared" si="20"/>
        <v>308.70000000000005</v>
      </c>
      <c r="Q96" s="299"/>
      <c r="R96" s="52"/>
      <c r="S96" s="53" t="str">
        <f t="shared" si="19"/>
        <v>ventes</v>
      </c>
      <c r="T96" s="54">
        <f t="shared" si="12"/>
        <v>308.70000000000005</v>
      </c>
      <c r="U96" s="61"/>
      <c r="V96" s="61"/>
      <c r="W96" s="192"/>
      <c r="X96" s="192"/>
      <c r="Y96" s="191"/>
      <c r="Z96" s="126"/>
      <c r="AA96" s="214"/>
      <c r="AB96" s="215"/>
      <c r="AC96" s="45"/>
      <c r="AD96" s="61"/>
      <c r="AE96" s="61"/>
      <c r="AF96" s="61"/>
      <c r="AR96" s="216"/>
      <c r="AS96" s="216"/>
    </row>
    <row r="97" spans="1:45" s="141" customFormat="1" ht="18" customHeight="1" thickTop="1" thickBot="1">
      <c r="A97" s="286">
        <v>41260</v>
      </c>
      <c r="B97" s="149" t="s">
        <v>316</v>
      </c>
      <c r="C97" s="150">
        <v>41260</v>
      </c>
      <c r="D97" s="42"/>
      <c r="E97" s="151"/>
      <c r="F97" s="65">
        <f t="shared" si="14"/>
        <v>227.91999999999541</v>
      </c>
      <c r="G97" s="45"/>
      <c r="H97" s="295">
        <v>12</v>
      </c>
      <c r="I97" s="122" t="s">
        <v>320</v>
      </c>
      <c r="J97" s="46"/>
      <c r="K97" s="163" t="s">
        <v>321</v>
      </c>
      <c r="L97" s="122" t="s">
        <v>320</v>
      </c>
      <c r="M97" s="49" t="s">
        <v>29</v>
      </c>
      <c r="N97" s="50" t="s">
        <v>71</v>
      </c>
      <c r="O97" s="43">
        <v>-782.41</v>
      </c>
      <c r="P97" s="51">
        <f t="shared" si="20"/>
        <v>-128.22103678929761</v>
      </c>
      <c r="Q97" s="299"/>
      <c r="R97" s="52"/>
      <c r="S97" s="53" t="str">
        <f>IF(M97&lt;&gt;"",VLOOKUP(M97,Categories,2,FALSE),"")</f>
        <v>ventes</v>
      </c>
      <c r="T97" s="54">
        <f>P97</f>
        <v>-128.22103678929761</v>
      </c>
      <c r="U97" s="61"/>
      <c r="V97" s="61"/>
      <c r="W97" s="192"/>
      <c r="X97" s="192"/>
      <c r="Y97" s="191"/>
      <c r="Z97" s="126"/>
      <c r="AA97" s="214"/>
      <c r="AB97" s="215"/>
      <c r="AC97" s="45"/>
      <c r="AD97" s="61"/>
      <c r="AE97" s="61"/>
      <c r="AF97" s="61"/>
      <c r="AR97" s="216"/>
      <c r="AS97" s="216"/>
    </row>
    <row r="98" spans="1:45" s="141" customFormat="1" ht="18" customHeight="1" thickTop="1" thickBot="1">
      <c r="A98" s="286">
        <v>41260</v>
      </c>
      <c r="B98" s="149" t="s">
        <v>322</v>
      </c>
      <c r="C98" s="150">
        <v>41260</v>
      </c>
      <c r="D98" s="42">
        <v>20</v>
      </c>
      <c r="E98" s="151"/>
      <c r="F98" s="65">
        <f t="shared" si="14"/>
        <v>207.91999999999541</v>
      </c>
      <c r="G98" s="45"/>
      <c r="H98" s="86" t="s">
        <v>302</v>
      </c>
      <c r="I98" s="268" t="s">
        <v>249</v>
      </c>
      <c r="J98" s="123"/>
      <c r="K98" s="163" t="s">
        <v>249</v>
      </c>
      <c r="L98" s="269" t="s">
        <v>250</v>
      </c>
      <c r="M98" s="49" t="s">
        <v>38</v>
      </c>
      <c r="N98" s="50" t="s">
        <v>122</v>
      </c>
      <c r="O98" s="43">
        <f t="shared" ref="O98:O104" si="21">E98-D98</f>
        <v>-20</v>
      </c>
      <c r="P98" s="51" t="str">
        <f t="shared" si="20"/>
        <v/>
      </c>
      <c r="Q98" s="300">
        <f>Q95+O98</f>
        <v>479.44999999999965</v>
      </c>
      <c r="R98" s="72"/>
      <c r="S98" s="53" t="str">
        <f t="shared" si="19"/>
        <v>frais</v>
      </c>
      <c r="T98" s="54" t="str">
        <f t="shared" si="12"/>
        <v/>
      </c>
      <c r="U98" s="61"/>
      <c r="V98" s="61"/>
      <c r="W98" s="192"/>
      <c r="X98" s="192"/>
      <c r="Y98" s="191"/>
      <c r="Z98" s="126"/>
      <c r="AA98" s="214"/>
      <c r="AB98" s="215"/>
      <c r="AC98" s="45"/>
      <c r="AD98" s="61"/>
      <c r="AE98" s="61"/>
      <c r="AF98" s="61"/>
      <c r="AR98" s="216"/>
      <c r="AS98" s="216"/>
    </row>
    <row r="99" spans="1:45" s="141" customFormat="1" ht="18" customHeight="1" thickTop="1" thickBot="1">
      <c r="A99" s="286">
        <v>41261</v>
      </c>
      <c r="B99" s="149" t="s">
        <v>323</v>
      </c>
      <c r="C99" s="150">
        <v>41261</v>
      </c>
      <c r="D99" s="42">
        <v>500</v>
      </c>
      <c r="E99" s="151"/>
      <c r="F99" s="65">
        <f t="shared" si="14"/>
        <v>-292.08000000000459</v>
      </c>
      <c r="G99" s="45"/>
      <c r="H99" s="86" t="s">
        <v>302</v>
      </c>
      <c r="I99" s="268" t="s">
        <v>249</v>
      </c>
      <c r="J99" s="123"/>
      <c r="K99" s="163" t="s">
        <v>249</v>
      </c>
      <c r="L99" s="269" t="s">
        <v>250</v>
      </c>
      <c r="M99" s="49" t="s">
        <v>38</v>
      </c>
      <c r="N99" s="50" t="s">
        <v>122</v>
      </c>
      <c r="O99" s="43">
        <v>-479.45</v>
      </c>
      <c r="P99" s="51" t="str">
        <f t="shared" si="20"/>
        <v/>
      </c>
      <c r="Q99" s="301">
        <f>Q98+O99</f>
        <v>0</v>
      </c>
      <c r="R99" s="302">
        <f>2123.87+O19</f>
        <v>623.86999999999989</v>
      </c>
      <c r="S99" s="53" t="str">
        <f t="shared" si="19"/>
        <v>frais</v>
      </c>
      <c r="T99" s="54" t="str">
        <f t="shared" si="12"/>
        <v/>
      </c>
      <c r="U99" s="61"/>
      <c r="V99" s="61"/>
      <c r="W99" s="192"/>
      <c r="X99" s="192"/>
      <c r="Y99" s="191"/>
      <c r="Z99" s="126"/>
      <c r="AA99" s="214"/>
      <c r="AB99" s="215"/>
      <c r="AC99" s="45"/>
      <c r="AD99" s="61"/>
      <c r="AE99" s="61"/>
      <c r="AF99" s="61"/>
      <c r="AR99" s="216"/>
      <c r="AS99" s="216"/>
    </row>
    <row r="100" spans="1:45" s="141" customFormat="1" ht="18" customHeight="1" thickTop="1" thickBot="1">
      <c r="A100" s="286">
        <v>41261</v>
      </c>
      <c r="B100" s="149" t="s">
        <v>323</v>
      </c>
      <c r="C100" s="150">
        <v>41261</v>
      </c>
      <c r="D100" s="42"/>
      <c r="E100" s="151"/>
      <c r="F100" s="65">
        <f t="shared" si="14"/>
        <v>-292.08000000000459</v>
      </c>
      <c r="G100" s="45"/>
      <c r="H100" s="295">
        <v>12</v>
      </c>
      <c r="I100" s="122" t="s">
        <v>120</v>
      </c>
      <c r="J100" s="46"/>
      <c r="K100" s="123" t="s">
        <v>120</v>
      </c>
      <c r="L100" s="124" t="s">
        <v>121</v>
      </c>
      <c r="M100" s="49" t="s">
        <v>38</v>
      </c>
      <c r="N100" s="50" t="s">
        <v>122</v>
      </c>
      <c r="O100" s="43">
        <f>-500-O99</f>
        <v>-20.550000000000011</v>
      </c>
      <c r="P100" s="51" t="str">
        <f t="shared" si="20"/>
        <v/>
      </c>
      <c r="Q100" s="302">
        <f>R99+O100</f>
        <v>603.31999999999994</v>
      </c>
      <c r="R100" s="52"/>
      <c r="S100" s="53" t="str">
        <f>IF(M100&lt;&gt;"",VLOOKUP(M100,Categories,2,FALSE),"")</f>
        <v>frais</v>
      </c>
      <c r="T100" s="54" t="str">
        <f>P100</f>
        <v/>
      </c>
      <c r="U100" s="61"/>
      <c r="V100" s="61"/>
      <c r="W100" s="192"/>
      <c r="X100" s="192"/>
      <c r="Y100" s="191"/>
      <c r="Z100" s="126"/>
      <c r="AA100" s="214"/>
      <c r="AB100" s="215"/>
      <c r="AC100" s="45"/>
      <c r="AD100" s="61"/>
      <c r="AE100" s="61"/>
      <c r="AF100" s="61"/>
      <c r="AR100" s="216"/>
      <c r="AS100" s="216"/>
    </row>
    <row r="101" spans="1:45" s="141" customFormat="1" ht="18" customHeight="1" thickTop="1" thickBot="1">
      <c r="A101" s="286">
        <v>41261</v>
      </c>
      <c r="B101" s="149" t="s">
        <v>324</v>
      </c>
      <c r="C101" s="150">
        <v>41261</v>
      </c>
      <c r="D101" s="42">
        <v>100</v>
      </c>
      <c r="E101" s="151"/>
      <c r="F101" s="65">
        <f t="shared" si="14"/>
        <v>-392.08000000000459</v>
      </c>
      <c r="G101" s="45"/>
      <c r="H101" s="295">
        <v>12</v>
      </c>
      <c r="I101" s="122" t="s">
        <v>120</v>
      </c>
      <c r="J101" s="46"/>
      <c r="K101" s="123" t="s">
        <v>120</v>
      </c>
      <c r="L101" s="124" t="s">
        <v>121</v>
      </c>
      <c r="M101" s="49" t="s">
        <v>38</v>
      </c>
      <c r="N101" s="50" t="s">
        <v>122</v>
      </c>
      <c r="O101" s="43">
        <f t="shared" si="21"/>
        <v>-100</v>
      </c>
      <c r="P101" s="51" t="str">
        <f t="shared" si="20"/>
        <v/>
      </c>
      <c r="Q101" s="303">
        <f>Q100+O101</f>
        <v>503.31999999999994</v>
      </c>
      <c r="R101" s="52"/>
      <c r="S101" s="53" t="str">
        <f t="shared" si="19"/>
        <v>frais</v>
      </c>
      <c r="T101" s="54" t="str">
        <f t="shared" si="12"/>
        <v/>
      </c>
      <c r="U101" s="61"/>
      <c r="V101" s="61"/>
      <c r="W101" s="192"/>
      <c r="X101" s="192"/>
      <c r="Y101" s="191"/>
      <c r="Z101" s="126"/>
      <c r="AA101" s="214"/>
      <c r="AB101" s="215"/>
      <c r="AC101" s="45"/>
      <c r="AD101" s="61"/>
      <c r="AE101" s="61"/>
      <c r="AF101" s="61"/>
      <c r="AR101" s="216"/>
      <c r="AS101" s="216"/>
    </row>
    <row r="102" spans="1:45" s="141" customFormat="1" ht="18" customHeight="1" thickTop="1" thickBot="1">
      <c r="A102" s="286">
        <v>41261</v>
      </c>
      <c r="B102" s="149" t="s">
        <v>325</v>
      </c>
      <c r="C102" s="150">
        <v>41261</v>
      </c>
      <c r="D102" s="42">
        <v>80</v>
      </c>
      <c r="E102" s="151"/>
      <c r="F102" s="65">
        <f t="shared" si="14"/>
        <v>-472.08000000000459</v>
      </c>
      <c r="G102" s="45"/>
      <c r="H102" s="295">
        <v>12</v>
      </c>
      <c r="I102" s="122" t="s">
        <v>120</v>
      </c>
      <c r="J102" s="46"/>
      <c r="K102" s="123" t="s">
        <v>120</v>
      </c>
      <c r="L102" s="124" t="s">
        <v>121</v>
      </c>
      <c r="M102" s="49" t="s">
        <v>38</v>
      </c>
      <c r="N102" s="50" t="s">
        <v>122</v>
      </c>
      <c r="O102" s="43">
        <f t="shared" si="21"/>
        <v>-80</v>
      </c>
      <c r="P102" s="51" t="str">
        <f t="shared" si="20"/>
        <v/>
      </c>
      <c r="Q102" s="303">
        <f>Q101+O102</f>
        <v>423.31999999999994</v>
      </c>
      <c r="R102" s="52"/>
      <c r="S102" s="53" t="str">
        <f t="shared" si="19"/>
        <v>frais</v>
      </c>
      <c r="T102" s="54" t="str">
        <f t="shared" si="12"/>
        <v/>
      </c>
      <c r="U102" s="61"/>
      <c r="V102" s="61"/>
      <c r="W102" s="192"/>
      <c r="X102" s="192"/>
      <c r="Y102" s="191"/>
      <c r="Z102" s="126"/>
      <c r="AA102" s="214"/>
      <c r="AB102" s="215"/>
      <c r="AC102" s="45"/>
      <c r="AD102" s="61"/>
      <c r="AE102" s="61"/>
      <c r="AF102" s="61"/>
      <c r="AR102" s="216"/>
      <c r="AS102" s="216"/>
    </row>
    <row r="103" spans="1:45" s="141" customFormat="1" ht="18" customHeight="1" thickTop="1" thickBot="1">
      <c r="A103" s="286">
        <v>41261</v>
      </c>
      <c r="B103" s="149" t="s">
        <v>326</v>
      </c>
      <c r="C103" s="150">
        <v>41261</v>
      </c>
      <c r="D103" s="42">
        <v>55.3</v>
      </c>
      <c r="E103" s="151"/>
      <c r="F103" s="65">
        <f t="shared" si="14"/>
        <v>-527.38000000000454</v>
      </c>
      <c r="G103" s="45"/>
      <c r="H103" s="295">
        <v>12</v>
      </c>
      <c r="I103" s="122" t="s">
        <v>120</v>
      </c>
      <c r="J103" s="46"/>
      <c r="K103" s="123" t="s">
        <v>120</v>
      </c>
      <c r="L103" s="124" t="s">
        <v>121</v>
      </c>
      <c r="M103" s="49" t="s">
        <v>38</v>
      </c>
      <c r="N103" s="50" t="s">
        <v>122</v>
      </c>
      <c r="O103" s="43">
        <f t="shared" si="21"/>
        <v>-55.3</v>
      </c>
      <c r="P103" s="51" t="str">
        <f t="shared" si="20"/>
        <v/>
      </c>
      <c r="Q103" s="303">
        <f>Q102+O103</f>
        <v>368.01999999999992</v>
      </c>
      <c r="R103" s="52"/>
      <c r="S103" s="53" t="str">
        <f t="shared" si="19"/>
        <v>frais</v>
      </c>
      <c r="T103" s="54" t="str">
        <f t="shared" si="12"/>
        <v/>
      </c>
      <c r="U103" s="61"/>
      <c r="V103" s="61"/>
      <c r="W103" s="192"/>
      <c r="X103" s="192"/>
      <c r="Y103" s="191"/>
      <c r="Z103" s="126"/>
      <c r="AA103" s="214"/>
      <c r="AB103" s="215"/>
      <c r="AC103" s="45"/>
      <c r="AD103" s="61"/>
      <c r="AE103" s="61"/>
      <c r="AF103" s="61"/>
      <c r="AR103" s="216"/>
      <c r="AS103" s="216"/>
    </row>
    <row r="104" spans="1:45" s="141" customFormat="1" ht="18" customHeight="1" thickTop="1" thickBot="1">
      <c r="A104" s="286">
        <v>41261</v>
      </c>
      <c r="B104" s="149" t="s">
        <v>327</v>
      </c>
      <c r="C104" s="150">
        <v>41261</v>
      </c>
      <c r="D104" s="42">
        <v>40</v>
      </c>
      <c r="E104" s="151"/>
      <c r="F104" s="65">
        <f t="shared" si="14"/>
        <v>-567.38000000000454</v>
      </c>
      <c r="G104" s="45"/>
      <c r="H104" s="295">
        <v>12</v>
      </c>
      <c r="I104" s="122" t="s">
        <v>120</v>
      </c>
      <c r="J104" s="46"/>
      <c r="K104" s="123" t="s">
        <v>120</v>
      </c>
      <c r="L104" s="124" t="s">
        <v>121</v>
      </c>
      <c r="M104" s="49" t="s">
        <v>38</v>
      </c>
      <c r="N104" s="50" t="s">
        <v>122</v>
      </c>
      <c r="O104" s="43">
        <f t="shared" si="21"/>
        <v>-40</v>
      </c>
      <c r="P104" s="51" t="str">
        <f t="shared" si="20"/>
        <v/>
      </c>
      <c r="Q104" s="303">
        <f>Q103+O104</f>
        <v>328.01999999999992</v>
      </c>
      <c r="R104" s="52"/>
      <c r="S104" s="53" t="str">
        <f t="shared" si="19"/>
        <v>frais</v>
      </c>
      <c r="T104" s="54" t="str">
        <f t="shared" si="12"/>
        <v/>
      </c>
      <c r="U104" s="61"/>
      <c r="V104" s="61"/>
      <c r="W104" s="192"/>
      <c r="X104" s="192"/>
      <c r="Y104" s="191"/>
      <c r="Z104" s="126"/>
      <c r="AA104" s="214"/>
      <c r="AB104" s="215"/>
      <c r="AC104" s="45"/>
      <c r="AD104" s="61"/>
      <c r="AE104" s="61"/>
      <c r="AF104" s="61"/>
      <c r="AR104" s="216"/>
      <c r="AS104" s="216"/>
    </row>
    <row r="105" spans="1:45" s="141" customFormat="1" ht="18" customHeight="1" thickTop="1" thickBot="1">
      <c r="A105" s="286">
        <v>41262</v>
      </c>
      <c r="B105" s="149" t="s">
        <v>328</v>
      </c>
      <c r="C105" s="150">
        <v>41262</v>
      </c>
      <c r="D105" s="42">
        <v>16.95</v>
      </c>
      <c r="E105" s="151"/>
      <c r="F105" s="65">
        <f t="shared" si="14"/>
        <v>-584.33000000000459</v>
      </c>
      <c r="G105" s="45"/>
      <c r="H105" s="295">
        <v>12</v>
      </c>
      <c r="I105" s="122" t="s">
        <v>120</v>
      </c>
      <c r="J105" s="46"/>
      <c r="K105" s="123" t="s">
        <v>120</v>
      </c>
      <c r="L105" s="124" t="s">
        <v>121</v>
      </c>
      <c r="M105" s="49" t="s">
        <v>38</v>
      </c>
      <c r="N105" s="50" t="s">
        <v>122</v>
      </c>
      <c r="O105" s="43">
        <f t="shared" si="18"/>
        <v>-16.95</v>
      </c>
      <c r="P105" s="51" t="str">
        <f t="shared" si="20"/>
        <v/>
      </c>
      <c r="Q105" s="303">
        <f>Q104+O105</f>
        <v>311.06999999999994</v>
      </c>
      <c r="R105" s="52"/>
      <c r="S105" s="53" t="str">
        <f t="shared" ref="S105:S117" si="22">IF(M105&lt;&gt;"",VLOOKUP(M105,Categories,2,FALSE),"")</f>
        <v>frais</v>
      </c>
      <c r="T105" s="54" t="str">
        <f t="shared" si="12"/>
        <v/>
      </c>
      <c r="U105" s="61"/>
      <c r="V105" s="61"/>
      <c r="W105" s="192"/>
      <c r="X105" s="192"/>
      <c r="Y105" s="191"/>
      <c r="Z105" s="126"/>
      <c r="AA105" s="214"/>
      <c r="AB105" s="215"/>
      <c r="AC105" s="45"/>
      <c r="AD105" s="61"/>
      <c r="AE105" s="61"/>
      <c r="AF105" s="61"/>
      <c r="AR105" s="216"/>
      <c r="AS105" s="216"/>
    </row>
    <row r="106" spans="1:45" s="141" customFormat="1" ht="18" customHeight="1" thickTop="1" thickBot="1">
      <c r="A106" s="286">
        <v>41263</v>
      </c>
      <c r="B106" s="149" t="s">
        <v>329</v>
      </c>
      <c r="C106" s="150">
        <v>41263</v>
      </c>
      <c r="D106" s="42">
        <v>235.9</v>
      </c>
      <c r="E106" s="151"/>
      <c r="F106" s="65">
        <f t="shared" si="14"/>
        <v>-820.23000000000457</v>
      </c>
      <c r="G106" s="45"/>
      <c r="H106" s="295">
        <v>12</v>
      </c>
      <c r="I106" s="122" t="s">
        <v>185</v>
      </c>
      <c r="J106" s="46"/>
      <c r="K106" s="153"/>
      <c r="L106" s="122" t="s">
        <v>310</v>
      </c>
      <c r="M106" s="49" t="s">
        <v>38</v>
      </c>
      <c r="N106" s="50" t="s">
        <v>56</v>
      </c>
      <c r="O106" s="43">
        <f t="shared" si="18"/>
        <v>-235.9</v>
      </c>
      <c r="P106" s="51">
        <f>235.9/1.196-235.9</f>
        <v>-38.65919732441472</v>
      </c>
      <c r="Q106" s="52"/>
      <c r="R106" s="52"/>
      <c r="S106" s="53" t="str">
        <f t="shared" si="22"/>
        <v>frais</v>
      </c>
      <c r="T106" s="54">
        <f t="shared" si="12"/>
        <v>-38.65919732441472</v>
      </c>
      <c r="U106" s="61"/>
      <c r="V106" s="61"/>
      <c r="W106" s="192"/>
      <c r="X106" s="192"/>
      <c r="Y106" s="191"/>
      <c r="Z106" s="126"/>
      <c r="AA106" s="214"/>
      <c r="AB106" s="215"/>
      <c r="AC106" s="45"/>
      <c r="AD106" s="61"/>
      <c r="AE106" s="61"/>
      <c r="AF106" s="61"/>
      <c r="AR106" s="216"/>
      <c r="AS106" s="216"/>
    </row>
    <row r="107" spans="1:45" s="141" customFormat="1" ht="18" customHeight="1" thickTop="1" thickBot="1">
      <c r="A107" s="286">
        <v>41263</v>
      </c>
      <c r="B107" s="149" t="s">
        <v>330</v>
      </c>
      <c r="C107" s="150">
        <v>41263</v>
      </c>
      <c r="D107" s="42">
        <v>62.98</v>
      </c>
      <c r="E107" s="151"/>
      <c r="F107" s="65">
        <f t="shared" si="14"/>
        <v>-883.21000000000458</v>
      </c>
      <c r="G107" s="45"/>
      <c r="H107" s="295">
        <v>12</v>
      </c>
      <c r="I107" s="122" t="s">
        <v>120</v>
      </c>
      <c r="J107" s="46"/>
      <c r="K107" s="123" t="s">
        <v>120</v>
      </c>
      <c r="L107" s="124" t="s">
        <v>121</v>
      </c>
      <c r="M107" s="49" t="s">
        <v>38</v>
      </c>
      <c r="N107" s="50" t="s">
        <v>122</v>
      </c>
      <c r="O107" s="43">
        <f t="shared" si="18"/>
        <v>-62.98</v>
      </c>
      <c r="P107" s="51" t="str">
        <f t="shared" ref="P107:P119" si="23">IF(OR(M107=$X$5,N107=$Z$21,N107=$Z$22,N107=$Z$23,N107=$Z$24,N107=$Z$25,N107=$Z$29,N107=$Z$33,N107=$Z$35,N107=$Z$39,N107=$Z$40,N107=$Z$41,N107=0),"",O107-O107/(1+19.6%))</f>
        <v/>
      </c>
      <c r="Q107" s="304">
        <f>Q105+O107</f>
        <v>248.08999999999995</v>
      </c>
      <c r="R107" s="52"/>
      <c r="S107" s="53" t="str">
        <f t="shared" si="22"/>
        <v>frais</v>
      </c>
      <c r="T107" s="54" t="str">
        <f t="shared" si="12"/>
        <v/>
      </c>
      <c r="U107" s="61"/>
      <c r="V107" s="61"/>
      <c r="W107" s="192"/>
      <c r="X107" s="192"/>
      <c r="Y107" s="191"/>
      <c r="Z107" s="126"/>
      <c r="AA107" s="214"/>
      <c r="AB107" s="215"/>
      <c r="AC107" s="45"/>
      <c r="AD107" s="61"/>
      <c r="AE107" s="61"/>
      <c r="AF107" s="61"/>
      <c r="AR107" s="216"/>
      <c r="AS107" s="216"/>
    </row>
    <row r="108" spans="1:45" s="141" customFormat="1" ht="18" customHeight="1" thickTop="1" thickBot="1">
      <c r="A108" s="286">
        <v>41263</v>
      </c>
      <c r="B108" s="149" t="s">
        <v>331</v>
      </c>
      <c r="C108" s="150">
        <v>41263</v>
      </c>
      <c r="D108" s="42">
        <v>59.99</v>
      </c>
      <c r="E108" s="151"/>
      <c r="F108" s="65">
        <f t="shared" si="14"/>
        <v>-943.20000000000459</v>
      </c>
      <c r="G108" s="45"/>
      <c r="H108" s="295">
        <v>12</v>
      </c>
      <c r="I108" s="122" t="s">
        <v>120</v>
      </c>
      <c r="J108" s="46"/>
      <c r="K108" s="123" t="s">
        <v>120</v>
      </c>
      <c r="L108" s="124" t="s">
        <v>121</v>
      </c>
      <c r="M108" s="49" t="s">
        <v>38</v>
      </c>
      <c r="N108" s="50" t="s">
        <v>122</v>
      </c>
      <c r="O108" s="43">
        <f t="shared" si="18"/>
        <v>-59.99</v>
      </c>
      <c r="P108" s="51" t="str">
        <f t="shared" si="23"/>
        <v/>
      </c>
      <c r="Q108" s="304">
        <f>Q107+O108</f>
        <v>188.09999999999994</v>
      </c>
      <c r="R108" s="52"/>
      <c r="S108" s="53" t="str">
        <f t="shared" si="22"/>
        <v>frais</v>
      </c>
      <c r="T108" s="54" t="str">
        <f t="shared" si="12"/>
        <v/>
      </c>
      <c r="U108" s="61"/>
      <c r="V108" s="61"/>
      <c r="W108" s="192"/>
      <c r="X108" s="192"/>
      <c r="Y108" s="191"/>
      <c r="Z108" s="126"/>
      <c r="AA108" s="214"/>
      <c r="AB108" s="215"/>
      <c r="AC108" s="45"/>
      <c r="AD108" s="61"/>
      <c r="AE108" s="61"/>
      <c r="AF108" s="61"/>
      <c r="AR108" s="216"/>
      <c r="AS108" s="216"/>
    </row>
    <row r="109" spans="1:45" s="141" customFormat="1" ht="18" customHeight="1" thickTop="1" thickBot="1">
      <c r="A109" s="286">
        <v>41263</v>
      </c>
      <c r="B109" s="149" t="s">
        <v>332</v>
      </c>
      <c r="C109" s="150">
        <v>41263</v>
      </c>
      <c r="D109" s="42">
        <v>41.2</v>
      </c>
      <c r="E109" s="151"/>
      <c r="F109" s="65">
        <f t="shared" si="14"/>
        <v>-984.40000000000464</v>
      </c>
      <c r="G109" s="45"/>
      <c r="H109" s="295">
        <v>12</v>
      </c>
      <c r="I109" s="122" t="s">
        <v>120</v>
      </c>
      <c r="J109" s="46"/>
      <c r="K109" s="123" t="s">
        <v>120</v>
      </c>
      <c r="L109" s="124" t="s">
        <v>121</v>
      </c>
      <c r="M109" s="49" t="s">
        <v>38</v>
      </c>
      <c r="N109" s="50" t="s">
        <v>122</v>
      </c>
      <c r="O109" s="43">
        <f t="shared" si="18"/>
        <v>-41.2</v>
      </c>
      <c r="P109" s="51" t="str">
        <f t="shared" si="23"/>
        <v/>
      </c>
      <c r="Q109" s="304">
        <f>Q108+O109</f>
        <v>146.89999999999992</v>
      </c>
      <c r="R109" s="52"/>
      <c r="S109" s="53" t="str">
        <f t="shared" si="22"/>
        <v>frais</v>
      </c>
      <c r="T109" s="54" t="str">
        <f t="shared" si="12"/>
        <v/>
      </c>
      <c r="U109" s="61"/>
      <c r="V109" s="61"/>
      <c r="W109" s="192"/>
      <c r="X109" s="192"/>
      <c r="Y109" s="191"/>
      <c r="Z109" s="126"/>
      <c r="AA109" s="214"/>
      <c r="AB109" s="215"/>
      <c r="AC109" s="45"/>
      <c r="AD109" s="61"/>
      <c r="AE109" s="61"/>
      <c r="AF109" s="61"/>
      <c r="AR109" s="216"/>
      <c r="AS109" s="216"/>
    </row>
    <row r="110" spans="1:45" s="141" customFormat="1" ht="18" customHeight="1" thickTop="1" thickBot="1">
      <c r="A110" s="286">
        <v>41263</v>
      </c>
      <c r="B110" s="149" t="s">
        <v>333</v>
      </c>
      <c r="C110" s="150">
        <v>41263</v>
      </c>
      <c r="D110" s="42">
        <v>30.4</v>
      </c>
      <c r="E110" s="151"/>
      <c r="F110" s="65">
        <f t="shared" si="14"/>
        <v>-1014.8000000000046</v>
      </c>
      <c r="G110" s="45"/>
      <c r="H110" s="295">
        <v>12</v>
      </c>
      <c r="I110" s="122" t="s">
        <v>120</v>
      </c>
      <c r="J110" s="46"/>
      <c r="K110" s="123" t="s">
        <v>120</v>
      </c>
      <c r="L110" s="124" t="s">
        <v>121</v>
      </c>
      <c r="M110" s="49" t="s">
        <v>38</v>
      </c>
      <c r="N110" s="50" t="s">
        <v>122</v>
      </c>
      <c r="O110" s="43">
        <f t="shared" si="18"/>
        <v>-30.4</v>
      </c>
      <c r="P110" s="51" t="str">
        <f t="shared" si="23"/>
        <v/>
      </c>
      <c r="Q110" s="304">
        <f>Q109+O110</f>
        <v>116.49999999999991</v>
      </c>
      <c r="R110" s="52"/>
      <c r="S110" s="53" t="str">
        <f t="shared" si="22"/>
        <v>frais</v>
      </c>
      <c r="T110" s="54" t="str">
        <f t="shared" si="12"/>
        <v/>
      </c>
      <c r="U110" s="61"/>
      <c r="V110" s="61"/>
      <c r="W110" s="192"/>
      <c r="X110" s="192"/>
      <c r="Y110" s="191"/>
      <c r="Z110" s="126"/>
      <c r="AA110" s="214"/>
      <c r="AB110" s="215"/>
      <c r="AC110" s="45"/>
      <c r="AD110" s="61"/>
      <c r="AE110" s="61"/>
      <c r="AF110" s="61"/>
      <c r="AR110" s="216"/>
      <c r="AS110" s="216"/>
    </row>
    <row r="111" spans="1:45" s="141" customFormat="1" ht="18" customHeight="1" thickTop="1" thickBot="1">
      <c r="A111" s="286">
        <v>41267</v>
      </c>
      <c r="B111" s="149" t="s">
        <v>334</v>
      </c>
      <c r="C111" s="150">
        <v>41267</v>
      </c>
      <c r="D111" s="42">
        <v>89.99</v>
      </c>
      <c r="E111" s="151"/>
      <c r="F111" s="65">
        <f t="shared" si="14"/>
        <v>-1104.7900000000045</v>
      </c>
      <c r="G111" s="45"/>
      <c r="H111" s="295">
        <v>12</v>
      </c>
      <c r="I111" s="122" t="s">
        <v>151</v>
      </c>
      <c r="J111" s="46"/>
      <c r="K111" s="153"/>
      <c r="L111" s="122" t="s">
        <v>152</v>
      </c>
      <c r="M111" s="49" t="s">
        <v>63</v>
      </c>
      <c r="N111" s="50" t="s">
        <v>153</v>
      </c>
      <c r="O111" s="43">
        <f t="shared" si="18"/>
        <v>-89.99</v>
      </c>
      <c r="P111" s="51">
        <f t="shared" si="23"/>
        <v>-14.747525083612032</v>
      </c>
      <c r="Q111" s="52"/>
      <c r="R111" s="52"/>
      <c r="S111" s="53" t="str">
        <f t="shared" si="22"/>
        <v>materiel</v>
      </c>
      <c r="T111" s="54">
        <f t="shared" si="12"/>
        <v>-14.747525083612032</v>
      </c>
      <c r="U111" s="61"/>
      <c r="V111" s="61"/>
      <c r="W111" s="192"/>
      <c r="X111" s="192"/>
      <c r="Y111" s="191"/>
      <c r="Z111" s="126"/>
      <c r="AA111" s="214"/>
      <c r="AB111" s="215"/>
      <c r="AC111" s="45"/>
      <c r="AD111" s="61"/>
      <c r="AE111" s="61"/>
      <c r="AF111" s="61"/>
      <c r="AR111" s="216"/>
      <c r="AS111" s="216"/>
    </row>
    <row r="112" spans="1:45" s="141" customFormat="1" ht="18" customHeight="1" thickTop="1" thickBot="1">
      <c r="A112" s="286">
        <v>41267</v>
      </c>
      <c r="B112" s="149" t="s">
        <v>316</v>
      </c>
      <c r="C112" s="150">
        <v>41267</v>
      </c>
      <c r="D112" s="42"/>
      <c r="E112" s="151">
        <v>1514.71</v>
      </c>
      <c r="F112" s="65">
        <f t="shared" si="14"/>
        <v>409.91999999999553</v>
      </c>
      <c r="G112" s="45"/>
      <c r="H112" s="295">
        <v>12</v>
      </c>
      <c r="I112" s="122" t="s">
        <v>243</v>
      </c>
      <c r="J112" s="123" t="s">
        <v>94</v>
      </c>
      <c r="K112" s="163" t="s">
        <v>335</v>
      </c>
      <c r="L112" s="122" t="s">
        <v>197</v>
      </c>
      <c r="M112" s="49" t="s">
        <v>29</v>
      </c>
      <c r="N112" s="50" t="s">
        <v>71</v>
      </c>
      <c r="O112" s="43">
        <v>94.94</v>
      </c>
      <c r="P112" s="51">
        <f t="shared" si="23"/>
        <v>15.558729096989964</v>
      </c>
      <c r="Q112" s="52"/>
      <c r="R112" s="52"/>
      <c r="S112" s="53" t="str">
        <f t="shared" si="22"/>
        <v>ventes</v>
      </c>
      <c r="T112" s="54">
        <f t="shared" si="12"/>
        <v>15.558729096989964</v>
      </c>
      <c r="U112" s="61"/>
      <c r="V112" s="61"/>
      <c r="W112" s="192"/>
      <c r="X112" s="192"/>
      <c r="Y112" s="191"/>
      <c r="Z112" s="126"/>
      <c r="AA112" s="214"/>
      <c r="AB112" s="215"/>
      <c r="AC112" s="45"/>
      <c r="AD112" s="61"/>
      <c r="AE112" s="61"/>
      <c r="AF112" s="61"/>
      <c r="AR112" s="216"/>
      <c r="AS112" s="216"/>
    </row>
    <row r="113" spans="1:45" s="141" customFormat="1" ht="18" customHeight="1" thickTop="1" thickBot="1">
      <c r="A113" s="286">
        <v>41267</v>
      </c>
      <c r="B113" s="149" t="s">
        <v>316</v>
      </c>
      <c r="C113" s="150">
        <v>41267</v>
      </c>
      <c r="D113" s="42"/>
      <c r="E113" s="151"/>
      <c r="F113" s="65">
        <f t="shared" si="14"/>
        <v>409.91999999999553</v>
      </c>
      <c r="G113" s="45"/>
      <c r="H113" s="305" t="s">
        <v>302</v>
      </c>
      <c r="I113" s="122" t="s">
        <v>105</v>
      </c>
      <c r="J113" s="123" t="s">
        <v>94</v>
      </c>
      <c r="K113" s="163" t="s">
        <v>336</v>
      </c>
      <c r="L113" s="122" t="s">
        <v>197</v>
      </c>
      <c r="M113" s="49" t="s">
        <v>29</v>
      </c>
      <c r="N113" s="50" t="s">
        <v>71</v>
      </c>
      <c r="O113" s="43">
        <v>769.77</v>
      </c>
      <c r="P113" s="51">
        <f t="shared" si="23"/>
        <v>126.14959866220738</v>
      </c>
      <c r="Q113" s="52"/>
      <c r="R113" s="52"/>
      <c r="S113" s="53" t="str">
        <f>IF(M113&lt;&gt;"",VLOOKUP(M113,Categories,2,FALSE),"")</f>
        <v>ventes</v>
      </c>
      <c r="T113" s="54">
        <f>P113</f>
        <v>126.14959866220738</v>
      </c>
      <c r="U113" s="61"/>
      <c r="V113" s="61"/>
      <c r="W113" s="192"/>
      <c r="X113" s="192"/>
      <c r="Y113" s="191"/>
      <c r="Z113" s="126"/>
      <c r="AA113" s="214"/>
      <c r="AB113" s="215"/>
      <c r="AC113" s="45"/>
      <c r="AD113" s="61"/>
      <c r="AE113" s="61"/>
      <c r="AF113" s="61"/>
      <c r="AR113" s="216"/>
      <c r="AS113" s="216"/>
    </row>
    <row r="114" spans="1:45" s="141" customFormat="1" ht="18" customHeight="1" thickTop="1" thickBot="1">
      <c r="A114" s="286">
        <v>41267</v>
      </c>
      <c r="B114" s="149" t="s">
        <v>316</v>
      </c>
      <c r="C114" s="150">
        <v>41267</v>
      </c>
      <c r="D114" s="42"/>
      <c r="E114" s="151"/>
      <c r="F114" s="65">
        <f t="shared" si="14"/>
        <v>409.91999999999553</v>
      </c>
      <c r="G114" s="45"/>
      <c r="H114" s="295">
        <v>12</v>
      </c>
      <c r="I114" s="122" t="s">
        <v>337</v>
      </c>
      <c r="J114" s="123" t="s">
        <v>94</v>
      </c>
      <c r="K114" s="163" t="s">
        <v>338</v>
      </c>
      <c r="L114" s="122" t="s">
        <v>339</v>
      </c>
      <c r="M114" s="49" t="s">
        <v>29</v>
      </c>
      <c r="N114" s="50" t="s">
        <v>65</v>
      </c>
      <c r="O114" s="43">
        <v>650</v>
      </c>
      <c r="P114" s="51">
        <f t="shared" si="23"/>
        <v>106.52173913043475</v>
      </c>
      <c r="Q114" s="52"/>
      <c r="R114" s="52"/>
      <c r="S114" s="53" t="str">
        <f>IF(M114&lt;&gt;"",VLOOKUP(M114,Categories,2,FALSE),"")</f>
        <v>ventes</v>
      </c>
      <c r="T114" s="54">
        <f>P114</f>
        <v>106.52173913043475</v>
      </c>
      <c r="U114" s="61"/>
      <c r="V114" s="61"/>
      <c r="W114" s="192"/>
      <c r="X114" s="192"/>
      <c r="Y114" s="191"/>
      <c r="Z114" s="126"/>
      <c r="AA114" s="214"/>
      <c r="AB114" s="215"/>
      <c r="AC114" s="45"/>
      <c r="AD114" s="61"/>
      <c r="AE114" s="61"/>
      <c r="AF114" s="61"/>
      <c r="AR114" s="216"/>
      <c r="AS114" s="216"/>
    </row>
    <row r="115" spans="1:45" s="141" customFormat="1" ht="18" customHeight="1" thickTop="1" thickBot="1">
      <c r="A115" s="286">
        <v>41267</v>
      </c>
      <c r="B115" s="149" t="s">
        <v>316</v>
      </c>
      <c r="C115" s="150">
        <v>41267</v>
      </c>
      <c r="D115" s="42"/>
      <c r="E115" s="151">
        <v>127.4</v>
      </c>
      <c r="F115" s="65">
        <f t="shared" si="14"/>
        <v>537.3199999999955</v>
      </c>
      <c r="G115" s="45"/>
      <c r="H115" s="295">
        <v>12</v>
      </c>
      <c r="I115" s="122" t="s">
        <v>337</v>
      </c>
      <c r="J115" s="123" t="s">
        <v>94</v>
      </c>
      <c r="K115" s="163" t="s">
        <v>338</v>
      </c>
      <c r="L115" s="122" t="s">
        <v>339</v>
      </c>
      <c r="M115" s="49" t="s">
        <v>29</v>
      </c>
      <c r="N115" s="50" t="s">
        <v>92</v>
      </c>
      <c r="O115" s="43">
        <f t="shared" si="18"/>
        <v>127.4</v>
      </c>
      <c r="P115" s="51">
        <f t="shared" si="23"/>
        <v>20.87826086956521</v>
      </c>
      <c r="Q115" s="52"/>
      <c r="R115" s="52"/>
      <c r="S115" s="53" t="str">
        <f t="shared" si="22"/>
        <v>ventes</v>
      </c>
      <c r="T115" s="54">
        <f t="shared" si="12"/>
        <v>20.87826086956521</v>
      </c>
      <c r="U115" s="61"/>
      <c r="V115" s="61"/>
      <c r="W115" s="192"/>
      <c r="X115" s="192"/>
      <c r="Y115" s="191"/>
      <c r="Z115" s="126"/>
      <c r="AA115" s="214"/>
      <c r="AB115" s="215"/>
      <c r="AC115" s="45"/>
      <c r="AD115" s="61"/>
      <c r="AE115" s="61"/>
      <c r="AF115" s="61"/>
      <c r="AR115" s="216"/>
      <c r="AS115" s="216"/>
    </row>
    <row r="116" spans="1:45" s="141" customFormat="1" ht="18" customHeight="1" thickTop="1" thickBot="1">
      <c r="A116" s="286">
        <v>41267</v>
      </c>
      <c r="B116" s="149" t="s">
        <v>340</v>
      </c>
      <c r="C116" s="150">
        <v>41267</v>
      </c>
      <c r="D116" s="42">
        <v>50</v>
      </c>
      <c r="E116" s="151"/>
      <c r="F116" s="65">
        <f t="shared" si="14"/>
        <v>487.3199999999955</v>
      </c>
      <c r="G116" s="45"/>
      <c r="H116" s="295">
        <v>12</v>
      </c>
      <c r="I116" s="306" t="s">
        <v>120</v>
      </c>
      <c r="J116" s="307"/>
      <c r="K116" s="307" t="s">
        <v>120</v>
      </c>
      <c r="L116" s="308" t="s">
        <v>121</v>
      </c>
      <c r="M116" s="309" t="s">
        <v>38</v>
      </c>
      <c r="N116" s="310" t="s">
        <v>122</v>
      </c>
      <c r="O116" s="43">
        <f t="shared" si="18"/>
        <v>-50</v>
      </c>
      <c r="P116" s="51" t="str">
        <f t="shared" si="23"/>
        <v/>
      </c>
      <c r="Q116" s="304">
        <f>Q110+O116</f>
        <v>66.499999999999915</v>
      </c>
      <c r="R116" s="52"/>
      <c r="S116" s="53" t="str">
        <f t="shared" si="22"/>
        <v>frais</v>
      </c>
      <c r="T116" s="54" t="str">
        <f t="shared" si="12"/>
        <v/>
      </c>
      <c r="U116" s="61"/>
      <c r="V116" s="61"/>
      <c r="W116" s="192"/>
      <c r="X116" s="192"/>
      <c r="Y116" s="191"/>
      <c r="Z116" s="126"/>
      <c r="AA116" s="214"/>
      <c r="AB116" s="215"/>
      <c r="AC116" s="45"/>
      <c r="AD116" s="61"/>
      <c r="AE116" s="61"/>
      <c r="AF116" s="61"/>
      <c r="AR116" s="216"/>
      <c r="AS116" s="216"/>
    </row>
    <row r="117" spans="1:45" s="141" customFormat="1" ht="18" customHeight="1" thickTop="1" thickBot="1">
      <c r="A117" s="286">
        <v>41267</v>
      </c>
      <c r="B117" s="149" t="s">
        <v>341</v>
      </c>
      <c r="C117" s="150">
        <v>41267</v>
      </c>
      <c r="D117" s="42">
        <v>54.98</v>
      </c>
      <c r="E117" s="151"/>
      <c r="F117" s="65">
        <f t="shared" si="14"/>
        <v>432.33999999999548</v>
      </c>
      <c r="G117" s="45"/>
      <c r="H117" s="295">
        <v>12</v>
      </c>
      <c r="I117" s="306" t="s">
        <v>120</v>
      </c>
      <c r="J117" s="307"/>
      <c r="K117" s="307" t="s">
        <v>120</v>
      </c>
      <c r="L117" s="308" t="s">
        <v>121</v>
      </c>
      <c r="M117" s="309" t="s">
        <v>38</v>
      </c>
      <c r="N117" s="310" t="s">
        <v>122</v>
      </c>
      <c r="O117" s="43">
        <f t="shared" si="18"/>
        <v>-54.98</v>
      </c>
      <c r="P117" s="51" t="str">
        <f t="shared" si="23"/>
        <v/>
      </c>
      <c r="Q117" s="304">
        <f>Q116+O117</f>
        <v>11.519999999999918</v>
      </c>
      <c r="R117" s="311" t="s">
        <v>342</v>
      </c>
      <c r="S117" s="53" t="str">
        <f t="shared" si="22"/>
        <v>frais</v>
      </c>
      <c r="T117" s="54" t="str">
        <f t="shared" si="12"/>
        <v/>
      </c>
      <c r="U117" s="61"/>
      <c r="V117" s="61"/>
      <c r="W117" s="192"/>
      <c r="X117" s="192"/>
      <c r="Y117" s="191"/>
      <c r="Z117" s="126"/>
      <c r="AA117" s="214"/>
      <c r="AB117" s="215"/>
      <c r="AC117" s="45"/>
      <c r="AD117" s="61"/>
      <c r="AE117" s="61"/>
      <c r="AF117" s="61"/>
      <c r="AR117" s="216"/>
      <c r="AS117" s="216"/>
    </row>
    <row r="118" spans="1:45" s="141" customFormat="1" ht="18" customHeight="1" thickTop="1" thickBot="1">
      <c r="A118" s="286">
        <v>41269</v>
      </c>
      <c r="B118" s="149" t="s">
        <v>343</v>
      </c>
      <c r="C118" s="150">
        <v>41269</v>
      </c>
      <c r="D118" s="42">
        <v>46.93</v>
      </c>
      <c r="E118" s="151"/>
      <c r="F118" s="65">
        <f t="shared" si="14"/>
        <v>385.40999999999548</v>
      </c>
      <c r="G118" s="45"/>
      <c r="H118" s="295">
        <v>12</v>
      </c>
      <c r="I118" s="306" t="s">
        <v>120</v>
      </c>
      <c r="J118" s="307"/>
      <c r="K118" s="307" t="s">
        <v>120</v>
      </c>
      <c r="L118" s="308" t="s">
        <v>121</v>
      </c>
      <c r="M118" s="309" t="s">
        <v>38</v>
      </c>
      <c r="N118" s="310" t="s">
        <v>122</v>
      </c>
      <c r="O118" s="43">
        <v>-11.52</v>
      </c>
      <c r="P118" s="51" t="str">
        <f t="shared" si="23"/>
        <v/>
      </c>
      <c r="Q118" s="304">
        <f>Q117+O118</f>
        <v>-8.1712414612411521E-14</v>
      </c>
      <c r="R118" s="312">
        <v>1532.65</v>
      </c>
      <c r="S118" s="53" t="str">
        <f t="shared" si="19"/>
        <v>frais</v>
      </c>
      <c r="T118" s="54" t="str">
        <f t="shared" si="12"/>
        <v/>
      </c>
      <c r="U118" s="61"/>
      <c r="V118" s="61"/>
      <c r="W118" s="192"/>
      <c r="X118" s="192"/>
      <c r="Y118" s="191"/>
      <c r="Z118" s="126"/>
      <c r="AA118" s="214"/>
      <c r="AB118" s="215"/>
      <c r="AC118" s="45"/>
      <c r="AD118" s="61"/>
      <c r="AE118" s="61"/>
      <c r="AF118" s="61"/>
      <c r="AR118" s="216"/>
      <c r="AS118" s="216"/>
    </row>
    <row r="119" spans="1:45" s="141" customFormat="1" ht="18" customHeight="1" thickTop="1" thickBot="1">
      <c r="A119" s="286">
        <v>41269</v>
      </c>
      <c r="B119" s="149" t="s">
        <v>343</v>
      </c>
      <c r="C119" s="150">
        <v>41269</v>
      </c>
      <c r="D119" s="42"/>
      <c r="E119" s="151"/>
      <c r="F119" s="65">
        <f t="shared" si="14"/>
        <v>385.40999999999548</v>
      </c>
      <c r="G119" s="45"/>
      <c r="H119" s="295">
        <v>12</v>
      </c>
      <c r="I119" s="306" t="s">
        <v>342</v>
      </c>
      <c r="J119" s="307"/>
      <c r="K119" s="307" t="s">
        <v>342</v>
      </c>
      <c r="L119" s="313" t="s">
        <v>344</v>
      </c>
      <c r="M119" s="309" t="s">
        <v>38</v>
      </c>
      <c r="N119" s="310" t="s">
        <v>122</v>
      </c>
      <c r="O119" s="43">
        <v>-35.409999999999997</v>
      </c>
      <c r="P119" s="51" t="str">
        <f t="shared" si="23"/>
        <v/>
      </c>
      <c r="Q119" s="312">
        <f>R118+O119</f>
        <v>1497.24</v>
      </c>
      <c r="R119" s="52"/>
      <c r="S119" s="53" t="str">
        <f t="shared" ref="S119" si="24">IF(M119&lt;&gt;"",VLOOKUP(M119,Categories,2,FALSE),"")</f>
        <v>frais</v>
      </c>
      <c r="T119" s="54" t="str">
        <f t="shared" si="12"/>
        <v/>
      </c>
      <c r="U119" s="61"/>
      <c r="V119" s="61"/>
      <c r="W119" s="192"/>
      <c r="X119" s="192"/>
      <c r="Y119" s="191"/>
      <c r="Z119" s="126"/>
      <c r="AA119" s="214"/>
      <c r="AB119" s="215"/>
      <c r="AC119" s="45"/>
      <c r="AD119" s="61"/>
      <c r="AE119" s="61"/>
      <c r="AF119" s="61"/>
      <c r="AR119" s="216"/>
      <c r="AS119" s="216"/>
    </row>
    <row r="120" spans="1:45" s="141" customFormat="1" ht="18.75" customHeight="1" thickTop="1" thickBot="1">
      <c r="A120" s="286">
        <v>41269</v>
      </c>
      <c r="B120" s="149" t="s">
        <v>345</v>
      </c>
      <c r="C120" s="150">
        <v>41269</v>
      </c>
      <c r="D120" s="42">
        <v>18.5</v>
      </c>
      <c r="E120" s="151"/>
      <c r="F120" s="65">
        <f t="shared" si="14"/>
        <v>366.90999999999548</v>
      </c>
      <c r="G120" s="45"/>
      <c r="H120" s="295">
        <v>12</v>
      </c>
      <c r="I120" s="122" t="s">
        <v>346</v>
      </c>
      <c r="J120" s="46"/>
      <c r="K120" s="153"/>
      <c r="L120" s="314" t="s">
        <v>55</v>
      </c>
      <c r="M120" s="49" t="s">
        <v>38</v>
      </c>
      <c r="N120" s="50" t="s">
        <v>56</v>
      </c>
      <c r="O120" s="43">
        <f t="shared" ref="O120:O146" si="25">E120-D120</f>
        <v>-18.5</v>
      </c>
      <c r="P120" s="51">
        <f>18.5/1.07-18.5</f>
        <v>-1.2102803738317753</v>
      </c>
      <c r="Q120" s="52"/>
      <c r="R120" s="52"/>
      <c r="S120" s="53" t="str">
        <f t="shared" si="19"/>
        <v>frais</v>
      </c>
      <c r="T120" s="54">
        <f t="shared" si="12"/>
        <v>-1.2102803738317753</v>
      </c>
      <c r="U120" s="61"/>
      <c r="V120" s="61"/>
      <c r="W120" s="192"/>
      <c r="X120" s="192"/>
      <c r="Y120" s="191"/>
      <c r="Z120" s="126"/>
      <c r="AA120" s="214"/>
      <c r="AB120" s="215"/>
      <c r="AC120" s="45"/>
      <c r="AD120" s="61"/>
      <c r="AE120" s="61"/>
      <c r="AF120" s="61"/>
      <c r="AR120" s="216"/>
      <c r="AS120" s="216"/>
    </row>
    <row r="121" spans="1:45" s="141" customFormat="1" ht="18.75" customHeight="1" thickTop="1" thickBot="1">
      <c r="A121" s="286">
        <v>41271</v>
      </c>
      <c r="B121" s="149" t="s">
        <v>347</v>
      </c>
      <c r="C121" s="150">
        <v>41271</v>
      </c>
      <c r="D121" s="42">
        <v>100</v>
      </c>
      <c r="E121" s="151"/>
      <c r="F121" s="65">
        <f t="shared" si="14"/>
        <v>266.90999999999548</v>
      </c>
      <c r="G121" s="45"/>
      <c r="H121" s="295">
        <v>12</v>
      </c>
      <c r="I121" s="306" t="s">
        <v>342</v>
      </c>
      <c r="J121" s="307"/>
      <c r="K121" s="307" t="s">
        <v>342</v>
      </c>
      <c r="L121" s="313" t="s">
        <v>344</v>
      </c>
      <c r="M121" s="309" t="s">
        <v>38</v>
      </c>
      <c r="N121" s="310" t="s">
        <v>122</v>
      </c>
      <c r="O121" s="43">
        <f t="shared" si="25"/>
        <v>-100</v>
      </c>
      <c r="P121" s="51" t="str">
        <f t="shared" ref="P121:P131" si="26">IF(OR(M121=$X$5,N121=$Z$21,N121=$Z$22,N121=$Z$23,N121=$Z$24,N121=$Z$25,N121=$Z$29,N121=$Z$33,N121=$Z$35,N121=$Z$39,N121=$Z$40,N121=$Z$41,N121=0),"",O121-O121/(1+19.6%))</f>
        <v/>
      </c>
      <c r="Q121" s="312">
        <f>Q119+O121</f>
        <v>1397.24</v>
      </c>
      <c r="R121" s="52"/>
      <c r="S121" s="53" t="str">
        <f t="shared" si="19"/>
        <v>frais</v>
      </c>
      <c r="T121" s="54" t="str">
        <f t="shared" si="12"/>
        <v/>
      </c>
      <c r="U121" s="61"/>
      <c r="V121" s="61"/>
      <c r="W121" s="192"/>
      <c r="X121" s="192"/>
      <c r="Y121" s="191"/>
      <c r="Z121" s="126"/>
      <c r="AA121" s="214"/>
      <c r="AB121" s="215"/>
      <c r="AC121" s="45"/>
      <c r="AD121" s="61"/>
      <c r="AE121" s="61"/>
      <c r="AF121" s="61"/>
      <c r="AR121" s="216"/>
      <c r="AS121" s="216"/>
    </row>
    <row r="122" spans="1:45" s="141" customFormat="1" ht="18.75" customHeight="1" thickTop="1" thickBot="1">
      <c r="A122" s="286">
        <v>41271</v>
      </c>
      <c r="B122" s="149" t="s">
        <v>348</v>
      </c>
      <c r="C122" s="150">
        <v>41271</v>
      </c>
      <c r="D122" s="42">
        <v>127</v>
      </c>
      <c r="E122" s="151"/>
      <c r="F122" s="65">
        <f t="shared" si="14"/>
        <v>139.90999999999548</v>
      </c>
      <c r="G122" s="45"/>
      <c r="H122" s="295">
        <v>12</v>
      </c>
      <c r="I122" s="306" t="s">
        <v>342</v>
      </c>
      <c r="J122" s="307"/>
      <c r="K122" s="307" t="s">
        <v>342</v>
      </c>
      <c r="L122" s="313" t="s">
        <v>344</v>
      </c>
      <c r="M122" s="309" t="s">
        <v>38</v>
      </c>
      <c r="N122" s="310" t="s">
        <v>122</v>
      </c>
      <c r="O122" s="43">
        <f t="shared" si="25"/>
        <v>-127</v>
      </c>
      <c r="P122" s="51" t="str">
        <f t="shared" si="26"/>
        <v/>
      </c>
      <c r="Q122" s="312">
        <f>Q121+O122</f>
        <v>1270.24</v>
      </c>
      <c r="R122" s="52"/>
      <c r="S122" s="53" t="str">
        <f t="shared" si="19"/>
        <v>frais</v>
      </c>
      <c r="T122" s="54" t="str">
        <f t="shared" ref="T122:T185" si="27">P122</f>
        <v/>
      </c>
      <c r="U122" s="61"/>
      <c r="V122" s="61"/>
      <c r="W122" s="192"/>
      <c r="X122" s="192"/>
      <c r="Y122" s="191"/>
      <c r="Z122" s="126"/>
      <c r="AA122" s="214"/>
      <c r="AB122" s="215"/>
      <c r="AC122" s="45"/>
      <c r="AD122" s="61"/>
      <c r="AE122" s="61"/>
      <c r="AF122" s="61"/>
      <c r="AR122" s="216"/>
      <c r="AS122" s="216"/>
    </row>
    <row r="123" spans="1:45" s="141" customFormat="1" ht="18.75" customHeight="1" thickTop="1" thickBot="1">
      <c r="A123" s="286">
        <v>41271</v>
      </c>
      <c r="B123" s="149" t="s">
        <v>349</v>
      </c>
      <c r="C123" s="150">
        <v>41271</v>
      </c>
      <c r="D123" s="42">
        <v>30</v>
      </c>
      <c r="E123" s="151"/>
      <c r="F123" s="65">
        <f t="shared" si="14"/>
        <v>109.90999999999548</v>
      </c>
      <c r="G123" s="45"/>
      <c r="H123" s="295">
        <v>12</v>
      </c>
      <c r="I123" s="306" t="s">
        <v>342</v>
      </c>
      <c r="J123" s="307"/>
      <c r="K123" s="307" t="s">
        <v>342</v>
      </c>
      <c r="L123" s="313" t="s">
        <v>344</v>
      </c>
      <c r="M123" s="309" t="s">
        <v>38</v>
      </c>
      <c r="N123" s="310" t="s">
        <v>122</v>
      </c>
      <c r="O123" s="43">
        <f t="shared" si="25"/>
        <v>-30</v>
      </c>
      <c r="P123" s="51" t="str">
        <f t="shared" si="26"/>
        <v/>
      </c>
      <c r="Q123" s="312">
        <f t="shared" ref="Q123:Q124" si="28">Q122+O123</f>
        <v>1240.24</v>
      </c>
      <c r="R123" s="52"/>
      <c r="S123" s="53" t="str">
        <f t="shared" si="19"/>
        <v>frais</v>
      </c>
      <c r="T123" s="54" t="str">
        <f t="shared" si="27"/>
        <v/>
      </c>
      <c r="U123" s="61"/>
      <c r="V123" s="61"/>
      <c r="W123" s="192"/>
      <c r="X123" s="192"/>
      <c r="Y123" s="191"/>
      <c r="Z123" s="126"/>
      <c r="AA123" s="214"/>
      <c r="AB123" s="215"/>
      <c r="AC123" s="45"/>
      <c r="AD123" s="61"/>
      <c r="AE123" s="61"/>
      <c r="AF123" s="61"/>
      <c r="AR123" s="216"/>
      <c r="AS123" s="216"/>
    </row>
    <row r="124" spans="1:45" s="141" customFormat="1" ht="18.75" customHeight="1" thickTop="1" thickBot="1">
      <c r="A124" s="286">
        <v>41295</v>
      </c>
      <c r="B124" s="149" t="s">
        <v>350</v>
      </c>
      <c r="C124" s="150">
        <v>41295</v>
      </c>
      <c r="D124" s="42">
        <v>50</v>
      </c>
      <c r="E124" s="151"/>
      <c r="F124" s="65">
        <f t="shared" si="14"/>
        <v>59.909999999995478</v>
      </c>
      <c r="G124" s="45"/>
      <c r="H124" s="295">
        <v>12</v>
      </c>
      <c r="I124" s="306" t="s">
        <v>342</v>
      </c>
      <c r="J124" s="307"/>
      <c r="K124" s="307" t="s">
        <v>342</v>
      </c>
      <c r="L124" s="313" t="s">
        <v>344</v>
      </c>
      <c r="M124" s="309" t="s">
        <v>38</v>
      </c>
      <c r="N124" s="310" t="s">
        <v>122</v>
      </c>
      <c r="O124" s="43">
        <f t="shared" si="25"/>
        <v>-50</v>
      </c>
      <c r="P124" s="51" t="str">
        <f t="shared" si="26"/>
        <v/>
      </c>
      <c r="Q124" s="312">
        <f t="shared" si="28"/>
        <v>1190.24</v>
      </c>
      <c r="R124" s="52"/>
      <c r="S124" s="53" t="str">
        <f t="shared" ref="S124:S125" si="29">IF(M124&lt;&gt;"",VLOOKUP(M124,Categories,2,FALSE),"")</f>
        <v>frais</v>
      </c>
      <c r="T124" s="54" t="str">
        <f t="shared" si="27"/>
        <v/>
      </c>
      <c r="U124" s="61"/>
      <c r="V124" s="61"/>
      <c r="W124" s="192"/>
      <c r="X124" s="192"/>
      <c r="Y124" s="191"/>
      <c r="Z124" s="126"/>
      <c r="AA124" s="214"/>
      <c r="AB124" s="215"/>
      <c r="AC124" s="45"/>
      <c r="AD124" s="61"/>
      <c r="AE124" s="61"/>
      <c r="AF124" s="61"/>
      <c r="AR124" s="216"/>
      <c r="AS124" s="216"/>
    </row>
    <row r="125" spans="1:45" s="141" customFormat="1" ht="18.75" customHeight="1" thickTop="1" thickBot="1">
      <c r="A125" s="288">
        <v>41274</v>
      </c>
      <c r="B125" s="220" t="s">
        <v>351</v>
      </c>
      <c r="C125" s="221">
        <v>41274</v>
      </c>
      <c r="D125" s="222">
        <v>461.9</v>
      </c>
      <c r="E125" s="223"/>
      <c r="F125" s="289">
        <f t="shared" si="14"/>
        <v>-401.9900000000045</v>
      </c>
      <c r="G125" s="224"/>
      <c r="H125" s="315">
        <v>12</v>
      </c>
      <c r="I125" s="225" t="s">
        <v>221</v>
      </c>
      <c r="J125" s="226"/>
      <c r="K125" s="227"/>
      <c r="L125" s="316" t="s">
        <v>352</v>
      </c>
      <c r="M125" s="228" t="s">
        <v>62</v>
      </c>
      <c r="N125" s="229" t="s">
        <v>154</v>
      </c>
      <c r="O125" s="293">
        <f t="shared" si="25"/>
        <v>-461.9</v>
      </c>
      <c r="P125" s="230">
        <f t="shared" si="26"/>
        <v>-75.695986622073576</v>
      </c>
      <c r="Q125" s="231"/>
      <c r="R125" s="231"/>
      <c r="S125" s="232" t="str">
        <f t="shared" si="29"/>
        <v>gestion</v>
      </c>
      <c r="T125" s="233">
        <f t="shared" si="27"/>
        <v>-75.695986622073576</v>
      </c>
      <c r="W125" s="234"/>
      <c r="X125" s="234"/>
      <c r="Y125" s="216"/>
      <c r="Z125" s="235"/>
      <c r="AA125" s="236"/>
      <c r="AB125" s="237"/>
      <c r="AC125" s="224"/>
      <c r="AR125" s="216"/>
      <c r="AS125" s="216"/>
    </row>
    <row r="126" spans="1:45" s="260" customFormat="1" ht="18.75" customHeight="1" thickTop="1" thickBot="1">
      <c r="A126" s="294">
        <v>41277</v>
      </c>
      <c r="B126" s="239" t="s">
        <v>353</v>
      </c>
      <c r="C126" s="240">
        <v>41284</v>
      </c>
      <c r="D126" s="241">
        <v>40.57</v>
      </c>
      <c r="E126" s="242"/>
      <c r="F126" s="65">
        <f t="shared" si="14"/>
        <v>-442.56000000000449</v>
      </c>
      <c r="G126" s="259"/>
      <c r="H126" s="78">
        <v>1</v>
      </c>
      <c r="I126" s="245" t="s">
        <v>60</v>
      </c>
      <c r="J126" s="246"/>
      <c r="K126" s="247"/>
      <c r="L126" s="317" t="s">
        <v>236</v>
      </c>
      <c r="M126" s="248" t="s">
        <v>62</v>
      </c>
      <c r="N126" s="249" t="s">
        <v>61</v>
      </c>
      <c r="O126" s="297">
        <f t="shared" si="25"/>
        <v>-40.57</v>
      </c>
      <c r="P126" s="250" t="str">
        <f t="shared" si="26"/>
        <v/>
      </c>
      <c r="Q126" s="251"/>
      <c r="R126" s="251"/>
      <c r="S126" s="252" t="str">
        <f t="shared" ref="S126:S157" si="30">IF(M126&lt;&gt;"",VLOOKUP(M126,Categories,2,FALSE),"")</f>
        <v>gestion</v>
      </c>
      <c r="T126" s="253" t="str">
        <f t="shared" si="27"/>
        <v/>
      </c>
      <c r="U126" s="71"/>
      <c r="V126" s="71"/>
      <c r="W126" s="254"/>
      <c r="X126" s="254"/>
      <c r="Y126" s="255"/>
      <c r="Z126" s="256"/>
      <c r="AA126" s="257"/>
      <c r="AB126" s="258"/>
      <c r="AC126" s="259"/>
      <c r="AD126" s="71"/>
      <c r="AE126" s="71"/>
      <c r="AF126" s="71"/>
      <c r="AR126" s="261"/>
      <c r="AS126" s="261"/>
    </row>
    <row r="127" spans="1:45" s="141" customFormat="1" ht="18.75" customHeight="1" thickTop="1" thickBot="1">
      <c r="A127" s="286">
        <v>41277</v>
      </c>
      <c r="B127" s="149" t="s">
        <v>354</v>
      </c>
      <c r="C127" s="150">
        <v>41277</v>
      </c>
      <c r="D127" s="42">
        <v>4</v>
      </c>
      <c r="E127" s="151"/>
      <c r="F127" s="65">
        <f t="shared" si="14"/>
        <v>-446.56000000000449</v>
      </c>
      <c r="G127" s="45"/>
      <c r="H127" s="78">
        <v>1</v>
      </c>
      <c r="I127" s="122" t="s">
        <v>60</v>
      </c>
      <c r="J127" s="46"/>
      <c r="K127" s="153"/>
      <c r="L127" s="314" t="s">
        <v>236</v>
      </c>
      <c r="M127" s="49" t="s">
        <v>62</v>
      </c>
      <c r="N127" s="50" t="s">
        <v>61</v>
      </c>
      <c r="O127" s="43">
        <f t="shared" si="25"/>
        <v>-4</v>
      </c>
      <c r="P127" s="51" t="str">
        <f t="shared" si="26"/>
        <v/>
      </c>
      <c r="Q127" s="52"/>
      <c r="R127" s="52"/>
      <c r="S127" s="53" t="str">
        <f t="shared" si="30"/>
        <v>gestion</v>
      </c>
      <c r="T127" s="54" t="str">
        <f t="shared" si="27"/>
        <v/>
      </c>
      <c r="U127" s="61"/>
      <c r="V127" s="61"/>
      <c r="W127" s="192"/>
      <c r="X127" s="192"/>
      <c r="Y127" s="191"/>
      <c r="Z127" s="126"/>
      <c r="AA127" s="214"/>
      <c r="AB127" s="215"/>
      <c r="AC127" s="45"/>
      <c r="AD127" s="61"/>
      <c r="AE127" s="61"/>
      <c r="AF127" s="61"/>
      <c r="AR127" s="216"/>
      <c r="AS127" s="216"/>
    </row>
    <row r="128" spans="1:45" s="141" customFormat="1" ht="18.75" customHeight="1" thickTop="1" thickBot="1">
      <c r="A128" s="286">
        <v>41278</v>
      </c>
      <c r="B128" s="149" t="s">
        <v>355</v>
      </c>
      <c r="C128" s="150">
        <v>41278</v>
      </c>
      <c r="D128" s="42">
        <v>100</v>
      </c>
      <c r="E128" s="151"/>
      <c r="F128" s="65">
        <f t="shared" si="14"/>
        <v>-546.56000000000449</v>
      </c>
      <c r="G128" s="45"/>
      <c r="H128" s="78">
        <v>1</v>
      </c>
      <c r="I128" s="306" t="s">
        <v>342</v>
      </c>
      <c r="J128" s="307"/>
      <c r="K128" s="307" t="s">
        <v>342</v>
      </c>
      <c r="L128" s="313" t="s">
        <v>344</v>
      </c>
      <c r="M128" s="309" t="s">
        <v>38</v>
      </c>
      <c r="N128" s="310" t="s">
        <v>122</v>
      </c>
      <c r="O128" s="43">
        <f t="shared" si="25"/>
        <v>-100</v>
      </c>
      <c r="P128" s="51" t="str">
        <f t="shared" si="26"/>
        <v/>
      </c>
      <c r="Q128" s="312">
        <f>Q124+O128</f>
        <v>1090.24</v>
      </c>
      <c r="R128" s="52"/>
      <c r="S128" s="53" t="str">
        <f t="shared" si="30"/>
        <v>frais</v>
      </c>
      <c r="T128" s="54" t="str">
        <f t="shared" si="27"/>
        <v/>
      </c>
      <c r="U128" s="61"/>
      <c r="V128" s="61"/>
      <c r="W128" s="192"/>
      <c r="X128" s="192"/>
      <c r="Y128" s="191"/>
      <c r="Z128" s="126"/>
      <c r="AA128" s="214"/>
      <c r="AB128" s="215"/>
      <c r="AC128" s="45"/>
      <c r="AD128" s="61"/>
      <c r="AE128" s="61"/>
      <c r="AF128" s="61"/>
      <c r="AR128" s="216"/>
      <c r="AS128" s="216"/>
    </row>
    <row r="129" spans="1:45" s="141" customFormat="1" ht="18.75" customHeight="1" thickTop="1" thickBot="1">
      <c r="A129" s="286">
        <v>41278</v>
      </c>
      <c r="B129" s="149" t="s">
        <v>356</v>
      </c>
      <c r="C129" s="150">
        <v>41278</v>
      </c>
      <c r="D129" s="42">
        <v>52.99</v>
      </c>
      <c r="E129" s="151"/>
      <c r="F129" s="65">
        <f t="shared" si="14"/>
        <v>-599.5500000000045</v>
      </c>
      <c r="G129" s="45"/>
      <c r="H129" s="78">
        <v>1</v>
      </c>
      <c r="I129" s="306" t="s">
        <v>342</v>
      </c>
      <c r="J129" s="307"/>
      <c r="K129" s="307" t="s">
        <v>342</v>
      </c>
      <c r="L129" s="313" t="s">
        <v>344</v>
      </c>
      <c r="M129" s="309" t="s">
        <v>38</v>
      </c>
      <c r="N129" s="310" t="s">
        <v>122</v>
      </c>
      <c r="O129" s="43">
        <f t="shared" si="25"/>
        <v>-52.99</v>
      </c>
      <c r="P129" s="51" t="str">
        <f t="shared" si="26"/>
        <v/>
      </c>
      <c r="Q129" s="312">
        <f>Q128+O129</f>
        <v>1037.25</v>
      </c>
      <c r="R129" s="52"/>
      <c r="S129" s="53" t="str">
        <f t="shared" si="30"/>
        <v>frais</v>
      </c>
      <c r="T129" s="54" t="str">
        <f t="shared" si="27"/>
        <v/>
      </c>
      <c r="U129" s="61"/>
      <c r="V129" s="61"/>
      <c r="W129" s="192"/>
      <c r="X129" s="192"/>
      <c r="Y129" s="191"/>
      <c r="Z129" s="126"/>
      <c r="AA129" s="214"/>
      <c r="AB129" s="215"/>
      <c r="AC129" s="45"/>
      <c r="AD129" s="61"/>
      <c r="AE129" s="61"/>
      <c r="AF129" s="61"/>
      <c r="AR129" s="216"/>
      <c r="AS129" s="216"/>
    </row>
    <row r="130" spans="1:45" s="141" customFormat="1" ht="18.75" customHeight="1" thickTop="1" thickBot="1">
      <c r="A130" s="286">
        <v>41283</v>
      </c>
      <c r="B130" s="149" t="s">
        <v>357</v>
      </c>
      <c r="C130" s="150">
        <v>41283</v>
      </c>
      <c r="D130" s="42">
        <v>60</v>
      </c>
      <c r="E130" s="151"/>
      <c r="F130" s="65">
        <f t="shared" si="14"/>
        <v>-659.5500000000045</v>
      </c>
      <c r="G130" s="45"/>
      <c r="H130" s="78">
        <v>1</v>
      </c>
      <c r="I130" s="306" t="s">
        <v>342</v>
      </c>
      <c r="J130" s="307"/>
      <c r="K130" s="307" t="s">
        <v>342</v>
      </c>
      <c r="L130" s="313" t="s">
        <v>344</v>
      </c>
      <c r="M130" s="309" t="s">
        <v>38</v>
      </c>
      <c r="N130" s="310" t="s">
        <v>122</v>
      </c>
      <c r="O130" s="43">
        <f t="shared" si="25"/>
        <v>-60</v>
      </c>
      <c r="P130" s="51" t="str">
        <f t="shared" si="26"/>
        <v/>
      </c>
      <c r="Q130" s="312">
        <f>Q129+O130</f>
        <v>977.25</v>
      </c>
      <c r="R130" s="52"/>
      <c r="S130" s="53" t="str">
        <f t="shared" si="30"/>
        <v>frais</v>
      </c>
      <c r="T130" s="54" t="str">
        <f t="shared" si="27"/>
        <v/>
      </c>
      <c r="U130" s="61"/>
      <c r="V130" s="61"/>
      <c r="W130" s="192"/>
      <c r="X130" s="192"/>
      <c r="Y130" s="191"/>
      <c r="Z130" s="126"/>
      <c r="AA130" s="214"/>
      <c r="AB130" s="215"/>
      <c r="AC130" s="45"/>
      <c r="AD130" s="61"/>
      <c r="AE130" s="61"/>
      <c r="AF130" s="61"/>
      <c r="AR130" s="216"/>
      <c r="AS130" s="216"/>
    </row>
    <row r="131" spans="1:45" s="141" customFormat="1" ht="18.75" customHeight="1" thickTop="1" thickBot="1">
      <c r="A131" s="286">
        <v>41283</v>
      </c>
      <c r="B131" s="149" t="s">
        <v>358</v>
      </c>
      <c r="C131" s="150">
        <v>41283</v>
      </c>
      <c r="D131" s="42">
        <v>51.16</v>
      </c>
      <c r="E131" s="151"/>
      <c r="F131" s="65">
        <f t="shared" si="14"/>
        <v>-710.71000000000447</v>
      </c>
      <c r="G131" s="45"/>
      <c r="H131" s="78">
        <v>1</v>
      </c>
      <c r="I131" s="306" t="s">
        <v>342</v>
      </c>
      <c r="J131" s="307"/>
      <c r="K131" s="307" t="s">
        <v>342</v>
      </c>
      <c r="L131" s="313" t="s">
        <v>344</v>
      </c>
      <c r="M131" s="309" t="s">
        <v>38</v>
      </c>
      <c r="N131" s="310" t="s">
        <v>122</v>
      </c>
      <c r="O131" s="43">
        <f t="shared" si="25"/>
        <v>-51.16</v>
      </c>
      <c r="P131" s="51" t="str">
        <f t="shared" si="26"/>
        <v/>
      </c>
      <c r="Q131" s="312">
        <f>Q130+O131</f>
        <v>926.09</v>
      </c>
      <c r="R131" s="52"/>
      <c r="S131" s="53" t="str">
        <f t="shared" si="30"/>
        <v>frais</v>
      </c>
      <c r="T131" s="54" t="str">
        <f t="shared" si="27"/>
        <v/>
      </c>
      <c r="U131" s="61"/>
      <c r="V131" s="61"/>
      <c r="W131" s="192"/>
      <c r="X131" s="192"/>
      <c r="Y131" s="191"/>
      <c r="Z131" s="126"/>
      <c r="AA131" s="214"/>
      <c r="AB131" s="215"/>
      <c r="AC131" s="45"/>
      <c r="AD131" s="61"/>
      <c r="AE131" s="61"/>
      <c r="AF131" s="61"/>
      <c r="AR131" s="216"/>
      <c r="AS131" s="216"/>
    </row>
    <row r="132" spans="1:45" s="141" customFormat="1" ht="18.75" customHeight="1" thickTop="1" thickBot="1">
      <c r="A132" s="286">
        <v>41283</v>
      </c>
      <c r="B132" s="149" t="s">
        <v>359</v>
      </c>
      <c r="C132" s="150">
        <v>41283</v>
      </c>
      <c r="D132" s="42">
        <v>41.9</v>
      </c>
      <c r="E132" s="151"/>
      <c r="F132" s="65">
        <f t="shared" ref="F132:F189" si="31">F131+E132-D132</f>
        <v>-752.61000000000445</v>
      </c>
      <c r="G132" s="45"/>
      <c r="H132" s="78">
        <v>1</v>
      </c>
      <c r="I132" s="122" t="s">
        <v>360</v>
      </c>
      <c r="J132" s="46"/>
      <c r="K132" s="153"/>
      <c r="L132" s="122" t="s">
        <v>47</v>
      </c>
      <c r="M132" s="49" t="s">
        <v>38</v>
      </c>
      <c r="N132" s="50" t="s">
        <v>56</v>
      </c>
      <c r="O132" s="43">
        <f t="shared" si="25"/>
        <v>-41.9</v>
      </c>
      <c r="P132" s="51"/>
      <c r="Q132" s="52"/>
      <c r="R132" s="52"/>
      <c r="S132" s="53" t="str">
        <f t="shared" si="30"/>
        <v>frais</v>
      </c>
      <c r="T132" s="54">
        <f t="shared" si="27"/>
        <v>0</v>
      </c>
      <c r="U132" s="61"/>
      <c r="V132" s="61"/>
      <c r="W132" s="192"/>
      <c r="X132" s="192"/>
      <c r="Y132" s="191"/>
      <c r="Z132" s="126"/>
      <c r="AA132" s="214"/>
      <c r="AB132" s="215"/>
      <c r="AC132" s="45"/>
      <c r="AD132" s="61"/>
      <c r="AE132" s="61"/>
      <c r="AF132" s="61"/>
      <c r="AR132" s="216"/>
      <c r="AS132" s="216"/>
    </row>
    <row r="133" spans="1:45" s="141" customFormat="1" ht="18.75" customHeight="1" thickTop="1" thickBot="1">
      <c r="A133" s="286">
        <v>41284</v>
      </c>
      <c r="B133" s="149" t="s">
        <v>316</v>
      </c>
      <c r="C133" s="150">
        <v>41284</v>
      </c>
      <c r="D133" s="42"/>
      <c r="E133" s="151">
        <v>777.4</v>
      </c>
      <c r="F133" s="65">
        <f t="shared" si="31"/>
        <v>24.78999999999553</v>
      </c>
      <c r="G133" s="45"/>
      <c r="H133" s="78">
        <v>1</v>
      </c>
      <c r="I133" s="122" t="s">
        <v>337</v>
      </c>
      <c r="J133" s="123" t="s">
        <v>94</v>
      </c>
      <c r="K133" s="163" t="s">
        <v>361</v>
      </c>
      <c r="L133" s="122" t="s">
        <v>339</v>
      </c>
      <c r="M133" s="49" t="s">
        <v>29</v>
      </c>
      <c r="N133" s="50" t="s">
        <v>92</v>
      </c>
      <c r="O133" s="43">
        <f t="shared" si="25"/>
        <v>777.4</v>
      </c>
      <c r="P133" s="51">
        <f t="shared" ref="P133:P144" si="32">IF(OR(M133=$X$5,N133=$Z$21,N133=$Z$22,N133=$Z$23,N133=$Z$24,N133=$Z$25,N133=$Z$29,N133=$Z$33,N133=$Z$35,N133=$Z$39,N133=$Z$40,N133=$Z$41,N133=0),"",O133-O133/(1+19.6%))</f>
        <v>127.39999999999998</v>
      </c>
      <c r="Q133" s="52"/>
      <c r="R133" s="52"/>
      <c r="S133" s="53" t="str">
        <f t="shared" si="30"/>
        <v>ventes</v>
      </c>
      <c r="T133" s="54">
        <f t="shared" si="27"/>
        <v>127.39999999999998</v>
      </c>
      <c r="U133" s="61"/>
      <c r="V133" s="61"/>
      <c r="W133" s="192"/>
      <c r="X133" s="192"/>
      <c r="Y133" s="191"/>
      <c r="Z133" s="126"/>
      <c r="AA133" s="214"/>
      <c r="AB133" s="215"/>
      <c r="AC133" s="45"/>
      <c r="AD133" s="61"/>
      <c r="AE133" s="61"/>
      <c r="AF133" s="61"/>
      <c r="AR133" s="216"/>
      <c r="AS133" s="216"/>
    </row>
    <row r="134" spans="1:45" s="141" customFormat="1" ht="18.75" customHeight="1" thickTop="1" thickBot="1">
      <c r="A134" s="286">
        <v>41284</v>
      </c>
      <c r="B134" s="149" t="s">
        <v>362</v>
      </c>
      <c r="C134" s="150">
        <v>41284</v>
      </c>
      <c r="D134" s="42">
        <v>20</v>
      </c>
      <c r="E134" s="151"/>
      <c r="F134" s="65">
        <f t="shared" si="31"/>
        <v>4.7899999999955298</v>
      </c>
      <c r="G134" s="45"/>
      <c r="H134" s="78">
        <v>1</v>
      </c>
      <c r="I134" s="306" t="s">
        <v>342</v>
      </c>
      <c r="J134" s="307"/>
      <c r="K134" s="307" t="s">
        <v>342</v>
      </c>
      <c r="L134" s="313" t="s">
        <v>344</v>
      </c>
      <c r="M134" s="309" t="s">
        <v>38</v>
      </c>
      <c r="N134" s="310" t="s">
        <v>122</v>
      </c>
      <c r="O134" s="43">
        <f t="shared" si="25"/>
        <v>-20</v>
      </c>
      <c r="P134" s="51" t="str">
        <f t="shared" si="32"/>
        <v/>
      </c>
      <c r="Q134" s="312">
        <f>Q131+O134</f>
        <v>906.09</v>
      </c>
      <c r="R134" s="52"/>
      <c r="S134" s="53" t="str">
        <f t="shared" si="30"/>
        <v>frais</v>
      </c>
      <c r="T134" s="54" t="str">
        <f t="shared" si="27"/>
        <v/>
      </c>
      <c r="U134" s="61"/>
      <c r="V134" s="61"/>
      <c r="W134" s="192"/>
      <c r="X134" s="192"/>
      <c r="Y134" s="191"/>
      <c r="Z134" s="126"/>
      <c r="AA134" s="214"/>
      <c r="AB134" s="215"/>
      <c r="AC134" s="45"/>
      <c r="AD134" s="61"/>
      <c r="AE134" s="61"/>
      <c r="AF134" s="61"/>
      <c r="AR134" s="216"/>
      <c r="AS134" s="216"/>
    </row>
    <row r="135" spans="1:45" s="141" customFormat="1" ht="18.75" customHeight="1" thickTop="1" thickBot="1">
      <c r="A135" s="286">
        <v>41284</v>
      </c>
      <c r="B135" s="149" t="s">
        <v>363</v>
      </c>
      <c r="C135" s="150">
        <v>41284</v>
      </c>
      <c r="D135" s="42">
        <v>100</v>
      </c>
      <c r="E135" s="151"/>
      <c r="F135" s="65">
        <f t="shared" si="31"/>
        <v>-95.21000000000447</v>
      </c>
      <c r="G135" s="45"/>
      <c r="H135" s="78">
        <v>1</v>
      </c>
      <c r="I135" s="306" t="s">
        <v>342</v>
      </c>
      <c r="J135" s="307"/>
      <c r="K135" s="307" t="s">
        <v>342</v>
      </c>
      <c r="L135" s="313" t="s">
        <v>344</v>
      </c>
      <c r="M135" s="309" t="s">
        <v>38</v>
      </c>
      <c r="N135" s="310" t="s">
        <v>122</v>
      </c>
      <c r="O135" s="43">
        <f t="shared" si="25"/>
        <v>-100</v>
      </c>
      <c r="P135" s="51" t="str">
        <f t="shared" si="32"/>
        <v/>
      </c>
      <c r="Q135" s="312">
        <f>Q134+O135</f>
        <v>806.09</v>
      </c>
      <c r="R135" s="52"/>
      <c r="S135" s="53" t="str">
        <f t="shared" si="30"/>
        <v>frais</v>
      </c>
      <c r="T135" s="54" t="str">
        <f t="shared" si="27"/>
        <v/>
      </c>
      <c r="U135" s="61"/>
      <c r="V135" s="61"/>
      <c r="W135" s="192"/>
      <c r="X135" s="192"/>
      <c r="Y135" s="191"/>
      <c r="Z135" s="126"/>
      <c r="AA135" s="214"/>
      <c r="AB135" s="215"/>
      <c r="AC135" s="45"/>
      <c r="AD135" s="61"/>
      <c r="AE135" s="61"/>
      <c r="AF135" s="61"/>
      <c r="AR135" s="216"/>
      <c r="AS135" s="216"/>
    </row>
    <row r="136" spans="1:45" s="141" customFormat="1" ht="18.75" customHeight="1" thickTop="1" thickBot="1">
      <c r="A136" s="286">
        <v>41284</v>
      </c>
      <c r="B136" s="149" t="s">
        <v>363</v>
      </c>
      <c r="C136" s="150">
        <v>41284</v>
      </c>
      <c r="D136" s="42">
        <v>50</v>
      </c>
      <c r="E136" s="151"/>
      <c r="F136" s="65">
        <f t="shared" si="31"/>
        <v>-145.21000000000447</v>
      </c>
      <c r="G136" s="45"/>
      <c r="H136" s="78">
        <v>1</v>
      </c>
      <c r="I136" s="306" t="s">
        <v>342</v>
      </c>
      <c r="J136" s="307"/>
      <c r="K136" s="307" t="s">
        <v>342</v>
      </c>
      <c r="L136" s="313" t="s">
        <v>344</v>
      </c>
      <c r="M136" s="309" t="s">
        <v>38</v>
      </c>
      <c r="N136" s="310" t="s">
        <v>122</v>
      </c>
      <c r="O136" s="43">
        <f t="shared" si="25"/>
        <v>-50</v>
      </c>
      <c r="P136" s="51" t="str">
        <f t="shared" si="32"/>
        <v/>
      </c>
      <c r="Q136" s="312">
        <f>Q135+O136</f>
        <v>756.09</v>
      </c>
      <c r="R136" s="52"/>
      <c r="S136" s="53" t="str">
        <f t="shared" si="30"/>
        <v>frais</v>
      </c>
      <c r="T136" s="54" t="str">
        <f t="shared" si="27"/>
        <v/>
      </c>
      <c r="U136" s="61"/>
      <c r="V136" s="61"/>
      <c r="W136" s="192"/>
      <c r="X136" s="192"/>
      <c r="Y136" s="191"/>
      <c r="Z136" s="126"/>
      <c r="AA136" s="214"/>
      <c r="AB136" s="215"/>
      <c r="AC136" s="45"/>
      <c r="AD136" s="61"/>
      <c r="AE136" s="61"/>
      <c r="AF136" s="61"/>
      <c r="AR136" s="216"/>
      <c r="AS136" s="216"/>
    </row>
    <row r="137" spans="1:45" s="141" customFormat="1" ht="18.75" customHeight="1" thickTop="1" thickBot="1">
      <c r="A137" s="286">
        <v>41284</v>
      </c>
      <c r="B137" s="149" t="s">
        <v>364</v>
      </c>
      <c r="C137" s="150">
        <v>41283</v>
      </c>
      <c r="D137" s="42">
        <v>1006</v>
      </c>
      <c r="E137" s="151"/>
      <c r="F137" s="65">
        <f t="shared" si="31"/>
        <v>-1151.2100000000046</v>
      </c>
      <c r="G137" s="45"/>
      <c r="H137" s="86" t="s">
        <v>365</v>
      </c>
      <c r="I137" s="122" t="s">
        <v>366</v>
      </c>
      <c r="J137" s="46"/>
      <c r="K137" s="153"/>
      <c r="L137" s="122" t="s">
        <v>367</v>
      </c>
      <c r="M137" s="49" t="s">
        <v>62</v>
      </c>
      <c r="N137" s="50" t="s">
        <v>21</v>
      </c>
      <c r="O137" s="43">
        <f t="shared" si="25"/>
        <v>-1006</v>
      </c>
      <c r="P137" s="51" t="str">
        <f t="shared" si="32"/>
        <v/>
      </c>
      <c r="Q137" s="52"/>
      <c r="R137" s="52"/>
      <c r="S137" s="53" t="str">
        <f t="shared" si="30"/>
        <v>gestion</v>
      </c>
      <c r="T137" s="54" t="str">
        <f t="shared" si="27"/>
        <v/>
      </c>
      <c r="U137" s="61"/>
      <c r="V137" s="61"/>
      <c r="W137" s="192"/>
      <c r="X137" s="192"/>
      <c r="Y137" s="191"/>
      <c r="Z137" s="126"/>
      <c r="AA137" s="214"/>
      <c r="AB137" s="215"/>
      <c r="AC137" s="45"/>
      <c r="AD137" s="61"/>
      <c r="AE137" s="61"/>
      <c r="AF137" s="61"/>
      <c r="AR137" s="216"/>
      <c r="AS137" s="216"/>
    </row>
    <row r="138" spans="1:45" s="141" customFormat="1" ht="18.75" customHeight="1" thickTop="1" thickBot="1">
      <c r="A138" s="286">
        <v>41285</v>
      </c>
      <c r="B138" s="149" t="s">
        <v>368</v>
      </c>
      <c r="C138" s="150">
        <v>41285</v>
      </c>
      <c r="D138" s="42">
        <v>494.81</v>
      </c>
      <c r="E138" s="151"/>
      <c r="F138" s="65">
        <f t="shared" si="31"/>
        <v>-1646.0200000000045</v>
      </c>
      <c r="G138" s="45"/>
      <c r="H138" s="78">
        <v>1</v>
      </c>
      <c r="I138" s="122" t="s">
        <v>151</v>
      </c>
      <c r="J138" s="46"/>
      <c r="K138" s="153"/>
      <c r="L138" s="122" t="s">
        <v>369</v>
      </c>
      <c r="M138" s="49" t="s">
        <v>63</v>
      </c>
      <c r="N138" s="50" t="s">
        <v>153</v>
      </c>
      <c r="O138" s="43">
        <f t="shared" si="25"/>
        <v>-494.81</v>
      </c>
      <c r="P138" s="51">
        <f t="shared" si="32"/>
        <v>-81.089264214046807</v>
      </c>
      <c r="Q138" s="52"/>
      <c r="R138" s="52"/>
      <c r="S138" s="53" t="str">
        <f t="shared" si="30"/>
        <v>materiel</v>
      </c>
      <c r="T138" s="54">
        <f t="shared" si="27"/>
        <v>-81.089264214046807</v>
      </c>
      <c r="U138" s="61"/>
      <c r="V138" s="61"/>
      <c r="W138" s="192"/>
      <c r="X138" s="192"/>
      <c r="Y138" s="191"/>
      <c r="Z138" s="126"/>
      <c r="AA138" s="214"/>
      <c r="AB138" s="215"/>
      <c r="AC138" s="45"/>
      <c r="AD138" s="61"/>
      <c r="AE138" s="61"/>
      <c r="AF138" s="61"/>
      <c r="AR138" s="216"/>
      <c r="AS138" s="216"/>
    </row>
    <row r="139" spans="1:45" s="141" customFormat="1" ht="18.75" customHeight="1" thickTop="1" thickBot="1">
      <c r="A139" s="286">
        <v>41285</v>
      </c>
      <c r="B139" s="149" t="s">
        <v>370</v>
      </c>
      <c r="C139" s="150">
        <v>41285</v>
      </c>
      <c r="D139" s="42">
        <v>39.9</v>
      </c>
      <c r="E139" s="151"/>
      <c r="F139" s="65">
        <f t="shared" si="31"/>
        <v>-1685.9200000000046</v>
      </c>
      <c r="G139" s="45"/>
      <c r="H139" s="78">
        <v>1</v>
      </c>
      <c r="I139" s="122" t="s">
        <v>157</v>
      </c>
      <c r="J139" s="46"/>
      <c r="K139" s="153"/>
      <c r="L139" s="122" t="s">
        <v>371</v>
      </c>
      <c r="M139" s="49" t="s">
        <v>63</v>
      </c>
      <c r="N139" s="50" t="s">
        <v>153</v>
      </c>
      <c r="O139" s="43">
        <f t="shared" si="25"/>
        <v>-39.9</v>
      </c>
      <c r="P139" s="51">
        <f t="shared" si="32"/>
        <v>-6.5387959866220697</v>
      </c>
      <c r="Q139" s="52"/>
      <c r="R139" s="52"/>
      <c r="S139" s="53" t="str">
        <f t="shared" si="30"/>
        <v>materiel</v>
      </c>
      <c r="T139" s="54">
        <f t="shared" si="27"/>
        <v>-6.5387959866220697</v>
      </c>
      <c r="U139" s="61"/>
      <c r="V139" s="61"/>
      <c r="W139" s="192"/>
      <c r="X139" s="192"/>
      <c r="Y139" s="191"/>
      <c r="Z139" s="126"/>
      <c r="AA139" s="214"/>
      <c r="AB139" s="215"/>
      <c r="AC139" s="45"/>
      <c r="AD139" s="61"/>
      <c r="AE139" s="61"/>
      <c r="AF139" s="61"/>
      <c r="AR139" s="216"/>
      <c r="AS139" s="216"/>
    </row>
    <row r="140" spans="1:45" s="141" customFormat="1" ht="18.75" customHeight="1" thickTop="1" thickBot="1">
      <c r="A140" s="286">
        <v>41285</v>
      </c>
      <c r="B140" s="149" t="s">
        <v>372</v>
      </c>
      <c r="C140" s="150">
        <v>41285</v>
      </c>
      <c r="D140" s="42">
        <v>42.7</v>
      </c>
      <c r="E140" s="151"/>
      <c r="F140" s="65">
        <f t="shared" si="31"/>
        <v>-1728.6200000000047</v>
      </c>
      <c r="G140" s="45"/>
      <c r="H140" s="78">
        <v>1</v>
      </c>
      <c r="I140" s="306" t="s">
        <v>342</v>
      </c>
      <c r="J140" s="307"/>
      <c r="K140" s="307" t="s">
        <v>342</v>
      </c>
      <c r="L140" s="313" t="s">
        <v>344</v>
      </c>
      <c r="M140" s="309" t="s">
        <v>38</v>
      </c>
      <c r="N140" s="310" t="s">
        <v>122</v>
      </c>
      <c r="O140" s="43">
        <f t="shared" si="25"/>
        <v>-42.7</v>
      </c>
      <c r="P140" s="51" t="str">
        <f t="shared" si="32"/>
        <v/>
      </c>
      <c r="Q140" s="312">
        <f>Q136+O140</f>
        <v>713.39</v>
      </c>
      <c r="R140" s="52"/>
      <c r="S140" s="53" t="str">
        <f t="shared" si="30"/>
        <v>frais</v>
      </c>
      <c r="T140" s="54" t="str">
        <f t="shared" si="27"/>
        <v/>
      </c>
      <c r="U140" s="61"/>
      <c r="V140" s="61"/>
      <c r="W140" s="192"/>
      <c r="X140" s="192"/>
      <c r="Y140" s="191"/>
      <c r="Z140" s="126"/>
      <c r="AA140" s="214"/>
      <c r="AB140" s="215"/>
      <c r="AC140" s="45"/>
      <c r="AD140" s="61"/>
      <c r="AE140" s="61"/>
      <c r="AF140" s="61"/>
      <c r="AR140" s="216"/>
      <c r="AS140" s="216"/>
    </row>
    <row r="141" spans="1:45" s="141" customFormat="1" ht="18.75" customHeight="1" thickTop="1" thickBot="1">
      <c r="A141" s="286">
        <v>41288</v>
      </c>
      <c r="B141" s="149" t="s">
        <v>373</v>
      </c>
      <c r="C141" s="150">
        <v>41288</v>
      </c>
      <c r="D141" s="42">
        <v>53.73</v>
      </c>
      <c r="E141" s="151"/>
      <c r="F141" s="65">
        <f t="shared" si="31"/>
        <v>-1782.3500000000047</v>
      </c>
      <c r="G141" s="45"/>
      <c r="H141" s="78">
        <v>1</v>
      </c>
      <c r="I141" s="306" t="s">
        <v>342</v>
      </c>
      <c r="J141" s="307"/>
      <c r="K141" s="307" t="s">
        <v>342</v>
      </c>
      <c r="L141" s="313" t="s">
        <v>344</v>
      </c>
      <c r="M141" s="309" t="s">
        <v>38</v>
      </c>
      <c r="N141" s="310" t="s">
        <v>122</v>
      </c>
      <c r="O141" s="43">
        <f t="shared" si="25"/>
        <v>-53.73</v>
      </c>
      <c r="P141" s="51" t="str">
        <f t="shared" si="32"/>
        <v/>
      </c>
      <c r="Q141" s="312">
        <f>Q140+O141</f>
        <v>659.66</v>
      </c>
      <c r="R141" s="52"/>
      <c r="S141" s="53" t="str">
        <f t="shared" si="30"/>
        <v>frais</v>
      </c>
      <c r="T141" s="54" t="str">
        <f t="shared" si="27"/>
        <v/>
      </c>
      <c r="U141" s="61"/>
      <c r="V141" s="61"/>
      <c r="W141" s="192"/>
      <c r="X141" s="192"/>
      <c r="Y141" s="191"/>
      <c r="Z141" s="126"/>
      <c r="AA141" s="214"/>
      <c r="AB141" s="215"/>
      <c r="AC141" s="45"/>
      <c r="AD141" s="61"/>
      <c r="AE141" s="61"/>
      <c r="AF141" s="61"/>
      <c r="AR141" s="216"/>
      <c r="AS141" s="216"/>
    </row>
    <row r="142" spans="1:45" s="141" customFormat="1" ht="18.75" customHeight="1" thickTop="1" thickBot="1">
      <c r="A142" s="286">
        <v>41288</v>
      </c>
      <c r="B142" s="149" t="s">
        <v>374</v>
      </c>
      <c r="C142" s="150">
        <v>41288</v>
      </c>
      <c r="D142" s="42">
        <v>50</v>
      </c>
      <c r="E142" s="151"/>
      <c r="F142" s="65">
        <f t="shared" si="31"/>
        <v>-1832.3500000000047</v>
      </c>
      <c r="G142" s="45"/>
      <c r="H142" s="78">
        <v>1</v>
      </c>
      <c r="I142" s="306" t="s">
        <v>342</v>
      </c>
      <c r="J142" s="307"/>
      <c r="K142" s="307" t="s">
        <v>342</v>
      </c>
      <c r="L142" s="313" t="s">
        <v>344</v>
      </c>
      <c r="M142" s="309" t="s">
        <v>38</v>
      </c>
      <c r="N142" s="310" t="s">
        <v>122</v>
      </c>
      <c r="O142" s="43">
        <f t="shared" si="25"/>
        <v>-50</v>
      </c>
      <c r="P142" s="51" t="str">
        <f t="shared" si="32"/>
        <v/>
      </c>
      <c r="Q142" s="312">
        <f>Q141+O142</f>
        <v>609.66</v>
      </c>
      <c r="R142" s="52"/>
      <c r="S142" s="53" t="str">
        <f t="shared" si="30"/>
        <v>frais</v>
      </c>
      <c r="T142" s="54" t="str">
        <f t="shared" si="27"/>
        <v/>
      </c>
      <c r="U142" s="61"/>
      <c r="V142" s="61"/>
      <c r="W142" s="192"/>
      <c r="X142" s="192"/>
      <c r="Y142" s="191"/>
      <c r="Z142" s="126"/>
      <c r="AA142" s="214"/>
      <c r="AB142" s="215"/>
      <c r="AC142" s="45"/>
      <c r="AD142" s="61"/>
      <c r="AE142" s="61"/>
      <c r="AF142" s="61"/>
      <c r="AR142" s="216"/>
      <c r="AS142" s="216"/>
    </row>
    <row r="143" spans="1:45" s="141" customFormat="1" ht="18.75" customHeight="1" thickTop="1" thickBot="1">
      <c r="A143" s="286">
        <v>41288</v>
      </c>
      <c r="B143" s="149" t="s">
        <v>375</v>
      </c>
      <c r="C143" s="150">
        <v>41288</v>
      </c>
      <c r="D143" s="42">
        <v>17.600000000000001</v>
      </c>
      <c r="E143" s="151"/>
      <c r="F143" s="65">
        <f t="shared" si="31"/>
        <v>-1849.9500000000046</v>
      </c>
      <c r="G143" s="45"/>
      <c r="H143" s="78">
        <v>1</v>
      </c>
      <c r="I143" s="306" t="s">
        <v>342</v>
      </c>
      <c r="J143" s="307"/>
      <c r="K143" s="307" t="s">
        <v>342</v>
      </c>
      <c r="L143" s="313" t="s">
        <v>344</v>
      </c>
      <c r="M143" s="309" t="s">
        <v>38</v>
      </c>
      <c r="N143" s="310" t="s">
        <v>122</v>
      </c>
      <c r="O143" s="43">
        <f t="shared" si="25"/>
        <v>-17.600000000000001</v>
      </c>
      <c r="P143" s="51" t="str">
        <f t="shared" si="32"/>
        <v/>
      </c>
      <c r="Q143" s="312">
        <f>Q142+O143</f>
        <v>592.05999999999995</v>
      </c>
      <c r="R143" s="52"/>
      <c r="S143" s="53" t="str">
        <f t="shared" si="30"/>
        <v>frais</v>
      </c>
      <c r="T143" s="54" t="str">
        <f t="shared" si="27"/>
        <v/>
      </c>
      <c r="U143" s="61"/>
      <c r="V143" s="61"/>
      <c r="W143" s="192"/>
      <c r="X143" s="192"/>
      <c r="Y143" s="191"/>
      <c r="Z143" s="126"/>
      <c r="AA143" s="214"/>
      <c r="AB143" s="215"/>
      <c r="AC143" s="45"/>
      <c r="AD143" s="61"/>
      <c r="AE143" s="61"/>
      <c r="AF143" s="61"/>
      <c r="AR143" s="216"/>
      <c r="AS143" s="216"/>
    </row>
    <row r="144" spans="1:45" s="141" customFormat="1" ht="18.75" customHeight="1" thickTop="1" thickBot="1">
      <c r="A144" s="286">
        <v>41288</v>
      </c>
      <c r="B144" s="149" t="s">
        <v>376</v>
      </c>
      <c r="C144" s="150">
        <v>41275</v>
      </c>
      <c r="D144" s="42">
        <v>10.84</v>
      </c>
      <c r="E144" s="151"/>
      <c r="F144" s="65">
        <f t="shared" si="31"/>
        <v>-1860.7900000000045</v>
      </c>
      <c r="G144" s="45"/>
      <c r="H144" s="78">
        <v>1</v>
      </c>
      <c r="I144" s="122" t="s">
        <v>60</v>
      </c>
      <c r="J144" s="46"/>
      <c r="K144" s="153"/>
      <c r="L144" s="122" t="s">
        <v>236</v>
      </c>
      <c r="M144" s="49" t="s">
        <v>62</v>
      </c>
      <c r="N144" s="50" t="s">
        <v>61</v>
      </c>
      <c r="O144" s="43">
        <f t="shared" si="25"/>
        <v>-10.84</v>
      </c>
      <c r="P144" s="51" t="str">
        <f t="shared" si="32"/>
        <v/>
      </c>
      <c r="Q144" s="52"/>
      <c r="R144" s="52"/>
      <c r="S144" s="53" t="str">
        <f t="shared" si="30"/>
        <v>gestion</v>
      </c>
      <c r="T144" s="54" t="str">
        <f t="shared" si="27"/>
        <v/>
      </c>
      <c r="U144" s="61"/>
      <c r="V144" s="61"/>
      <c r="W144" s="192"/>
      <c r="X144" s="192"/>
      <c r="Y144" s="191"/>
      <c r="Z144" s="126"/>
      <c r="AA144" s="214"/>
      <c r="AB144" s="215"/>
      <c r="AC144" s="45"/>
      <c r="AD144" s="61"/>
      <c r="AE144" s="61"/>
      <c r="AF144" s="61"/>
      <c r="AR144" s="216"/>
      <c r="AS144" s="216"/>
    </row>
    <row r="145" spans="1:45" s="141" customFormat="1" ht="18.75" customHeight="1" thickTop="1" thickBot="1">
      <c r="A145" s="286">
        <v>41289</v>
      </c>
      <c r="B145" s="149" t="s">
        <v>377</v>
      </c>
      <c r="C145" s="150">
        <v>41289</v>
      </c>
      <c r="D145" s="42">
        <v>303</v>
      </c>
      <c r="E145" s="151"/>
      <c r="F145" s="65">
        <f t="shared" si="31"/>
        <v>-2163.7900000000045</v>
      </c>
      <c r="G145" s="45"/>
      <c r="H145" s="78">
        <v>1</v>
      </c>
      <c r="I145" s="122" t="s">
        <v>224</v>
      </c>
      <c r="J145" s="46"/>
      <c r="K145" s="153"/>
      <c r="L145" s="122" t="s">
        <v>378</v>
      </c>
      <c r="M145" s="49" t="s">
        <v>62</v>
      </c>
      <c r="N145" s="50" t="s">
        <v>194</v>
      </c>
      <c r="O145" s="43">
        <f t="shared" si="25"/>
        <v>-303</v>
      </c>
      <c r="P145" s="51"/>
      <c r="Q145" s="52"/>
      <c r="R145" s="52"/>
      <c r="S145" s="53" t="str">
        <f t="shared" si="30"/>
        <v>gestion</v>
      </c>
      <c r="T145" s="54">
        <f t="shared" si="27"/>
        <v>0</v>
      </c>
      <c r="U145" s="61"/>
      <c r="V145" s="61"/>
      <c r="W145" s="192"/>
      <c r="X145" s="192"/>
      <c r="Y145" s="191"/>
      <c r="Z145" s="126"/>
      <c r="AA145" s="214"/>
      <c r="AB145" s="215"/>
      <c r="AC145" s="45"/>
      <c r="AD145" s="61"/>
      <c r="AE145" s="61"/>
      <c r="AF145" s="61"/>
      <c r="AR145" s="216"/>
      <c r="AS145" s="216"/>
    </row>
    <row r="146" spans="1:45" s="141" customFormat="1" ht="18.75" customHeight="1" thickTop="1" thickBot="1">
      <c r="A146" s="286">
        <v>41289</v>
      </c>
      <c r="B146" s="149" t="s">
        <v>379</v>
      </c>
      <c r="C146" s="150">
        <v>41289</v>
      </c>
      <c r="D146" s="42">
        <v>25</v>
      </c>
      <c r="E146" s="151"/>
      <c r="F146" s="65">
        <f t="shared" si="31"/>
        <v>-2188.7900000000045</v>
      </c>
      <c r="G146" s="45"/>
      <c r="H146" s="78">
        <v>1</v>
      </c>
      <c r="I146" s="306" t="s">
        <v>342</v>
      </c>
      <c r="J146" s="307"/>
      <c r="K146" s="307" t="s">
        <v>342</v>
      </c>
      <c r="L146" s="313" t="s">
        <v>344</v>
      </c>
      <c r="M146" s="309" t="s">
        <v>38</v>
      </c>
      <c r="N146" s="310" t="s">
        <v>122</v>
      </c>
      <c r="O146" s="43">
        <f t="shared" si="25"/>
        <v>-25</v>
      </c>
      <c r="P146" s="51" t="str">
        <f t="shared" ref="P146:P156" si="33">IF(OR(M146=$X$5,N146=$Z$21,N146=$Z$22,N146=$Z$23,N146=$Z$24,N146=$Z$25,N146=$Z$29,N146=$Z$33,N146=$Z$35,N146=$Z$39,N146=$Z$40,N146=$Z$41,N146=0),"",O146-O146/(1+19.6%))</f>
        <v/>
      </c>
      <c r="Q146" s="312">
        <f>Q143+O146</f>
        <v>567.05999999999995</v>
      </c>
      <c r="R146" s="52"/>
      <c r="S146" s="53" t="str">
        <f t="shared" si="30"/>
        <v>frais</v>
      </c>
      <c r="T146" s="54" t="str">
        <f t="shared" si="27"/>
        <v/>
      </c>
      <c r="U146" s="61"/>
      <c r="V146" s="61"/>
      <c r="W146" s="192"/>
      <c r="X146" s="192"/>
      <c r="Y146" s="191"/>
      <c r="Z146" s="126"/>
      <c r="AA146" s="214"/>
      <c r="AB146" s="215"/>
      <c r="AC146" s="45"/>
      <c r="AD146" s="61"/>
      <c r="AE146" s="61"/>
      <c r="AF146" s="61"/>
      <c r="AR146" s="216"/>
      <c r="AS146" s="216"/>
    </row>
    <row r="147" spans="1:45" s="141" customFormat="1" ht="18.75" customHeight="1" thickTop="1" thickBot="1">
      <c r="A147" s="286">
        <v>41290</v>
      </c>
      <c r="B147" s="149" t="s">
        <v>380</v>
      </c>
      <c r="C147" s="150">
        <v>41291</v>
      </c>
      <c r="D147" s="42"/>
      <c r="E147" s="151">
        <v>1856.29</v>
      </c>
      <c r="F147" s="65">
        <f t="shared" si="31"/>
        <v>-332.50000000000455</v>
      </c>
      <c r="G147" s="45"/>
      <c r="H147" s="86" t="s">
        <v>365</v>
      </c>
      <c r="I147" s="122" t="s">
        <v>381</v>
      </c>
      <c r="J147" s="123" t="s">
        <v>68</v>
      </c>
      <c r="K147" s="163" t="s">
        <v>382</v>
      </c>
      <c r="L147" s="122" t="s">
        <v>383</v>
      </c>
      <c r="M147" s="49" t="s">
        <v>29</v>
      </c>
      <c r="N147" s="50" t="s">
        <v>31</v>
      </c>
      <c r="O147" s="43">
        <v>982.46</v>
      </c>
      <c r="P147" s="51">
        <f t="shared" si="33"/>
        <v>161.00515050167223</v>
      </c>
      <c r="Q147" s="318"/>
      <c r="R147" s="52"/>
      <c r="S147" s="53" t="str">
        <f t="shared" si="30"/>
        <v>ventes</v>
      </c>
      <c r="T147" s="54">
        <f t="shared" si="27"/>
        <v>161.00515050167223</v>
      </c>
      <c r="U147" s="61"/>
      <c r="V147" s="61"/>
      <c r="W147" s="192"/>
      <c r="X147" s="192"/>
      <c r="Y147" s="191"/>
      <c r="Z147" s="126"/>
      <c r="AA147" s="214"/>
      <c r="AB147" s="215"/>
      <c r="AC147" s="45"/>
      <c r="AD147" s="61"/>
      <c r="AE147" s="61"/>
      <c r="AF147" s="61"/>
      <c r="AR147" s="216"/>
      <c r="AS147" s="216"/>
    </row>
    <row r="148" spans="1:45" s="141" customFormat="1" ht="18.75" customHeight="1" thickTop="1" thickBot="1">
      <c r="A148" s="286">
        <v>41290</v>
      </c>
      <c r="B148" s="149" t="s">
        <v>380</v>
      </c>
      <c r="C148" s="150">
        <v>41291</v>
      </c>
      <c r="D148" s="42"/>
      <c r="E148" s="151"/>
      <c r="F148" s="65">
        <f t="shared" si="31"/>
        <v>-332.50000000000455</v>
      </c>
      <c r="G148" s="45"/>
      <c r="H148" s="319">
        <v>1</v>
      </c>
      <c r="I148" s="122" t="s">
        <v>209</v>
      </c>
      <c r="J148" s="123" t="s">
        <v>68</v>
      </c>
      <c r="K148" s="163" t="s">
        <v>384</v>
      </c>
      <c r="L148" s="122" t="s">
        <v>197</v>
      </c>
      <c r="M148" s="49" t="s">
        <v>29</v>
      </c>
      <c r="N148" s="50" t="s">
        <v>71</v>
      </c>
      <c r="O148" s="43">
        <v>172.73</v>
      </c>
      <c r="P148" s="51">
        <f t="shared" si="33"/>
        <v>28.306923076923056</v>
      </c>
      <c r="Q148" s="318"/>
      <c r="R148" s="52"/>
      <c r="S148" s="53" t="str">
        <f t="shared" si="30"/>
        <v>ventes</v>
      </c>
      <c r="T148" s="54">
        <f t="shared" si="27"/>
        <v>28.306923076923056</v>
      </c>
      <c r="U148" s="61"/>
      <c r="V148" s="61"/>
      <c r="W148" s="192"/>
      <c r="X148" s="192"/>
      <c r="Y148" s="191"/>
      <c r="Z148" s="126"/>
      <c r="AA148" s="214"/>
      <c r="AB148" s="215"/>
      <c r="AC148" s="45"/>
      <c r="AD148" s="61"/>
      <c r="AE148" s="61"/>
      <c r="AF148" s="61"/>
      <c r="AR148" s="216"/>
      <c r="AS148" s="216"/>
    </row>
    <row r="149" spans="1:45" s="141" customFormat="1" ht="18.75" customHeight="1" thickTop="1" thickBot="1">
      <c r="A149" s="286">
        <v>41290</v>
      </c>
      <c r="B149" s="149" t="s">
        <v>380</v>
      </c>
      <c r="C149" s="150">
        <v>41291</v>
      </c>
      <c r="D149" s="42"/>
      <c r="E149" s="151"/>
      <c r="F149" s="65">
        <f t="shared" si="31"/>
        <v>-332.50000000000455</v>
      </c>
      <c r="G149" s="45"/>
      <c r="H149" s="319">
        <v>1</v>
      </c>
      <c r="I149" s="122" t="s">
        <v>221</v>
      </c>
      <c r="J149" s="46"/>
      <c r="K149" s="153"/>
      <c r="L149" s="122" t="s">
        <v>385</v>
      </c>
      <c r="M149" s="49" t="s">
        <v>62</v>
      </c>
      <c r="N149" s="50" t="s">
        <v>154</v>
      </c>
      <c r="O149" s="43">
        <v>461.9</v>
      </c>
      <c r="P149" s="51">
        <f t="shared" si="33"/>
        <v>75.695986622073576</v>
      </c>
      <c r="Q149" s="320"/>
      <c r="R149" s="52"/>
      <c r="S149" s="53" t="str">
        <f t="shared" si="30"/>
        <v>gestion</v>
      </c>
      <c r="T149" s="54">
        <f t="shared" si="27"/>
        <v>75.695986622073576</v>
      </c>
      <c r="U149" s="61"/>
      <c r="V149" s="61"/>
      <c r="W149" s="192"/>
      <c r="X149" s="192"/>
      <c r="Y149" s="191"/>
      <c r="Z149" s="126"/>
      <c r="AA149" s="214"/>
      <c r="AB149" s="215"/>
      <c r="AC149" s="45"/>
      <c r="AD149" s="61"/>
      <c r="AE149" s="61"/>
      <c r="AF149" s="61"/>
      <c r="AR149" s="216"/>
      <c r="AS149" s="216"/>
    </row>
    <row r="150" spans="1:45" s="141" customFormat="1" ht="18.75" customHeight="1" thickTop="1" thickBot="1">
      <c r="A150" s="286">
        <v>41290</v>
      </c>
      <c r="B150" s="149" t="s">
        <v>380</v>
      </c>
      <c r="C150" s="150">
        <v>41291</v>
      </c>
      <c r="D150" s="42"/>
      <c r="E150" s="151"/>
      <c r="F150" s="65">
        <f t="shared" si="31"/>
        <v>-332.50000000000455</v>
      </c>
      <c r="G150" s="45"/>
      <c r="H150" s="319">
        <v>1</v>
      </c>
      <c r="I150" s="122" t="s">
        <v>386</v>
      </c>
      <c r="J150" s="123" t="s">
        <v>387</v>
      </c>
      <c r="K150" s="163" t="s">
        <v>388</v>
      </c>
      <c r="L150" s="122" t="s">
        <v>389</v>
      </c>
      <c r="M150" s="49" t="s">
        <v>29</v>
      </c>
      <c r="N150" s="50" t="s">
        <v>92</v>
      </c>
      <c r="O150" s="43">
        <v>239.2</v>
      </c>
      <c r="P150" s="51">
        <f t="shared" si="33"/>
        <v>39.199999999999989</v>
      </c>
      <c r="Q150" s="52"/>
      <c r="R150" s="52"/>
      <c r="S150" s="53" t="str">
        <f t="shared" si="30"/>
        <v>ventes</v>
      </c>
      <c r="T150" s="54">
        <f t="shared" si="27"/>
        <v>39.199999999999989</v>
      </c>
      <c r="U150" s="61"/>
      <c r="V150" s="61"/>
      <c r="W150" s="192"/>
      <c r="X150" s="192"/>
      <c r="Y150" s="191"/>
      <c r="Z150" s="126"/>
      <c r="AA150" s="214"/>
      <c r="AB150" s="215"/>
      <c r="AC150" s="45"/>
      <c r="AD150" s="61"/>
      <c r="AE150" s="61"/>
      <c r="AF150" s="61"/>
      <c r="AR150" s="216"/>
      <c r="AS150" s="216"/>
    </row>
    <row r="151" spans="1:45" s="141" customFormat="1" ht="18.75" customHeight="1" thickTop="1" thickBot="1">
      <c r="A151" s="286">
        <v>41290</v>
      </c>
      <c r="B151" s="149" t="s">
        <v>170</v>
      </c>
      <c r="C151" s="150">
        <v>41290</v>
      </c>
      <c r="D151" s="42">
        <v>764</v>
      </c>
      <c r="E151" s="151"/>
      <c r="F151" s="65">
        <f t="shared" si="31"/>
        <v>-1096.5000000000045</v>
      </c>
      <c r="G151" s="45"/>
      <c r="H151" s="319">
        <v>1</v>
      </c>
      <c r="I151" s="122" t="s">
        <v>390</v>
      </c>
      <c r="J151" s="46"/>
      <c r="K151" s="153"/>
      <c r="L151" s="122" t="s">
        <v>172</v>
      </c>
      <c r="M151" s="49" t="s">
        <v>48</v>
      </c>
      <c r="N151" s="50" t="s">
        <v>127</v>
      </c>
      <c r="O151" s="43">
        <f>E151-D151</f>
        <v>-764</v>
      </c>
      <c r="P151" s="51" t="str">
        <f t="shared" si="33"/>
        <v/>
      </c>
      <c r="Q151" s="52"/>
      <c r="R151" s="52"/>
      <c r="S151" s="53" t="str">
        <f t="shared" si="30"/>
        <v>salaires</v>
      </c>
      <c r="T151" s="54" t="str">
        <f t="shared" si="27"/>
        <v/>
      </c>
      <c r="U151" s="61"/>
      <c r="V151" s="61"/>
      <c r="W151" s="192"/>
      <c r="X151" s="192"/>
      <c r="Y151" s="191"/>
      <c r="Z151" s="126"/>
      <c r="AA151" s="214"/>
      <c r="AB151" s="215"/>
      <c r="AC151" s="45"/>
      <c r="AD151" s="61"/>
      <c r="AE151" s="61"/>
      <c r="AF151" s="61"/>
      <c r="AR151" s="216"/>
      <c r="AS151" s="216"/>
    </row>
    <row r="152" spans="1:45" s="141" customFormat="1" ht="18.75" customHeight="1" thickTop="1" thickBot="1">
      <c r="A152" s="286">
        <v>41290</v>
      </c>
      <c r="B152" s="149" t="s">
        <v>391</v>
      </c>
      <c r="C152" s="150">
        <v>41290</v>
      </c>
      <c r="D152" s="42">
        <v>100</v>
      </c>
      <c r="E152" s="151"/>
      <c r="F152" s="65">
        <f t="shared" si="31"/>
        <v>-1196.5000000000045</v>
      </c>
      <c r="G152" s="45"/>
      <c r="H152" s="319">
        <v>1</v>
      </c>
      <c r="I152" s="306" t="s">
        <v>342</v>
      </c>
      <c r="J152" s="307"/>
      <c r="K152" s="307" t="s">
        <v>342</v>
      </c>
      <c r="L152" s="313" t="s">
        <v>344</v>
      </c>
      <c r="M152" s="309" t="s">
        <v>38</v>
      </c>
      <c r="N152" s="310" t="s">
        <v>122</v>
      </c>
      <c r="O152" s="43">
        <f>E152-D152</f>
        <v>-100</v>
      </c>
      <c r="P152" s="51" t="str">
        <f t="shared" si="33"/>
        <v/>
      </c>
      <c r="Q152" s="312">
        <f>Q146+O152</f>
        <v>467.05999999999995</v>
      </c>
      <c r="R152" s="52"/>
      <c r="S152" s="53" t="str">
        <f t="shared" si="30"/>
        <v>frais</v>
      </c>
      <c r="T152" s="54" t="str">
        <f t="shared" si="27"/>
        <v/>
      </c>
      <c r="U152" s="61"/>
      <c r="V152" s="61"/>
      <c r="W152" s="192"/>
      <c r="X152" s="192"/>
      <c r="Y152" s="191"/>
      <c r="Z152" s="126"/>
      <c r="AA152" s="214"/>
      <c r="AB152" s="215"/>
      <c r="AC152" s="45"/>
      <c r="AD152" s="61"/>
      <c r="AE152" s="61"/>
      <c r="AF152" s="61"/>
      <c r="AR152" s="216"/>
      <c r="AS152" s="216"/>
    </row>
    <row r="153" spans="1:45" s="141" customFormat="1" ht="18.75" customHeight="1" thickTop="1" thickBot="1">
      <c r="A153" s="286">
        <v>41290</v>
      </c>
      <c r="B153" s="149" t="s">
        <v>392</v>
      </c>
      <c r="C153" s="150">
        <v>41290</v>
      </c>
      <c r="D153" s="42">
        <v>30</v>
      </c>
      <c r="E153" s="151"/>
      <c r="F153" s="65">
        <f t="shared" si="31"/>
        <v>-1226.5000000000045</v>
      </c>
      <c r="G153" s="45"/>
      <c r="H153" s="319">
        <v>1</v>
      </c>
      <c r="I153" s="306" t="s">
        <v>342</v>
      </c>
      <c r="J153" s="307"/>
      <c r="K153" s="307" t="s">
        <v>342</v>
      </c>
      <c r="L153" s="313" t="s">
        <v>344</v>
      </c>
      <c r="M153" s="309" t="s">
        <v>38</v>
      </c>
      <c r="N153" s="310" t="s">
        <v>122</v>
      </c>
      <c r="O153" s="43">
        <f>E153-D153</f>
        <v>-30</v>
      </c>
      <c r="P153" s="51" t="str">
        <f t="shared" si="33"/>
        <v/>
      </c>
      <c r="Q153" s="312">
        <f>Q152+O153</f>
        <v>437.05999999999995</v>
      </c>
      <c r="R153" s="52"/>
      <c r="S153" s="53" t="str">
        <f t="shared" si="30"/>
        <v>frais</v>
      </c>
      <c r="T153" s="54" t="str">
        <f t="shared" si="27"/>
        <v/>
      </c>
      <c r="U153" s="61"/>
      <c r="V153" s="61"/>
      <c r="W153" s="192"/>
      <c r="X153" s="192"/>
      <c r="Y153" s="191"/>
      <c r="Z153" s="126"/>
      <c r="AA153" s="214"/>
      <c r="AB153" s="215"/>
      <c r="AC153" s="45"/>
      <c r="AD153" s="61"/>
      <c r="AE153" s="61"/>
      <c r="AF153" s="61"/>
      <c r="AR153" s="216"/>
      <c r="AS153" s="216"/>
    </row>
    <row r="154" spans="1:45" s="141" customFormat="1" ht="18.75" customHeight="1" thickTop="1" thickBot="1">
      <c r="A154" s="286">
        <v>41291</v>
      </c>
      <c r="B154" s="149" t="s">
        <v>173</v>
      </c>
      <c r="C154" s="150">
        <v>41291</v>
      </c>
      <c r="D154" s="42">
        <v>417</v>
      </c>
      <c r="E154" s="151"/>
      <c r="F154" s="65">
        <f t="shared" si="31"/>
        <v>-1643.5000000000045</v>
      </c>
      <c r="G154" s="45"/>
      <c r="H154" s="319">
        <v>1</v>
      </c>
      <c r="I154" s="122" t="s">
        <v>393</v>
      </c>
      <c r="J154" s="46"/>
      <c r="K154" s="153"/>
      <c r="L154" s="122" t="s">
        <v>172</v>
      </c>
      <c r="M154" s="321"/>
      <c r="N154" s="321"/>
      <c r="O154" s="321"/>
      <c r="P154" s="51" t="str">
        <f t="shared" si="33"/>
        <v/>
      </c>
      <c r="Q154" s="129"/>
      <c r="R154" s="52"/>
      <c r="S154" s="53" t="str">
        <f t="shared" si="30"/>
        <v/>
      </c>
      <c r="T154" s="54" t="str">
        <f t="shared" si="27"/>
        <v/>
      </c>
      <c r="U154" s="61"/>
      <c r="V154" s="61"/>
      <c r="W154" s="192"/>
      <c r="X154" s="192"/>
      <c r="Y154" s="191"/>
      <c r="Z154" s="126"/>
      <c r="AA154" s="214"/>
      <c r="AB154" s="215"/>
      <c r="AC154" s="45"/>
      <c r="AD154" s="61"/>
      <c r="AE154" s="61"/>
      <c r="AF154" s="61"/>
      <c r="AR154" s="216"/>
      <c r="AS154" s="216"/>
    </row>
    <row r="155" spans="1:45" s="141" customFormat="1" ht="18.75" customHeight="1" thickTop="1" thickBot="1">
      <c r="A155" s="286">
        <v>41291</v>
      </c>
      <c r="B155" s="149" t="s">
        <v>394</v>
      </c>
      <c r="C155" s="150">
        <v>41291</v>
      </c>
      <c r="D155" s="42">
        <v>20</v>
      </c>
      <c r="E155" s="151"/>
      <c r="F155" s="65">
        <f t="shared" si="31"/>
        <v>-1663.5000000000045</v>
      </c>
      <c r="G155" s="45"/>
      <c r="H155" s="319">
        <v>1</v>
      </c>
      <c r="I155" s="306" t="s">
        <v>342</v>
      </c>
      <c r="J155" s="307"/>
      <c r="K155" s="307" t="s">
        <v>342</v>
      </c>
      <c r="L155" s="313" t="s">
        <v>344</v>
      </c>
      <c r="M155" s="309" t="s">
        <v>38</v>
      </c>
      <c r="N155" s="310" t="s">
        <v>122</v>
      </c>
      <c r="O155" s="43">
        <f>E155-D155</f>
        <v>-20</v>
      </c>
      <c r="P155" s="51" t="str">
        <f t="shared" si="33"/>
        <v/>
      </c>
      <c r="Q155" s="312">
        <f>Q153+O155</f>
        <v>417.05999999999995</v>
      </c>
      <c r="R155" s="52"/>
      <c r="S155" s="53" t="str">
        <f t="shared" si="30"/>
        <v>frais</v>
      </c>
      <c r="T155" s="54" t="str">
        <f t="shared" si="27"/>
        <v/>
      </c>
      <c r="U155" s="61"/>
      <c r="V155" s="61"/>
      <c r="W155" s="192"/>
      <c r="X155" s="192"/>
      <c r="Y155" s="191"/>
      <c r="Z155" s="126"/>
      <c r="AA155" s="214"/>
      <c r="AB155" s="215"/>
      <c r="AC155" s="45"/>
      <c r="AD155" s="61"/>
      <c r="AE155" s="61"/>
      <c r="AF155" s="61"/>
      <c r="AR155" s="216"/>
      <c r="AS155" s="216"/>
    </row>
    <row r="156" spans="1:45" s="141" customFormat="1" ht="18.75" customHeight="1" thickTop="1" thickBot="1">
      <c r="A156" s="286">
        <v>41291</v>
      </c>
      <c r="B156" s="149" t="s">
        <v>395</v>
      </c>
      <c r="C156" s="150">
        <v>41291</v>
      </c>
      <c r="D156" s="42">
        <v>53.64</v>
      </c>
      <c r="E156" s="151"/>
      <c r="F156" s="65">
        <f t="shared" si="31"/>
        <v>-1717.1400000000046</v>
      </c>
      <c r="G156" s="45"/>
      <c r="H156" s="319">
        <v>1</v>
      </c>
      <c r="I156" s="306" t="s">
        <v>342</v>
      </c>
      <c r="J156" s="307"/>
      <c r="K156" s="307" t="s">
        <v>342</v>
      </c>
      <c r="L156" s="313" t="s">
        <v>344</v>
      </c>
      <c r="M156" s="309" t="s">
        <v>38</v>
      </c>
      <c r="N156" s="310" t="s">
        <v>122</v>
      </c>
      <c r="O156" s="43">
        <f>E156-D156</f>
        <v>-53.64</v>
      </c>
      <c r="P156" s="51" t="str">
        <f t="shared" si="33"/>
        <v/>
      </c>
      <c r="Q156" s="312">
        <f>Q155+O156</f>
        <v>363.41999999999996</v>
      </c>
      <c r="R156" s="52"/>
      <c r="S156" s="53" t="str">
        <f t="shared" si="30"/>
        <v>frais</v>
      </c>
      <c r="T156" s="54" t="str">
        <f t="shared" si="27"/>
        <v/>
      </c>
      <c r="U156" s="61"/>
      <c r="V156" s="61"/>
      <c r="W156" s="192"/>
      <c r="X156" s="192"/>
      <c r="Y156" s="191"/>
      <c r="Z156" s="126"/>
      <c r="AA156" s="214"/>
      <c r="AB156" s="215"/>
      <c r="AC156" s="45"/>
      <c r="AD156" s="61"/>
      <c r="AE156" s="61"/>
      <c r="AF156" s="61"/>
      <c r="AR156" s="216"/>
      <c r="AS156" s="216"/>
    </row>
    <row r="157" spans="1:45" s="141" customFormat="1" ht="18.75" customHeight="1" thickTop="1" thickBot="1">
      <c r="A157" s="286">
        <v>41292</v>
      </c>
      <c r="B157" s="149" t="s">
        <v>396</v>
      </c>
      <c r="C157" s="150">
        <v>41292</v>
      </c>
      <c r="D157" s="42">
        <v>219.5</v>
      </c>
      <c r="E157" s="151"/>
      <c r="F157" s="65">
        <f t="shared" si="31"/>
        <v>-1936.6400000000046</v>
      </c>
      <c r="G157" s="45"/>
      <c r="H157" s="319">
        <v>1</v>
      </c>
      <c r="I157" s="122" t="s">
        <v>185</v>
      </c>
      <c r="J157" s="46"/>
      <c r="K157" s="153"/>
      <c r="L157" s="122" t="s">
        <v>310</v>
      </c>
      <c r="M157" s="321"/>
      <c r="N157" s="321"/>
      <c r="O157" s="321"/>
      <c r="P157" s="51">
        <f>219.5/1.196-219.5</f>
        <v>-35.971571906354512</v>
      </c>
      <c r="Q157" s="318"/>
      <c r="R157" s="52"/>
      <c r="S157" s="53" t="str">
        <f t="shared" si="30"/>
        <v/>
      </c>
      <c r="T157" s="54">
        <f t="shared" si="27"/>
        <v>-35.971571906354512</v>
      </c>
      <c r="U157" s="61"/>
      <c r="V157" s="61"/>
      <c r="W157" s="192"/>
      <c r="X157" s="192"/>
      <c r="Y157" s="191"/>
      <c r="Z157" s="126"/>
      <c r="AA157" s="214"/>
      <c r="AB157" s="215"/>
      <c r="AC157" s="45"/>
      <c r="AD157" s="61"/>
      <c r="AE157" s="61"/>
      <c r="AF157" s="61"/>
      <c r="AR157" s="216"/>
      <c r="AS157" s="216"/>
    </row>
    <row r="158" spans="1:45" s="141" customFormat="1" ht="18.75" customHeight="1" thickTop="1" thickBot="1">
      <c r="A158" s="286">
        <v>41292</v>
      </c>
      <c r="B158" s="149" t="s">
        <v>397</v>
      </c>
      <c r="C158" s="150">
        <v>41292</v>
      </c>
      <c r="D158" s="42">
        <v>25</v>
      </c>
      <c r="E158" s="151"/>
      <c r="F158" s="65">
        <f t="shared" si="31"/>
        <v>-1961.6400000000046</v>
      </c>
      <c r="G158" s="45"/>
      <c r="H158" s="319">
        <v>1</v>
      </c>
      <c r="I158" s="306" t="s">
        <v>342</v>
      </c>
      <c r="J158" s="307"/>
      <c r="K158" s="307" t="s">
        <v>342</v>
      </c>
      <c r="L158" s="313" t="s">
        <v>344</v>
      </c>
      <c r="M158" s="309" t="s">
        <v>38</v>
      </c>
      <c r="N158" s="310" t="s">
        <v>122</v>
      </c>
      <c r="O158" s="43">
        <f>E158-D158</f>
        <v>-25</v>
      </c>
      <c r="P158" s="51" t="str">
        <f>IF(OR(M158=$X$5,N158=$Z$21,N158=$Z$22,N158=$Z$23,N158=$Z$24,N158=$Z$25,N158=$Z$29,N158=$Z$33,N158=$Z$35,N158=$Z$39,N158=$Z$40,N158=$Z$41,N158=0),"",O158-O158/(1+19.6%))</f>
        <v/>
      </c>
      <c r="Q158" s="312">
        <f>Q156+O158</f>
        <v>338.41999999999996</v>
      </c>
      <c r="R158" s="52"/>
      <c r="S158" s="53" t="str">
        <f t="shared" ref="S158:S193" si="34">IF(M158&lt;&gt;"",VLOOKUP(M158,Categories,2,FALSE),"")</f>
        <v>frais</v>
      </c>
      <c r="T158" s="54" t="str">
        <f t="shared" si="27"/>
        <v/>
      </c>
      <c r="U158" s="61"/>
      <c r="V158" s="61"/>
      <c r="W158" s="192"/>
      <c r="X158" s="192"/>
      <c r="Y158" s="191"/>
      <c r="Z158" s="126"/>
      <c r="AA158" s="214"/>
      <c r="AB158" s="215"/>
      <c r="AC158" s="45"/>
      <c r="AD158" s="61"/>
      <c r="AE158" s="61"/>
      <c r="AF158" s="61"/>
      <c r="AR158" s="216"/>
      <c r="AS158" s="216"/>
    </row>
    <row r="159" spans="1:45" s="141" customFormat="1" ht="18.75" customHeight="1" thickTop="1" thickBot="1">
      <c r="A159" s="286">
        <v>41292</v>
      </c>
      <c r="B159" s="149" t="s">
        <v>398</v>
      </c>
      <c r="C159" s="150">
        <v>41291</v>
      </c>
      <c r="D159" s="42"/>
      <c r="E159" s="151">
        <v>417</v>
      </c>
      <c r="F159" s="65">
        <f t="shared" si="31"/>
        <v>-1544.6400000000046</v>
      </c>
      <c r="G159" s="45"/>
      <c r="H159" s="319">
        <v>1</v>
      </c>
      <c r="I159" s="122" t="s">
        <v>393</v>
      </c>
      <c r="J159" s="46"/>
      <c r="K159" s="153"/>
      <c r="L159" s="122" t="s">
        <v>172</v>
      </c>
      <c r="M159" s="321"/>
      <c r="N159" s="321"/>
      <c r="O159" s="321"/>
      <c r="P159" s="51" t="str">
        <f>IF(OR(M159=$X$5,N159=$Z$21,N159=$Z$22,N159=$Z$23,N159=$Z$24,N159=$Z$25,N159=$Z$29,N159=$Z$33,N159=$Z$35,N159=$Z$39,N159=$Z$40,N159=$Z$41,N159=0),"",O159-O159/(1+19.6%))</f>
        <v/>
      </c>
      <c r="Q159" s="318"/>
      <c r="R159" s="318"/>
      <c r="S159" s="53" t="str">
        <f t="shared" si="34"/>
        <v/>
      </c>
      <c r="T159" s="54" t="str">
        <f t="shared" si="27"/>
        <v/>
      </c>
      <c r="U159" s="61"/>
      <c r="V159" s="61"/>
      <c r="W159" s="192"/>
      <c r="X159" s="192"/>
      <c r="Y159" s="191"/>
      <c r="Z159" s="126"/>
      <c r="AA159" s="214"/>
      <c r="AB159" s="215"/>
      <c r="AC159" s="45"/>
      <c r="AD159" s="61"/>
      <c r="AE159" s="61"/>
      <c r="AF159" s="61"/>
      <c r="AR159" s="216"/>
      <c r="AS159" s="216"/>
    </row>
    <row r="160" spans="1:45" s="141" customFormat="1" ht="18.75" customHeight="1" thickTop="1" thickBot="1">
      <c r="A160" s="286">
        <v>41295</v>
      </c>
      <c r="B160" s="149" t="s">
        <v>399</v>
      </c>
      <c r="C160" s="150">
        <v>41292</v>
      </c>
      <c r="D160" s="42"/>
      <c r="E160" s="151">
        <v>219.5</v>
      </c>
      <c r="F160" s="65">
        <f t="shared" si="31"/>
        <v>-1325.1400000000046</v>
      </c>
      <c r="G160" s="265" t="s">
        <v>400</v>
      </c>
      <c r="H160" s="319">
        <v>1</v>
      </c>
      <c r="I160" s="122" t="s">
        <v>185</v>
      </c>
      <c r="J160" s="46"/>
      <c r="K160" s="153"/>
      <c r="L160" s="122" t="s">
        <v>310</v>
      </c>
      <c r="M160" s="321"/>
      <c r="N160" s="321"/>
      <c r="O160" s="321"/>
      <c r="P160" s="51">
        <v>35.97</v>
      </c>
      <c r="Q160" s="318"/>
      <c r="R160" s="322">
        <v>805.73</v>
      </c>
      <c r="S160" s="53" t="str">
        <f t="shared" si="34"/>
        <v/>
      </c>
      <c r="T160" s="54">
        <f t="shared" si="27"/>
        <v>35.97</v>
      </c>
      <c r="U160" s="61"/>
      <c r="V160" s="61"/>
      <c r="W160" s="192"/>
      <c r="X160" s="192"/>
      <c r="Y160" s="191"/>
      <c r="Z160" s="126"/>
      <c r="AA160" s="214"/>
      <c r="AB160" s="215"/>
      <c r="AC160" s="45"/>
      <c r="AD160" s="61"/>
      <c r="AE160" s="61"/>
      <c r="AF160" s="61"/>
      <c r="AR160" s="216"/>
      <c r="AS160" s="216"/>
    </row>
    <row r="161" spans="1:45" s="141" customFormat="1" ht="18.75" customHeight="1" thickTop="1" thickBot="1">
      <c r="A161" s="286">
        <v>41295</v>
      </c>
      <c r="B161" s="149" t="s">
        <v>350</v>
      </c>
      <c r="C161" s="150">
        <v>41295</v>
      </c>
      <c r="D161" s="42">
        <v>50</v>
      </c>
      <c r="E161" s="151"/>
      <c r="F161" s="65">
        <f t="shared" si="31"/>
        <v>-1375.1400000000046</v>
      </c>
      <c r="G161" s="45"/>
      <c r="H161" s="319">
        <v>1</v>
      </c>
      <c r="I161" s="306" t="s">
        <v>342</v>
      </c>
      <c r="J161" s="307"/>
      <c r="K161" s="307" t="s">
        <v>342</v>
      </c>
      <c r="L161" s="313" t="s">
        <v>344</v>
      </c>
      <c r="M161" s="309" t="s">
        <v>38</v>
      </c>
      <c r="N161" s="310" t="s">
        <v>122</v>
      </c>
      <c r="O161" s="43">
        <f t="shared" ref="O161:O212" si="35">E161-D161</f>
        <v>-50</v>
      </c>
      <c r="P161" s="51" t="str">
        <f t="shared" ref="P161:P213" si="36">IF(OR(M161=$X$5,N161=$Z$21,N161=$Z$22,N161=$Z$23,N161=$Z$24,N161=$Z$25,N161=$Z$29,N161=$Z$33,N161=$Z$35,N161=$Z$39,N161=$Z$40,N161=$Z$41,N161=0),"",O161-O161/(1+19.6%))</f>
        <v/>
      </c>
      <c r="Q161" s="323">
        <f>Q158+O161</f>
        <v>288.41999999999996</v>
      </c>
      <c r="R161" s="52"/>
      <c r="S161" s="53" t="str">
        <f t="shared" si="34"/>
        <v>frais</v>
      </c>
      <c r="T161" s="54" t="str">
        <f t="shared" si="27"/>
        <v/>
      </c>
      <c r="U161" s="61"/>
      <c r="V161" s="61"/>
      <c r="W161" s="192"/>
      <c r="X161" s="192"/>
      <c r="Y161" s="191"/>
      <c r="Z161" s="126"/>
      <c r="AA161" s="214"/>
      <c r="AB161" s="215"/>
      <c r="AC161" s="45"/>
      <c r="AD161" s="61"/>
      <c r="AE161" s="61"/>
      <c r="AF161" s="61"/>
      <c r="AR161" s="216"/>
      <c r="AS161" s="216"/>
    </row>
    <row r="162" spans="1:45" s="141" customFormat="1" ht="18.75" customHeight="1" thickTop="1" thickBot="1">
      <c r="A162" s="286">
        <v>41297</v>
      </c>
      <c r="B162" s="149" t="s">
        <v>401</v>
      </c>
      <c r="C162" s="150">
        <v>41297</v>
      </c>
      <c r="D162" s="42">
        <v>55.7</v>
      </c>
      <c r="E162" s="151"/>
      <c r="F162" s="65">
        <f t="shared" si="31"/>
        <v>-1430.8400000000047</v>
      </c>
      <c r="G162" s="45"/>
      <c r="H162" s="319">
        <v>1</v>
      </c>
      <c r="I162" s="287" t="s">
        <v>151</v>
      </c>
      <c r="J162" s="46"/>
      <c r="K162" s="153"/>
      <c r="L162" s="287" t="s">
        <v>402</v>
      </c>
      <c r="M162" s="49" t="s">
        <v>63</v>
      </c>
      <c r="N162" s="50" t="s">
        <v>153</v>
      </c>
      <c r="O162" s="43">
        <f t="shared" si="35"/>
        <v>-55.7</v>
      </c>
      <c r="P162" s="51">
        <f t="shared" si="36"/>
        <v>-9.1280936454849453</v>
      </c>
      <c r="Q162" s="251"/>
      <c r="R162" s="52"/>
      <c r="S162" s="53" t="str">
        <f t="shared" si="34"/>
        <v>materiel</v>
      </c>
      <c r="T162" s="54">
        <f t="shared" si="27"/>
        <v>-9.1280936454849453</v>
      </c>
      <c r="U162" s="61"/>
      <c r="V162" s="61"/>
      <c r="W162" s="192"/>
      <c r="X162" s="192"/>
      <c r="Y162" s="191"/>
      <c r="Z162" s="126"/>
      <c r="AA162" s="214"/>
      <c r="AB162" s="215"/>
      <c r="AC162" s="45"/>
      <c r="AD162" s="61"/>
      <c r="AE162" s="61"/>
      <c r="AF162" s="61"/>
      <c r="AR162" s="216"/>
      <c r="AS162" s="216"/>
    </row>
    <row r="163" spans="1:45" s="141" customFormat="1" ht="18.75" customHeight="1" thickTop="1" thickBot="1">
      <c r="A163" s="286">
        <v>41297</v>
      </c>
      <c r="B163" s="149" t="s">
        <v>403</v>
      </c>
      <c r="C163" s="150">
        <v>41297</v>
      </c>
      <c r="D163" s="42">
        <v>25</v>
      </c>
      <c r="E163" s="151"/>
      <c r="F163" s="65">
        <f t="shared" si="31"/>
        <v>-1455.8400000000047</v>
      </c>
      <c r="G163" s="45"/>
      <c r="H163" s="319">
        <v>1</v>
      </c>
      <c r="I163" s="306" t="s">
        <v>342</v>
      </c>
      <c r="J163" s="307"/>
      <c r="K163" s="307" t="s">
        <v>342</v>
      </c>
      <c r="L163" s="313" t="s">
        <v>344</v>
      </c>
      <c r="M163" s="309" t="s">
        <v>38</v>
      </c>
      <c r="N163" s="310" t="s">
        <v>122</v>
      </c>
      <c r="O163" s="43">
        <f t="shared" si="35"/>
        <v>-25</v>
      </c>
      <c r="P163" s="51" t="str">
        <f t="shared" si="36"/>
        <v/>
      </c>
      <c r="Q163" s="323">
        <f>Q161+O163</f>
        <v>263.41999999999996</v>
      </c>
      <c r="R163" s="52"/>
      <c r="S163" s="53" t="str">
        <f t="shared" si="34"/>
        <v>frais</v>
      </c>
      <c r="T163" s="54" t="str">
        <f t="shared" si="27"/>
        <v/>
      </c>
      <c r="U163" s="61"/>
      <c r="V163" s="61"/>
      <c r="W163" s="192"/>
      <c r="X163" s="192"/>
      <c r="Y163" s="191"/>
      <c r="Z163" s="126"/>
      <c r="AA163" s="214"/>
      <c r="AB163" s="215"/>
      <c r="AC163" s="45"/>
      <c r="AD163" s="61"/>
      <c r="AE163" s="61"/>
      <c r="AF163" s="61"/>
      <c r="AR163" s="216"/>
      <c r="AS163" s="216"/>
    </row>
    <row r="164" spans="1:45" s="141" customFormat="1" ht="18.75" customHeight="1" thickTop="1" thickBot="1">
      <c r="A164" s="286">
        <v>41298</v>
      </c>
      <c r="B164" s="149" t="s">
        <v>404</v>
      </c>
      <c r="C164" s="150">
        <v>41299</v>
      </c>
      <c r="D164" s="42"/>
      <c r="E164" s="151">
        <v>70.459999999999994</v>
      </c>
      <c r="F164" s="65">
        <f t="shared" si="31"/>
        <v>-1385.3800000000047</v>
      </c>
      <c r="G164" s="45"/>
      <c r="H164" s="319">
        <v>1</v>
      </c>
      <c r="I164" s="287" t="s">
        <v>405</v>
      </c>
      <c r="J164" s="86" t="s">
        <v>406</v>
      </c>
      <c r="K164" s="324" t="s">
        <v>407</v>
      </c>
      <c r="L164" s="287" t="s">
        <v>408</v>
      </c>
      <c r="M164" s="49" t="s">
        <v>29</v>
      </c>
      <c r="N164" s="50" t="s">
        <v>31</v>
      </c>
      <c r="O164" s="43">
        <f t="shared" si="35"/>
        <v>70.459999999999994</v>
      </c>
      <c r="P164" s="51">
        <f t="shared" si="36"/>
        <v>11.546956521739126</v>
      </c>
      <c r="Q164" s="251"/>
      <c r="R164" s="52"/>
      <c r="S164" s="53" t="str">
        <f t="shared" si="34"/>
        <v>ventes</v>
      </c>
      <c r="T164" s="54">
        <f t="shared" si="27"/>
        <v>11.546956521739126</v>
      </c>
      <c r="U164" s="61"/>
      <c r="V164" s="61"/>
      <c r="W164" s="192"/>
      <c r="X164" s="192"/>
      <c r="Y164" s="191"/>
      <c r="Z164" s="126"/>
      <c r="AA164" s="214"/>
      <c r="AB164" s="215"/>
      <c r="AC164" s="45"/>
      <c r="AD164" s="61"/>
      <c r="AE164" s="61"/>
      <c r="AF164" s="61"/>
      <c r="AR164" s="216"/>
      <c r="AS164" s="216"/>
    </row>
    <row r="165" spans="1:45" s="141" customFormat="1" ht="18.75" customHeight="1" thickTop="1" thickBot="1">
      <c r="A165" s="286">
        <v>41298</v>
      </c>
      <c r="B165" s="149" t="s">
        <v>409</v>
      </c>
      <c r="C165" s="150">
        <v>41298</v>
      </c>
      <c r="D165" s="42"/>
      <c r="E165" s="151">
        <v>3000</v>
      </c>
      <c r="F165" s="65">
        <f t="shared" si="31"/>
        <v>1614.6199999999953</v>
      </c>
      <c r="G165" s="45"/>
      <c r="H165" s="319">
        <v>1</v>
      </c>
      <c r="I165" s="287" t="s">
        <v>410</v>
      </c>
      <c r="J165" s="46"/>
      <c r="K165" s="153"/>
      <c r="L165" s="287" t="s">
        <v>411</v>
      </c>
      <c r="M165" s="49" t="s">
        <v>62</v>
      </c>
      <c r="N165" s="50" t="s">
        <v>202</v>
      </c>
      <c r="O165" s="43">
        <f t="shared" si="35"/>
        <v>3000</v>
      </c>
      <c r="P165" s="51" t="str">
        <f t="shared" si="36"/>
        <v/>
      </c>
      <c r="Q165" s="251"/>
      <c r="R165" s="52"/>
      <c r="S165" s="53" t="str">
        <f t="shared" si="34"/>
        <v>gestion</v>
      </c>
      <c r="T165" s="54" t="str">
        <f t="shared" si="27"/>
        <v/>
      </c>
      <c r="U165" s="61"/>
      <c r="V165" s="61"/>
      <c r="W165" s="192"/>
      <c r="X165" s="192"/>
      <c r="Y165" s="191"/>
      <c r="Z165" s="126"/>
      <c r="AA165" s="214"/>
      <c r="AB165" s="215"/>
      <c r="AC165" s="45"/>
      <c r="AD165" s="61"/>
      <c r="AE165" s="61"/>
      <c r="AF165" s="61"/>
      <c r="AR165" s="216"/>
      <c r="AS165" s="216"/>
    </row>
    <row r="166" spans="1:45" s="141" customFormat="1" ht="18.75" customHeight="1" thickTop="1" thickBot="1">
      <c r="A166" s="286">
        <v>41298</v>
      </c>
      <c r="B166" s="149" t="s">
        <v>412</v>
      </c>
      <c r="C166" s="150">
        <v>41297</v>
      </c>
      <c r="D166" s="42">
        <v>580.70000000000005</v>
      </c>
      <c r="E166" s="151"/>
      <c r="F166" s="65">
        <f t="shared" si="31"/>
        <v>1033.9199999999953</v>
      </c>
      <c r="G166" s="45"/>
      <c r="H166" s="319">
        <v>1</v>
      </c>
      <c r="I166" s="287" t="s">
        <v>413</v>
      </c>
      <c r="J166" s="86" t="s">
        <v>68</v>
      </c>
      <c r="K166" s="324" t="s">
        <v>414</v>
      </c>
      <c r="L166" s="287" t="s">
        <v>415</v>
      </c>
      <c r="M166" s="49" t="s">
        <v>29</v>
      </c>
      <c r="N166" s="50" t="s">
        <v>31</v>
      </c>
      <c r="O166" s="43">
        <f t="shared" si="35"/>
        <v>-580.70000000000005</v>
      </c>
      <c r="P166" s="164"/>
      <c r="Q166" s="251"/>
      <c r="R166" s="52"/>
      <c r="S166" s="53" t="str">
        <f t="shared" si="34"/>
        <v>ventes</v>
      </c>
      <c r="T166" s="54">
        <f t="shared" si="27"/>
        <v>0</v>
      </c>
      <c r="U166" s="61"/>
      <c r="V166" s="61"/>
      <c r="W166" s="192"/>
      <c r="X166" s="192"/>
      <c r="Y166" s="191"/>
      <c r="Z166" s="126"/>
      <c r="AA166" s="214"/>
      <c r="AB166" s="215"/>
      <c r="AC166" s="45"/>
      <c r="AD166" s="61"/>
      <c r="AE166" s="61"/>
      <c r="AF166" s="61"/>
      <c r="AR166" s="216"/>
      <c r="AS166" s="216"/>
    </row>
    <row r="167" spans="1:45" s="141" customFormat="1" ht="18.75" customHeight="1" thickTop="1" thickBot="1">
      <c r="A167" s="286">
        <v>41299</v>
      </c>
      <c r="B167" s="149" t="s">
        <v>316</v>
      </c>
      <c r="C167" s="150">
        <v>41299</v>
      </c>
      <c r="D167" s="42"/>
      <c r="E167" s="151">
        <v>172.91</v>
      </c>
      <c r="F167" s="65">
        <f t="shared" si="31"/>
        <v>1206.8299999999954</v>
      </c>
      <c r="G167" s="45"/>
      <c r="H167" s="319">
        <v>1</v>
      </c>
      <c r="I167" s="287" t="s">
        <v>416</v>
      </c>
      <c r="J167" s="86" t="s">
        <v>94</v>
      </c>
      <c r="K167" s="324" t="s">
        <v>417</v>
      </c>
      <c r="L167" s="287" t="s">
        <v>418</v>
      </c>
      <c r="M167" s="49" t="s">
        <v>29</v>
      </c>
      <c r="N167" s="50" t="s">
        <v>71</v>
      </c>
      <c r="O167" s="43">
        <f t="shared" si="35"/>
        <v>172.91</v>
      </c>
      <c r="P167" s="51">
        <f t="shared" si="36"/>
        <v>28.336421404682255</v>
      </c>
      <c r="Q167" s="251"/>
      <c r="R167" s="52"/>
      <c r="S167" s="53" t="str">
        <f t="shared" si="34"/>
        <v>ventes</v>
      </c>
      <c r="T167" s="54">
        <f t="shared" si="27"/>
        <v>28.336421404682255</v>
      </c>
      <c r="U167" s="61"/>
      <c r="V167" s="61"/>
      <c r="W167" s="192"/>
      <c r="X167" s="192"/>
      <c r="Y167" s="191"/>
      <c r="Z167" s="126"/>
      <c r="AA167" s="214"/>
      <c r="AB167" s="215"/>
      <c r="AC167" s="45"/>
      <c r="AD167" s="61"/>
      <c r="AE167" s="61"/>
      <c r="AF167" s="61"/>
      <c r="AR167" s="216"/>
      <c r="AS167" s="216"/>
    </row>
    <row r="168" spans="1:45" s="141" customFormat="1" ht="18.75" customHeight="1" thickTop="1" thickBot="1">
      <c r="A168" s="286">
        <v>41299</v>
      </c>
      <c r="B168" s="149" t="s">
        <v>419</v>
      </c>
      <c r="C168" s="150">
        <v>41299</v>
      </c>
      <c r="D168" s="42">
        <v>70</v>
      </c>
      <c r="E168" s="151"/>
      <c r="F168" s="65">
        <f t="shared" si="31"/>
        <v>1136.8299999999954</v>
      </c>
      <c r="G168" s="45"/>
      <c r="H168" s="319">
        <v>1</v>
      </c>
      <c r="I168" s="306" t="s">
        <v>342</v>
      </c>
      <c r="J168" s="307"/>
      <c r="K168" s="307" t="s">
        <v>342</v>
      </c>
      <c r="L168" s="313" t="s">
        <v>344</v>
      </c>
      <c r="M168" s="309" t="s">
        <v>38</v>
      </c>
      <c r="N168" s="310" t="s">
        <v>122</v>
      </c>
      <c r="O168" s="43">
        <f t="shared" si="35"/>
        <v>-70</v>
      </c>
      <c r="P168" s="51" t="str">
        <f t="shared" si="36"/>
        <v/>
      </c>
      <c r="Q168" s="323">
        <f>Q163+O168</f>
        <v>193.41999999999996</v>
      </c>
      <c r="R168" s="52"/>
      <c r="S168" s="53" t="str">
        <f t="shared" si="34"/>
        <v>frais</v>
      </c>
      <c r="T168" s="54" t="str">
        <f t="shared" si="27"/>
        <v/>
      </c>
      <c r="U168" s="61"/>
      <c r="V168" s="61"/>
      <c r="W168" s="192"/>
      <c r="X168" s="192"/>
      <c r="Y168" s="191"/>
      <c r="Z168" s="126"/>
      <c r="AA168" s="214"/>
      <c r="AB168" s="215"/>
      <c r="AC168" s="45"/>
      <c r="AD168" s="61"/>
      <c r="AE168" s="61"/>
      <c r="AF168" s="61"/>
      <c r="AR168" s="216"/>
      <c r="AS168" s="216"/>
    </row>
    <row r="169" spans="1:45" s="141" customFormat="1" ht="18.75" customHeight="1" thickTop="1" thickBot="1">
      <c r="A169" s="286">
        <v>41299</v>
      </c>
      <c r="B169" s="149" t="s">
        <v>420</v>
      </c>
      <c r="C169" s="150">
        <v>41299</v>
      </c>
      <c r="D169" s="42">
        <v>50</v>
      </c>
      <c r="E169" s="151"/>
      <c r="F169" s="65">
        <f t="shared" si="31"/>
        <v>1086.8299999999954</v>
      </c>
      <c r="G169" s="45"/>
      <c r="H169" s="319">
        <v>1</v>
      </c>
      <c r="I169" s="306" t="s">
        <v>342</v>
      </c>
      <c r="J169" s="307"/>
      <c r="K169" s="307" t="s">
        <v>342</v>
      </c>
      <c r="L169" s="313" t="s">
        <v>344</v>
      </c>
      <c r="M169" s="309" t="s">
        <v>38</v>
      </c>
      <c r="N169" s="310" t="s">
        <v>122</v>
      </c>
      <c r="O169" s="43">
        <f t="shared" si="35"/>
        <v>-50</v>
      </c>
      <c r="P169" s="51" t="str">
        <f t="shared" si="36"/>
        <v/>
      </c>
      <c r="Q169" s="323">
        <f>Q168+O169</f>
        <v>143.41999999999996</v>
      </c>
      <c r="R169" s="52"/>
      <c r="S169" s="53" t="str">
        <f t="shared" si="34"/>
        <v>frais</v>
      </c>
      <c r="T169" s="54" t="str">
        <f t="shared" si="27"/>
        <v/>
      </c>
      <c r="U169" s="61"/>
      <c r="V169" s="61"/>
      <c r="W169" s="192"/>
      <c r="X169" s="192"/>
      <c r="Y169" s="191"/>
      <c r="Z169" s="126"/>
      <c r="AA169" s="214"/>
      <c r="AB169" s="215"/>
      <c r="AC169" s="45"/>
      <c r="AD169" s="61"/>
      <c r="AE169" s="61"/>
      <c r="AF169" s="61"/>
      <c r="AR169" s="216"/>
      <c r="AS169" s="216"/>
    </row>
    <row r="170" spans="1:45" s="141" customFormat="1" ht="18.75" customHeight="1" thickTop="1" thickBot="1">
      <c r="A170" s="286">
        <v>41302</v>
      </c>
      <c r="B170" s="149" t="s">
        <v>421</v>
      </c>
      <c r="C170" s="150">
        <v>41302</v>
      </c>
      <c r="D170" s="42">
        <v>500</v>
      </c>
      <c r="E170" s="151"/>
      <c r="F170" s="65">
        <f t="shared" si="31"/>
        <v>586.82999999999538</v>
      </c>
      <c r="G170" s="45"/>
      <c r="H170" s="319">
        <v>1</v>
      </c>
      <c r="I170" s="306" t="s">
        <v>342</v>
      </c>
      <c r="J170" s="307"/>
      <c r="K170" s="307" t="s">
        <v>342</v>
      </c>
      <c r="L170" s="313" t="s">
        <v>344</v>
      </c>
      <c r="M170" s="309" t="s">
        <v>38</v>
      </c>
      <c r="N170" s="310" t="s">
        <v>122</v>
      </c>
      <c r="O170" s="43">
        <v>-143.41999999999999</v>
      </c>
      <c r="P170" s="51" t="str">
        <f t="shared" si="36"/>
        <v/>
      </c>
      <c r="Q170" s="323">
        <f>Q169+O170</f>
        <v>0</v>
      </c>
      <c r="R170" s="52"/>
      <c r="S170" s="53" t="str">
        <f t="shared" si="34"/>
        <v>frais</v>
      </c>
      <c r="T170" s="54" t="str">
        <f t="shared" si="27"/>
        <v/>
      </c>
      <c r="U170" s="61"/>
      <c r="V170" s="61"/>
      <c r="W170" s="192"/>
      <c r="X170" s="192"/>
      <c r="Y170" s="191"/>
      <c r="Z170" s="126"/>
      <c r="AA170" s="214"/>
      <c r="AB170" s="215"/>
      <c r="AC170" s="45"/>
      <c r="AD170" s="61"/>
      <c r="AE170" s="61"/>
      <c r="AF170" s="61"/>
      <c r="AR170" s="216"/>
      <c r="AS170" s="216"/>
    </row>
    <row r="171" spans="1:45" s="141" customFormat="1" ht="18.75" customHeight="1" thickTop="1" thickBot="1">
      <c r="A171" s="286">
        <v>41302</v>
      </c>
      <c r="B171" s="149" t="s">
        <v>421</v>
      </c>
      <c r="C171" s="150">
        <v>41302</v>
      </c>
      <c r="D171" s="42"/>
      <c r="E171" s="151"/>
      <c r="F171" s="65">
        <f t="shared" si="31"/>
        <v>586.82999999999538</v>
      </c>
      <c r="G171" s="45"/>
      <c r="H171" s="319">
        <v>1</v>
      </c>
      <c r="I171" s="325" t="s">
        <v>422</v>
      </c>
      <c r="J171" s="307"/>
      <c r="K171" s="307" t="s">
        <v>422</v>
      </c>
      <c r="L171" s="326" t="s">
        <v>423</v>
      </c>
      <c r="M171" s="309" t="s">
        <v>38</v>
      </c>
      <c r="N171" s="310" t="s">
        <v>122</v>
      </c>
      <c r="O171" s="43">
        <f>-500+143.42</f>
        <v>-356.58000000000004</v>
      </c>
      <c r="P171" s="51" t="str">
        <f t="shared" si="36"/>
        <v/>
      </c>
      <c r="Q171" s="327">
        <v>805.73</v>
      </c>
      <c r="R171" s="52"/>
      <c r="S171" s="53" t="str">
        <f t="shared" ref="S171" si="37">IF(M171&lt;&gt;"",VLOOKUP(M171,Categories,2,FALSE),"")</f>
        <v>frais</v>
      </c>
      <c r="T171" s="54" t="str">
        <f t="shared" si="27"/>
        <v/>
      </c>
      <c r="U171" s="61"/>
      <c r="V171" s="61"/>
      <c r="W171" s="192"/>
      <c r="X171" s="192"/>
      <c r="Y171" s="191"/>
      <c r="Z171" s="126"/>
      <c r="AA171" s="214"/>
      <c r="AB171" s="215"/>
      <c r="AC171" s="45"/>
      <c r="AD171" s="61"/>
      <c r="AE171" s="61"/>
      <c r="AF171" s="61"/>
      <c r="AR171" s="216"/>
      <c r="AS171" s="216"/>
    </row>
    <row r="172" spans="1:45" s="141" customFormat="1" ht="18.75" customHeight="1" thickTop="1" thickBot="1">
      <c r="A172" s="286">
        <v>41302</v>
      </c>
      <c r="B172" s="149" t="s">
        <v>424</v>
      </c>
      <c r="C172" s="150">
        <v>41302</v>
      </c>
      <c r="D172" s="42">
        <v>1350</v>
      </c>
      <c r="E172" s="151"/>
      <c r="F172" s="65">
        <f>F170+E172-D172</f>
        <v>-763.17000000000462</v>
      </c>
      <c r="G172" s="45"/>
      <c r="H172" s="319">
        <v>1</v>
      </c>
      <c r="I172" s="325" t="s">
        <v>422</v>
      </c>
      <c r="J172" s="307"/>
      <c r="K172" s="307" t="s">
        <v>422</v>
      </c>
      <c r="L172" s="326" t="s">
        <v>423</v>
      </c>
      <c r="M172" s="309" t="s">
        <v>38</v>
      </c>
      <c r="N172" s="310" t="s">
        <v>122</v>
      </c>
      <c r="O172" s="43">
        <v>-449.15</v>
      </c>
      <c r="P172" s="51" t="str">
        <f t="shared" si="36"/>
        <v/>
      </c>
      <c r="Q172" s="327">
        <v>0</v>
      </c>
      <c r="R172" s="52"/>
      <c r="S172" s="53" t="str">
        <f t="shared" si="34"/>
        <v>frais</v>
      </c>
      <c r="T172" s="54" t="str">
        <f t="shared" si="27"/>
        <v/>
      </c>
      <c r="U172" s="61"/>
      <c r="V172" s="61"/>
      <c r="W172" s="192"/>
      <c r="X172" s="192"/>
      <c r="Y172" s="191"/>
      <c r="Z172" s="126"/>
      <c r="AA172" s="214"/>
      <c r="AB172" s="215"/>
      <c r="AC172" s="45"/>
      <c r="AD172" s="61"/>
      <c r="AE172" s="61"/>
      <c r="AF172" s="61"/>
      <c r="AR172" s="216"/>
      <c r="AS172" s="216"/>
    </row>
    <row r="173" spans="1:45" s="141" customFormat="1" ht="18.75" customHeight="1" thickTop="1" thickBot="1">
      <c r="A173" s="286">
        <v>41302</v>
      </c>
      <c r="B173" s="149" t="s">
        <v>424</v>
      </c>
      <c r="C173" s="150">
        <v>41302</v>
      </c>
      <c r="D173" s="42"/>
      <c r="E173" s="151"/>
      <c r="F173" s="65">
        <f t="shared" ref="F173:F174" si="38">F171+E173-D173</f>
        <v>586.82999999999538</v>
      </c>
      <c r="G173" s="45"/>
      <c r="H173" s="328" t="s">
        <v>365</v>
      </c>
      <c r="I173" s="287" t="s">
        <v>425</v>
      </c>
      <c r="J173" s="307"/>
      <c r="K173" s="307"/>
      <c r="L173" s="329" t="s">
        <v>426</v>
      </c>
      <c r="M173" s="309" t="s">
        <v>38</v>
      </c>
      <c r="N173" s="310" t="s">
        <v>122</v>
      </c>
      <c r="O173" s="42">
        <v>-888.97</v>
      </c>
      <c r="P173" s="51" t="str">
        <f t="shared" si="36"/>
        <v/>
      </c>
      <c r="Q173" s="251"/>
      <c r="R173" s="52"/>
      <c r="S173" s="53" t="str">
        <f t="shared" ref="S173:S174" si="39">IF(M173&lt;&gt;"",VLOOKUP(M173,Categories,2,FALSE),"")</f>
        <v>frais</v>
      </c>
      <c r="T173" s="54" t="str">
        <f t="shared" si="27"/>
        <v/>
      </c>
      <c r="U173" s="61"/>
      <c r="V173" s="61"/>
      <c r="W173" s="192"/>
      <c r="X173" s="192"/>
      <c r="Y173" s="191"/>
      <c r="Z173" s="126"/>
      <c r="AA173" s="214"/>
      <c r="AB173" s="215"/>
      <c r="AC173" s="45"/>
      <c r="AD173" s="61"/>
      <c r="AE173" s="61"/>
      <c r="AF173" s="61"/>
      <c r="AR173" s="216"/>
      <c r="AS173" s="216"/>
    </row>
    <row r="174" spans="1:45" s="141" customFormat="1" ht="18.75" customHeight="1" thickTop="1" thickBot="1">
      <c r="A174" s="286">
        <v>41302</v>
      </c>
      <c r="B174" s="149" t="s">
        <v>424</v>
      </c>
      <c r="C174" s="150">
        <v>41302</v>
      </c>
      <c r="D174" s="42"/>
      <c r="E174" s="151"/>
      <c r="F174" s="65">
        <f t="shared" si="38"/>
        <v>-763.17000000000462</v>
      </c>
      <c r="G174" s="45"/>
      <c r="H174" s="319">
        <v>1</v>
      </c>
      <c r="I174" s="306" t="s">
        <v>427</v>
      </c>
      <c r="J174" s="307"/>
      <c r="K174" s="307" t="s">
        <v>427</v>
      </c>
      <c r="L174" s="330" t="s">
        <v>428</v>
      </c>
      <c r="M174" s="309" t="s">
        <v>38</v>
      </c>
      <c r="N174" s="310" t="s">
        <v>122</v>
      </c>
      <c r="O174" s="43">
        <f>-1350-O172-O173</f>
        <v>-11.879999999999995</v>
      </c>
      <c r="P174" s="51" t="str">
        <f t="shared" si="36"/>
        <v/>
      </c>
      <c r="Q174" s="331">
        <f>O174</f>
        <v>-11.879999999999995</v>
      </c>
      <c r="R174" s="52"/>
      <c r="S174" s="53" t="str">
        <f t="shared" si="39"/>
        <v>frais</v>
      </c>
      <c r="T174" s="54" t="str">
        <f t="shared" si="27"/>
        <v/>
      </c>
      <c r="U174" s="61"/>
      <c r="V174" s="61"/>
      <c r="W174" s="192"/>
      <c r="X174" s="192"/>
      <c r="Y174" s="191"/>
      <c r="Z174" s="126"/>
      <c r="AA174" s="214"/>
      <c r="AB174" s="215"/>
      <c r="AC174" s="45"/>
      <c r="AD174" s="61"/>
      <c r="AE174" s="61"/>
      <c r="AF174" s="61"/>
      <c r="AR174" s="216"/>
      <c r="AS174" s="216"/>
    </row>
    <row r="175" spans="1:45" s="141" customFormat="1" ht="18.75" customHeight="1" thickTop="1" thickBot="1">
      <c r="A175" s="286">
        <v>41302</v>
      </c>
      <c r="B175" s="149" t="s">
        <v>429</v>
      </c>
      <c r="C175" s="150">
        <v>41302</v>
      </c>
      <c r="D175" s="42">
        <v>54.95</v>
      </c>
      <c r="E175" s="151"/>
      <c r="F175" s="65">
        <f>F172+E175-D175</f>
        <v>-818.12000000000467</v>
      </c>
      <c r="G175" s="45"/>
      <c r="H175" s="319">
        <v>1</v>
      </c>
      <c r="I175" s="306" t="s">
        <v>427</v>
      </c>
      <c r="J175" s="307"/>
      <c r="K175" s="307" t="s">
        <v>427</v>
      </c>
      <c r="L175" s="330" t="s">
        <v>428</v>
      </c>
      <c r="M175" s="309" t="s">
        <v>38</v>
      </c>
      <c r="N175" s="310" t="s">
        <v>122</v>
      </c>
      <c r="O175" s="43">
        <f t="shared" si="35"/>
        <v>-54.95</v>
      </c>
      <c r="P175" s="51" t="str">
        <f t="shared" si="36"/>
        <v/>
      </c>
      <c r="Q175" s="331">
        <f>Q174+O175</f>
        <v>-66.83</v>
      </c>
      <c r="R175" s="52"/>
      <c r="S175" s="53" t="str">
        <f t="shared" si="34"/>
        <v>frais</v>
      </c>
      <c r="T175" s="54" t="str">
        <f t="shared" si="27"/>
        <v/>
      </c>
      <c r="U175" s="61"/>
      <c r="V175" s="61"/>
      <c r="W175" s="192"/>
      <c r="X175" s="192"/>
      <c r="Y175" s="191"/>
      <c r="Z175" s="126"/>
      <c r="AA175" s="214"/>
      <c r="AB175" s="215"/>
      <c r="AC175" s="45"/>
      <c r="AD175" s="61"/>
      <c r="AE175" s="61"/>
      <c r="AF175" s="61"/>
      <c r="AR175" s="216"/>
      <c r="AS175" s="216"/>
    </row>
    <row r="176" spans="1:45" s="141" customFormat="1" ht="18.75" customHeight="1" thickTop="1" thickBot="1">
      <c r="A176" s="286">
        <v>41302</v>
      </c>
      <c r="B176" s="149" t="s">
        <v>430</v>
      </c>
      <c r="C176" s="150">
        <v>41302</v>
      </c>
      <c r="D176" s="42">
        <v>32.67</v>
      </c>
      <c r="E176" s="151"/>
      <c r="F176" s="65">
        <f t="shared" si="31"/>
        <v>-850.79000000000462</v>
      </c>
      <c r="G176" s="45"/>
      <c r="H176" s="319">
        <v>1</v>
      </c>
      <c r="I176" s="306" t="s">
        <v>431</v>
      </c>
      <c r="J176" s="307"/>
      <c r="K176" s="307" t="s">
        <v>342</v>
      </c>
      <c r="L176" s="332" t="s">
        <v>432</v>
      </c>
      <c r="M176" s="309" t="s">
        <v>38</v>
      </c>
      <c r="N176" s="310" t="s">
        <v>56</v>
      </c>
      <c r="O176" s="43">
        <f t="shared" si="35"/>
        <v>-32.67</v>
      </c>
      <c r="P176" s="51">
        <v>-2.14</v>
      </c>
      <c r="Q176" s="333"/>
      <c r="R176" s="52"/>
      <c r="S176" s="53" t="str">
        <f t="shared" si="34"/>
        <v>frais</v>
      </c>
      <c r="T176" s="54">
        <f t="shared" si="27"/>
        <v>-2.14</v>
      </c>
      <c r="U176" s="61"/>
      <c r="V176" s="61"/>
      <c r="W176" s="192"/>
      <c r="X176" s="192"/>
      <c r="Y176" s="191"/>
      <c r="Z176" s="126"/>
      <c r="AA176" s="214"/>
      <c r="AB176" s="215"/>
      <c r="AC176" s="45"/>
      <c r="AD176" s="61"/>
      <c r="AE176" s="61"/>
      <c r="AF176" s="61"/>
      <c r="AR176" s="216"/>
      <c r="AS176" s="216"/>
    </row>
    <row r="177" spans="1:45" s="141" customFormat="1" ht="18.75" customHeight="1" thickTop="1" thickBot="1">
      <c r="A177" s="286">
        <v>41302</v>
      </c>
      <c r="B177" s="149" t="s">
        <v>433</v>
      </c>
      <c r="C177" s="150">
        <v>41302</v>
      </c>
      <c r="D177" s="42">
        <v>14.95</v>
      </c>
      <c r="E177" s="151"/>
      <c r="F177" s="65">
        <f t="shared" si="31"/>
        <v>-865.74000000000467</v>
      </c>
      <c r="G177" s="45"/>
      <c r="H177" s="319">
        <v>1</v>
      </c>
      <c r="I177" s="306" t="s">
        <v>427</v>
      </c>
      <c r="J177" s="307"/>
      <c r="K177" s="307" t="s">
        <v>427</v>
      </c>
      <c r="L177" s="330" t="s">
        <v>428</v>
      </c>
      <c r="M177" s="309" t="s">
        <v>38</v>
      </c>
      <c r="N177" s="310" t="s">
        <v>122</v>
      </c>
      <c r="O177" s="43">
        <f t="shared" si="35"/>
        <v>-14.95</v>
      </c>
      <c r="P177" s="51" t="str">
        <f t="shared" si="36"/>
        <v/>
      </c>
      <c r="Q177" s="331">
        <f>Q175+O177</f>
        <v>-81.78</v>
      </c>
      <c r="R177" s="52"/>
      <c r="S177" s="53" t="str">
        <f t="shared" si="34"/>
        <v>frais</v>
      </c>
      <c r="T177" s="54" t="str">
        <f t="shared" si="27"/>
        <v/>
      </c>
      <c r="U177" s="61"/>
      <c r="V177" s="61"/>
      <c r="W177" s="192"/>
      <c r="X177" s="192"/>
      <c r="Y177" s="191"/>
      <c r="Z177" s="126"/>
      <c r="AA177" s="214"/>
      <c r="AB177" s="215"/>
      <c r="AC177" s="45"/>
      <c r="AD177" s="61"/>
      <c r="AE177" s="61"/>
      <c r="AF177" s="61"/>
      <c r="AR177" s="216"/>
      <c r="AS177" s="216"/>
    </row>
    <row r="178" spans="1:45" s="141" customFormat="1" ht="18.75" customHeight="1" thickTop="1" thickBot="1">
      <c r="A178" s="286">
        <v>41302</v>
      </c>
      <c r="B178" s="149" t="s">
        <v>433</v>
      </c>
      <c r="C178" s="150">
        <v>41302</v>
      </c>
      <c r="D178" s="42">
        <v>6.9</v>
      </c>
      <c r="E178" s="151"/>
      <c r="F178" s="65">
        <f t="shared" si="31"/>
        <v>-872.64000000000465</v>
      </c>
      <c r="G178" s="45"/>
      <c r="H178" s="319">
        <v>1</v>
      </c>
      <c r="I178" s="306" t="s">
        <v>427</v>
      </c>
      <c r="J178" s="307"/>
      <c r="K178" s="307" t="s">
        <v>427</v>
      </c>
      <c r="L178" s="330" t="s">
        <v>428</v>
      </c>
      <c r="M178" s="309" t="s">
        <v>38</v>
      </c>
      <c r="N178" s="310" t="s">
        <v>122</v>
      </c>
      <c r="O178" s="43">
        <f t="shared" si="35"/>
        <v>-6.9</v>
      </c>
      <c r="P178" s="51" t="str">
        <f t="shared" si="36"/>
        <v/>
      </c>
      <c r="Q178" s="331">
        <f t="shared" ref="Q178:Q183" si="40">Q177+O178</f>
        <v>-88.68</v>
      </c>
      <c r="R178" s="52"/>
      <c r="S178" s="53" t="str">
        <f t="shared" si="34"/>
        <v>frais</v>
      </c>
      <c r="T178" s="54" t="str">
        <f t="shared" si="27"/>
        <v/>
      </c>
      <c r="U178" s="61"/>
      <c r="V178" s="61"/>
      <c r="W178" s="192"/>
      <c r="X178" s="192"/>
      <c r="Y178" s="191"/>
      <c r="Z178" s="126"/>
      <c r="AA178" s="214"/>
      <c r="AB178" s="215"/>
      <c r="AC178" s="45"/>
      <c r="AD178" s="61"/>
      <c r="AE178" s="61"/>
      <c r="AF178" s="61"/>
      <c r="AR178" s="216"/>
      <c r="AS178" s="216"/>
    </row>
    <row r="179" spans="1:45" s="141" customFormat="1" ht="18.75" customHeight="1" thickTop="1" thickBot="1">
      <c r="A179" s="286">
        <v>41302</v>
      </c>
      <c r="B179" s="149" t="s">
        <v>434</v>
      </c>
      <c r="C179" s="150">
        <v>41302</v>
      </c>
      <c r="D179" s="42">
        <v>2.68</v>
      </c>
      <c r="E179" s="151"/>
      <c r="F179" s="65">
        <f t="shared" si="31"/>
        <v>-875.3200000000046</v>
      </c>
      <c r="G179" s="45"/>
      <c r="H179" s="319">
        <v>1</v>
      </c>
      <c r="I179" s="306" t="s">
        <v>427</v>
      </c>
      <c r="J179" s="307"/>
      <c r="K179" s="307" t="s">
        <v>427</v>
      </c>
      <c r="L179" s="330" t="s">
        <v>428</v>
      </c>
      <c r="M179" s="309" t="s">
        <v>38</v>
      </c>
      <c r="N179" s="310" t="s">
        <v>122</v>
      </c>
      <c r="O179" s="43">
        <f t="shared" si="35"/>
        <v>-2.68</v>
      </c>
      <c r="P179" s="51" t="str">
        <f t="shared" si="36"/>
        <v/>
      </c>
      <c r="Q179" s="331">
        <f t="shared" si="40"/>
        <v>-91.360000000000014</v>
      </c>
      <c r="R179" s="52"/>
      <c r="S179" s="53" t="str">
        <f t="shared" si="34"/>
        <v>frais</v>
      </c>
      <c r="T179" s="54" t="str">
        <f t="shared" si="27"/>
        <v/>
      </c>
      <c r="U179" s="61"/>
      <c r="V179" s="61"/>
      <c r="W179" s="192"/>
      <c r="X179" s="192"/>
      <c r="Y179" s="191"/>
      <c r="Z179" s="126"/>
      <c r="AA179" s="214"/>
      <c r="AB179" s="215"/>
      <c r="AC179" s="45"/>
      <c r="AD179" s="61"/>
      <c r="AE179" s="61"/>
      <c r="AF179" s="61"/>
      <c r="AR179" s="216"/>
      <c r="AS179" s="216"/>
    </row>
    <row r="180" spans="1:45" s="141" customFormat="1" ht="18.75" customHeight="1" thickTop="1" thickBot="1">
      <c r="A180" s="286">
        <v>41304</v>
      </c>
      <c r="B180" s="149" t="s">
        <v>435</v>
      </c>
      <c r="C180" s="150">
        <v>41304</v>
      </c>
      <c r="D180" s="42">
        <v>28.3</v>
      </c>
      <c r="E180" s="151"/>
      <c r="F180" s="65">
        <f t="shared" si="31"/>
        <v>-903.62000000000455</v>
      </c>
      <c r="G180" s="45"/>
      <c r="H180" s="319">
        <v>1</v>
      </c>
      <c r="I180" s="306" t="s">
        <v>427</v>
      </c>
      <c r="J180" s="307"/>
      <c r="K180" s="307" t="s">
        <v>427</v>
      </c>
      <c r="L180" s="330" t="s">
        <v>428</v>
      </c>
      <c r="M180" s="309" t="s">
        <v>38</v>
      </c>
      <c r="N180" s="310" t="s">
        <v>122</v>
      </c>
      <c r="O180" s="43">
        <f t="shared" si="35"/>
        <v>-28.3</v>
      </c>
      <c r="P180" s="51" t="str">
        <f t="shared" si="36"/>
        <v/>
      </c>
      <c r="Q180" s="331">
        <f t="shared" si="40"/>
        <v>-119.66000000000001</v>
      </c>
      <c r="R180" s="52"/>
      <c r="S180" s="53" t="str">
        <f t="shared" si="34"/>
        <v>frais</v>
      </c>
      <c r="T180" s="54" t="str">
        <f t="shared" si="27"/>
        <v/>
      </c>
      <c r="U180" s="61"/>
      <c r="V180" s="61"/>
      <c r="W180" s="192"/>
      <c r="X180" s="192"/>
      <c r="Y180" s="191"/>
      <c r="Z180" s="126"/>
      <c r="AA180" s="214"/>
      <c r="AB180" s="215"/>
      <c r="AC180" s="45"/>
      <c r="AD180" s="61"/>
      <c r="AE180" s="61"/>
      <c r="AF180" s="61"/>
      <c r="AR180" s="216"/>
      <c r="AS180" s="216"/>
    </row>
    <row r="181" spans="1:45" s="141" customFormat="1" ht="18.75" customHeight="1" thickTop="1" thickBot="1">
      <c r="A181" s="288">
        <v>41305</v>
      </c>
      <c r="B181" s="220" t="s">
        <v>436</v>
      </c>
      <c r="C181" s="221">
        <v>41305</v>
      </c>
      <c r="D181" s="222">
        <v>5</v>
      </c>
      <c r="E181" s="223"/>
      <c r="F181" s="289">
        <f t="shared" si="31"/>
        <v>-908.62000000000455</v>
      </c>
      <c r="G181" s="224"/>
      <c r="H181" s="334">
        <v>1</v>
      </c>
      <c r="I181" s="306" t="s">
        <v>427</v>
      </c>
      <c r="J181" s="307"/>
      <c r="K181" s="307" t="s">
        <v>427</v>
      </c>
      <c r="L181" s="330" t="s">
        <v>428</v>
      </c>
      <c r="M181" s="335" t="s">
        <v>38</v>
      </c>
      <c r="N181" s="336" t="s">
        <v>122</v>
      </c>
      <c r="O181" s="293">
        <f t="shared" si="35"/>
        <v>-5</v>
      </c>
      <c r="P181" s="230" t="str">
        <f t="shared" si="36"/>
        <v/>
      </c>
      <c r="Q181" s="331">
        <f t="shared" si="40"/>
        <v>-124.66000000000001</v>
      </c>
      <c r="R181" s="231"/>
      <c r="S181" s="232" t="str">
        <f t="shared" si="34"/>
        <v>frais</v>
      </c>
      <c r="T181" s="233" t="str">
        <f t="shared" si="27"/>
        <v/>
      </c>
      <c r="W181" s="234"/>
      <c r="X181" s="234"/>
      <c r="Y181" s="216"/>
      <c r="Z181" s="235"/>
      <c r="AA181" s="236"/>
      <c r="AB181" s="237"/>
      <c r="AC181" s="224"/>
      <c r="AR181" s="216"/>
      <c r="AS181" s="216"/>
    </row>
    <row r="182" spans="1:45" s="260" customFormat="1" ht="18.75" customHeight="1" thickTop="1" thickBot="1">
      <c r="A182" s="294">
        <v>41306</v>
      </c>
      <c r="B182" s="239" t="s">
        <v>437</v>
      </c>
      <c r="C182" s="240">
        <v>41306</v>
      </c>
      <c r="D182" s="241">
        <v>60</v>
      </c>
      <c r="E182" s="242"/>
      <c r="F182" s="65">
        <f t="shared" si="31"/>
        <v>-968.62000000000455</v>
      </c>
      <c r="G182" s="259"/>
      <c r="H182" s="83">
        <v>2</v>
      </c>
      <c r="I182" s="306" t="s">
        <v>427</v>
      </c>
      <c r="J182" s="307"/>
      <c r="K182" s="307" t="s">
        <v>427</v>
      </c>
      <c r="L182" s="330" t="s">
        <v>428</v>
      </c>
      <c r="M182" s="337" t="s">
        <v>38</v>
      </c>
      <c r="N182" s="338" t="s">
        <v>122</v>
      </c>
      <c r="O182" s="297">
        <f t="shared" si="35"/>
        <v>-60</v>
      </c>
      <c r="P182" s="250" t="str">
        <f t="shared" si="36"/>
        <v/>
      </c>
      <c r="Q182" s="331">
        <f t="shared" si="40"/>
        <v>-184.66000000000003</v>
      </c>
      <c r="R182" s="251"/>
      <c r="S182" s="252" t="str">
        <f t="shared" si="34"/>
        <v>frais</v>
      </c>
      <c r="T182" s="253" t="str">
        <f t="shared" si="27"/>
        <v/>
      </c>
      <c r="U182" s="71"/>
      <c r="V182" s="71"/>
      <c r="W182" s="254"/>
      <c r="X182" s="254"/>
      <c r="Y182" s="255"/>
      <c r="Z182" s="256"/>
      <c r="AA182" s="257"/>
      <c r="AB182" s="258"/>
      <c r="AC182" s="259"/>
      <c r="AD182" s="71"/>
      <c r="AE182" s="71"/>
      <c r="AF182" s="71"/>
      <c r="AR182" s="261"/>
      <c r="AS182" s="261"/>
    </row>
    <row r="183" spans="1:45" s="141" customFormat="1" ht="18.75" customHeight="1" thickTop="1" thickBot="1">
      <c r="A183" s="286">
        <v>41306</v>
      </c>
      <c r="B183" s="149" t="s">
        <v>438</v>
      </c>
      <c r="C183" s="150">
        <v>41306</v>
      </c>
      <c r="D183" s="42">
        <v>76.31</v>
      </c>
      <c r="E183" s="151"/>
      <c r="F183" s="65">
        <f t="shared" si="31"/>
        <v>-1044.9300000000046</v>
      </c>
      <c r="G183" s="45"/>
      <c r="H183" s="83">
        <v>2</v>
      </c>
      <c r="I183" s="306" t="s">
        <v>427</v>
      </c>
      <c r="J183" s="307"/>
      <c r="K183" s="307" t="s">
        <v>427</v>
      </c>
      <c r="L183" s="330" t="s">
        <v>428</v>
      </c>
      <c r="M183" s="309" t="s">
        <v>38</v>
      </c>
      <c r="N183" s="310" t="s">
        <v>122</v>
      </c>
      <c r="O183" s="43">
        <f t="shared" si="35"/>
        <v>-76.31</v>
      </c>
      <c r="P183" s="51" t="str">
        <f t="shared" si="36"/>
        <v/>
      </c>
      <c r="Q183" s="331">
        <f t="shared" si="40"/>
        <v>-260.97000000000003</v>
      </c>
      <c r="R183" s="52"/>
      <c r="S183" s="53" t="str">
        <f t="shared" si="34"/>
        <v>frais</v>
      </c>
      <c r="T183" s="54" t="str">
        <f t="shared" si="27"/>
        <v/>
      </c>
      <c r="U183" s="61"/>
      <c r="V183" s="61"/>
      <c r="W183" s="192"/>
      <c r="X183" s="192"/>
      <c r="Y183" s="191"/>
      <c r="Z183" s="126"/>
      <c r="AA183" s="214"/>
      <c r="AB183" s="215"/>
      <c r="AC183" s="45"/>
      <c r="AD183" s="61"/>
      <c r="AE183" s="61"/>
      <c r="AF183" s="61"/>
      <c r="AR183" s="216"/>
      <c r="AS183" s="216"/>
    </row>
    <row r="184" spans="1:45" s="141" customFormat="1" ht="18.75" customHeight="1" thickTop="1" thickBot="1">
      <c r="A184" s="286">
        <v>41309</v>
      </c>
      <c r="B184" s="149" t="s">
        <v>439</v>
      </c>
      <c r="C184" s="150">
        <v>41315</v>
      </c>
      <c r="D184" s="42">
        <v>80.569999999999993</v>
      </c>
      <c r="E184" s="151"/>
      <c r="F184" s="65">
        <f t="shared" si="31"/>
        <v>-1125.5000000000045</v>
      </c>
      <c r="G184" s="45"/>
      <c r="H184" s="83">
        <v>2</v>
      </c>
      <c r="I184" s="287" t="s">
        <v>138</v>
      </c>
      <c r="J184" s="46"/>
      <c r="K184" s="153"/>
      <c r="L184" s="287" t="s">
        <v>236</v>
      </c>
      <c r="M184" s="49" t="s">
        <v>62</v>
      </c>
      <c r="N184" s="50" t="s">
        <v>61</v>
      </c>
      <c r="O184" s="43">
        <f t="shared" si="35"/>
        <v>-80.569999999999993</v>
      </c>
      <c r="P184" s="51" t="str">
        <f t="shared" si="36"/>
        <v/>
      </c>
      <c r="Q184" s="251"/>
      <c r="R184" s="52"/>
      <c r="S184" s="53" t="str">
        <f t="shared" si="34"/>
        <v>gestion</v>
      </c>
      <c r="T184" s="54" t="str">
        <f t="shared" si="27"/>
        <v/>
      </c>
      <c r="U184" s="61"/>
      <c r="V184" s="61"/>
      <c r="W184" s="192"/>
      <c r="X184" s="192"/>
      <c r="Y184" s="191"/>
      <c r="Z184" s="126"/>
      <c r="AA184" s="214"/>
      <c r="AB184" s="215"/>
      <c r="AC184" s="45"/>
      <c r="AD184" s="61"/>
      <c r="AE184" s="61"/>
      <c r="AF184" s="61"/>
      <c r="AR184" s="216"/>
      <c r="AS184" s="216"/>
    </row>
    <row r="185" spans="1:45" s="141" customFormat="1" ht="18.75" customHeight="1" thickTop="1" thickBot="1">
      <c r="A185" s="286">
        <v>41309</v>
      </c>
      <c r="B185" s="149" t="s">
        <v>354</v>
      </c>
      <c r="C185" s="150">
        <v>41309</v>
      </c>
      <c r="D185" s="42">
        <v>2</v>
      </c>
      <c r="E185" s="151"/>
      <c r="F185" s="65">
        <f t="shared" si="31"/>
        <v>-1127.5000000000045</v>
      </c>
      <c r="G185" s="45"/>
      <c r="H185" s="83">
        <v>2</v>
      </c>
      <c r="I185" s="287" t="s">
        <v>138</v>
      </c>
      <c r="J185" s="46"/>
      <c r="K185" s="153"/>
      <c r="L185" s="287" t="s">
        <v>236</v>
      </c>
      <c r="M185" s="49" t="s">
        <v>62</v>
      </c>
      <c r="N185" s="50" t="s">
        <v>61</v>
      </c>
      <c r="O185" s="43">
        <f t="shared" si="35"/>
        <v>-2</v>
      </c>
      <c r="P185" s="51" t="str">
        <f t="shared" si="36"/>
        <v/>
      </c>
      <c r="Q185" s="251"/>
      <c r="R185" s="52"/>
      <c r="S185" s="53" t="str">
        <f t="shared" si="34"/>
        <v>gestion</v>
      </c>
      <c r="T185" s="54" t="str">
        <f t="shared" si="27"/>
        <v/>
      </c>
      <c r="U185" s="61"/>
      <c r="V185" s="61"/>
      <c r="W185" s="192"/>
      <c r="X185" s="192"/>
      <c r="Y185" s="191"/>
      <c r="Z185" s="126"/>
      <c r="AA185" s="214"/>
      <c r="AB185" s="215"/>
      <c r="AC185" s="45"/>
      <c r="AD185" s="61"/>
      <c r="AE185" s="61"/>
      <c r="AF185" s="61"/>
      <c r="AR185" s="216"/>
      <c r="AS185" s="216"/>
    </row>
    <row r="186" spans="1:45" s="141" customFormat="1" ht="18.75" customHeight="1" thickTop="1" thickBot="1">
      <c r="A186" s="286">
        <v>41309</v>
      </c>
      <c r="B186" s="149" t="s">
        <v>440</v>
      </c>
      <c r="C186" s="150">
        <v>41309</v>
      </c>
      <c r="D186" s="42">
        <v>41.9</v>
      </c>
      <c r="E186" s="151"/>
      <c r="F186" s="65">
        <f t="shared" si="31"/>
        <v>-1169.4000000000046</v>
      </c>
      <c r="G186" s="45"/>
      <c r="H186" s="83">
        <v>2</v>
      </c>
      <c r="I186" s="287" t="s">
        <v>360</v>
      </c>
      <c r="J186" s="46"/>
      <c r="K186" s="153"/>
      <c r="L186" s="287" t="s">
        <v>47</v>
      </c>
      <c r="M186" s="49" t="s">
        <v>38</v>
      </c>
      <c r="N186" s="50" t="s">
        <v>56</v>
      </c>
      <c r="O186" s="43">
        <f t="shared" si="35"/>
        <v>-41.9</v>
      </c>
      <c r="P186" s="51">
        <v>0</v>
      </c>
      <c r="Q186" s="251"/>
      <c r="R186" s="52"/>
      <c r="S186" s="53" t="str">
        <f t="shared" si="34"/>
        <v>frais</v>
      </c>
      <c r="T186" s="54">
        <f t="shared" ref="T186:T213" si="41">P186</f>
        <v>0</v>
      </c>
      <c r="U186" s="61"/>
      <c r="V186" s="61"/>
      <c r="W186" s="192"/>
      <c r="X186" s="192"/>
      <c r="Y186" s="191"/>
      <c r="Z186" s="126"/>
      <c r="AA186" s="214"/>
      <c r="AB186" s="215"/>
      <c r="AC186" s="45"/>
      <c r="AD186" s="61"/>
      <c r="AE186" s="61"/>
      <c r="AF186" s="61"/>
      <c r="AR186" s="216"/>
      <c r="AS186" s="216"/>
    </row>
    <row r="187" spans="1:45" s="141" customFormat="1" ht="18.75" customHeight="1" thickTop="1" thickBot="1">
      <c r="A187" s="286">
        <v>41309</v>
      </c>
      <c r="B187" s="149" t="s">
        <v>441</v>
      </c>
      <c r="C187" s="150">
        <v>41309</v>
      </c>
      <c r="D187" s="42">
        <v>14.3</v>
      </c>
      <c r="E187" s="151"/>
      <c r="F187" s="65">
        <f t="shared" si="31"/>
        <v>-1183.7000000000046</v>
      </c>
      <c r="G187" s="45"/>
      <c r="H187" s="83">
        <v>2</v>
      </c>
      <c r="I187" s="306" t="s">
        <v>427</v>
      </c>
      <c r="J187" s="307"/>
      <c r="K187" s="307" t="s">
        <v>427</v>
      </c>
      <c r="L187" s="330" t="s">
        <v>428</v>
      </c>
      <c r="M187" s="309" t="s">
        <v>38</v>
      </c>
      <c r="N187" s="310" t="s">
        <v>122</v>
      </c>
      <c r="O187" s="43">
        <f t="shared" si="35"/>
        <v>-14.3</v>
      </c>
      <c r="P187" s="51" t="str">
        <f t="shared" si="36"/>
        <v/>
      </c>
      <c r="Q187" s="331">
        <f>Q183+O187</f>
        <v>-275.27000000000004</v>
      </c>
      <c r="R187" s="52"/>
      <c r="S187" s="53" t="str">
        <f t="shared" si="34"/>
        <v>frais</v>
      </c>
      <c r="T187" s="54" t="str">
        <f t="shared" si="41"/>
        <v/>
      </c>
      <c r="U187" s="61"/>
      <c r="V187" s="61"/>
      <c r="W187" s="192"/>
      <c r="X187" s="192"/>
      <c r="Y187" s="191"/>
      <c r="Z187" s="126"/>
      <c r="AA187" s="214"/>
      <c r="AB187" s="215"/>
      <c r="AC187" s="45"/>
      <c r="AD187" s="61"/>
      <c r="AE187" s="61"/>
      <c r="AF187" s="61"/>
      <c r="AR187" s="216"/>
      <c r="AS187" s="216"/>
    </row>
    <row r="188" spans="1:45" s="141" customFormat="1" ht="18.75" customHeight="1" thickTop="1" thickBot="1">
      <c r="A188" s="286">
        <v>41310</v>
      </c>
      <c r="B188" s="149" t="s">
        <v>442</v>
      </c>
      <c r="C188" s="150">
        <v>41311</v>
      </c>
      <c r="D188" s="42"/>
      <c r="E188" s="151">
        <v>629.70000000000005</v>
      </c>
      <c r="F188" s="65">
        <f t="shared" si="31"/>
        <v>-554.00000000000455</v>
      </c>
      <c r="G188" s="45"/>
      <c r="H188" s="83">
        <v>2</v>
      </c>
      <c r="I188" s="339"/>
      <c r="J188" s="339"/>
      <c r="K188" s="339"/>
      <c r="L188" s="340" t="s">
        <v>443</v>
      </c>
      <c r="M188" s="49" t="s">
        <v>63</v>
      </c>
      <c r="N188" s="50" t="s">
        <v>153</v>
      </c>
      <c r="O188" s="43">
        <f>E188-O189</f>
        <v>49</v>
      </c>
      <c r="P188" s="51">
        <f t="shared" si="36"/>
        <v>8.0301003344481572</v>
      </c>
      <c r="Q188" s="333"/>
      <c r="R188" s="52"/>
      <c r="S188" s="53" t="str">
        <f t="shared" si="34"/>
        <v>materiel</v>
      </c>
      <c r="T188" s="54">
        <f t="shared" si="41"/>
        <v>8.0301003344481572</v>
      </c>
      <c r="U188" s="61"/>
      <c r="V188" s="61"/>
      <c r="W188" s="192"/>
      <c r="X188" s="192"/>
      <c r="Y188" s="191"/>
      <c r="Z188" s="126"/>
      <c r="AA188" s="214"/>
      <c r="AB188" s="215"/>
      <c r="AC188" s="45"/>
      <c r="AD188" s="61"/>
      <c r="AE188" s="61"/>
      <c r="AF188" s="61"/>
      <c r="AR188" s="216"/>
      <c r="AS188" s="216"/>
    </row>
    <row r="189" spans="1:45" s="141" customFormat="1" ht="18.75" customHeight="1" thickTop="1" thickBot="1">
      <c r="A189" s="286">
        <v>41310</v>
      </c>
      <c r="B189" s="149" t="s">
        <v>442</v>
      </c>
      <c r="C189" s="150">
        <v>41311</v>
      </c>
      <c r="D189" s="42"/>
      <c r="E189" s="151"/>
      <c r="F189" s="65">
        <f t="shared" si="31"/>
        <v>-554.00000000000455</v>
      </c>
      <c r="G189" s="45"/>
      <c r="H189" s="83">
        <v>2</v>
      </c>
      <c r="I189" s="287" t="s">
        <v>413</v>
      </c>
      <c r="J189" s="86" t="s">
        <v>68</v>
      </c>
      <c r="K189" s="324" t="s">
        <v>414</v>
      </c>
      <c r="L189" s="287" t="s">
        <v>415</v>
      </c>
      <c r="M189" s="49" t="s">
        <v>29</v>
      </c>
      <c r="N189" s="50" t="s">
        <v>31</v>
      </c>
      <c r="O189" s="43">
        <v>580.70000000000005</v>
      </c>
      <c r="P189" s="164"/>
      <c r="Q189" s="333"/>
      <c r="R189" s="52"/>
      <c r="S189" s="53" t="str">
        <f t="shared" ref="S189" si="42">IF(M189&lt;&gt;"",VLOOKUP(M189,Categories,2,FALSE),"")</f>
        <v>ventes</v>
      </c>
      <c r="T189" s="54">
        <f t="shared" si="41"/>
        <v>0</v>
      </c>
      <c r="U189" s="61"/>
      <c r="V189" s="61"/>
      <c r="W189" s="192"/>
      <c r="X189" s="192"/>
      <c r="Y189" s="191"/>
      <c r="Z189" s="126"/>
      <c r="AA189" s="214"/>
      <c r="AB189" s="215"/>
      <c r="AC189" s="45"/>
      <c r="AD189" s="61"/>
      <c r="AE189" s="61"/>
      <c r="AF189" s="61"/>
      <c r="AR189" s="216"/>
      <c r="AS189" s="216"/>
    </row>
    <row r="190" spans="1:45" s="141" customFormat="1" ht="18.75" customHeight="1" thickTop="1" thickBot="1">
      <c r="A190" s="286">
        <v>41310</v>
      </c>
      <c r="B190" s="149" t="s">
        <v>444</v>
      </c>
      <c r="C190" s="150">
        <v>41310</v>
      </c>
      <c r="D190" s="42">
        <v>250</v>
      </c>
      <c r="E190" s="151"/>
      <c r="F190" s="65">
        <f>F188+E190-D190</f>
        <v>-804.00000000000455</v>
      </c>
      <c r="G190" s="45"/>
      <c r="H190" s="83">
        <v>2</v>
      </c>
      <c r="I190" s="122" t="s">
        <v>298</v>
      </c>
      <c r="J190" s="46"/>
      <c r="K190" s="153"/>
      <c r="L190" s="287" t="s">
        <v>445</v>
      </c>
      <c r="M190" s="49" t="s">
        <v>48</v>
      </c>
      <c r="N190" s="50" t="s">
        <v>86</v>
      </c>
      <c r="O190" s="43">
        <f t="shared" si="35"/>
        <v>-250</v>
      </c>
      <c r="P190" s="51" t="str">
        <f t="shared" si="36"/>
        <v/>
      </c>
      <c r="Q190" s="333"/>
      <c r="R190" s="52"/>
      <c r="S190" s="53" t="str">
        <f t="shared" si="34"/>
        <v>salaires</v>
      </c>
      <c r="T190" s="54" t="str">
        <f t="shared" si="41"/>
        <v/>
      </c>
      <c r="U190" s="61"/>
      <c r="V190" s="61"/>
      <c r="W190" s="192"/>
      <c r="X190" s="192"/>
      <c r="Y190" s="191"/>
      <c r="Z190" s="126"/>
      <c r="AA190" s="214"/>
      <c r="AB190" s="215"/>
      <c r="AC190" s="45"/>
      <c r="AD190" s="61"/>
      <c r="AE190" s="61"/>
      <c r="AF190" s="61"/>
      <c r="AR190" s="216"/>
      <c r="AS190" s="216"/>
    </row>
    <row r="191" spans="1:45" s="141" customFormat="1" ht="18.75" customHeight="1" thickTop="1" thickBot="1">
      <c r="A191" s="286">
        <v>41310</v>
      </c>
      <c r="B191" s="149" t="s">
        <v>446</v>
      </c>
      <c r="C191" s="150">
        <v>41310</v>
      </c>
      <c r="D191" s="42">
        <v>150</v>
      </c>
      <c r="E191" s="151"/>
      <c r="F191" s="65">
        <f t="shared" ref="F191:F240" si="43">F190+E191-D191</f>
        <v>-954.00000000000455</v>
      </c>
      <c r="G191" s="45"/>
      <c r="H191" s="83">
        <v>2</v>
      </c>
      <c r="I191" s="122" t="s">
        <v>298</v>
      </c>
      <c r="J191" s="46"/>
      <c r="K191" s="153"/>
      <c r="L191" s="287" t="s">
        <v>447</v>
      </c>
      <c r="M191" s="49" t="s">
        <v>48</v>
      </c>
      <c r="N191" s="50" t="s">
        <v>86</v>
      </c>
      <c r="O191" s="43">
        <f t="shared" si="35"/>
        <v>-150</v>
      </c>
      <c r="P191" s="51" t="str">
        <f t="shared" si="36"/>
        <v/>
      </c>
      <c r="Q191" s="333"/>
      <c r="R191" s="52"/>
      <c r="S191" s="53" t="str">
        <f t="shared" si="34"/>
        <v>salaires</v>
      </c>
      <c r="T191" s="54" t="str">
        <f t="shared" si="41"/>
        <v/>
      </c>
      <c r="U191" s="61"/>
      <c r="V191" s="61"/>
      <c r="W191" s="192"/>
      <c r="X191" s="192"/>
      <c r="Y191" s="191"/>
      <c r="Z191" s="126"/>
      <c r="AA191" s="214"/>
      <c r="AB191" s="215"/>
      <c r="AC191" s="45"/>
      <c r="AD191" s="61"/>
      <c r="AE191" s="61"/>
      <c r="AF191" s="61"/>
      <c r="AR191" s="216"/>
      <c r="AS191" s="216"/>
    </row>
    <row r="192" spans="1:45" s="141" customFormat="1" ht="18.75" customHeight="1" thickTop="1" thickBot="1">
      <c r="A192" s="286">
        <v>41310</v>
      </c>
      <c r="B192" s="149" t="s">
        <v>448</v>
      </c>
      <c r="C192" s="150">
        <v>41310</v>
      </c>
      <c r="D192" s="42">
        <v>111.93</v>
      </c>
      <c r="E192" s="151"/>
      <c r="F192" s="65">
        <f t="shared" si="43"/>
        <v>-1065.9300000000046</v>
      </c>
      <c r="G192" s="45"/>
      <c r="H192" s="83">
        <v>2</v>
      </c>
      <c r="I192" s="306" t="s">
        <v>427</v>
      </c>
      <c r="J192" s="307"/>
      <c r="K192" s="307" t="s">
        <v>427</v>
      </c>
      <c r="L192" s="330" t="s">
        <v>428</v>
      </c>
      <c r="M192" s="309" t="s">
        <v>38</v>
      </c>
      <c r="N192" s="310" t="s">
        <v>122</v>
      </c>
      <c r="O192" s="43">
        <f t="shared" si="35"/>
        <v>-111.93</v>
      </c>
      <c r="P192" s="51" t="str">
        <f t="shared" si="36"/>
        <v/>
      </c>
      <c r="Q192" s="331">
        <f>Q187+O192</f>
        <v>-387.20000000000005</v>
      </c>
      <c r="R192" s="52"/>
      <c r="S192" s="53" t="str">
        <f t="shared" si="34"/>
        <v>frais</v>
      </c>
      <c r="T192" s="54" t="str">
        <f t="shared" si="41"/>
        <v/>
      </c>
      <c r="U192" s="61"/>
      <c r="V192" s="61"/>
      <c r="W192" s="192"/>
      <c r="X192" s="192"/>
      <c r="Y192" s="191"/>
      <c r="Z192" s="126"/>
      <c r="AA192" s="214"/>
      <c r="AB192" s="215"/>
      <c r="AC192" s="45"/>
      <c r="AD192" s="61"/>
      <c r="AE192" s="61"/>
      <c r="AF192" s="61"/>
      <c r="AR192" s="216"/>
      <c r="AS192" s="216"/>
    </row>
    <row r="193" spans="1:45" s="141" customFormat="1" ht="18.75" customHeight="1" thickTop="1" thickBot="1">
      <c r="A193" s="286">
        <v>41310</v>
      </c>
      <c r="B193" s="149" t="s">
        <v>449</v>
      </c>
      <c r="C193" s="150">
        <v>41310</v>
      </c>
      <c r="D193" s="42">
        <v>101.75</v>
      </c>
      <c r="E193" s="151"/>
      <c r="F193" s="65">
        <f t="shared" si="43"/>
        <v>-1167.6800000000046</v>
      </c>
      <c r="G193" s="45"/>
      <c r="H193" s="83">
        <v>2</v>
      </c>
      <c r="I193" s="306" t="s">
        <v>427</v>
      </c>
      <c r="J193" s="307"/>
      <c r="K193" s="307" t="s">
        <v>427</v>
      </c>
      <c r="L193" s="330" t="s">
        <v>428</v>
      </c>
      <c r="M193" s="309" t="s">
        <v>38</v>
      </c>
      <c r="N193" s="310" t="s">
        <v>122</v>
      </c>
      <c r="O193" s="43">
        <f t="shared" si="35"/>
        <v>-101.75</v>
      </c>
      <c r="P193" s="51" t="str">
        <f t="shared" si="36"/>
        <v/>
      </c>
      <c r="Q193" s="331">
        <f>Q192+O193</f>
        <v>-488.95000000000005</v>
      </c>
      <c r="R193" s="52"/>
      <c r="S193" s="53" t="str">
        <f t="shared" si="34"/>
        <v>frais</v>
      </c>
      <c r="T193" s="54" t="str">
        <f t="shared" si="41"/>
        <v/>
      </c>
      <c r="U193" s="61"/>
      <c r="V193" s="61"/>
      <c r="W193" s="192"/>
      <c r="X193" s="192"/>
      <c r="Y193" s="191"/>
      <c r="Z193" s="126"/>
      <c r="AA193" s="214"/>
      <c r="AB193" s="215"/>
      <c r="AC193" s="45"/>
      <c r="AD193" s="61"/>
      <c r="AE193" s="61"/>
      <c r="AF193" s="61"/>
      <c r="AR193" s="216"/>
      <c r="AS193" s="216"/>
    </row>
    <row r="194" spans="1:45" s="141" customFormat="1" ht="18.75" customHeight="1" thickTop="1" thickBot="1">
      <c r="A194" s="286">
        <v>41310</v>
      </c>
      <c r="B194" s="149" t="s">
        <v>450</v>
      </c>
      <c r="C194" s="150">
        <v>41310</v>
      </c>
      <c r="D194" s="42">
        <v>55.34</v>
      </c>
      <c r="E194" s="151"/>
      <c r="F194" s="65">
        <f t="shared" si="43"/>
        <v>-1223.0200000000045</v>
      </c>
      <c r="G194" s="45"/>
      <c r="H194" s="83">
        <v>2</v>
      </c>
      <c r="I194" s="306" t="s">
        <v>427</v>
      </c>
      <c r="J194" s="307"/>
      <c r="K194" s="307" t="s">
        <v>427</v>
      </c>
      <c r="L194" s="330" t="s">
        <v>428</v>
      </c>
      <c r="M194" s="309" t="s">
        <v>38</v>
      </c>
      <c r="N194" s="310" t="s">
        <v>122</v>
      </c>
      <c r="O194" s="43">
        <f t="shared" si="35"/>
        <v>-55.34</v>
      </c>
      <c r="P194" s="51" t="str">
        <f t="shared" si="36"/>
        <v/>
      </c>
      <c r="Q194" s="331">
        <f t="shared" ref="Q194:Q199" si="44">Q193+O194</f>
        <v>-544.29000000000008</v>
      </c>
      <c r="R194" s="52"/>
      <c r="S194" s="53" t="str">
        <f t="shared" ref="S194:S210" si="45">IF(M194&lt;&gt;"",VLOOKUP(M194,Categories,2,FALSE),"")</f>
        <v>frais</v>
      </c>
      <c r="T194" s="54" t="str">
        <f t="shared" si="41"/>
        <v/>
      </c>
      <c r="U194" s="61"/>
      <c r="V194" s="61"/>
      <c r="W194" s="192"/>
      <c r="X194" s="192"/>
      <c r="Y194" s="191"/>
      <c r="Z194" s="126"/>
      <c r="AA194" s="214"/>
      <c r="AB194" s="215"/>
      <c r="AC194" s="45"/>
      <c r="AD194" s="61"/>
      <c r="AE194" s="61"/>
      <c r="AF194" s="61"/>
      <c r="AR194" s="216"/>
      <c r="AS194" s="216"/>
    </row>
    <row r="195" spans="1:45" s="141" customFormat="1" ht="18.75" customHeight="1" thickTop="1" thickBot="1">
      <c r="A195" s="286">
        <v>41310</v>
      </c>
      <c r="B195" s="149" t="s">
        <v>451</v>
      </c>
      <c r="C195" s="150">
        <v>41310</v>
      </c>
      <c r="D195" s="42">
        <v>30</v>
      </c>
      <c r="E195" s="151"/>
      <c r="F195" s="65">
        <f t="shared" si="43"/>
        <v>-1253.0200000000045</v>
      </c>
      <c r="G195" s="45"/>
      <c r="H195" s="83">
        <v>2</v>
      </c>
      <c r="I195" s="306" t="s">
        <v>427</v>
      </c>
      <c r="J195" s="307"/>
      <c r="K195" s="307" t="s">
        <v>427</v>
      </c>
      <c r="L195" s="330" t="s">
        <v>428</v>
      </c>
      <c r="M195" s="309" t="s">
        <v>38</v>
      </c>
      <c r="N195" s="310" t="s">
        <v>122</v>
      </c>
      <c r="O195" s="43">
        <f t="shared" si="35"/>
        <v>-30</v>
      </c>
      <c r="P195" s="51" t="str">
        <f t="shared" si="36"/>
        <v/>
      </c>
      <c r="Q195" s="331">
        <f t="shared" si="44"/>
        <v>-574.29000000000008</v>
      </c>
      <c r="R195" s="52"/>
      <c r="S195" s="53" t="str">
        <f t="shared" si="45"/>
        <v>frais</v>
      </c>
      <c r="T195" s="54" t="str">
        <f t="shared" si="41"/>
        <v/>
      </c>
      <c r="U195" s="61"/>
      <c r="V195" s="61"/>
      <c r="W195" s="192"/>
      <c r="X195" s="192"/>
      <c r="Y195" s="191"/>
      <c r="Z195" s="126"/>
      <c r="AA195" s="214"/>
      <c r="AB195" s="215"/>
      <c r="AC195" s="45"/>
      <c r="AD195" s="61"/>
      <c r="AE195" s="61"/>
      <c r="AF195" s="61"/>
      <c r="AR195" s="216"/>
      <c r="AS195" s="216"/>
    </row>
    <row r="196" spans="1:45" s="141" customFormat="1" ht="18.75" customHeight="1" thickTop="1" thickBot="1">
      <c r="A196" s="286">
        <v>41311</v>
      </c>
      <c r="B196" s="149" t="s">
        <v>452</v>
      </c>
      <c r="C196" s="150">
        <v>41311</v>
      </c>
      <c r="D196" s="42">
        <v>91.58</v>
      </c>
      <c r="E196" s="151"/>
      <c r="F196" s="65">
        <f t="shared" si="43"/>
        <v>-1344.6000000000045</v>
      </c>
      <c r="G196" s="45"/>
      <c r="H196" s="83">
        <v>2</v>
      </c>
      <c r="I196" s="306" t="s">
        <v>427</v>
      </c>
      <c r="J196" s="307"/>
      <c r="K196" s="307" t="s">
        <v>427</v>
      </c>
      <c r="L196" s="330" t="s">
        <v>428</v>
      </c>
      <c r="M196" s="309" t="s">
        <v>38</v>
      </c>
      <c r="N196" s="310" t="s">
        <v>122</v>
      </c>
      <c r="O196" s="43">
        <f t="shared" si="35"/>
        <v>-91.58</v>
      </c>
      <c r="P196" s="51" t="str">
        <f t="shared" si="36"/>
        <v/>
      </c>
      <c r="Q196" s="331">
        <f t="shared" si="44"/>
        <v>-665.87000000000012</v>
      </c>
      <c r="R196" s="52"/>
      <c r="S196" s="53" t="str">
        <f t="shared" si="45"/>
        <v>frais</v>
      </c>
      <c r="T196" s="54" t="str">
        <f t="shared" si="41"/>
        <v/>
      </c>
      <c r="U196" s="61"/>
      <c r="V196" s="61"/>
      <c r="W196" s="192"/>
      <c r="X196" s="192"/>
      <c r="Y196" s="191"/>
      <c r="Z196" s="126"/>
      <c r="AA196" s="214"/>
      <c r="AB196" s="215"/>
      <c r="AC196" s="45"/>
      <c r="AD196" s="61"/>
      <c r="AE196" s="61"/>
      <c r="AF196" s="61"/>
      <c r="AR196" s="216"/>
      <c r="AS196" s="216"/>
    </row>
    <row r="197" spans="1:45" s="141" customFormat="1" ht="18.75" customHeight="1" thickTop="1" thickBot="1">
      <c r="A197" s="286">
        <v>41311</v>
      </c>
      <c r="B197" s="149" t="s">
        <v>453</v>
      </c>
      <c r="C197" s="150">
        <v>41311</v>
      </c>
      <c r="D197" s="42">
        <v>35.799999999999997</v>
      </c>
      <c r="E197" s="151"/>
      <c r="F197" s="65">
        <f t="shared" si="43"/>
        <v>-1380.4000000000044</v>
      </c>
      <c r="G197" s="45"/>
      <c r="H197" s="83">
        <v>2</v>
      </c>
      <c r="I197" s="306" t="s">
        <v>427</v>
      </c>
      <c r="J197" s="307"/>
      <c r="K197" s="307" t="s">
        <v>427</v>
      </c>
      <c r="L197" s="330" t="s">
        <v>428</v>
      </c>
      <c r="M197" s="309" t="s">
        <v>38</v>
      </c>
      <c r="N197" s="310" t="s">
        <v>122</v>
      </c>
      <c r="O197" s="43">
        <f t="shared" si="35"/>
        <v>-35.799999999999997</v>
      </c>
      <c r="P197" s="51" t="str">
        <f t="shared" si="36"/>
        <v/>
      </c>
      <c r="Q197" s="331">
        <f t="shared" si="44"/>
        <v>-701.67000000000007</v>
      </c>
      <c r="R197" s="52"/>
      <c r="S197" s="53" t="str">
        <f t="shared" si="45"/>
        <v>frais</v>
      </c>
      <c r="T197" s="54" t="str">
        <f t="shared" si="41"/>
        <v/>
      </c>
      <c r="U197" s="61"/>
      <c r="V197" s="61"/>
      <c r="W197" s="192"/>
      <c r="X197" s="192"/>
      <c r="Y197" s="191"/>
      <c r="Z197" s="126"/>
      <c r="AA197" s="214"/>
      <c r="AB197" s="215"/>
      <c r="AC197" s="45"/>
      <c r="AD197" s="61"/>
      <c r="AE197" s="61"/>
      <c r="AF197" s="61"/>
      <c r="AR197" s="216"/>
      <c r="AS197" s="216"/>
    </row>
    <row r="198" spans="1:45" s="141" customFormat="1" ht="18.75" customHeight="1" thickTop="1" thickBot="1">
      <c r="A198" s="286">
        <v>41311</v>
      </c>
      <c r="B198" s="149" t="s">
        <v>454</v>
      </c>
      <c r="C198" s="150">
        <v>41311</v>
      </c>
      <c r="D198" s="42">
        <v>26.4</v>
      </c>
      <c r="E198" s="151"/>
      <c r="F198" s="65">
        <f t="shared" si="43"/>
        <v>-1406.8000000000045</v>
      </c>
      <c r="G198" s="45"/>
      <c r="H198" s="83">
        <v>2</v>
      </c>
      <c r="I198" s="306" t="s">
        <v>427</v>
      </c>
      <c r="J198" s="307"/>
      <c r="K198" s="307" t="s">
        <v>427</v>
      </c>
      <c r="L198" s="330" t="s">
        <v>428</v>
      </c>
      <c r="M198" s="309" t="s">
        <v>38</v>
      </c>
      <c r="N198" s="310" t="s">
        <v>122</v>
      </c>
      <c r="O198" s="43">
        <f t="shared" si="35"/>
        <v>-26.4</v>
      </c>
      <c r="P198" s="51" t="str">
        <f t="shared" si="36"/>
        <v/>
      </c>
      <c r="Q198" s="331">
        <f t="shared" si="44"/>
        <v>-728.07</v>
      </c>
      <c r="R198" s="52"/>
      <c r="S198" s="53" t="str">
        <f t="shared" si="45"/>
        <v>frais</v>
      </c>
      <c r="T198" s="54" t="str">
        <f t="shared" si="41"/>
        <v/>
      </c>
      <c r="U198" s="61"/>
      <c r="V198" s="61"/>
      <c r="W198" s="192"/>
      <c r="X198" s="192"/>
      <c r="Y198" s="191"/>
      <c r="Z198" s="126"/>
      <c r="AA198" s="214"/>
      <c r="AB198" s="215"/>
      <c r="AC198" s="45"/>
      <c r="AD198" s="61"/>
      <c r="AE198" s="61"/>
      <c r="AF198" s="61"/>
      <c r="AR198" s="216"/>
      <c r="AS198" s="216"/>
    </row>
    <row r="199" spans="1:45" s="141" customFormat="1" ht="18.75" customHeight="1" thickTop="1" thickBot="1">
      <c r="A199" s="286">
        <v>41311</v>
      </c>
      <c r="B199" s="149" t="s">
        <v>455</v>
      </c>
      <c r="C199" s="150">
        <v>41311</v>
      </c>
      <c r="D199" s="42">
        <v>0.89</v>
      </c>
      <c r="E199" s="151"/>
      <c r="F199" s="65">
        <f t="shared" si="43"/>
        <v>-1407.6900000000046</v>
      </c>
      <c r="G199" s="45"/>
      <c r="H199" s="83">
        <v>2</v>
      </c>
      <c r="I199" s="306" t="s">
        <v>427</v>
      </c>
      <c r="J199" s="307"/>
      <c r="K199" s="307" t="s">
        <v>427</v>
      </c>
      <c r="L199" s="330" t="s">
        <v>428</v>
      </c>
      <c r="M199" s="309" t="s">
        <v>38</v>
      </c>
      <c r="N199" s="310" t="s">
        <v>122</v>
      </c>
      <c r="O199" s="43">
        <f t="shared" si="35"/>
        <v>-0.89</v>
      </c>
      <c r="P199" s="51" t="str">
        <f t="shared" si="36"/>
        <v/>
      </c>
      <c r="Q199" s="331">
        <f t="shared" si="44"/>
        <v>-728.96</v>
      </c>
      <c r="R199" s="52"/>
      <c r="S199" s="53" t="str">
        <f t="shared" si="45"/>
        <v>frais</v>
      </c>
      <c r="T199" s="54" t="str">
        <f t="shared" si="41"/>
        <v/>
      </c>
      <c r="U199" s="61"/>
      <c r="V199" s="61"/>
      <c r="W199" s="192"/>
      <c r="X199" s="192"/>
      <c r="Y199" s="191"/>
      <c r="Z199" s="126"/>
      <c r="AA199" s="214"/>
      <c r="AB199" s="215"/>
      <c r="AC199" s="45"/>
      <c r="AD199" s="61"/>
      <c r="AE199" s="61"/>
      <c r="AF199" s="61"/>
      <c r="AR199" s="216"/>
      <c r="AS199" s="216"/>
    </row>
    <row r="200" spans="1:45" s="141" customFormat="1" ht="18.75" customHeight="1" thickTop="1" thickBot="1">
      <c r="A200" s="286">
        <v>41312</v>
      </c>
      <c r="B200" s="149" t="s">
        <v>456</v>
      </c>
      <c r="C200" s="150">
        <v>41315</v>
      </c>
      <c r="D200" s="42">
        <v>53.55</v>
      </c>
      <c r="E200" s="151"/>
      <c r="F200" s="65">
        <f t="shared" si="43"/>
        <v>-1461.2400000000046</v>
      </c>
      <c r="G200" s="45"/>
      <c r="H200" s="83">
        <v>2</v>
      </c>
      <c r="I200" s="287" t="s">
        <v>138</v>
      </c>
      <c r="J200" s="46"/>
      <c r="K200" s="153"/>
      <c r="L200" s="287" t="s">
        <v>236</v>
      </c>
      <c r="M200" s="49" t="s">
        <v>62</v>
      </c>
      <c r="N200" s="50" t="s">
        <v>61</v>
      </c>
      <c r="O200" s="43">
        <f t="shared" si="35"/>
        <v>-53.55</v>
      </c>
      <c r="P200" s="51" t="str">
        <f t="shared" si="36"/>
        <v/>
      </c>
      <c r="Q200" s="333"/>
      <c r="R200" s="52"/>
      <c r="S200" s="53" t="str">
        <f t="shared" si="45"/>
        <v>gestion</v>
      </c>
      <c r="T200" s="54" t="str">
        <f t="shared" si="41"/>
        <v/>
      </c>
      <c r="U200" s="61"/>
      <c r="V200" s="61"/>
      <c r="W200" s="192"/>
      <c r="X200" s="192"/>
      <c r="Y200" s="191"/>
      <c r="Z200" s="126"/>
      <c r="AA200" s="214"/>
      <c r="AB200" s="215"/>
      <c r="AC200" s="45"/>
      <c r="AD200" s="61"/>
      <c r="AE200" s="61"/>
      <c r="AF200" s="61"/>
      <c r="AR200" s="216"/>
      <c r="AS200" s="216"/>
    </row>
    <row r="201" spans="1:45" s="141" customFormat="1" ht="18.75" customHeight="1" thickTop="1" thickBot="1">
      <c r="A201" s="286">
        <v>41312</v>
      </c>
      <c r="B201" s="149" t="s">
        <v>457</v>
      </c>
      <c r="C201" s="150">
        <v>41312</v>
      </c>
      <c r="D201" s="42">
        <v>219.5</v>
      </c>
      <c r="E201" s="151"/>
      <c r="F201" s="65">
        <f t="shared" si="43"/>
        <v>-1680.7400000000046</v>
      </c>
      <c r="G201" s="45"/>
      <c r="H201" s="83">
        <v>2</v>
      </c>
      <c r="I201" s="287" t="s">
        <v>185</v>
      </c>
      <c r="J201" s="46"/>
      <c r="K201" s="153"/>
      <c r="L201" s="287" t="s">
        <v>458</v>
      </c>
      <c r="M201" s="321"/>
      <c r="N201" s="321"/>
      <c r="O201" s="321"/>
      <c r="P201" s="51"/>
      <c r="Q201" s="333"/>
      <c r="R201" s="52"/>
      <c r="S201" s="53" t="str">
        <f t="shared" si="45"/>
        <v/>
      </c>
      <c r="T201" s="54">
        <f t="shared" si="41"/>
        <v>0</v>
      </c>
      <c r="U201" s="61"/>
      <c r="V201" s="61"/>
      <c r="W201" s="192"/>
      <c r="X201" s="192"/>
      <c r="Y201" s="191"/>
      <c r="Z201" s="126"/>
      <c r="AA201" s="214"/>
      <c r="AB201" s="215"/>
      <c r="AC201" s="45"/>
      <c r="AD201" s="61"/>
      <c r="AE201" s="61"/>
      <c r="AF201" s="61"/>
      <c r="AR201" s="216"/>
      <c r="AS201" s="216"/>
    </row>
    <row r="202" spans="1:45" s="141" customFormat="1" ht="18.75" customHeight="1" thickTop="1" thickBot="1">
      <c r="A202" s="286">
        <v>41312</v>
      </c>
      <c r="B202" s="149" t="s">
        <v>459</v>
      </c>
      <c r="C202" s="150">
        <v>41312</v>
      </c>
      <c r="D202" s="42">
        <v>100</v>
      </c>
      <c r="E202" s="151"/>
      <c r="F202" s="65">
        <f t="shared" si="43"/>
        <v>-1780.7400000000046</v>
      </c>
      <c r="G202" s="45"/>
      <c r="H202" s="83">
        <v>2</v>
      </c>
      <c r="I202" s="122" t="s">
        <v>298</v>
      </c>
      <c r="J202" s="46"/>
      <c r="K202" s="153"/>
      <c r="L202" s="287" t="s">
        <v>447</v>
      </c>
      <c r="M202" s="49" t="s">
        <v>48</v>
      </c>
      <c r="N202" s="50" t="s">
        <v>86</v>
      </c>
      <c r="O202" s="43">
        <f t="shared" si="35"/>
        <v>-100</v>
      </c>
      <c r="P202" s="51" t="str">
        <f t="shared" si="36"/>
        <v/>
      </c>
      <c r="Q202" s="333"/>
      <c r="R202" s="52"/>
      <c r="S202" s="53" t="str">
        <f t="shared" si="45"/>
        <v>salaires</v>
      </c>
      <c r="T202" s="54" t="str">
        <f t="shared" si="41"/>
        <v/>
      </c>
      <c r="U202" s="61"/>
      <c r="V202" s="61"/>
      <c r="W202" s="192"/>
      <c r="X202" s="192"/>
      <c r="Y202" s="191"/>
      <c r="Z202" s="126"/>
      <c r="AA202" s="214"/>
      <c r="AB202" s="215"/>
      <c r="AC202" s="45"/>
      <c r="AD202" s="61"/>
      <c r="AE202" s="61"/>
      <c r="AF202" s="61"/>
      <c r="AR202" s="216"/>
      <c r="AS202" s="216"/>
    </row>
    <row r="203" spans="1:45" s="141" customFormat="1" ht="18.75" customHeight="1" thickTop="1" thickBot="1">
      <c r="A203" s="286">
        <v>41313</v>
      </c>
      <c r="B203" s="149" t="s">
        <v>460</v>
      </c>
      <c r="C203" s="150">
        <v>41312</v>
      </c>
      <c r="D203" s="42">
        <v>8.36</v>
      </c>
      <c r="E203" s="151"/>
      <c r="F203" s="65">
        <f t="shared" si="43"/>
        <v>-1789.1000000000045</v>
      </c>
      <c r="G203" s="45"/>
      <c r="H203" s="83">
        <v>2</v>
      </c>
      <c r="I203" s="287" t="s">
        <v>229</v>
      </c>
      <c r="J203" s="46"/>
      <c r="K203" s="153"/>
      <c r="L203" s="287" t="s">
        <v>461</v>
      </c>
      <c r="M203" s="49" t="s">
        <v>63</v>
      </c>
      <c r="N203" s="50" t="s">
        <v>153</v>
      </c>
      <c r="O203" s="43">
        <f t="shared" si="35"/>
        <v>-8.36</v>
      </c>
      <c r="P203" s="51">
        <f t="shared" si="36"/>
        <v>-1.3700334448160527</v>
      </c>
      <c r="Q203" s="333"/>
      <c r="R203" s="52"/>
      <c r="S203" s="53" t="str">
        <f t="shared" si="45"/>
        <v>materiel</v>
      </c>
      <c r="T203" s="54">
        <f t="shared" si="41"/>
        <v>-1.3700334448160527</v>
      </c>
      <c r="U203" s="61"/>
      <c r="V203" s="61"/>
      <c r="W203" s="192"/>
      <c r="X203" s="192"/>
      <c r="Y203" s="191"/>
      <c r="Z203" s="126"/>
      <c r="AA203" s="214"/>
      <c r="AB203" s="215"/>
      <c r="AC203" s="45"/>
      <c r="AD203" s="61"/>
      <c r="AE203" s="61"/>
      <c r="AF203" s="61"/>
      <c r="AR203" s="216"/>
      <c r="AS203" s="216"/>
    </row>
    <row r="204" spans="1:45" s="141" customFormat="1" ht="18.75" customHeight="1" thickTop="1" thickBot="1">
      <c r="A204" s="286">
        <v>41316</v>
      </c>
      <c r="B204" s="149" t="s">
        <v>462</v>
      </c>
      <c r="C204" s="150">
        <v>41316</v>
      </c>
      <c r="D204" s="42">
        <v>24.98</v>
      </c>
      <c r="E204" s="151"/>
      <c r="F204" s="65">
        <f t="shared" si="43"/>
        <v>-1814.0800000000045</v>
      </c>
      <c r="G204" s="45"/>
      <c r="H204" s="83">
        <v>2</v>
      </c>
      <c r="I204" s="287" t="s">
        <v>151</v>
      </c>
      <c r="J204" s="46"/>
      <c r="K204" s="153"/>
      <c r="L204" s="287" t="s">
        <v>402</v>
      </c>
      <c r="M204" s="321"/>
      <c r="N204" s="321"/>
      <c r="O204" s="321"/>
      <c r="P204" s="51" t="str">
        <f t="shared" si="36"/>
        <v/>
      </c>
      <c r="Q204" s="333"/>
      <c r="R204" s="52"/>
      <c r="S204" s="53" t="str">
        <f t="shared" si="45"/>
        <v/>
      </c>
      <c r="T204" s="54" t="str">
        <f t="shared" si="41"/>
        <v/>
      </c>
      <c r="U204" s="61"/>
      <c r="V204" s="61"/>
      <c r="W204" s="192"/>
      <c r="X204" s="192"/>
      <c r="Y204" s="191"/>
      <c r="Z204" s="126"/>
      <c r="AA204" s="214"/>
      <c r="AB204" s="215"/>
      <c r="AC204" s="45"/>
      <c r="AD204" s="61"/>
      <c r="AE204" s="61"/>
      <c r="AF204" s="61"/>
      <c r="AR204" s="216"/>
      <c r="AS204" s="216"/>
    </row>
    <row r="205" spans="1:45" s="141" customFormat="1" ht="18.75" customHeight="1" thickTop="1" thickBot="1">
      <c r="A205" s="286">
        <v>41316</v>
      </c>
      <c r="B205" s="149" t="s">
        <v>463</v>
      </c>
      <c r="C205" s="150">
        <v>41316</v>
      </c>
      <c r="D205" s="42">
        <v>100</v>
      </c>
      <c r="E205" s="151"/>
      <c r="F205" s="65">
        <f t="shared" si="43"/>
        <v>-1914.0800000000045</v>
      </c>
      <c r="G205" s="45"/>
      <c r="H205" s="83">
        <v>2</v>
      </c>
      <c r="I205" s="306" t="s">
        <v>427</v>
      </c>
      <c r="J205" s="307"/>
      <c r="K205" s="307" t="s">
        <v>427</v>
      </c>
      <c r="L205" s="330" t="s">
        <v>428</v>
      </c>
      <c r="M205" s="309" t="s">
        <v>38</v>
      </c>
      <c r="N205" s="310" t="s">
        <v>122</v>
      </c>
      <c r="O205" s="43">
        <f t="shared" si="35"/>
        <v>-100</v>
      </c>
      <c r="P205" s="51" t="str">
        <f t="shared" si="36"/>
        <v/>
      </c>
      <c r="Q205" s="331">
        <f>Q199+O205</f>
        <v>-828.96</v>
      </c>
      <c r="R205" s="52"/>
      <c r="S205" s="53" t="str">
        <f t="shared" si="45"/>
        <v>frais</v>
      </c>
      <c r="T205" s="54" t="str">
        <f t="shared" si="41"/>
        <v/>
      </c>
      <c r="U205" s="61"/>
      <c r="V205" s="61"/>
      <c r="W205" s="192"/>
      <c r="X205" s="192"/>
      <c r="Y205" s="191"/>
      <c r="Z205" s="126"/>
      <c r="AA205" s="214"/>
      <c r="AB205" s="215"/>
      <c r="AC205" s="45"/>
      <c r="AD205" s="61"/>
      <c r="AE205" s="61"/>
      <c r="AF205" s="61"/>
      <c r="AR205" s="216"/>
      <c r="AS205" s="216"/>
    </row>
    <row r="206" spans="1:45" s="141" customFormat="1" ht="18.75" customHeight="1" thickTop="1" thickBot="1">
      <c r="A206" s="286">
        <v>41316</v>
      </c>
      <c r="B206" s="149" t="s">
        <v>464</v>
      </c>
      <c r="C206" s="150">
        <v>41316</v>
      </c>
      <c r="D206" s="42">
        <v>100</v>
      </c>
      <c r="E206" s="151"/>
      <c r="F206" s="65">
        <f t="shared" si="43"/>
        <v>-2014.0800000000045</v>
      </c>
      <c r="G206" s="45"/>
      <c r="H206" s="83">
        <v>2</v>
      </c>
      <c r="I206" s="306" t="s">
        <v>427</v>
      </c>
      <c r="J206" s="307"/>
      <c r="K206" s="307" t="s">
        <v>427</v>
      </c>
      <c r="L206" s="330" t="s">
        <v>428</v>
      </c>
      <c r="M206" s="309" t="s">
        <v>38</v>
      </c>
      <c r="N206" s="310" t="s">
        <v>122</v>
      </c>
      <c r="O206" s="43">
        <f t="shared" si="35"/>
        <v>-100</v>
      </c>
      <c r="P206" s="51" t="str">
        <f t="shared" si="36"/>
        <v/>
      </c>
      <c r="Q206" s="331">
        <f t="shared" ref="Q206:Q212" si="46">Q205+O206</f>
        <v>-928.96</v>
      </c>
      <c r="R206" s="52"/>
      <c r="S206" s="53" t="str">
        <f t="shared" si="45"/>
        <v>frais</v>
      </c>
      <c r="T206" s="54" t="str">
        <f t="shared" si="41"/>
        <v/>
      </c>
      <c r="U206" s="61"/>
      <c r="V206" s="61"/>
      <c r="W206" s="192"/>
      <c r="X206" s="192"/>
      <c r="Y206" s="191"/>
      <c r="Z206" s="126"/>
      <c r="AA206" s="214"/>
      <c r="AB206" s="215"/>
      <c r="AC206" s="45"/>
      <c r="AD206" s="61"/>
      <c r="AE206" s="61"/>
      <c r="AF206" s="61"/>
      <c r="AR206" s="216"/>
      <c r="AS206" s="216"/>
    </row>
    <row r="207" spans="1:45" s="141" customFormat="1" ht="18.75" customHeight="1" thickTop="1" thickBot="1">
      <c r="A207" s="286">
        <v>41316</v>
      </c>
      <c r="B207" s="149" t="s">
        <v>465</v>
      </c>
      <c r="C207" s="150">
        <v>41316</v>
      </c>
      <c r="D207" s="42">
        <v>47.49</v>
      </c>
      <c r="E207" s="151"/>
      <c r="F207" s="65">
        <f t="shared" si="43"/>
        <v>-2061.5700000000043</v>
      </c>
      <c r="G207" s="45"/>
      <c r="H207" s="83">
        <v>2</v>
      </c>
      <c r="I207" s="306" t="s">
        <v>427</v>
      </c>
      <c r="J207" s="307"/>
      <c r="K207" s="307" t="s">
        <v>427</v>
      </c>
      <c r="L207" s="330" t="s">
        <v>428</v>
      </c>
      <c r="M207" s="309" t="s">
        <v>38</v>
      </c>
      <c r="N207" s="310" t="s">
        <v>122</v>
      </c>
      <c r="O207" s="43">
        <f t="shared" si="35"/>
        <v>-47.49</v>
      </c>
      <c r="P207" s="51" t="str">
        <f t="shared" si="36"/>
        <v/>
      </c>
      <c r="Q207" s="331">
        <f t="shared" si="46"/>
        <v>-976.45</v>
      </c>
      <c r="R207" s="52"/>
      <c r="S207" s="53" t="str">
        <f t="shared" si="45"/>
        <v>frais</v>
      </c>
      <c r="T207" s="54" t="str">
        <f t="shared" si="41"/>
        <v/>
      </c>
      <c r="U207" s="61"/>
      <c r="V207" s="61"/>
      <c r="W207" s="192"/>
      <c r="X207" s="192"/>
      <c r="Y207" s="191"/>
      <c r="Z207" s="126"/>
      <c r="AA207" s="214"/>
      <c r="AB207" s="215"/>
      <c r="AC207" s="45"/>
      <c r="AD207" s="61"/>
      <c r="AE207" s="61"/>
      <c r="AF207" s="61"/>
      <c r="AR207" s="216"/>
      <c r="AS207" s="216"/>
    </row>
    <row r="208" spans="1:45" s="141" customFormat="1" ht="18.75" customHeight="1" thickTop="1" thickBot="1">
      <c r="A208" s="286">
        <v>41316</v>
      </c>
      <c r="B208" s="149" t="s">
        <v>466</v>
      </c>
      <c r="C208" s="150">
        <v>41316</v>
      </c>
      <c r="D208" s="42">
        <v>21.1</v>
      </c>
      <c r="E208" s="151"/>
      <c r="F208" s="65">
        <f t="shared" si="43"/>
        <v>-2082.6700000000042</v>
      </c>
      <c r="G208" s="45"/>
      <c r="H208" s="83">
        <v>2</v>
      </c>
      <c r="I208" s="306" t="s">
        <v>427</v>
      </c>
      <c r="J208" s="307"/>
      <c r="K208" s="307" t="s">
        <v>427</v>
      </c>
      <c r="L208" s="330" t="s">
        <v>428</v>
      </c>
      <c r="M208" s="309" t="s">
        <v>38</v>
      </c>
      <c r="N208" s="310" t="s">
        <v>122</v>
      </c>
      <c r="O208" s="43">
        <f t="shared" si="35"/>
        <v>-21.1</v>
      </c>
      <c r="P208" s="51" t="str">
        <f t="shared" si="36"/>
        <v/>
      </c>
      <c r="Q208" s="331">
        <f t="shared" si="46"/>
        <v>-997.55000000000007</v>
      </c>
      <c r="R208" s="52"/>
      <c r="S208" s="53" t="str">
        <f t="shared" si="45"/>
        <v>frais</v>
      </c>
      <c r="T208" s="54" t="str">
        <f t="shared" si="41"/>
        <v/>
      </c>
      <c r="U208" s="61"/>
      <c r="V208" s="61"/>
      <c r="W208" s="192"/>
      <c r="X208" s="192"/>
      <c r="Y208" s="191"/>
      <c r="Z208" s="126"/>
      <c r="AA208" s="214"/>
      <c r="AB208" s="215"/>
      <c r="AC208" s="45"/>
      <c r="AD208" s="61"/>
      <c r="AE208" s="61"/>
      <c r="AF208" s="61"/>
      <c r="AR208" s="216"/>
      <c r="AS208" s="216"/>
    </row>
    <row r="209" spans="1:45" s="141" customFormat="1" ht="18.75" customHeight="1" thickTop="1" thickBot="1">
      <c r="A209" s="286">
        <v>41316</v>
      </c>
      <c r="B209" s="149" t="s">
        <v>467</v>
      </c>
      <c r="C209" s="150">
        <v>41316</v>
      </c>
      <c r="D209" s="42">
        <v>5.34</v>
      </c>
      <c r="E209" s="151"/>
      <c r="F209" s="65">
        <f t="shared" si="43"/>
        <v>-2088.0100000000043</v>
      </c>
      <c r="G209" s="45"/>
      <c r="H209" s="83">
        <v>2</v>
      </c>
      <c r="I209" s="306" t="s">
        <v>427</v>
      </c>
      <c r="J209" s="307"/>
      <c r="K209" s="307" t="s">
        <v>427</v>
      </c>
      <c r="L209" s="330" t="s">
        <v>428</v>
      </c>
      <c r="M209" s="309" t="s">
        <v>38</v>
      </c>
      <c r="N209" s="310" t="s">
        <v>122</v>
      </c>
      <c r="O209" s="43">
        <f t="shared" si="35"/>
        <v>-5.34</v>
      </c>
      <c r="P209" s="51" t="str">
        <f t="shared" si="36"/>
        <v/>
      </c>
      <c r="Q209" s="331">
        <f t="shared" si="46"/>
        <v>-1002.8900000000001</v>
      </c>
      <c r="R209" s="52"/>
      <c r="S209" s="53" t="str">
        <f t="shared" si="45"/>
        <v>frais</v>
      </c>
      <c r="T209" s="54" t="str">
        <f t="shared" si="41"/>
        <v/>
      </c>
      <c r="U209" s="61"/>
      <c r="V209" s="61"/>
      <c r="W209" s="192"/>
      <c r="X209" s="192"/>
      <c r="Y209" s="191"/>
      <c r="Z209" s="126"/>
      <c r="AA209" s="214"/>
      <c r="AB209" s="215"/>
      <c r="AC209" s="45"/>
      <c r="AD209" s="61"/>
      <c r="AE209" s="61"/>
      <c r="AF209" s="61"/>
      <c r="AR209" s="216"/>
      <c r="AS209" s="216"/>
    </row>
    <row r="210" spans="1:45" s="141" customFormat="1" ht="18.75" customHeight="1" thickTop="1" thickBot="1">
      <c r="A210" s="286">
        <v>41316</v>
      </c>
      <c r="B210" s="149" t="s">
        <v>468</v>
      </c>
      <c r="C210" s="150">
        <v>41316</v>
      </c>
      <c r="D210" s="42">
        <v>0.89</v>
      </c>
      <c r="E210" s="151"/>
      <c r="F210" s="341">
        <f t="shared" si="43"/>
        <v>-2088.9000000000042</v>
      </c>
      <c r="G210" s="342" t="s">
        <v>469</v>
      </c>
      <c r="H210" s="83">
        <v>2</v>
      </c>
      <c r="I210" s="306" t="s">
        <v>427</v>
      </c>
      <c r="J210" s="307"/>
      <c r="K210" s="307" t="s">
        <v>427</v>
      </c>
      <c r="L210" s="330" t="s">
        <v>428</v>
      </c>
      <c r="M210" s="309" t="s">
        <v>38</v>
      </c>
      <c r="N210" s="310" t="s">
        <v>122</v>
      </c>
      <c r="O210" s="43">
        <f t="shared" si="35"/>
        <v>-0.89</v>
      </c>
      <c r="P210" s="51" t="str">
        <f t="shared" si="36"/>
        <v/>
      </c>
      <c r="Q210" s="331">
        <f t="shared" si="46"/>
        <v>-1003.7800000000001</v>
      </c>
      <c r="R210" s="52"/>
      <c r="S210" s="53" t="str">
        <f t="shared" si="45"/>
        <v>frais</v>
      </c>
      <c r="T210" s="54" t="str">
        <f t="shared" si="41"/>
        <v/>
      </c>
      <c r="U210" s="61"/>
      <c r="V210" s="61"/>
      <c r="W210" s="192"/>
      <c r="X210" s="192"/>
      <c r="Y210" s="191"/>
      <c r="Z210" s="126"/>
      <c r="AA210" s="214"/>
      <c r="AB210" s="215"/>
      <c r="AC210" s="45"/>
      <c r="AD210" s="61"/>
      <c r="AE210" s="61"/>
      <c r="AF210" s="61"/>
      <c r="AR210" s="216"/>
      <c r="AS210" s="216"/>
    </row>
    <row r="211" spans="1:45" s="141" customFormat="1" ht="18.75" customHeight="1" thickTop="1" thickBot="1">
      <c r="A211" s="286">
        <v>41319</v>
      </c>
      <c r="B211" s="149" t="s">
        <v>470</v>
      </c>
      <c r="C211" s="150">
        <v>41319</v>
      </c>
      <c r="D211" s="42">
        <v>314</v>
      </c>
      <c r="E211" s="151"/>
      <c r="F211" s="65">
        <f t="shared" si="43"/>
        <v>-2402.9000000000042</v>
      </c>
      <c r="G211" s="45"/>
      <c r="H211" s="83">
        <v>2</v>
      </c>
      <c r="I211" s="306" t="s">
        <v>427</v>
      </c>
      <c r="J211" s="307"/>
      <c r="K211" s="307" t="s">
        <v>427</v>
      </c>
      <c r="L211" s="330" t="s">
        <v>428</v>
      </c>
      <c r="M211" s="309" t="s">
        <v>38</v>
      </c>
      <c r="N211" s="310" t="s">
        <v>122</v>
      </c>
      <c r="O211" s="43">
        <f t="shared" si="35"/>
        <v>-314</v>
      </c>
      <c r="P211" s="51" t="str">
        <f t="shared" si="36"/>
        <v/>
      </c>
      <c r="Q211" s="331">
        <f t="shared" si="46"/>
        <v>-1317.7800000000002</v>
      </c>
      <c r="R211" s="52"/>
      <c r="S211" s="53" t="str">
        <f t="shared" ref="S211:S212" si="47">IF(M211&lt;&gt;"",VLOOKUP(M211,Categories,2,FALSE),"")</f>
        <v>frais</v>
      </c>
      <c r="T211" s="54" t="str">
        <f t="shared" si="41"/>
        <v/>
      </c>
      <c r="U211" s="61"/>
      <c r="V211" s="61"/>
      <c r="W211" s="192"/>
      <c r="X211" s="192"/>
      <c r="Y211" s="191"/>
      <c r="Z211" s="126"/>
      <c r="AA211" s="214"/>
      <c r="AB211" s="215"/>
      <c r="AC211" s="45"/>
      <c r="AD211" s="61"/>
      <c r="AE211" s="61"/>
      <c r="AF211" s="61"/>
      <c r="AR211" s="216"/>
      <c r="AS211" s="216"/>
    </row>
    <row r="212" spans="1:45" s="141" customFormat="1" ht="18.75" customHeight="1" thickTop="1" thickBot="1">
      <c r="A212" s="286">
        <v>41319</v>
      </c>
      <c r="B212" s="149" t="s">
        <v>471</v>
      </c>
      <c r="C212" s="150">
        <v>41319</v>
      </c>
      <c r="D212" s="42">
        <v>0.89</v>
      </c>
      <c r="E212" s="151"/>
      <c r="F212" s="65">
        <f t="shared" si="43"/>
        <v>-2403.7900000000041</v>
      </c>
      <c r="G212" s="45"/>
      <c r="H212" s="83">
        <v>2</v>
      </c>
      <c r="I212" s="306" t="s">
        <v>427</v>
      </c>
      <c r="J212" s="307"/>
      <c r="K212" s="307" t="s">
        <v>427</v>
      </c>
      <c r="L212" s="330" t="s">
        <v>428</v>
      </c>
      <c r="M212" s="309" t="s">
        <v>38</v>
      </c>
      <c r="N212" s="310" t="s">
        <v>122</v>
      </c>
      <c r="O212" s="43">
        <f t="shared" si="35"/>
        <v>-0.89</v>
      </c>
      <c r="P212" s="51" t="str">
        <f t="shared" si="36"/>
        <v/>
      </c>
      <c r="Q212" s="331">
        <f t="shared" si="46"/>
        <v>-1318.6700000000003</v>
      </c>
      <c r="S212" s="53" t="str">
        <f t="shared" si="47"/>
        <v>frais</v>
      </c>
      <c r="T212" s="54" t="str">
        <f t="shared" si="41"/>
        <v/>
      </c>
      <c r="U212" s="61"/>
      <c r="V212" s="61"/>
      <c r="W212" s="192"/>
      <c r="X212" s="192"/>
      <c r="Y212" s="191"/>
      <c r="Z212" s="126"/>
      <c r="AA212" s="214"/>
      <c r="AB212" s="215"/>
      <c r="AC212" s="45"/>
      <c r="AD212" s="61"/>
      <c r="AE212" s="61"/>
      <c r="AF212" s="61"/>
      <c r="AR212" s="216"/>
      <c r="AS212" s="216"/>
    </row>
    <row r="213" spans="1:45" s="141" customFormat="1" ht="18.75" customHeight="1" thickTop="1" thickBot="1">
      <c r="A213" s="286">
        <v>41320</v>
      </c>
      <c r="B213" s="149" t="s">
        <v>472</v>
      </c>
      <c r="C213" s="150">
        <v>41316</v>
      </c>
      <c r="D213" s="42"/>
      <c r="E213" s="151">
        <v>24.98</v>
      </c>
      <c r="F213" s="65">
        <f t="shared" si="43"/>
        <v>-2378.810000000004</v>
      </c>
      <c r="G213" s="45"/>
      <c r="H213" s="83">
        <v>2</v>
      </c>
      <c r="I213" s="287" t="s">
        <v>151</v>
      </c>
      <c r="J213" s="46"/>
      <c r="K213" s="153"/>
      <c r="L213" s="61"/>
      <c r="M213" s="321"/>
      <c r="N213" s="321"/>
      <c r="O213" s="321"/>
      <c r="P213" s="51" t="str">
        <f t="shared" si="36"/>
        <v/>
      </c>
      <c r="Q213" s="251"/>
      <c r="R213" s="52"/>
      <c r="S213" s="53" t="str">
        <f t="shared" ref="S213" si="48">IF(M213&lt;&gt;"",VLOOKUP(M213,Categories,2,FALSE),"")</f>
        <v/>
      </c>
      <c r="T213" s="54" t="str">
        <f t="shared" si="41"/>
        <v/>
      </c>
      <c r="U213" s="61"/>
      <c r="V213" s="61"/>
      <c r="W213" s="192"/>
      <c r="X213" s="192"/>
      <c r="Y213" s="191"/>
      <c r="Z213" s="126"/>
      <c r="AA213" s="214"/>
      <c r="AB213" s="215"/>
      <c r="AC213" s="45"/>
      <c r="AD213" s="61"/>
      <c r="AE213" s="61"/>
      <c r="AF213" s="61"/>
      <c r="AR213" s="216"/>
      <c r="AS213" s="216"/>
    </row>
    <row r="214" spans="1:45" s="141" customFormat="1" ht="18.75" customHeight="1" thickTop="1" thickBot="1">
      <c r="A214" s="286">
        <v>41320</v>
      </c>
      <c r="B214" s="149" t="s">
        <v>473</v>
      </c>
      <c r="C214" s="150">
        <v>41312</v>
      </c>
      <c r="D214" s="42"/>
      <c r="E214" s="151">
        <v>219.5</v>
      </c>
      <c r="F214" s="65">
        <f t="shared" si="43"/>
        <v>-2159.310000000004</v>
      </c>
      <c r="G214" s="45"/>
      <c r="H214" s="83">
        <v>2</v>
      </c>
      <c r="I214" s="287" t="s">
        <v>185</v>
      </c>
      <c r="J214" s="46"/>
      <c r="K214" s="153"/>
      <c r="L214" s="61"/>
      <c r="M214" s="321"/>
      <c r="N214" s="321"/>
      <c r="O214" s="321"/>
      <c r="P214" s="51" t="str">
        <f>IF(OR(M214=$X$5,N214=$Z$21,N214=$Z$22,N214=$Z$23,N214=$Z$24,N214=$Z$25,N214=$Z$29,N214=$Z$33,N214=$Z$35,N214=$Z$39,N214=$Z$40,N214=$Z$41,N214=0),"",O214-O214/(1+19.6%))</f>
        <v/>
      </c>
      <c r="Q214" s="251"/>
      <c r="R214" s="52"/>
      <c r="S214" s="53" t="str">
        <f>IF(M214&lt;&gt;"",VLOOKUP(M214,Categories,2,FALSE),"")</f>
        <v/>
      </c>
      <c r="T214" s="54" t="str">
        <f>P214</f>
        <v/>
      </c>
      <c r="U214" s="61"/>
      <c r="V214" s="61"/>
      <c r="W214" s="192"/>
      <c r="X214" s="192"/>
      <c r="Y214" s="191"/>
      <c r="Z214" s="126"/>
      <c r="AA214" s="214"/>
      <c r="AB214" s="215"/>
      <c r="AC214" s="45"/>
      <c r="AD214" s="61"/>
      <c r="AE214" s="61"/>
      <c r="AF214" s="61"/>
      <c r="AR214" s="216"/>
      <c r="AS214" s="216"/>
    </row>
    <row r="215" spans="1:45" s="141" customFormat="1" ht="18.75" customHeight="1" thickTop="1" thickBot="1">
      <c r="A215" s="286">
        <v>41320</v>
      </c>
      <c r="B215" s="149" t="s">
        <v>474</v>
      </c>
      <c r="C215" s="150">
        <v>41319</v>
      </c>
      <c r="D215" s="42">
        <v>185.68</v>
      </c>
      <c r="E215" s="151"/>
      <c r="F215" s="65">
        <f t="shared" si="43"/>
        <v>-2344.9900000000039</v>
      </c>
      <c r="G215" s="45"/>
      <c r="H215" s="83">
        <v>2</v>
      </c>
      <c r="I215" s="287" t="s">
        <v>475</v>
      </c>
      <c r="J215" s="46"/>
      <c r="K215" s="153"/>
      <c r="L215" s="61"/>
      <c r="M215" s="49" t="s">
        <v>63</v>
      </c>
      <c r="N215" s="50" t="s">
        <v>132</v>
      </c>
      <c r="O215" s="43">
        <f t="shared" ref="O215:O235" si="49">E215-D215</f>
        <v>-185.68</v>
      </c>
      <c r="P215" s="51">
        <f t="shared" ref="P215:P234" si="50">IF(OR(M215=$X$5,N215=$Z$21,N215=$Z$22,N215=$Z$23,N215=$Z$24,N215=$Z$25,N215=$Z$29,N215=$Z$33,N215=$Z$35,N215=$Z$39,N215=$Z$40,N215=$Z$41,N215=0),"",O215-O215/(1+19.6%))</f>
        <v>-30.429163879598661</v>
      </c>
      <c r="Q215" s="251"/>
      <c r="R215" s="52"/>
      <c r="S215" s="53" t="str">
        <f t="shared" ref="S215:S234" si="51">IF(M215&lt;&gt;"",VLOOKUP(M215,Categories,2,FALSE),"")</f>
        <v>materiel</v>
      </c>
      <c r="T215" s="54">
        <f t="shared" ref="T215:T234" si="52">P215</f>
        <v>-30.429163879598661</v>
      </c>
      <c r="U215" s="61"/>
      <c r="V215" s="61"/>
      <c r="W215" s="192"/>
      <c r="X215" s="192"/>
      <c r="Y215" s="191"/>
      <c r="Z215" s="126"/>
      <c r="AA215" s="214"/>
      <c r="AB215" s="215"/>
      <c r="AC215" s="45"/>
      <c r="AD215" s="61"/>
      <c r="AE215" s="61"/>
      <c r="AF215" s="61"/>
      <c r="AR215" s="216"/>
      <c r="AS215" s="216"/>
    </row>
    <row r="216" spans="1:45" s="141" customFormat="1" ht="18.75" customHeight="1" thickTop="1" thickBot="1">
      <c r="A216" s="286">
        <v>41323</v>
      </c>
      <c r="B216" s="149" t="s">
        <v>476</v>
      </c>
      <c r="C216" s="150">
        <v>41323</v>
      </c>
      <c r="D216" s="42"/>
      <c r="E216" s="151">
        <v>2401.5700000000002</v>
      </c>
      <c r="F216" s="65">
        <f t="shared" si="43"/>
        <v>56.579999999996289</v>
      </c>
      <c r="G216" s="45"/>
      <c r="H216" s="83">
        <v>2</v>
      </c>
      <c r="I216" s="287" t="s">
        <v>477</v>
      </c>
      <c r="J216" s="46"/>
      <c r="K216" s="153"/>
      <c r="L216" s="61"/>
      <c r="M216" s="49" t="s">
        <v>48</v>
      </c>
      <c r="N216" s="50" t="s">
        <v>127</v>
      </c>
      <c r="O216" s="43">
        <f t="shared" si="49"/>
        <v>2401.5700000000002</v>
      </c>
      <c r="P216" s="51" t="str">
        <f t="shared" si="50"/>
        <v/>
      </c>
      <c r="Q216" s="251"/>
      <c r="R216" s="52"/>
      <c r="S216" s="53" t="str">
        <f t="shared" si="51"/>
        <v>salaires</v>
      </c>
      <c r="T216" s="54" t="str">
        <f t="shared" si="52"/>
        <v/>
      </c>
      <c r="U216" s="61"/>
      <c r="V216" s="61"/>
      <c r="W216" s="192"/>
      <c r="X216" s="192"/>
      <c r="Y216" s="191"/>
      <c r="Z216" s="126"/>
      <c r="AA216" s="214"/>
      <c r="AB216" s="215"/>
      <c r="AC216" s="45"/>
      <c r="AD216" s="61"/>
      <c r="AE216" s="61"/>
      <c r="AF216" s="61"/>
      <c r="AR216" s="216"/>
      <c r="AS216" s="216"/>
    </row>
    <row r="217" spans="1:45" s="141" customFormat="1" ht="18.75" customHeight="1" thickTop="1" thickBot="1">
      <c r="A217" s="286">
        <v>41323</v>
      </c>
      <c r="B217" s="149" t="s">
        <v>476</v>
      </c>
      <c r="C217" s="150">
        <v>41323</v>
      </c>
      <c r="D217" s="42"/>
      <c r="E217" s="151">
        <v>777.4</v>
      </c>
      <c r="F217" s="65">
        <f t="shared" si="43"/>
        <v>833.97999999999627</v>
      </c>
      <c r="G217" s="45"/>
      <c r="H217" s="83">
        <v>2</v>
      </c>
      <c r="I217" s="122" t="s">
        <v>337</v>
      </c>
      <c r="J217" s="123" t="s">
        <v>94</v>
      </c>
      <c r="K217" s="163" t="s">
        <v>361</v>
      </c>
      <c r="L217" s="122" t="s">
        <v>339</v>
      </c>
      <c r="M217" s="49" t="s">
        <v>29</v>
      </c>
      <c r="N217" s="50" t="s">
        <v>92</v>
      </c>
      <c r="O217" s="43">
        <f t="shared" si="49"/>
        <v>777.4</v>
      </c>
      <c r="P217" s="51">
        <f t="shared" si="50"/>
        <v>127.39999999999998</v>
      </c>
      <c r="Q217" s="251"/>
      <c r="R217" s="52"/>
      <c r="S217" s="53" t="str">
        <f t="shared" ref="S217:S220" si="53">IF(M217&lt;&gt;"",VLOOKUP(M217,Categories,2,FALSE),"")</f>
        <v>ventes</v>
      </c>
      <c r="T217" s="54">
        <f t="shared" si="52"/>
        <v>127.39999999999998</v>
      </c>
      <c r="U217" s="61"/>
      <c r="V217" s="61"/>
      <c r="W217" s="192"/>
      <c r="X217" s="192"/>
      <c r="Y217" s="191"/>
      <c r="Z217" s="126"/>
      <c r="AA217" s="214"/>
      <c r="AB217" s="215"/>
      <c r="AC217" s="45"/>
      <c r="AD217" s="61"/>
      <c r="AE217" s="61"/>
      <c r="AF217" s="61"/>
      <c r="AR217" s="216"/>
      <c r="AS217" s="216"/>
    </row>
    <row r="218" spans="1:45" s="141" customFormat="1" ht="18.75" customHeight="1" thickTop="1" thickBot="1">
      <c r="A218" s="286">
        <v>41323</v>
      </c>
      <c r="B218" s="149" t="s">
        <v>476</v>
      </c>
      <c r="C218" s="150">
        <v>41323</v>
      </c>
      <c r="D218" s="42"/>
      <c r="E218" s="151">
        <v>2514.7600000000002</v>
      </c>
      <c r="F218" s="65">
        <f t="shared" si="43"/>
        <v>3348.7399999999966</v>
      </c>
      <c r="G218" s="45"/>
      <c r="H218" s="83">
        <v>2</v>
      </c>
      <c r="I218" s="287" t="s">
        <v>238</v>
      </c>
      <c r="J218" s="123" t="s">
        <v>94</v>
      </c>
      <c r="K218" s="153"/>
      <c r="L218" s="61"/>
      <c r="M218" s="49" t="s">
        <v>29</v>
      </c>
      <c r="N218" s="50" t="s">
        <v>71</v>
      </c>
      <c r="O218" s="43">
        <f t="shared" si="49"/>
        <v>2514.7600000000002</v>
      </c>
      <c r="P218" s="51">
        <f t="shared" si="50"/>
        <v>412.11785953177241</v>
      </c>
      <c r="Q218" s="251"/>
      <c r="R218" s="52"/>
      <c r="S218" s="53" t="str">
        <f t="shared" si="53"/>
        <v>ventes</v>
      </c>
      <c r="T218" s="54">
        <f t="shared" si="52"/>
        <v>412.11785953177241</v>
      </c>
      <c r="U218" s="61"/>
      <c r="V218" s="61"/>
      <c r="W218" s="192"/>
      <c r="X218" s="192"/>
      <c r="Y218" s="191"/>
      <c r="Z218" s="126"/>
      <c r="AA218" s="214"/>
      <c r="AB218" s="215"/>
      <c r="AC218" s="45"/>
      <c r="AD218" s="61"/>
      <c r="AE218" s="61"/>
      <c r="AF218" s="61"/>
      <c r="AR218" s="216"/>
      <c r="AS218" s="216"/>
    </row>
    <row r="219" spans="1:45" s="141" customFormat="1" ht="18.75" customHeight="1" thickTop="1" thickBot="1">
      <c r="A219" s="343">
        <v>41323</v>
      </c>
      <c r="B219" s="344" t="s">
        <v>478</v>
      </c>
      <c r="C219" s="150">
        <v>41320</v>
      </c>
      <c r="D219" s="42">
        <v>1020</v>
      </c>
      <c r="E219" s="151"/>
      <c r="F219" s="65">
        <f t="shared" si="43"/>
        <v>2328.7399999999966</v>
      </c>
      <c r="G219" s="45"/>
      <c r="H219" s="86" t="s">
        <v>479</v>
      </c>
      <c r="I219" s="287" t="s">
        <v>480</v>
      </c>
      <c r="J219" s="46"/>
      <c r="K219" s="153"/>
      <c r="L219" s="287" t="s">
        <v>481</v>
      </c>
      <c r="M219" s="49" t="s">
        <v>62</v>
      </c>
      <c r="N219" s="50" t="s">
        <v>21</v>
      </c>
      <c r="O219" s="43">
        <f>E219-D219</f>
        <v>-1020</v>
      </c>
      <c r="P219" s="51" t="str">
        <f>IF(OR(M219=$X$5,N219=$Z$21,N219=$Z$22,N219=$Z$23,N219=$Z$24,N219=$Z$25,N219=$Z$29,N219=$Z$33,N219=$Z$35,N219=$Z$39,N219=$Z$40,N219=$Z$41,N219=0),"",O219-O219/(1+19.6%))</f>
        <v/>
      </c>
      <c r="Q219" s="251"/>
      <c r="R219" s="52"/>
      <c r="S219" s="53" t="str">
        <f>IF(M219&lt;&gt;"",VLOOKUP(M219,Categories,2,FALSE),"")</f>
        <v>gestion</v>
      </c>
      <c r="T219" s="54" t="str">
        <f>P219</f>
        <v/>
      </c>
      <c r="U219" s="61"/>
      <c r="V219" s="61"/>
      <c r="W219" s="192"/>
      <c r="X219" s="192"/>
      <c r="Y219" s="191"/>
      <c r="Z219" s="126"/>
      <c r="AA219" s="214"/>
      <c r="AB219" s="215"/>
      <c r="AC219" s="45"/>
      <c r="AD219" s="61"/>
      <c r="AE219" s="61"/>
      <c r="AF219" s="61"/>
      <c r="AR219" s="216"/>
      <c r="AS219" s="216"/>
    </row>
    <row r="220" spans="1:45" s="141" customFormat="1" ht="18.75" customHeight="1" thickTop="1" thickBot="1">
      <c r="A220" s="345" t="s">
        <v>482</v>
      </c>
      <c r="B220" s="344" t="s">
        <v>483</v>
      </c>
      <c r="C220" s="346"/>
      <c r="D220" s="42">
        <v>1650</v>
      </c>
      <c r="E220" s="151"/>
      <c r="F220" s="65">
        <f t="shared" si="43"/>
        <v>678.7399999999966</v>
      </c>
      <c r="G220" s="45"/>
      <c r="H220" s="83">
        <v>2</v>
      </c>
      <c r="I220" s="122" t="s">
        <v>298</v>
      </c>
      <c r="J220" s="46"/>
      <c r="K220" s="153"/>
      <c r="L220" s="287" t="s">
        <v>484</v>
      </c>
      <c r="M220" s="49" t="s">
        <v>48</v>
      </c>
      <c r="N220" s="50" t="s">
        <v>86</v>
      </c>
      <c r="O220" s="43">
        <v>-500</v>
      </c>
      <c r="P220" s="51" t="str">
        <f t="shared" si="50"/>
        <v/>
      </c>
      <c r="Q220" s="251"/>
      <c r="R220" s="52"/>
      <c r="S220" s="53" t="str">
        <f t="shared" si="53"/>
        <v>salaires</v>
      </c>
      <c r="T220" s="54" t="str">
        <f t="shared" si="52"/>
        <v/>
      </c>
      <c r="U220" s="61"/>
      <c r="V220" s="61"/>
      <c r="W220" s="192"/>
      <c r="X220" s="192"/>
      <c r="Y220" s="191"/>
      <c r="Z220" s="126"/>
      <c r="AA220" s="214"/>
      <c r="AB220" s="215"/>
      <c r="AC220" s="45"/>
      <c r="AD220" s="61"/>
      <c r="AE220" s="61"/>
      <c r="AF220" s="61"/>
      <c r="AR220" s="216"/>
      <c r="AS220" s="216"/>
    </row>
    <row r="221" spans="1:45" s="141" customFormat="1" ht="18.75" customHeight="1" thickTop="1" thickBot="1">
      <c r="A221" s="345" t="s">
        <v>482</v>
      </c>
      <c r="B221" s="344" t="s">
        <v>483</v>
      </c>
      <c r="C221" s="346"/>
      <c r="D221" s="42"/>
      <c r="E221" s="151"/>
      <c r="F221" s="65">
        <f t="shared" si="43"/>
        <v>678.7399999999966</v>
      </c>
      <c r="G221" s="45"/>
      <c r="H221" s="83">
        <v>2</v>
      </c>
      <c r="I221" s="306" t="s">
        <v>427</v>
      </c>
      <c r="J221" s="307"/>
      <c r="K221" s="307" t="s">
        <v>427</v>
      </c>
      <c r="L221" s="330" t="s">
        <v>428</v>
      </c>
      <c r="M221" s="309" t="s">
        <v>38</v>
      </c>
      <c r="N221" s="310" t="s">
        <v>122</v>
      </c>
      <c r="O221" s="43">
        <v>-1150</v>
      </c>
      <c r="P221" s="51" t="str">
        <f t="shared" si="50"/>
        <v/>
      </c>
      <c r="Q221" s="331">
        <f>Q212+O221</f>
        <v>-2468.67</v>
      </c>
      <c r="R221" s="347" t="s">
        <v>485</v>
      </c>
      <c r="S221" s="53" t="str">
        <f t="shared" ref="S221" si="54">IF(M221&lt;&gt;"",VLOOKUP(M221,Categories,2,FALSE),"")</f>
        <v>frais</v>
      </c>
      <c r="T221" s="54" t="str">
        <f t="shared" si="52"/>
        <v/>
      </c>
      <c r="U221" s="61"/>
      <c r="V221" s="61"/>
      <c r="W221" s="192"/>
      <c r="X221" s="192"/>
      <c r="Y221" s="191"/>
      <c r="Z221" s="126"/>
      <c r="AA221" s="214"/>
      <c r="AB221" s="215"/>
      <c r="AC221" s="45"/>
      <c r="AD221" s="61"/>
      <c r="AE221" s="61"/>
      <c r="AF221" s="61"/>
      <c r="AR221" s="216"/>
      <c r="AS221" s="216"/>
    </row>
    <row r="222" spans="1:45" s="141" customFormat="1" ht="18.75" customHeight="1" thickTop="1" thickBot="1">
      <c r="A222" s="348">
        <v>41324</v>
      </c>
      <c r="B222" s="149" t="s">
        <v>486</v>
      </c>
      <c r="C222" s="150">
        <v>41324</v>
      </c>
      <c r="D222" s="42">
        <v>176.4</v>
      </c>
      <c r="E222" s="151"/>
      <c r="F222" s="65">
        <f t="shared" si="43"/>
        <v>502.33999999999662</v>
      </c>
      <c r="G222" s="45"/>
      <c r="H222" s="83">
        <v>2</v>
      </c>
      <c r="I222" s="306" t="s">
        <v>487</v>
      </c>
      <c r="J222" s="307"/>
      <c r="K222" s="307"/>
      <c r="L222" s="349"/>
      <c r="M222" s="309" t="s">
        <v>38</v>
      </c>
      <c r="N222" s="310" t="s">
        <v>56</v>
      </c>
      <c r="O222" s="43">
        <f>E222-D222</f>
        <v>-176.4</v>
      </c>
      <c r="P222" s="51">
        <f>176.4/1.196-176.4</f>
        <v>-28.908361204013374</v>
      </c>
      <c r="Q222" s="251"/>
      <c r="R222" s="52"/>
      <c r="S222" s="53" t="str">
        <f>IF(M222&lt;&gt;"",VLOOKUP(M222,Categories,2,FALSE),"")</f>
        <v>frais</v>
      </c>
      <c r="T222" s="54">
        <f>P222</f>
        <v>-28.908361204013374</v>
      </c>
      <c r="U222" s="61"/>
      <c r="V222" s="61"/>
      <c r="W222" s="192"/>
      <c r="X222" s="192"/>
      <c r="Y222" s="191"/>
      <c r="Z222" s="126"/>
      <c r="AA222" s="214"/>
      <c r="AB222" s="215"/>
      <c r="AC222" s="45"/>
      <c r="AD222" s="61"/>
      <c r="AE222" s="61"/>
      <c r="AF222" s="61"/>
      <c r="AR222" s="216"/>
      <c r="AS222" s="216"/>
    </row>
    <row r="223" spans="1:45" s="141" customFormat="1" ht="18.75" customHeight="1" thickTop="1" thickBot="1">
      <c r="A223" s="348">
        <v>41326</v>
      </c>
      <c r="B223" s="149" t="s">
        <v>488</v>
      </c>
      <c r="C223" s="150">
        <v>41326</v>
      </c>
      <c r="D223" s="42">
        <v>39.9</v>
      </c>
      <c r="E223" s="151"/>
      <c r="F223" s="65">
        <f t="shared" si="43"/>
        <v>462.43999999999664</v>
      </c>
      <c r="G223" s="45"/>
      <c r="H223" s="83">
        <v>2</v>
      </c>
      <c r="I223" s="122" t="s">
        <v>157</v>
      </c>
      <c r="J223" s="46"/>
      <c r="K223" s="153"/>
      <c r="L223" s="122" t="s">
        <v>371</v>
      </c>
      <c r="M223" s="49" t="s">
        <v>63</v>
      </c>
      <c r="N223" s="50" t="s">
        <v>153</v>
      </c>
      <c r="O223" s="43">
        <f>E223-D223</f>
        <v>-39.9</v>
      </c>
      <c r="P223" s="51">
        <f>IF(OR(M223=$X$5,N223=$Z$21,N223=$Z$22,N223=$Z$23,N223=$Z$24,N223=$Z$25,N223=$Z$29,N223=$Z$33,N223=$Z$35,N223=$Z$39,N223=$Z$40,N223=$Z$41,N223=0),"",O223-O223/(1+19.6%))</f>
        <v>-6.5387959866220697</v>
      </c>
      <c r="Q223" s="251"/>
      <c r="R223" s="52"/>
      <c r="S223" s="53" t="str">
        <f>IF(M223&lt;&gt;"",VLOOKUP(M223,Categories,2,FALSE),"")</f>
        <v>materiel</v>
      </c>
      <c r="T223" s="54">
        <f>P223</f>
        <v>-6.5387959866220697</v>
      </c>
      <c r="U223" s="61"/>
      <c r="V223" s="61"/>
      <c r="W223" s="192"/>
      <c r="X223" s="192"/>
      <c r="Y223" s="191"/>
      <c r="Z223" s="126"/>
      <c r="AA223" s="214"/>
      <c r="AB223" s="215"/>
      <c r="AC223" s="45"/>
      <c r="AD223" s="61"/>
      <c r="AE223" s="61"/>
      <c r="AF223" s="61"/>
      <c r="AR223" s="216"/>
      <c r="AS223" s="216"/>
    </row>
    <row r="224" spans="1:45" s="141" customFormat="1" ht="18.75" customHeight="1" thickTop="1" thickBot="1">
      <c r="A224" s="348">
        <v>41327</v>
      </c>
      <c r="B224" s="149" t="s">
        <v>489</v>
      </c>
      <c r="C224" s="150">
        <v>41327</v>
      </c>
      <c r="D224" s="42">
        <v>79.03</v>
      </c>
      <c r="E224" s="151"/>
      <c r="F224" s="65">
        <f t="shared" si="43"/>
        <v>383.40999999999667</v>
      </c>
      <c r="G224" s="45"/>
      <c r="H224" s="83">
        <v>2</v>
      </c>
      <c r="I224" s="287" t="s">
        <v>151</v>
      </c>
      <c r="J224" s="46"/>
      <c r="K224" s="153"/>
      <c r="L224" s="287" t="s">
        <v>402</v>
      </c>
      <c r="M224" s="49" t="s">
        <v>63</v>
      </c>
      <c r="N224" s="50" t="s">
        <v>153</v>
      </c>
      <c r="O224" s="43">
        <f>E224-D224</f>
        <v>-79.03</v>
      </c>
      <c r="P224" s="51">
        <f>IF(OR(M224=$X$5,N224=$Z$21,N224=$Z$22,N224=$Z$23,N224=$Z$24,N224=$Z$25,N224=$Z$29,N224=$Z$33,N224=$Z$35,N224=$Z$39,N224=$Z$40,N224=$Z$41,N224=0),"",O224-O224/(1+19.6%))</f>
        <v>-12.951404682274244</v>
      </c>
      <c r="Q224" s="251"/>
      <c r="R224" s="52"/>
      <c r="S224" s="53" t="str">
        <f>IF(M224&lt;&gt;"",VLOOKUP(M224,Categories,2,FALSE),"")</f>
        <v>materiel</v>
      </c>
      <c r="T224" s="54">
        <f>P224</f>
        <v>-12.951404682274244</v>
      </c>
      <c r="U224" s="61"/>
      <c r="V224" s="61"/>
      <c r="W224" s="192"/>
      <c r="X224" s="192"/>
      <c r="Y224" s="191"/>
      <c r="Z224" s="126"/>
      <c r="AA224" s="214"/>
      <c r="AB224" s="215"/>
      <c r="AC224" s="45"/>
      <c r="AD224" s="61"/>
      <c r="AE224" s="61"/>
      <c r="AF224" s="61"/>
      <c r="AR224" s="216"/>
      <c r="AS224" s="216"/>
    </row>
    <row r="225" spans="1:45" s="141" customFormat="1" ht="18.75" customHeight="1" thickTop="1" thickBot="1">
      <c r="A225" s="345"/>
      <c r="B225" s="149"/>
      <c r="C225" s="346"/>
      <c r="D225" s="42"/>
      <c r="E225" s="151"/>
      <c r="F225" s="65">
        <f t="shared" si="43"/>
        <v>383.40999999999667</v>
      </c>
      <c r="G225" s="45"/>
      <c r="H225" s="46"/>
      <c r="I225" s="61"/>
      <c r="J225" s="46"/>
      <c r="K225" s="153"/>
      <c r="L225" s="61"/>
      <c r="M225" s="49"/>
      <c r="N225" s="50"/>
      <c r="O225" s="43">
        <f t="shared" ref="O225:O231" si="55">E225-D225</f>
        <v>0</v>
      </c>
      <c r="P225" s="51" t="str">
        <f t="shared" ref="P225:P231" si="56">IF(OR(M225=$X$5,N225=$Z$21,N225=$Z$22,N225=$Z$23,N225=$Z$24,N225=$Z$25,N225=$Z$29,N225=$Z$33,N225=$Z$35,N225=$Z$39,N225=$Z$40,N225=$Z$41,N225=0),"",O225-O225/(1+19.6%))</f>
        <v/>
      </c>
      <c r="Q225" s="251"/>
      <c r="R225" s="52"/>
      <c r="S225" s="53" t="str">
        <f t="shared" ref="S225" si="57">IF(M225&lt;&gt;"",VLOOKUP(M225,Categories,2,FALSE),"")</f>
        <v/>
      </c>
      <c r="T225" s="54" t="str">
        <f t="shared" ref="T225:T231" si="58">P225</f>
        <v/>
      </c>
      <c r="U225" s="61"/>
      <c r="V225" s="61"/>
      <c r="W225" s="192"/>
      <c r="X225" s="192"/>
      <c r="Y225" s="191"/>
      <c r="Z225" s="126"/>
      <c r="AA225" s="214"/>
      <c r="AB225" s="215"/>
      <c r="AC225" s="45"/>
      <c r="AD225" s="61"/>
      <c r="AE225" s="61"/>
      <c r="AF225" s="61"/>
      <c r="AR225" s="216"/>
      <c r="AS225" s="216"/>
    </row>
    <row r="226" spans="1:45" s="141" customFormat="1" ht="18.75" customHeight="1" thickTop="1" thickBot="1">
      <c r="A226" s="350" t="s">
        <v>490</v>
      </c>
      <c r="B226" s="149"/>
      <c r="C226" s="346"/>
      <c r="D226" s="42"/>
      <c r="E226" s="151"/>
      <c r="F226" s="65"/>
      <c r="G226" s="45"/>
      <c r="H226" s="46"/>
      <c r="I226" s="61"/>
      <c r="J226" s="46"/>
      <c r="K226" s="153"/>
      <c r="L226" s="61"/>
      <c r="M226" s="49"/>
      <c r="N226" s="50"/>
      <c r="O226" s="43">
        <f t="shared" si="55"/>
        <v>0</v>
      </c>
      <c r="P226" s="51" t="str">
        <f t="shared" si="56"/>
        <v/>
      </c>
      <c r="Q226" s="251"/>
      <c r="R226" s="52"/>
      <c r="S226" s="53" t="str">
        <f t="shared" ref="S226:S231" si="59">IF(M226&lt;&gt;"",VLOOKUP(M226,Categories,2,FALSE),"")</f>
        <v/>
      </c>
      <c r="T226" s="54" t="str">
        <f t="shared" si="58"/>
        <v/>
      </c>
      <c r="U226" s="61"/>
      <c r="V226" s="61"/>
      <c r="W226" s="192"/>
      <c r="X226" s="192"/>
      <c r="Y226" s="191"/>
      <c r="Z226" s="126"/>
      <c r="AA226" s="214"/>
      <c r="AB226" s="215"/>
      <c r="AC226" s="45"/>
      <c r="AD226" s="61"/>
      <c r="AE226" s="61"/>
      <c r="AF226" s="61"/>
      <c r="AR226" s="216"/>
      <c r="AS226" s="216"/>
    </row>
    <row r="227" spans="1:45" s="141" customFormat="1" ht="18.75" customHeight="1" thickTop="1" thickBot="1">
      <c r="A227" s="351"/>
      <c r="B227" s="344" t="s">
        <v>491</v>
      </c>
      <c r="C227" s="346"/>
      <c r="D227" s="42">
        <v>219.5</v>
      </c>
      <c r="E227" s="151"/>
      <c r="F227" s="65">
        <f t="shared" si="43"/>
        <v>-219.5</v>
      </c>
      <c r="G227" s="45"/>
      <c r="H227" s="46"/>
      <c r="I227" s="61"/>
      <c r="J227" s="46"/>
      <c r="K227" s="153"/>
      <c r="L227" s="61"/>
      <c r="M227" s="49"/>
      <c r="N227" s="50"/>
      <c r="O227" s="43">
        <f>E227-D227</f>
        <v>-219.5</v>
      </c>
      <c r="P227" s="51" t="str">
        <f>IF(OR(M227=$X$5,N227=$Z$21,N227=$Z$22,N227=$Z$23,N227=$Z$24,N227=$Z$25,N227=$Z$29,N227=$Z$33,N227=$Z$35,N227=$Z$39,N227=$Z$40,N227=$Z$41,N227=0),"",O227-O227/(1+19.6%))</f>
        <v/>
      </c>
      <c r="Q227" s="251"/>
      <c r="R227" s="52"/>
      <c r="S227" s="53"/>
      <c r="T227" s="54" t="str">
        <f>P227</f>
        <v/>
      </c>
      <c r="U227" s="61"/>
      <c r="V227" s="61"/>
      <c r="W227" s="192"/>
      <c r="X227" s="192"/>
      <c r="Y227" s="191"/>
      <c r="Z227" s="126"/>
      <c r="AA227" s="214"/>
      <c r="AB227" s="215"/>
      <c r="AC227" s="45"/>
      <c r="AD227" s="61"/>
      <c r="AE227" s="61"/>
      <c r="AF227" s="61"/>
      <c r="AR227" s="216"/>
      <c r="AS227" s="216"/>
    </row>
    <row r="228" spans="1:45" s="141" customFormat="1" ht="18.75" customHeight="1" thickTop="1" thickBot="1">
      <c r="A228" s="351"/>
      <c r="B228" s="344" t="s">
        <v>492</v>
      </c>
      <c r="C228" s="346"/>
      <c r="D228" s="42">
        <v>163.66999999999999</v>
      </c>
      <c r="E228" s="151"/>
      <c r="F228" s="65">
        <f t="shared" si="43"/>
        <v>-383.16999999999996</v>
      </c>
      <c r="G228" s="45"/>
      <c r="H228" s="46"/>
      <c r="I228" s="287" t="s">
        <v>477</v>
      </c>
      <c r="J228" s="46"/>
      <c r="K228" s="153"/>
      <c r="L228" s="287" t="s">
        <v>493</v>
      </c>
      <c r="M228" s="49"/>
      <c r="N228" s="50"/>
      <c r="O228" s="43">
        <f t="shared" si="55"/>
        <v>-163.66999999999999</v>
      </c>
      <c r="P228" s="51" t="str">
        <f t="shared" si="56"/>
        <v/>
      </c>
      <c r="Q228" s="251"/>
      <c r="R228" s="52"/>
      <c r="S228" s="53" t="str">
        <f t="shared" si="59"/>
        <v/>
      </c>
      <c r="T228" s="54" t="str">
        <f t="shared" si="58"/>
        <v/>
      </c>
      <c r="U228" s="61"/>
      <c r="V228" s="61"/>
      <c r="W228" s="192"/>
      <c r="X228" s="192"/>
      <c r="Y228" s="191"/>
      <c r="Z228" s="126"/>
      <c r="AA228" s="214"/>
      <c r="AB228" s="215"/>
      <c r="AC228" s="45"/>
      <c r="AD228" s="61"/>
      <c r="AE228" s="61"/>
      <c r="AF228" s="61"/>
      <c r="AR228" s="216"/>
      <c r="AS228" s="216"/>
    </row>
    <row r="229" spans="1:45" s="141" customFormat="1" ht="18.75" customHeight="1" thickTop="1" thickBot="1">
      <c r="A229" s="351"/>
      <c r="B229" s="344" t="s">
        <v>494</v>
      </c>
      <c r="C229" s="346"/>
      <c r="D229" s="42">
        <v>168</v>
      </c>
      <c r="E229" s="151"/>
      <c r="F229" s="65">
        <f t="shared" si="43"/>
        <v>-551.16999999999996</v>
      </c>
      <c r="G229" s="45"/>
      <c r="H229" s="46"/>
      <c r="I229" s="61"/>
      <c r="J229" s="46"/>
      <c r="K229" s="153"/>
      <c r="L229" s="287" t="s">
        <v>495</v>
      </c>
      <c r="M229" s="49"/>
      <c r="N229" s="50"/>
      <c r="O229" s="43">
        <f t="shared" si="55"/>
        <v>-168</v>
      </c>
      <c r="P229" s="51" t="str">
        <f t="shared" si="56"/>
        <v/>
      </c>
      <c r="Q229" s="251"/>
      <c r="R229" s="52"/>
      <c r="S229" s="53" t="str">
        <f t="shared" si="59"/>
        <v/>
      </c>
      <c r="T229" s="54" t="str">
        <f t="shared" si="58"/>
        <v/>
      </c>
      <c r="U229" s="61"/>
      <c r="V229" s="61"/>
      <c r="W229" s="192"/>
      <c r="X229" s="192"/>
      <c r="Y229" s="191"/>
      <c r="Z229" s="126"/>
      <c r="AA229" s="214"/>
      <c r="AB229" s="215"/>
      <c r="AC229" s="45"/>
      <c r="AD229" s="61"/>
      <c r="AE229" s="61"/>
      <c r="AF229" s="61"/>
      <c r="AR229" s="216"/>
      <c r="AS229" s="216"/>
    </row>
    <row r="230" spans="1:45" s="141" customFormat="1" ht="18.75" customHeight="1" thickTop="1" thickBot="1">
      <c r="A230" s="351"/>
      <c r="B230" s="344" t="s">
        <v>496</v>
      </c>
      <c r="C230" s="346"/>
      <c r="D230" s="42">
        <v>500</v>
      </c>
      <c r="E230" s="151"/>
      <c r="F230" s="65">
        <f t="shared" si="43"/>
        <v>-1051.17</v>
      </c>
      <c r="G230" s="45"/>
      <c r="H230" s="46"/>
      <c r="I230" s="287" t="s">
        <v>497</v>
      </c>
      <c r="J230" s="46"/>
      <c r="K230" s="153"/>
      <c r="L230" s="287" t="s">
        <v>498</v>
      </c>
      <c r="M230" s="49"/>
      <c r="N230" s="50"/>
      <c r="O230" s="43">
        <f t="shared" si="55"/>
        <v>-500</v>
      </c>
      <c r="P230" s="51" t="str">
        <f t="shared" si="56"/>
        <v/>
      </c>
      <c r="Q230" s="251"/>
      <c r="R230" s="52"/>
      <c r="S230" s="53" t="str">
        <f t="shared" si="59"/>
        <v/>
      </c>
      <c r="T230" s="54" t="str">
        <f t="shared" si="58"/>
        <v/>
      </c>
      <c r="U230" s="61"/>
      <c r="V230" s="61"/>
      <c r="W230" s="192"/>
      <c r="X230" s="192"/>
      <c r="Y230" s="191"/>
      <c r="Z230" s="126"/>
      <c r="AA230" s="214"/>
      <c r="AB230" s="215"/>
      <c r="AC230" s="45"/>
      <c r="AD230" s="61"/>
      <c r="AE230" s="61"/>
      <c r="AF230" s="61"/>
      <c r="AR230" s="216"/>
      <c r="AS230" s="216"/>
    </row>
    <row r="231" spans="1:45" s="141" customFormat="1" ht="18.75" customHeight="1" thickTop="1" thickBot="1">
      <c r="A231" s="351"/>
      <c r="B231" s="344" t="s">
        <v>499</v>
      </c>
      <c r="C231" s="346"/>
      <c r="D231" s="42">
        <v>5.38</v>
      </c>
      <c r="E231" s="151"/>
      <c r="F231" s="65">
        <f t="shared" si="43"/>
        <v>-1056.5500000000002</v>
      </c>
      <c r="G231" s="45"/>
      <c r="H231" s="46"/>
      <c r="I231" s="287" t="s">
        <v>500</v>
      </c>
      <c r="J231" s="46"/>
      <c r="K231" s="153"/>
      <c r="L231" s="287" t="s">
        <v>501</v>
      </c>
      <c r="M231" s="49"/>
      <c r="N231" s="50"/>
      <c r="O231" s="43">
        <f t="shared" si="55"/>
        <v>-5.38</v>
      </c>
      <c r="P231" s="51" t="str">
        <f t="shared" si="56"/>
        <v/>
      </c>
      <c r="Q231" s="251"/>
      <c r="R231" s="52"/>
      <c r="S231" s="53" t="str">
        <f t="shared" si="59"/>
        <v/>
      </c>
      <c r="T231" s="54" t="str">
        <f t="shared" si="58"/>
        <v/>
      </c>
      <c r="U231" s="61"/>
      <c r="V231" s="61"/>
      <c r="W231" s="192"/>
      <c r="X231" s="192"/>
      <c r="Y231" s="191"/>
      <c r="Z231" s="126"/>
      <c r="AA231" s="214"/>
      <c r="AB231" s="215"/>
      <c r="AC231" s="45"/>
      <c r="AD231" s="61"/>
      <c r="AE231" s="61"/>
      <c r="AF231" s="61"/>
      <c r="AR231" s="216"/>
      <c r="AS231" s="216"/>
    </row>
    <row r="232" spans="1:45" s="141" customFormat="1" ht="18.75" customHeight="1" thickTop="1" thickBot="1">
      <c r="A232" s="351"/>
      <c r="B232" s="344" t="s">
        <v>502</v>
      </c>
      <c r="C232" s="346"/>
      <c r="D232" s="42">
        <v>417</v>
      </c>
      <c r="E232" s="151"/>
      <c r="F232" s="65">
        <f t="shared" si="43"/>
        <v>-1473.5500000000002</v>
      </c>
      <c r="G232" s="45"/>
      <c r="H232" s="46"/>
      <c r="I232" s="61"/>
      <c r="J232" s="46"/>
      <c r="K232" s="153"/>
      <c r="L232" s="61"/>
      <c r="M232" s="49"/>
      <c r="N232" s="50"/>
      <c r="O232" s="43">
        <f t="shared" si="49"/>
        <v>-417</v>
      </c>
      <c r="P232" s="51" t="str">
        <f t="shared" si="50"/>
        <v/>
      </c>
      <c r="Q232" s="251"/>
      <c r="R232" s="52"/>
      <c r="S232" s="53" t="str">
        <f t="shared" si="51"/>
        <v/>
      </c>
      <c r="T232" s="54" t="str">
        <f t="shared" si="52"/>
        <v/>
      </c>
      <c r="U232" s="61"/>
      <c r="V232" s="61"/>
      <c r="W232" s="192"/>
      <c r="X232" s="192"/>
      <c r="Y232" s="191"/>
      <c r="Z232" s="126"/>
      <c r="AA232" s="214"/>
      <c r="AB232" s="215"/>
      <c r="AC232" s="45"/>
      <c r="AD232" s="61"/>
      <c r="AE232" s="61"/>
      <c r="AF232" s="61"/>
      <c r="AR232" s="216"/>
      <c r="AS232" s="216"/>
    </row>
    <row r="233" spans="1:45" s="141" customFormat="1" ht="18.75" customHeight="1" thickTop="1" thickBot="1">
      <c r="A233" s="351"/>
      <c r="B233" s="344" t="s">
        <v>503</v>
      </c>
      <c r="C233" s="346"/>
      <c r="D233" s="42">
        <v>24.98</v>
      </c>
      <c r="E233" s="151"/>
      <c r="F233" s="65">
        <f t="shared" si="43"/>
        <v>-1498.5300000000002</v>
      </c>
      <c r="G233" s="45"/>
      <c r="H233" s="46"/>
      <c r="I233" s="61"/>
      <c r="J233" s="46"/>
      <c r="K233" s="153"/>
      <c r="L233" s="61"/>
      <c r="M233" s="49"/>
      <c r="N233" s="50"/>
      <c r="O233" s="43">
        <f t="shared" si="49"/>
        <v>-24.98</v>
      </c>
      <c r="P233" s="51" t="str">
        <f t="shared" si="50"/>
        <v/>
      </c>
      <c r="Q233" s="251"/>
      <c r="R233" s="52"/>
      <c r="S233" s="53"/>
      <c r="T233" s="54" t="str">
        <f t="shared" si="52"/>
        <v/>
      </c>
      <c r="U233" s="61"/>
      <c r="V233" s="61"/>
      <c r="W233" s="192"/>
      <c r="X233" s="192"/>
      <c r="Y233" s="191"/>
      <c r="Z233" s="126"/>
      <c r="AA233" s="214"/>
      <c r="AB233" s="215"/>
      <c r="AC233" s="45"/>
      <c r="AD233" s="61"/>
      <c r="AE233" s="61"/>
      <c r="AF233" s="61"/>
      <c r="AR233" s="216"/>
      <c r="AS233" s="216"/>
    </row>
    <row r="234" spans="1:45" s="141" customFormat="1" ht="18.75" customHeight="1" thickTop="1" thickBot="1">
      <c r="A234" s="345"/>
      <c r="B234" s="149"/>
      <c r="C234" s="346"/>
      <c r="D234" s="42"/>
      <c r="E234" s="151"/>
      <c r="F234" s="65"/>
      <c r="G234" s="45"/>
      <c r="H234" s="46"/>
      <c r="I234" s="61"/>
      <c r="J234" s="46"/>
      <c r="K234" s="153"/>
      <c r="L234" s="61"/>
      <c r="M234" s="49"/>
      <c r="N234" s="50"/>
      <c r="O234" s="43">
        <f t="shared" si="49"/>
        <v>0</v>
      </c>
      <c r="P234" s="51" t="str">
        <f t="shared" si="50"/>
        <v/>
      </c>
      <c r="Q234" s="251"/>
      <c r="R234" s="52"/>
      <c r="S234" s="53" t="str">
        <f t="shared" si="51"/>
        <v/>
      </c>
      <c r="T234" s="54" t="str">
        <f t="shared" si="52"/>
        <v/>
      </c>
      <c r="U234" s="61"/>
      <c r="V234" s="61"/>
      <c r="W234" s="192"/>
      <c r="X234" s="192"/>
      <c r="Y234" s="191"/>
      <c r="Z234" s="126"/>
      <c r="AA234" s="214"/>
      <c r="AB234" s="215"/>
      <c r="AC234" s="45"/>
      <c r="AD234" s="61"/>
      <c r="AE234" s="61"/>
      <c r="AF234" s="61"/>
      <c r="AR234" s="216"/>
      <c r="AS234" s="216"/>
    </row>
    <row r="235" spans="1:45" s="141" customFormat="1" ht="18.75" customHeight="1" thickTop="1" thickBot="1">
      <c r="A235" s="345"/>
      <c r="B235" s="149" t="s">
        <v>78</v>
      </c>
      <c r="C235" s="352"/>
      <c r="D235" s="42"/>
      <c r="E235" s="151">
        <v>247.24</v>
      </c>
      <c r="F235" s="65">
        <f t="shared" si="43"/>
        <v>247.24</v>
      </c>
      <c r="G235" s="152"/>
      <c r="H235" s="86" t="s">
        <v>504</v>
      </c>
      <c r="I235" s="61" t="s">
        <v>78</v>
      </c>
      <c r="J235" s="46" t="s">
        <v>197</v>
      </c>
      <c r="K235" s="353" t="s">
        <v>505</v>
      </c>
      <c r="L235" s="61" t="s">
        <v>506</v>
      </c>
      <c r="M235" s="49" t="s">
        <v>29</v>
      </c>
      <c r="N235" s="50" t="s">
        <v>71</v>
      </c>
      <c r="O235" s="43">
        <f t="shared" si="49"/>
        <v>247.24</v>
      </c>
      <c r="P235" s="51">
        <v>266.74413160356698</v>
      </c>
      <c r="Q235" s="52"/>
      <c r="R235" s="52"/>
      <c r="S235" s="53" t="s">
        <v>29</v>
      </c>
      <c r="T235" s="54">
        <f>P235</f>
        <v>266.74413160356698</v>
      </c>
      <c r="U235" s="61"/>
      <c r="V235" s="61"/>
      <c r="W235" s="192"/>
      <c r="X235" s="192"/>
      <c r="Y235" s="191"/>
      <c r="Z235" s="126"/>
      <c r="AA235" s="214"/>
      <c r="AB235" s="215"/>
      <c r="AC235" s="45"/>
      <c r="AD235" s="61"/>
      <c r="AE235" s="61"/>
      <c r="AF235" s="61"/>
      <c r="AR235" s="216"/>
      <c r="AS235" s="216"/>
    </row>
    <row r="236" spans="1:45" s="141" customFormat="1" ht="18.75" customHeight="1" thickTop="1" thickBot="1">
      <c r="A236" s="354"/>
      <c r="B236" s="344" t="s">
        <v>507</v>
      </c>
      <c r="C236" s="352"/>
      <c r="D236" s="42">
        <v>-239</v>
      </c>
      <c r="E236" s="151"/>
      <c r="F236" s="65">
        <f t="shared" si="43"/>
        <v>486.24</v>
      </c>
      <c r="G236" s="152"/>
      <c r="H236" s="86" t="s">
        <v>508</v>
      </c>
      <c r="I236" s="61"/>
      <c r="J236" s="46"/>
      <c r="K236" s="153"/>
      <c r="L236" s="61"/>
      <c r="M236" s="49" t="s">
        <v>38</v>
      </c>
      <c r="N236" s="50" t="s">
        <v>39</v>
      </c>
      <c r="O236" s="43">
        <f>E236-D236</f>
        <v>239</v>
      </c>
      <c r="P236" s="51"/>
      <c r="Q236" s="52"/>
      <c r="R236" s="52"/>
      <c r="S236" s="53"/>
      <c r="T236" s="54">
        <f>P236</f>
        <v>0</v>
      </c>
      <c r="U236" s="61"/>
      <c r="V236" s="61"/>
      <c r="W236" s="192"/>
      <c r="X236" s="192"/>
      <c r="Y236" s="191"/>
      <c r="Z236" s="126"/>
      <c r="AA236" s="214"/>
      <c r="AB236" s="215"/>
      <c r="AC236" s="45"/>
      <c r="AD236" s="61"/>
      <c r="AE236" s="61"/>
      <c r="AF236" s="61"/>
      <c r="AR236" s="216"/>
      <c r="AS236" s="216"/>
    </row>
    <row r="237" spans="1:45" s="141" customFormat="1" ht="18.75" customHeight="1" thickTop="1" thickBot="1">
      <c r="A237" s="345"/>
      <c r="B237" s="344" t="s">
        <v>509</v>
      </c>
      <c r="C237" s="352"/>
      <c r="D237" s="42">
        <v>1020</v>
      </c>
      <c r="E237" s="151"/>
      <c r="F237" s="65">
        <f t="shared" si="43"/>
        <v>-533.76</v>
      </c>
      <c r="G237" s="152"/>
      <c r="H237" s="86" t="s">
        <v>508</v>
      </c>
      <c r="I237" s="61"/>
      <c r="J237" s="46"/>
      <c r="K237" s="355">
        <f>4051+372</f>
        <v>4423</v>
      </c>
      <c r="L237" s="356" t="s">
        <v>510</v>
      </c>
      <c r="M237" s="49"/>
      <c r="N237" s="50"/>
      <c r="O237" s="43">
        <f t="shared" ref="O237:O241" si="60">E237-D237</f>
        <v>-1020</v>
      </c>
      <c r="P237" s="51"/>
      <c r="Q237" s="52"/>
      <c r="R237" s="52"/>
      <c r="S237" s="53"/>
      <c r="T237" s="54"/>
      <c r="U237" s="61"/>
      <c r="V237" s="61"/>
      <c r="W237" s="192"/>
      <c r="X237" s="192"/>
      <c r="Y237" s="191"/>
      <c r="Z237" s="126"/>
      <c r="AA237" s="214"/>
      <c r="AB237" s="215"/>
      <c r="AC237" s="45"/>
      <c r="AD237" s="61"/>
      <c r="AE237" s="61"/>
      <c r="AF237" s="61"/>
      <c r="AR237" s="216"/>
      <c r="AS237" s="216"/>
    </row>
    <row r="238" spans="1:45" s="141" customFormat="1" ht="18.75" customHeight="1" thickTop="1" thickBot="1">
      <c r="A238" s="354"/>
      <c r="B238" s="149" t="s">
        <v>511</v>
      </c>
      <c r="C238" s="352"/>
      <c r="D238" s="42">
        <v>1000</v>
      </c>
      <c r="E238" s="151"/>
      <c r="F238" s="65">
        <f t="shared" si="43"/>
        <v>-1533.76</v>
      </c>
      <c r="G238" s="152"/>
      <c r="H238" s="86" t="s">
        <v>512</v>
      </c>
      <c r="I238" s="61"/>
      <c r="J238" s="46"/>
      <c r="K238" s="153"/>
      <c r="L238" s="61"/>
      <c r="M238" s="49"/>
      <c r="N238" s="50"/>
      <c r="O238" s="43">
        <f>E238-D238</f>
        <v>-1000</v>
      </c>
      <c r="P238" s="51"/>
      <c r="Q238" s="52"/>
      <c r="R238" s="52"/>
      <c r="S238" s="53"/>
      <c r="T238" s="54">
        <f>P238</f>
        <v>0</v>
      </c>
      <c r="U238" s="61"/>
      <c r="V238" s="61"/>
      <c r="W238" s="192"/>
      <c r="X238" s="192"/>
      <c r="Y238" s="191"/>
      <c r="Z238" s="126"/>
      <c r="AA238" s="214"/>
      <c r="AB238" s="215"/>
      <c r="AC238" s="45"/>
      <c r="AD238" s="61"/>
      <c r="AE238" s="61"/>
      <c r="AF238" s="61"/>
      <c r="AR238" s="216"/>
      <c r="AS238" s="216"/>
    </row>
    <row r="239" spans="1:45" s="141" customFormat="1" ht="18.75" customHeight="1" thickTop="1" thickBot="1">
      <c r="A239" s="345"/>
      <c r="B239" s="344" t="s">
        <v>513</v>
      </c>
      <c r="C239" s="352"/>
      <c r="D239" s="42">
        <v>1020</v>
      </c>
      <c r="E239" s="151"/>
      <c r="F239" s="65">
        <f t="shared" si="43"/>
        <v>-2553.7600000000002</v>
      </c>
      <c r="G239" s="152"/>
      <c r="H239" s="86" t="s">
        <v>512</v>
      </c>
      <c r="I239" s="61"/>
      <c r="J239" s="46"/>
      <c r="K239" s="355">
        <f>4051+372</f>
        <v>4423</v>
      </c>
      <c r="L239" s="356" t="s">
        <v>510</v>
      </c>
      <c r="M239" s="49"/>
      <c r="N239" s="50"/>
      <c r="O239" s="43">
        <f t="shared" si="60"/>
        <v>-1020</v>
      </c>
      <c r="P239" s="51"/>
      <c r="Q239" s="52"/>
      <c r="R239" s="52"/>
      <c r="S239" s="53"/>
      <c r="T239" s="54"/>
      <c r="U239" s="61"/>
      <c r="V239" s="61"/>
      <c r="W239" s="192"/>
      <c r="X239" s="192"/>
      <c r="Y239" s="191"/>
      <c r="Z239" s="126"/>
      <c r="AA239" s="214"/>
      <c r="AB239" s="215"/>
      <c r="AC239" s="45"/>
      <c r="AD239" s="61"/>
      <c r="AE239" s="61"/>
      <c r="AF239" s="61"/>
      <c r="AR239" s="216"/>
      <c r="AS239" s="216"/>
    </row>
    <row r="240" spans="1:45" s="141" customFormat="1" ht="18.75" customHeight="1" thickTop="1" thickBot="1">
      <c r="A240" s="345"/>
      <c r="B240" s="149" t="s">
        <v>514</v>
      </c>
      <c r="C240" s="352"/>
      <c r="D240" s="42">
        <v>803.55</v>
      </c>
      <c r="E240" s="151"/>
      <c r="F240" s="65">
        <f t="shared" si="43"/>
        <v>-3357.3100000000004</v>
      </c>
      <c r="G240" s="152"/>
      <c r="H240" s="86" t="s">
        <v>512</v>
      </c>
      <c r="I240" s="61" t="s">
        <v>514</v>
      </c>
      <c r="J240" s="46"/>
      <c r="K240" s="153"/>
      <c r="L240" s="61"/>
      <c r="M240" s="49" t="s">
        <v>38</v>
      </c>
      <c r="N240" s="50" t="s">
        <v>39</v>
      </c>
      <c r="O240" s="43">
        <f>E240-D240</f>
        <v>-803.55</v>
      </c>
      <c r="P240" s="51">
        <v>-32.775919732441452</v>
      </c>
      <c r="Q240" s="52"/>
      <c r="R240" s="52"/>
      <c r="S240" s="53" t="s">
        <v>40</v>
      </c>
      <c r="T240" s="54">
        <f>P240</f>
        <v>-32.775919732441452</v>
      </c>
      <c r="U240" s="61"/>
      <c r="V240" s="61"/>
      <c r="W240" s="192"/>
      <c r="X240" s="192"/>
      <c r="Y240" s="191"/>
      <c r="Z240" s="126"/>
      <c r="AA240" s="214"/>
      <c r="AB240" s="215"/>
      <c r="AC240" s="45"/>
      <c r="AD240" s="61"/>
      <c r="AE240" s="61"/>
      <c r="AF240" s="61"/>
      <c r="AR240" s="216"/>
      <c r="AS240" s="216"/>
    </row>
    <row r="241" spans="1:45" s="141" customFormat="1" ht="18.75" customHeight="1" thickTop="1" thickBot="1">
      <c r="A241" s="345"/>
      <c r="C241" s="346"/>
      <c r="D241" s="42"/>
      <c r="E241" s="151"/>
      <c r="F241" s="65"/>
      <c r="G241" s="45"/>
      <c r="H241" s="86"/>
      <c r="I241" s="357" t="s">
        <v>515</v>
      </c>
      <c r="J241" s="46"/>
      <c r="K241" s="153"/>
      <c r="L241" s="61"/>
      <c r="M241" s="49"/>
      <c r="N241" s="50"/>
      <c r="O241" s="43">
        <f t="shared" si="60"/>
        <v>0</v>
      </c>
      <c r="P241" s="51" t="str">
        <f>IF(OR(M241=$X$5,N241=$Z$21,N241=$Z$22,N241=$Z$23,N241=$Z$24,N241=$Z$25,N241=$Z$29,N241=$Z$33,N241=$Z$35,N241=$Z$39,N241=$Z$40,N241=$Z$41,N241=0),"",O241-O241/(1+19.6%))</f>
        <v/>
      </c>
      <c r="Q241" s="52"/>
      <c r="R241" s="52"/>
      <c r="S241" s="53" t="str">
        <f>IF(M241&lt;&gt;"",VLOOKUP(M241,Categories,2,FALSE),"")</f>
        <v/>
      </c>
      <c r="T241" s="54" t="str">
        <f t="shared" ref="T241:T273" si="61">P241</f>
        <v/>
      </c>
      <c r="U241" s="61"/>
      <c r="V241" s="61"/>
      <c r="W241" s="192"/>
      <c r="X241" s="192"/>
      <c r="Y241" s="191"/>
      <c r="Z241" s="126"/>
      <c r="AA241" s="214"/>
      <c r="AB241" s="215"/>
      <c r="AC241" s="45"/>
      <c r="AD241" s="61"/>
      <c r="AE241" s="61"/>
      <c r="AF241" s="61"/>
      <c r="AR241" s="216"/>
      <c r="AS241" s="216"/>
    </row>
    <row r="242" spans="1:45" s="141" customFormat="1" ht="18.75" customHeight="1" thickTop="1" thickBot="1">
      <c r="A242" s="358"/>
      <c r="B242" s="359" t="s">
        <v>16</v>
      </c>
      <c r="C242" s="360" t="s">
        <v>516</v>
      </c>
      <c r="D242" s="361"/>
      <c r="E242" s="362"/>
      <c r="F242" s="363">
        <v>267.94999999999578</v>
      </c>
      <c r="G242" s="364"/>
      <c r="H242" s="358"/>
      <c r="I242" s="269"/>
      <c r="J242" s="358"/>
      <c r="K242" s="365"/>
      <c r="L242" s="269"/>
      <c r="M242" s="366"/>
      <c r="N242" s="367"/>
      <c r="O242" s="368" t="e">
        <v>#VALUE!</v>
      </c>
      <c r="P242" s="369"/>
      <c r="Q242" s="370"/>
      <c r="R242" s="370"/>
      <c r="S242" s="371" t="s">
        <v>517</v>
      </c>
      <c r="T242" s="372">
        <f t="shared" si="61"/>
        <v>0</v>
      </c>
      <c r="U242" s="269"/>
      <c r="V242" s="61"/>
      <c r="W242" s="192"/>
      <c r="X242" s="192"/>
      <c r="Y242" s="191"/>
      <c r="Z242" s="126"/>
      <c r="AA242" s="214"/>
      <c r="AB242" s="215"/>
      <c r="AC242" s="45"/>
      <c r="AD242" s="61"/>
      <c r="AE242" s="61"/>
      <c r="AF242" s="61"/>
      <c r="AR242" s="216"/>
      <c r="AS242" s="216"/>
    </row>
    <row r="243" spans="1:45" s="141" customFormat="1" ht="18.75" customHeight="1" thickTop="1" thickBot="1">
      <c r="A243" s="345"/>
      <c r="B243" s="492" t="s">
        <v>518</v>
      </c>
      <c r="C243" s="373"/>
      <c r="D243" s="42"/>
      <c r="E243" s="151">
        <v>267.19688456074749</v>
      </c>
      <c r="F243" s="65">
        <f>F242+E243-D243</f>
        <v>535.14688456074327</v>
      </c>
      <c r="G243" s="152"/>
      <c r="H243" s="46" t="s">
        <v>519</v>
      </c>
      <c r="I243" s="61" t="s">
        <v>255</v>
      </c>
      <c r="J243" s="46" t="s">
        <v>197</v>
      </c>
      <c r="K243" s="374" t="s">
        <v>520</v>
      </c>
      <c r="L243" s="61"/>
      <c r="M243" s="49" t="s">
        <v>29</v>
      </c>
      <c r="N243" s="50" t="s">
        <v>71</v>
      </c>
      <c r="O243" s="43">
        <v>267.19688456074749</v>
      </c>
      <c r="P243" s="51">
        <v>43.788118205607446</v>
      </c>
      <c r="Q243" s="52"/>
      <c r="R243" s="52"/>
      <c r="S243" s="53" t="s">
        <v>29</v>
      </c>
      <c r="T243" s="54">
        <f t="shared" si="61"/>
        <v>43.788118205607446</v>
      </c>
      <c r="U243" s="61"/>
      <c r="V243" s="61"/>
      <c r="W243" s="192"/>
      <c r="X243" s="192"/>
      <c r="Y243" s="191"/>
      <c r="Z243" s="126"/>
      <c r="AA243" s="214"/>
      <c r="AB243" s="215"/>
      <c r="AC243" s="45"/>
      <c r="AD243" s="61"/>
      <c r="AE243" s="61"/>
      <c r="AF243" s="61"/>
      <c r="AR243" s="216"/>
      <c r="AS243" s="216"/>
    </row>
    <row r="244" spans="1:45" s="141" customFormat="1" ht="18.75" customHeight="1" thickTop="1" thickBot="1">
      <c r="A244" s="345"/>
      <c r="B244" s="493"/>
      <c r="C244" s="373"/>
      <c r="D244" s="42"/>
      <c r="E244" s="151">
        <v>333.38364281079953</v>
      </c>
      <c r="F244" s="65">
        <f t="shared" ref="F244:F270" si="62">F243+E244-D244</f>
        <v>868.5305273715428</v>
      </c>
      <c r="G244" s="152"/>
      <c r="H244" s="46" t="s">
        <v>519</v>
      </c>
      <c r="I244" s="61" t="s">
        <v>521</v>
      </c>
      <c r="J244" s="46" t="s">
        <v>197</v>
      </c>
      <c r="K244" s="374" t="s">
        <v>520</v>
      </c>
      <c r="L244" s="61"/>
      <c r="M244" s="49" t="s">
        <v>29</v>
      </c>
      <c r="N244" s="50" t="s">
        <v>71</v>
      </c>
      <c r="O244" s="43">
        <v>333.38364281079953</v>
      </c>
      <c r="P244" s="51">
        <v>54.634777584378526</v>
      </c>
      <c r="Q244" s="52"/>
      <c r="R244" s="52"/>
      <c r="S244" s="53" t="s">
        <v>29</v>
      </c>
      <c r="T244" s="54">
        <f t="shared" si="61"/>
        <v>54.634777584378526</v>
      </c>
      <c r="U244" s="61"/>
      <c r="V244" s="61"/>
      <c r="W244" s="192"/>
      <c r="X244" s="192"/>
      <c r="Y244" s="191"/>
      <c r="Z244" s="126"/>
      <c r="AA244" s="214"/>
      <c r="AB244" s="215"/>
      <c r="AC244" s="45"/>
      <c r="AD244" s="61"/>
      <c r="AE244" s="61"/>
      <c r="AF244" s="61"/>
      <c r="AR244" s="216"/>
      <c r="AS244" s="216"/>
    </row>
    <row r="245" spans="1:45" s="141" customFormat="1" ht="18.75" customHeight="1" thickTop="1" thickBot="1">
      <c r="A245" s="345"/>
      <c r="B245" s="493"/>
      <c r="C245" s="373"/>
      <c r="D245" s="42"/>
      <c r="E245" s="151">
        <v>303.64999999999998</v>
      </c>
      <c r="F245" s="65">
        <f t="shared" si="62"/>
        <v>1172.1805273715427</v>
      </c>
      <c r="G245" s="152"/>
      <c r="H245" s="46" t="s">
        <v>519</v>
      </c>
      <c r="I245" s="61" t="s">
        <v>111</v>
      </c>
      <c r="J245" s="46" t="s">
        <v>522</v>
      </c>
      <c r="K245" s="374" t="s">
        <v>520</v>
      </c>
      <c r="L245" s="61"/>
      <c r="M245" s="49" t="s">
        <v>29</v>
      </c>
      <c r="N245" s="50" t="s">
        <v>71</v>
      </c>
      <c r="O245" s="43">
        <v>303.64999999999998</v>
      </c>
      <c r="P245" s="51">
        <v>49.762040133779237</v>
      </c>
      <c r="Q245" s="52"/>
      <c r="R245" s="52"/>
      <c r="S245" s="53" t="s">
        <v>29</v>
      </c>
      <c r="T245" s="54">
        <f t="shared" si="61"/>
        <v>49.762040133779237</v>
      </c>
      <c r="U245" s="61"/>
      <c r="V245" s="61"/>
      <c r="W245" s="192"/>
      <c r="X245" s="192"/>
      <c r="Y245" s="191"/>
      <c r="Z245" s="126"/>
      <c r="AA245" s="214"/>
      <c r="AB245" s="215"/>
      <c r="AC245" s="45"/>
      <c r="AD245" s="61"/>
      <c r="AE245" s="61"/>
      <c r="AF245" s="61"/>
      <c r="AR245" s="216"/>
      <c r="AS245" s="216"/>
    </row>
    <row r="246" spans="1:45" s="141" customFormat="1" ht="18.75" customHeight="1" thickTop="1" thickBot="1">
      <c r="A246" s="345"/>
      <c r="B246" s="493"/>
      <c r="C246" s="373"/>
      <c r="D246" s="42"/>
      <c r="E246" s="151">
        <v>350.62981718933213</v>
      </c>
      <c r="F246" s="65">
        <f t="shared" si="62"/>
        <v>1522.8103445608749</v>
      </c>
      <c r="G246" s="152"/>
      <c r="H246" s="46" t="s">
        <v>519</v>
      </c>
      <c r="I246" s="61" t="s">
        <v>105</v>
      </c>
      <c r="J246" s="46" t="s">
        <v>522</v>
      </c>
      <c r="K246" s="374" t="s">
        <v>520</v>
      </c>
      <c r="L246" s="61"/>
      <c r="M246" s="49" t="s">
        <v>29</v>
      </c>
      <c r="N246" s="50" t="s">
        <v>71</v>
      </c>
      <c r="O246" s="43">
        <v>350.62981718933213</v>
      </c>
      <c r="P246" s="51">
        <v>57.46107371999085</v>
      </c>
      <c r="Q246" s="52"/>
      <c r="R246" s="52"/>
      <c r="S246" s="53" t="s">
        <v>29</v>
      </c>
      <c r="T246" s="54">
        <f t="shared" si="61"/>
        <v>57.46107371999085</v>
      </c>
      <c r="U246" s="61"/>
      <c r="V246" s="61"/>
      <c r="W246" s="192"/>
      <c r="X246" s="192"/>
      <c r="Y246" s="191"/>
      <c r="Z246" s="126"/>
      <c r="AA246" s="214"/>
      <c r="AB246" s="215"/>
      <c r="AC246" s="45"/>
      <c r="AD246" s="61"/>
      <c r="AE246" s="61"/>
      <c r="AF246" s="61"/>
      <c r="AR246" s="216"/>
      <c r="AS246" s="216"/>
    </row>
    <row r="247" spans="1:45" s="141" customFormat="1" ht="18.75" customHeight="1" thickTop="1" thickBot="1">
      <c r="A247" s="345"/>
      <c r="B247" s="493"/>
      <c r="C247" s="373"/>
      <c r="D247" s="42"/>
      <c r="E247" s="151">
        <v>926.95490422429862</v>
      </c>
      <c r="F247" s="65">
        <f t="shared" si="62"/>
        <v>2449.7652487851738</v>
      </c>
      <c r="G247" s="152"/>
      <c r="H247" s="46" t="s">
        <v>519</v>
      </c>
      <c r="I247" s="61" t="s">
        <v>99</v>
      </c>
      <c r="J247" s="46" t="s">
        <v>74</v>
      </c>
      <c r="K247" s="374" t="s">
        <v>520</v>
      </c>
      <c r="L247" s="61"/>
      <c r="M247" s="49" t="s">
        <v>29</v>
      </c>
      <c r="N247" s="50" t="s">
        <v>71</v>
      </c>
      <c r="O247" s="43">
        <v>926.95490422429862</v>
      </c>
      <c r="P247" s="51">
        <v>151.9089976822429</v>
      </c>
      <c r="Q247" s="52"/>
      <c r="R247" s="52"/>
      <c r="S247" s="53" t="s">
        <v>29</v>
      </c>
      <c r="T247" s="54">
        <f t="shared" si="61"/>
        <v>151.9089976822429</v>
      </c>
      <c r="U247" s="61"/>
      <c r="V247" s="61"/>
      <c r="W247" s="192"/>
      <c r="X247" s="192"/>
      <c r="Y247" s="191"/>
      <c r="Z247" s="126"/>
      <c r="AA247" s="214"/>
      <c r="AB247" s="215"/>
      <c r="AC247" s="45"/>
      <c r="AD247" s="61"/>
      <c r="AE247" s="61"/>
      <c r="AF247" s="61"/>
      <c r="AR247" s="216"/>
      <c r="AS247" s="216"/>
    </row>
    <row r="248" spans="1:45" s="141" customFormat="1" ht="18.75" customHeight="1" thickTop="1" thickBot="1">
      <c r="A248" s="345"/>
      <c r="B248" s="493"/>
      <c r="C248" s="373"/>
      <c r="D248" s="42"/>
      <c r="E248" s="151">
        <v>225.55472422429858</v>
      </c>
      <c r="F248" s="65">
        <f t="shared" si="62"/>
        <v>2675.3199730094725</v>
      </c>
      <c r="G248" s="152"/>
      <c r="H248" s="46" t="s">
        <v>519</v>
      </c>
      <c r="I248" s="61" t="s">
        <v>99</v>
      </c>
      <c r="J248" s="46" t="s">
        <v>197</v>
      </c>
      <c r="K248" s="374" t="s">
        <v>520</v>
      </c>
      <c r="L248" s="61"/>
      <c r="M248" s="49" t="s">
        <v>29</v>
      </c>
      <c r="N248" s="50" t="s">
        <v>71</v>
      </c>
      <c r="O248" s="43">
        <v>225.55472422429858</v>
      </c>
      <c r="P248" s="51">
        <v>36.963817682242905</v>
      </c>
      <c r="Q248" s="52"/>
      <c r="R248" s="52"/>
      <c r="S248" s="53" t="s">
        <v>29</v>
      </c>
      <c r="T248" s="54">
        <f t="shared" si="61"/>
        <v>36.963817682242905</v>
      </c>
      <c r="U248" s="61"/>
      <c r="V248" s="61"/>
      <c r="W248" s="192"/>
      <c r="X248" s="192"/>
      <c r="Y248" s="191"/>
      <c r="Z248" s="126"/>
      <c r="AA248" s="214"/>
      <c r="AB248" s="215"/>
      <c r="AC248" s="45"/>
      <c r="AD248" s="61"/>
      <c r="AE248" s="61"/>
      <c r="AF248" s="61"/>
      <c r="AR248" s="216"/>
      <c r="AS248" s="216"/>
    </row>
    <row r="249" spans="1:45" s="141" customFormat="1" ht="18.75" customHeight="1" thickTop="1" thickBot="1">
      <c r="A249" s="345"/>
      <c r="B249" s="493"/>
      <c r="C249" s="373"/>
      <c r="D249" s="42"/>
      <c r="E249" s="151">
        <v>697.62614360394446</v>
      </c>
      <c r="F249" s="65">
        <f t="shared" si="62"/>
        <v>3372.946116613417</v>
      </c>
      <c r="G249" s="152"/>
      <c r="H249" s="46" t="s">
        <v>519</v>
      </c>
      <c r="I249" s="61" t="s">
        <v>78</v>
      </c>
      <c r="J249" s="46" t="s">
        <v>522</v>
      </c>
      <c r="K249" s="353" t="s">
        <v>505</v>
      </c>
      <c r="L249" s="61"/>
      <c r="M249" s="49" t="s">
        <v>29</v>
      </c>
      <c r="N249" s="50" t="s">
        <v>71</v>
      </c>
      <c r="O249" s="43">
        <v>697.62614360394446</v>
      </c>
      <c r="P249" s="51">
        <v>114.32669243007786</v>
      </c>
      <c r="Q249" s="52"/>
      <c r="R249" s="52"/>
      <c r="S249" s="53" t="s">
        <v>29</v>
      </c>
      <c r="T249" s="54">
        <f t="shared" si="61"/>
        <v>114.32669243007786</v>
      </c>
      <c r="U249" s="61"/>
      <c r="V249" s="61"/>
      <c r="W249" s="192"/>
      <c r="X249" s="192"/>
      <c r="Y249" s="191"/>
      <c r="Z249" s="126"/>
      <c r="AA249" s="214"/>
      <c r="AB249" s="215"/>
      <c r="AC249" s="45"/>
      <c r="AD249" s="61"/>
      <c r="AE249" s="61"/>
      <c r="AF249" s="61"/>
      <c r="AR249" s="216"/>
      <c r="AS249" s="216"/>
    </row>
    <row r="250" spans="1:45" s="141" customFormat="1" ht="18.75" customHeight="1" thickTop="1" thickBot="1">
      <c r="A250" s="345"/>
      <c r="B250" s="493"/>
      <c r="C250" s="373"/>
      <c r="D250" s="42"/>
      <c r="E250" s="151">
        <v>603.39395999999999</v>
      </c>
      <c r="F250" s="65">
        <f t="shared" si="62"/>
        <v>3976.3400766134168</v>
      </c>
      <c r="G250" s="152"/>
      <c r="H250" s="46" t="s">
        <v>519</v>
      </c>
      <c r="I250" s="61" t="s">
        <v>72</v>
      </c>
      <c r="J250" s="46" t="s">
        <v>74</v>
      </c>
      <c r="K250" s="353" t="s">
        <v>505</v>
      </c>
      <c r="L250" s="61"/>
      <c r="M250" s="49" t="s">
        <v>29</v>
      </c>
      <c r="N250" s="50" t="s">
        <v>71</v>
      </c>
      <c r="O250" s="43">
        <v>603.39395999999999</v>
      </c>
      <c r="P250" s="51">
        <v>98.883960000000002</v>
      </c>
      <c r="Q250" s="52"/>
      <c r="R250" s="52"/>
      <c r="S250" s="53" t="s">
        <v>29</v>
      </c>
      <c r="T250" s="54">
        <f t="shared" si="61"/>
        <v>98.883960000000002</v>
      </c>
      <c r="U250" s="61"/>
      <c r="V250" s="61"/>
      <c r="W250" s="192"/>
      <c r="X250" s="192"/>
      <c r="Y250" s="191"/>
      <c r="Z250" s="126"/>
      <c r="AA250" s="214"/>
      <c r="AB250" s="215"/>
      <c r="AC250" s="45"/>
      <c r="AD250" s="61"/>
      <c r="AE250" s="61"/>
      <c r="AF250" s="61"/>
      <c r="AR250" s="216"/>
      <c r="AS250" s="216"/>
    </row>
    <row r="251" spans="1:45" s="141" customFormat="1" ht="18.75" customHeight="1" thickTop="1" thickBot="1">
      <c r="A251" s="345"/>
      <c r="B251" s="493"/>
      <c r="C251" s="373"/>
      <c r="D251" s="42"/>
      <c r="E251" s="151">
        <v>288.03923474465262</v>
      </c>
      <c r="F251" s="65">
        <f t="shared" si="62"/>
        <v>4264.3793113580696</v>
      </c>
      <c r="G251" s="152"/>
      <c r="H251" s="46" t="s">
        <v>519</v>
      </c>
      <c r="I251" s="61" t="s">
        <v>72</v>
      </c>
      <c r="J251" s="46" t="s">
        <v>197</v>
      </c>
      <c r="K251" s="353" t="s">
        <v>505</v>
      </c>
      <c r="L251" s="61"/>
      <c r="M251" s="49" t="s">
        <v>29</v>
      </c>
      <c r="N251" s="50" t="s">
        <v>71</v>
      </c>
      <c r="O251" s="43">
        <v>288.03923474465262</v>
      </c>
      <c r="P251" s="51">
        <v>47.203754188923</v>
      </c>
      <c r="Q251" s="52"/>
      <c r="R251" s="52"/>
      <c r="S251" s="53" t="s">
        <v>29</v>
      </c>
      <c r="T251" s="54">
        <f t="shared" si="61"/>
        <v>47.203754188923</v>
      </c>
      <c r="U251" s="61"/>
      <c r="V251" s="61"/>
      <c r="W251" s="192"/>
      <c r="X251" s="192"/>
      <c r="Y251" s="191"/>
      <c r="Z251" s="126"/>
      <c r="AA251" s="214"/>
      <c r="AB251" s="215"/>
      <c r="AC251" s="45"/>
      <c r="AD251" s="61"/>
      <c r="AE251" s="61"/>
      <c r="AF251" s="61"/>
      <c r="AR251" s="216"/>
      <c r="AS251" s="216"/>
    </row>
    <row r="252" spans="1:45" ht="15" thickTop="1">
      <c r="B252" s="493"/>
      <c r="C252" s="352"/>
      <c r="D252" s="42"/>
      <c r="E252" s="151">
        <v>814.97741292655576</v>
      </c>
      <c r="F252" s="65">
        <f t="shared" si="62"/>
        <v>5079.3567242846257</v>
      </c>
      <c r="G252" s="152"/>
      <c r="H252" s="46" t="s">
        <v>519</v>
      </c>
      <c r="I252" s="61" t="s">
        <v>105</v>
      </c>
      <c r="J252" s="46" t="s">
        <v>197</v>
      </c>
      <c r="K252" s="374" t="s">
        <v>520</v>
      </c>
      <c r="L252" s="61" t="s">
        <v>506</v>
      </c>
      <c r="M252" s="49" t="s">
        <v>29</v>
      </c>
      <c r="N252" s="50" t="s">
        <v>71</v>
      </c>
      <c r="O252" s="43">
        <v>814.97741292655576</v>
      </c>
      <c r="P252" s="51">
        <v>133.55817134916799</v>
      </c>
      <c r="Q252" s="52"/>
      <c r="R252" s="375" t="s">
        <v>523</v>
      </c>
      <c r="S252" s="53" t="s">
        <v>29</v>
      </c>
      <c r="T252" s="54">
        <f t="shared" si="61"/>
        <v>133.55817134916799</v>
      </c>
      <c r="U252" s="61"/>
    </row>
    <row r="253" spans="1:45">
      <c r="B253" s="493"/>
      <c r="C253" s="373"/>
      <c r="D253" s="42"/>
      <c r="E253" s="151">
        <v>382.88074463551408</v>
      </c>
      <c r="F253" s="65">
        <f t="shared" si="62"/>
        <v>5462.2374689201397</v>
      </c>
      <c r="G253" s="152"/>
      <c r="H253" s="46" t="s">
        <v>519</v>
      </c>
      <c r="I253" s="61" t="s">
        <v>267</v>
      </c>
      <c r="J253" s="46" t="s">
        <v>197</v>
      </c>
      <c r="K253" s="378" t="s">
        <v>524</v>
      </c>
      <c r="L253" s="61"/>
      <c r="M253" s="49" t="s">
        <v>29</v>
      </c>
      <c r="N253" s="50" t="s">
        <v>71</v>
      </c>
      <c r="O253" s="43">
        <v>382.88074463551408</v>
      </c>
      <c r="P253" s="51">
        <v>62.746342766355156</v>
      </c>
      <c r="Q253" s="52"/>
      <c r="R253" s="379">
        <f>O252-Q252</f>
        <v>814.97741292655576</v>
      </c>
      <c r="S253" s="53" t="s">
        <v>29</v>
      </c>
      <c r="T253" s="54">
        <f t="shared" si="61"/>
        <v>62.746342766355156</v>
      </c>
      <c r="U253" s="61"/>
    </row>
    <row r="254" spans="1:45">
      <c r="B254" s="493"/>
      <c r="C254" s="373"/>
      <c r="D254" s="42"/>
      <c r="E254" s="151">
        <v>293.50054013229476</v>
      </c>
      <c r="F254" s="65">
        <f t="shared" si="62"/>
        <v>5755.7380090524348</v>
      </c>
      <c r="G254" s="152"/>
      <c r="H254" s="46" t="s">
        <v>519</v>
      </c>
      <c r="I254" s="61" t="s">
        <v>269</v>
      </c>
      <c r="J254" s="46" t="s">
        <v>197</v>
      </c>
      <c r="K254" s="378" t="s">
        <v>524</v>
      </c>
      <c r="L254" s="61"/>
      <c r="M254" s="49" t="s">
        <v>29</v>
      </c>
      <c r="N254" s="50" t="s">
        <v>71</v>
      </c>
      <c r="O254" s="43">
        <v>293.50054013229476</v>
      </c>
      <c r="P254" s="51">
        <v>48.098750724021528</v>
      </c>
      <c r="Q254" s="52"/>
      <c r="R254" s="52"/>
      <c r="S254" s="53" t="s">
        <v>29</v>
      </c>
      <c r="T254" s="54">
        <f t="shared" si="61"/>
        <v>48.098750724021528</v>
      </c>
      <c r="U254" s="61"/>
    </row>
    <row r="255" spans="1:45">
      <c r="B255" s="493"/>
      <c r="C255" s="352"/>
      <c r="D255" s="42"/>
      <c r="E255" s="151">
        <v>1627.6835785605417</v>
      </c>
      <c r="F255" s="65">
        <f t="shared" si="62"/>
        <v>7383.4215876129765</v>
      </c>
      <c r="G255" s="152"/>
      <c r="H255" s="46" t="s">
        <v>519</v>
      </c>
      <c r="I255" s="61" t="s">
        <v>78</v>
      </c>
      <c r="J255" s="46" t="s">
        <v>197</v>
      </c>
      <c r="K255" s="353" t="s">
        <v>505</v>
      </c>
      <c r="L255" s="61" t="s">
        <v>506</v>
      </c>
      <c r="M255" s="49" t="s">
        <v>29</v>
      </c>
      <c r="N255" s="50" t="s">
        <v>71</v>
      </c>
      <c r="O255" s="43">
        <v>1627.6835785605417</v>
      </c>
      <c r="P255" s="51">
        <v>266.74413160356698</v>
      </c>
      <c r="Q255" s="52"/>
      <c r="R255" s="52"/>
      <c r="S255" s="53" t="s">
        <v>29</v>
      </c>
      <c r="T255" s="54">
        <f t="shared" si="61"/>
        <v>266.74413160356698</v>
      </c>
      <c r="U255" s="61"/>
    </row>
    <row r="256" spans="1:45" s="141" customFormat="1" ht="18.75" customHeight="1" thickBot="1">
      <c r="A256" s="345"/>
      <c r="B256" s="493"/>
      <c r="C256" s="373"/>
      <c r="D256" s="42"/>
      <c r="E256" s="151">
        <v>708.49892465943935</v>
      </c>
      <c r="F256" s="65">
        <f t="shared" si="62"/>
        <v>8091.9205122724161</v>
      </c>
      <c r="G256" s="152"/>
      <c r="H256" s="46" t="s">
        <v>519</v>
      </c>
      <c r="I256" s="61" t="s">
        <v>111</v>
      </c>
      <c r="J256" s="46" t="s">
        <v>197</v>
      </c>
      <c r="K256" s="374" t="s">
        <v>520</v>
      </c>
      <c r="L256" s="61"/>
      <c r="M256" s="49" t="s">
        <v>29</v>
      </c>
      <c r="N256" s="50" t="s">
        <v>71</v>
      </c>
      <c r="O256" s="380">
        <v>708.49892465943935</v>
      </c>
      <c r="P256" s="51">
        <v>116.10851942579438</v>
      </c>
      <c r="Q256" s="381">
        <f>769.77</f>
        <v>769.77</v>
      </c>
      <c r="R256" s="375" t="s">
        <v>523</v>
      </c>
      <c r="S256" s="53" t="s">
        <v>29</v>
      </c>
      <c r="T256" s="54">
        <f t="shared" si="61"/>
        <v>116.10851942579438</v>
      </c>
      <c r="U256" s="61"/>
      <c r="V256" s="61"/>
      <c r="W256" s="192"/>
      <c r="X256" s="192"/>
      <c r="Y256" s="191"/>
      <c r="Z256" s="126"/>
      <c r="AA256" s="214"/>
      <c r="AB256" s="215"/>
      <c r="AC256" s="45"/>
      <c r="AD256" s="61"/>
      <c r="AE256" s="61"/>
      <c r="AF256" s="61"/>
      <c r="AR256" s="216"/>
      <c r="AS256" s="216"/>
    </row>
    <row r="257" spans="1:45" s="141" customFormat="1" ht="18.75" customHeight="1" thickTop="1" thickBot="1">
      <c r="A257" s="345"/>
      <c r="B257" s="493"/>
      <c r="C257" s="373"/>
      <c r="D257" s="42"/>
      <c r="E257" s="151">
        <v>1075.67</v>
      </c>
      <c r="F257" s="65">
        <f t="shared" si="62"/>
        <v>9167.5905122724162</v>
      </c>
      <c r="G257" s="152"/>
      <c r="H257" s="46" t="s">
        <v>519</v>
      </c>
      <c r="I257" s="61" t="s">
        <v>525</v>
      </c>
      <c r="J257" s="46"/>
      <c r="K257" s="153"/>
      <c r="L257" s="61"/>
      <c r="M257" s="49" t="s">
        <v>29</v>
      </c>
      <c r="N257" s="50" t="s">
        <v>526</v>
      </c>
      <c r="O257" s="43"/>
      <c r="P257" s="51"/>
      <c r="Q257" s="52"/>
      <c r="R257" s="379">
        <f>O256-Q256</f>
        <v>-61.271075340560628</v>
      </c>
      <c r="S257" s="53"/>
      <c r="T257" s="54">
        <f t="shared" si="61"/>
        <v>0</v>
      </c>
      <c r="U257" s="61"/>
      <c r="V257" s="61"/>
      <c r="W257" s="192"/>
      <c r="X257" s="192"/>
      <c r="Y257" s="191"/>
      <c r="Z257" s="126"/>
      <c r="AA257" s="214"/>
      <c r="AB257" s="215"/>
      <c r="AC257" s="45"/>
      <c r="AD257" s="61"/>
      <c r="AE257" s="61"/>
      <c r="AF257" s="61"/>
      <c r="AR257" s="216"/>
      <c r="AS257" s="216"/>
    </row>
    <row r="258" spans="1:45" s="141" customFormat="1" ht="18.75" customHeight="1" thickTop="1" thickBot="1">
      <c r="A258" s="345"/>
      <c r="B258" s="493"/>
      <c r="C258" s="373"/>
      <c r="D258" s="42"/>
      <c r="E258" s="151">
        <v>750.74</v>
      </c>
      <c r="F258" s="65">
        <f t="shared" si="62"/>
        <v>9918.3305122724159</v>
      </c>
      <c r="G258" s="152"/>
      <c r="H258" s="46" t="s">
        <v>527</v>
      </c>
      <c r="I258" s="61" t="s">
        <v>528</v>
      </c>
      <c r="J258" s="46"/>
      <c r="K258" s="153"/>
      <c r="L258" s="61"/>
      <c r="M258" s="49" t="s">
        <v>29</v>
      </c>
      <c r="N258" s="50" t="s">
        <v>526</v>
      </c>
      <c r="O258" s="43"/>
      <c r="P258" s="51"/>
      <c r="Q258" s="52"/>
      <c r="R258" s="52"/>
      <c r="S258" s="53"/>
      <c r="T258" s="54">
        <f t="shared" si="61"/>
        <v>0</v>
      </c>
      <c r="U258" s="61"/>
      <c r="V258" s="61"/>
      <c r="W258" s="192"/>
      <c r="X258" s="192"/>
      <c r="Y258" s="191"/>
      <c r="Z258" s="126"/>
      <c r="AA258" s="214"/>
      <c r="AB258" s="215"/>
      <c r="AC258" s="45"/>
      <c r="AD258" s="61"/>
      <c r="AE258" s="61"/>
      <c r="AF258" s="61"/>
      <c r="AR258" s="216"/>
      <c r="AS258" s="216"/>
    </row>
    <row r="259" spans="1:45" s="141" customFormat="1" ht="18.75" customHeight="1" thickTop="1" thickBot="1">
      <c r="A259" s="345"/>
      <c r="B259" s="493"/>
      <c r="C259" s="373"/>
      <c r="D259" s="42"/>
      <c r="E259" s="151">
        <v>1751.71</v>
      </c>
      <c r="F259" s="65">
        <f t="shared" si="62"/>
        <v>11670.040512272415</v>
      </c>
      <c r="G259" s="152"/>
      <c r="H259" s="46" t="s">
        <v>519</v>
      </c>
      <c r="I259" s="61" t="s">
        <v>177</v>
      </c>
      <c r="J259" s="46"/>
      <c r="K259" s="153"/>
      <c r="L259" s="61"/>
      <c r="M259" s="49" t="s">
        <v>29</v>
      </c>
      <c r="N259" s="50" t="s">
        <v>526</v>
      </c>
      <c r="O259" s="43"/>
      <c r="P259" s="51"/>
      <c r="Q259" s="52"/>
      <c r="R259" s="52"/>
      <c r="S259" s="53"/>
      <c r="T259" s="54">
        <f t="shared" si="61"/>
        <v>0</v>
      </c>
      <c r="U259" s="61"/>
      <c r="V259" s="61"/>
      <c r="W259" s="192"/>
      <c r="X259" s="192"/>
      <c r="Y259" s="191"/>
      <c r="Z259" s="126"/>
      <c r="AA259" s="214"/>
      <c r="AB259" s="215"/>
      <c r="AC259" s="45"/>
      <c r="AD259" s="61"/>
      <c r="AE259" s="61"/>
      <c r="AF259" s="61"/>
      <c r="AR259" s="216"/>
      <c r="AS259" s="216"/>
    </row>
    <row r="260" spans="1:45" s="141" customFormat="1" ht="18.75" customHeight="1" thickTop="1" thickBot="1">
      <c r="A260" s="345"/>
      <c r="B260" s="493"/>
      <c r="C260" s="373"/>
      <c r="D260" s="42"/>
      <c r="E260" s="151">
        <v>1751.71</v>
      </c>
      <c r="F260" s="65">
        <f t="shared" si="62"/>
        <v>13421.750512272414</v>
      </c>
      <c r="G260" s="152"/>
      <c r="H260" s="46" t="s">
        <v>519</v>
      </c>
      <c r="I260" s="61" t="s">
        <v>207</v>
      </c>
      <c r="J260" s="46"/>
      <c r="K260" s="153"/>
      <c r="L260" s="61"/>
      <c r="M260" s="49" t="s">
        <v>29</v>
      </c>
      <c r="N260" s="50" t="s">
        <v>526</v>
      </c>
      <c r="O260" s="43"/>
      <c r="P260" s="51"/>
      <c r="Q260" s="52"/>
      <c r="R260" s="52"/>
      <c r="S260" s="53"/>
      <c r="T260" s="54">
        <f t="shared" si="61"/>
        <v>0</v>
      </c>
      <c r="U260" s="61"/>
      <c r="V260" s="61"/>
      <c r="W260" s="192"/>
      <c r="X260" s="192"/>
      <c r="Y260" s="191"/>
      <c r="Z260" s="126"/>
      <c r="AA260" s="214"/>
      <c r="AB260" s="215"/>
      <c r="AC260" s="45"/>
      <c r="AD260" s="61"/>
      <c r="AE260" s="61"/>
      <c r="AF260" s="61"/>
      <c r="AR260" s="216"/>
      <c r="AS260" s="216"/>
    </row>
    <row r="261" spans="1:45" s="141" customFormat="1" ht="18.75" customHeight="1" thickTop="1" thickBot="1">
      <c r="A261" s="345"/>
      <c r="B261" s="493"/>
      <c r="C261" s="352"/>
      <c r="D261" s="42">
        <v>-655.02</v>
      </c>
      <c r="E261" s="42"/>
      <c r="F261" s="65">
        <f t="shared" si="62"/>
        <v>14076.770512272415</v>
      </c>
      <c r="G261" s="152"/>
      <c r="H261" s="46" t="s">
        <v>519</v>
      </c>
      <c r="I261" s="287" t="s">
        <v>529</v>
      </c>
      <c r="J261" s="46"/>
      <c r="K261" s="153"/>
      <c r="L261" s="61"/>
      <c r="M261" s="49" t="s">
        <v>48</v>
      </c>
      <c r="N261" s="50" t="s">
        <v>530</v>
      </c>
      <c r="O261" s="43">
        <v>-973.62</v>
      </c>
      <c r="P261" s="51">
        <v>0</v>
      </c>
      <c r="Q261" s="52"/>
      <c r="R261" s="52"/>
      <c r="S261" s="97" t="s">
        <v>48</v>
      </c>
      <c r="T261" s="54">
        <f t="shared" si="61"/>
        <v>0</v>
      </c>
      <c r="U261" s="61"/>
      <c r="V261" s="61"/>
      <c r="W261" s="192"/>
      <c r="X261" s="192"/>
      <c r="Y261" s="191"/>
      <c r="Z261" s="126"/>
      <c r="AA261" s="214"/>
      <c r="AB261" s="215"/>
      <c r="AC261" s="45"/>
      <c r="AD261" s="61"/>
      <c r="AE261" s="61"/>
      <c r="AF261" s="61"/>
      <c r="AR261" s="216"/>
      <c r="AS261" s="216"/>
    </row>
    <row r="262" spans="1:45" s="141" customFormat="1" ht="18.75" customHeight="1" thickTop="1" thickBot="1">
      <c r="A262" s="345"/>
      <c r="B262" s="493"/>
      <c r="C262" s="373"/>
      <c r="D262" s="42">
        <v>2660</v>
      </c>
      <c r="E262" s="151"/>
      <c r="F262" s="65">
        <f t="shared" si="62"/>
        <v>11416.770512272415</v>
      </c>
      <c r="G262" s="152"/>
      <c r="H262" s="46" t="s">
        <v>519</v>
      </c>
      <c r="I262" s="61" t="s">
        <v>531</v>
      </c>
      <c r="J262" s="46"/>
      <c r="K262" s="153"/>
      <c r="L262" s="61"/>
      <c r="M262" s="49" t="s">
        <v>62</v>
      </c>
      <c r="N262" s="50" t="s">
        <v>21</v>
      </c>
      <c r="O262" s="43">
        <v>-2660</v>
      </c>
      <c r="P262" s="51">
        <v>0</v>
      </c>
      <c r="Q262" s="52"/>
      <c r="R262" s="52"/>
      <c r="S262" s="53" t="s">
        <v>62</v>
      </c>
      <c r="T262" s="54">
        <f t="shared" si="61"/>
        <v>0</v>
      </c>
      <c r="U262" s="61"/>
      <c r="V262" s="61"/>
      <c r="W262" s="192"/>
      <c r="X262" s="192"/>
      <c r="Y262" s="191"/>
      <c r="Z262" s="126"/>
      <c r="AA262" s="214"/>
      <c r="AB262" s="215"/>
      <c r="AC262" s="45"/>
      <c r="AD262" s="61"/>
      <c r="AE262" s="61"/>
      <c r="AF262" s="61"/>
      <c r="AR262" s="216"/>
      <c r="AS262" s="216"/>
    </row>
    <row r="263" spans="1:45" s="388" customFormat="1" ht="18.75" customHeight="1" thickTop="1" thickBot="1">
      <c r="A263" s="345"/>
      <c r="B263" s="493"/>
      <c r="C263" s="373"/>
      <c r="D263" s="42">
        <v>1000</v>
      </c>
      <c r="E263" s="151"/>
      <c r="F263" s="65">
        <f t="shared" si="62"/>
        <v>10416.770512272415</v>
      </c>
      <c r="G263" s="152"/>
      <c r="H263" s="46" t="s">
        <v>519</v>
      </c>
      <c r="I263" s="61" t="s">
        <v>89</v>
      </c>
      <c r="J263" s="46"/>
      <c r="K263" s="153"/>
      <c r="L263" s="61" t="s">
        <v>532</v>
      </c>
      <c r="M263" s="49" t="s">
        <v>63</v>
      </c>
      <c r="N263" s="50" t="s">
        <v>91</v>
      </c>
      <c r="O263" s="43">
        <v>-1000</v>
      </c>
      <c r="P263" s="51"/>
      <c r="Q263" s="52"/>
      <c r="R263" s="52"/>
      <c r="S263" s="53" t="s">
        <v>63</v>
      </c>
      <c r="T263" s="54">
        <f t="shared" si="61"/>
        <v>0</v>
      </c>
      <c r="U263" s="61"/>
      <c r="V263" s="382"/>
      <c r="W263" s="383"/>
      <c r="X263" s="383"/>
      <c r="Y263" s="382"/>
      <c r="Z263" s="384"/>
      <c r="AA263" s="385"/>
      <c r="AB263" s="386"/>
      <c r="AC263" s="387"/>
      <c r="AD263" s="382"/>
      <c r="AE263" s="382"/>
      <c r="AF263" s="382"/>
    </row>
    <row r="264" spans="1:45" s="141" customFormat="1" ht="18.75" customHeight="1" thickTop="1" thickBot="1">
      <c r="A264" s="345"/>
      <c r="B264" s="493"/>
      <c r="C264" s="373"/>
      <c r="D264" s="42">
        <v>500</v>
      </c>
      <c r="E264" s="151"/>
      <c r="F264" s="65">
        <f t="shared" si="62"/>
        <v>9916.7705122724146</v>
      </c>
      <c r="G264" s="152"/>
      <c r="H264" s="46" t="s">
        <v>519</v>
      </c>
      <c r="I264" s="61" t="s">
        <v>533</v>
      </c>
      <c r="J264" s="46"/>
      <c r="K264" s="153"/>
      <c r="L264" s="61"/>
      <c r="M264" s="49" t="s">
        <v>48</v>
      </c>
      <c r="N264" s="50" t="s">
        <v>534</v>
      </c>
      <c r="O264" s="43">
        <v>-500</v>
      </c>
      <c r="P264" s="51">
        <v>0</v>
      </c>
      <c r="Q264" s="52"/>
      <c r="R264" s="389" t="s">
        <v>535</v>
      </c>
      <c r="S264" s="97" t="s">
        <v>48</v>
      </c>
      <c r="T264" s="54">
        <f t="shared" si="61"/>
        <v>0</v>
      </c>
      <c r="U264" s="61"/>
      <c r="V264" s="61"/>
      <c r="W264" s="192"/>
      <c r="X264" s="192"/>
      <c r="Y264" s="191"/>
      <c r="Z264" s="126"/>
      <c r="AA264" s="214"/>
      <c r="AB264" s="215"/>
      <c r="AC264" s="45"/>
      <c r="AD264" s="61"/>
      <c r="AE264" s="61"/>
      <c r="AF264" s="61"/>
      <c r="AR264" s="216"/>
      <c r="AS264" s="216"/>
    </row>
    <row r="265" spans="1:45" s="141" customFormat="1" ht="18.75" customHeight="1" thickTop="1" thickBot="1">
      <c r="A265" s="345"/>
      <c r="B265" s="493"/>
      <c r="C265" s="373"/>
      <c r="D265" s="42">
        <v>973.62</v>
      </c>
      <c r="E265" s="151"/>
      <c r="F265" s="65">
        <f t="shared" si="62"/>
        <v>8943.1505122724138</v>
      </c>
      <c r="G265" s="152"/>
      <c r="H265" s="46" t="s">
        <v>519</v>
      </c>
      <c r="I265" s="61" t="s">
        <v>116</v>
      </c>
      <c r="J265" s="46"/>
      <c r="K265" s="153"/>
      <c r="L265" s="61"/>
      <c r="M265" s="49" t="s">
        <v>48</v>
      </c>
      <c r="N265" s="50" t="s">
        <v>530</v>
      </c>
      <c r="O265" s="43">
        <v>-973.62</v>
      </c>
      <c r="P265" s="51">
        <v>0</v>
      </c>
      <c r="Q265" s="379">
        <v>-975.99</v>
      </c>
      <c r="R265" s="389">
        <f>Q265-O265</f>
        <v>-2.3700000000000045</v>
      </c>
      <c r="S265" s="97" t="s">
        <v>48</v>
      </c>
      <c r="T265" s="54">
        <f t="shared" si="61"/>
        <v>0</v>
      </c>
      <c r="U265" s="61"/>
      <c r="V265" s="61"/>
      <c r="W265" s="192"/>
      <c r="X265" s="192"/>
      <c r="Y265" s="191"/>
      <c r="Z265" s="126"/>
      <c r="AA265" s="214"/>
      <c r="AB265" s="215"/>
      <c r="AC265" s="45"/>
      <c r="AD265" s="61"/>
      <c r="AE265" s="61"/>
      <c r="AF265" s="61"/>
      <c r="AR265" s="216"/>
      <c r="AS265" s="216"/>
    </row>
    <row r="266" spans="1:45" s="141" customFormat="1" ht="18.75" customHeight="1" thickTop="1" thickBot="1">
      <c r="A266" s="345"/>
      <c r="B266" s="493"/>
      <c r="C266" s="373"/>
      <c r="D266" s="42"/>
      <c r="E266" s="151"/>
      <c r="F266" s="65">
        <f t="shared" si="62"/>
        <v>8943.1505122724138</v>
      </c>
      <c r="G266" s="152"/>
      <c r="H266" s="46"/>
      <c r="I266" s="287" t="s">
        <v>390</v>
      </c>
      <c r="J266" s="46"/>
      <c r="K266" s="153"/>
      <c r="L266" s="61"/>
      <c r="M266" s="49" t="s">
        <v>48</v>
      </c>
      <c r="N266" s="50" t="s">
        <v>127</v>
      </c>
      <c r="O266" s="380"/>
      <c r="P266" s="51">
        <v>0</v>
      </c>
      <c r="Q266" s="380">
        <v>-1814</v>
      </c>
      <c r="R266" s="375" t="s">
        <v>535</v>
      </c>
      <c r="S266" s="97" t="s">
        <v>48</v>
      </c>
      <c r="T266" s="54">
        <f t="shared" si="61"/>
        <v>0</v>
      </c>
      <c r="U266" s="61"/>
      <c r="V266" s="61"/>
      <c r="W266" s="192"/>
      <c r="X266" s="192"/>
      <c r="Y266" s="191"/>
      <c r="Z266" s="126"/>
      <c r="AA266" s="214"/>
      <c r="AB266" s="215"/>
      <c r="AC266" s="45"/>
      <c r="AD266" s="61"/>
      <c r="AE266" s="61"/>
      <c r="AF266" s="61"/>
      <c r="AR266" s="216"/>
      <c r="AS266" s="216"/>
    </row>
    <row r="267" spans="1:45" s="141" customFormat="1" ht="18.75" customHeight="1" thickTop="1" thickBot="1">
      <c r="A267" s="345"/>
      <c r="B267" s="493"/>
      <c r="C267" s="373"/>
      <c r="D267" s="42">
        <v>2665</v>
      </c>
      <c r="E267" s="151"/>
      <c r="F267" s="65">
        <f t="shared" si="62"/>
        <v>6278.1505122724138</v>
      </c>
      <c r="G267" s="152"/>
      <c r="H267" s="46" t="s">
        <v>519</v>
      </c>
      <c r="I267" s="287" t="s">
        <v>393</v>
      </c>
      <c r="J267" s="46"/>
      <c r="K267" s="153"/>
      <c r="L267" s="61"/>
      <c r="M267" s="49" t="s">
        <v>48</v>
      </c>
      <c r="N267" s="50" t="s">
        <v>127</v>
      </c>
      <c r="O267" s="380">
        <v>-2665</v>
      </c>
      <c r="P267" s="51">
        <v>0</v>
      </c>
      <c r="Q267" s="380">
        <v>-835.87</v>
      </c>
      <c r="R267" s="375">
        <f>2649.87-2665</f>
        <v>-15.130000000000109</v>
      </c>
      <c r="S267" s="97" t="s">
        <v>48</v>
      </c>
      <c r="T267" s="54">
        <f t="shared" si="61"/>
        <v>0</v>
      </c>
      <c r="U267" s="61"/>
      <c r="V267" s="61"/>
      <c r="W267" s="192"/>
      <c r="X267" s="192"/>
      <c r="Y267" s="191"/>
      <c r="Z267" s="126"/>
      <c r="AA267" s="214"/>
      <c r="AB267" s="215"/>
      <c r="AC267" s="45"/>
      <c r="AD267" s="61"/>
      <c r="AE267" s="61"/>
      <c r="AF267" s="61"/>
      <c r="AR267" s="216"/>
      <c r="AS267" s="216"/>
    </row>
    <row r="268" spans="1:45" ht="15" thickTop="1">
      <c r="B268" s="493"/>
      <c r="C268" s="373"/>
      <c r="D268" s="42">
        <v>888.97</v>
      </c>
      <c r="E268" s="151"/>
      <c r="F268" s="65">
        <f>F267+E268-D268</f>
        <v>5389.1805122724136</v>
      </c>
      <c r="G268" s="152"/>
      <c r="H268" s="46" t="s">
        <v>519</v>
      </c>
      <c r="I268" s="61" t="s">
        <v>536</v>
      </c>
      <c r="J268" s="46"/>
      <c r="K268" s="153"/>
      <c r="L268" s="61"/>
      <c r="M268" s="49" t="s">
        <v>38</v>
      </c>
      <c r="N268" s="50" t="s">
        <v>537</v>
      </c>
      <c r="O268" s="43">
        <v>-888.97</v>
      </c>
      <c r="P268" s="51">
        <v>-145.6840468227424</v>
      </c>
      <c r="Q268" s="52"/>
      <c r="R268" s="52"/>
      <c r="S268" s="53" t="s">
        <v>40</v>
      </c>
      <c r="T268" s="54">
        <f t="shared" si="61"/>
        <v>-145.6840468227424</v>
      </c>
      <c r="U268" s="61"/>
    </row>
    <row r="269" spans="1:45">
      <c r="B269" s="493"/>
      <c r="C269" s="352"/>
      <c r="D269" s="42">
        <v>54.89</v>
      </c>
      <c r="E269" s="151"/>
      <c r="F269" s="65">
        <f t="shared" si="62"/>
        <v>5334.2905122724133</v>
      </c>
      <c r="G269" s="152"/>
      <c r="H269" s="46" t="s">
        <v>519</v>
      </c>
      <c r="I269" s="61" t="s">
        <v>514</v>
      </c>
      <c r="J269" s="46"/>
      <c r="K269" s="153"/>
      <c r="L269" s="61"/>
      <c r="M269" s="49" t="s">
        <v>38</v>
      </c>
      <c r="N269" s="50" t="s">
        <v>538</v>
      </c>
      <c r="O269" s="43">
        <v>-462.81</v>
      </c>
      <c r="P269" s="51">
        <v>-75.845117056856168</v>
      </c>
      <c r="Q269" s="52"/>
      <c r="R269" s="52"/>
      <c r="S269" s="53" t="s">
        <v>40</v>
      </c>
      <c r="T269" s="54">
        <f t="shared" si="61"/>
        <v>-75.845117056856168</v>
      </c>
      <c r="U269" s="61"/>
    </row>
    <row r="270" spans="1:45">
      <c r="B270" s="494"/>
      <c r="C270" s="390"/>
      <c r="D270" s="42">
        <v>4954.28</v>
      </c>
      <c r="E270" s="151"/>
      <c r="F270" s="65">
        <f t="shared" si="62"/>
        <v>380.01051227241351</v>
      </c>
      <c r="G270" s="152"/>
      <c r="H270" s="46" t="s">
        <v>519</v>
      </c>
      <c r="I270" s="61" t="s">
        <v>366</v>
      </c>
      <c r="J270" s="46"/>
      <c r="K270" s="153"/>
      <c r="L270" s="61"/>
      <c r="M270" s="49" t="s">
        <v>62</v>
      </c>
      <c r="N270" s="50" t="s">
        <v>21</v>
      </c>
      <c r="O270" s="43">
        <v>-4522.07</v>
      </c>
      <c r="P270" s="51">
        <v>0</v>
      </c>
      <c r="Q270" s="52"/>
      <c r="R270" s="52"/>
      <c r="S270" s="53" t="s">
        <v>62</v>
      </c>
      <c r="T270" s="54">
        <f t="shared" si="61"/>
        <v>0</v>
      </c>
      <c r="U270" s="61"/>
    </row>
    <row r="271" spans="1:45">
      <c r="A271" s="391"/>
      <c r="B271" s="392" t="s">
        <v>539</v>
      </c>
      <c r="C271" s="393">
        <f>E271-D271+F242</f>
        <v>380.01051227241493</v>
      </c>
      <c r="D271" s="394">
        <f>SUM(D245:D270)</f>
        <v>13041.740000000002</v>
      </c>
      <c r="E271" s="394">
        <f>SUM(E243:E270)</f>
        <v>13153.800512272421</v>
      </c>
      <c r="F271" s="382"/>
      <c r="G271" s="382"/>
      <c r="H271" s="382"/>
      <c r="I271" s="382"/>
      <c r="J271" s="395"/>
      <c r="K271" s="396"/>
      <c r="L271" s="382"/>
      <c r="M271" s="383"/>
      <c r="N271" s="397"/>
      <c r="O271" s="398">
        <f>E271-D271</f>
        <v>112.06051227241915</v>
      </c>
      <c r="P271" s="399" t="str">
        <f t="shared" ref="P271:P282" si="63">IF(OR(M271=$X$5,N271=$Z$21,N271=$Z$22,N271=$Z$23,N271=$Z$24,N271=$Z$25,N271=$Z$29,N271=$Z$33,N271=$Z$35,N271=$Z$39,N271=$Z$40,N271=$Z$41,N271=0),"",IF(M271="ventes",O271-O271/(1+7%),O271-O271/(1+19.6%)))</f>
        <v/>
      </c>
      <c r="Q271" s="400"/>
      <c r="R271" s="400"/>
      <c r="S271" s="387" t="str">
        <f t="shared" ref="S271:S272" si="64">IF(M271&lt;&gt;"",VLOOKUP(M271,Categories,2,FALSE),"")</f>
        <v/>
      </c>
      <c r="T271" s="401" t="str">
        <f t="shared" si="61"/>
        <v/>
      </c>
      <c r="U271" s="382"/>
    </row>
    <row r="272" spans="1:45" ht="18">
      <c r="A272" s="351"/>
      <c r="B272" s="402" t="s">
        <v>540</v>
      </c>
      <c r="C272" s="346"/>
      <c r="D272" s="42"/>
      <c r="E272" s="151"/>
      <c r="F272" s="65">
        <f>F224</f>
        <v>383.40999999999667</v>
      </c>
      <c r="G272" s="152"/>
      <c r="H272" s="46"/>
      <c r="I272" s="61"/>
      <c r="J272" s="46"/>
      <c r="K272" s="153"/>
      <c r="L272" s="61"/>
      <c r="N272" s="50"/>
      <c r="O272" s="43">
        <f t="shared" ref="O272:O282" si="65">E272-D272</f>
        <v>0</v>
      </c>
      <c r="P272" s="51" t="str">
        <f t="shared" si="63"/>
        <v/>
      </c>
      <c r="Q272" s="52"/>
      <c r="R272" s="52"/>
      <c r="S272" s="53" t="str">
        <f t="shared" si="64"/>
        <v/>
      </c>
      <c r="T272" s="54" t="str">
        <f t="shared" si="61"/>
        <v/>
      </c>
      <c r="U272" s="61"/>
    </row>
    <row r="273" spans="1:45" s="141" customFormat="1" ht="18.75" customHeight="1" thickBot="1">
      <c r="A273" s="351"/>
      <c r="B273" s="344" t="s">
        <v>541</v>
      </c>
      <c r="C273" s="346"/>
      <c r="D273" s="42">
        <v>1020</v>
      </c>
      <c r="E273" s="151"/>
      <c r="F273" s="65">
        <f t="shared" ref="F273:F289" si="66">F272+E273-D273</f>
        <v>-636.59000000000333</v>
      </c>
      <c r="G273" s="45"/>
      <c r="H273" s="46"/>
      <c r="I273" s="287" t="s">
        <v>480</v>
      </c>
      <c r="J273" s="46"/>
      <c r="K273" s="153"/>
      <c r="L273" s="287" t="s">
        <v>481</v>
      </c>
      <c r="M273" s="49"/>
      <c r="N273" s="50"/>
      <c r="O273" s="43">
        <f t="shared" si="65"/>
        <v>-1020</v>
      </c>
      <c r="P273" s="51" t="str">
        <f t="shared" si="63"/>
        <v/>
      </c>
      <c r="Q273" s="251"/>
      <c r="R273" s="52"/>
      <c r="S273" s="53" t="str">
        <f t="shared" ref="S273" si="67">IF(M273&lt;&gt;"",VLOOKUP(M273,Categories,2,FALSE),"")</f>
        <v/>
      </c>
      <c r="T273" s="54" t="str">
        <f t="shared" si="61"/>
        <v/>
      </c>
      <c r="U273" s="61"/>
      <c r="V273" s="61"/>
      <c r="W273" s="192"/>
      <c r="X273" s="192"/>
      <c r="Y273" s="191"/>
      <c r="Z273" s="126"/>
      <c r="AA273" s="214"/>
      <c r="AB273" s="215"/>
      <c r="AC273" s="45"/>
      <c r="AD273" s="61"/>
      <c r="AE273" s="61"/>
      <c r="AF273" s="61"/>
      <c r="AR273" s="216"/>
      <c r="AS273" s="216"/>
    </row>
    <row r="274" spans="1:45" s="141" customFormat="1" ht="18.75" customHeight="1" thickTop="1" thickBot="1">
      <c r="A274" s="351"/>
      <c r="B274" s="344" t="s">
        <v>492</v>
      </c>
      <c r="C274" s="346"/>
      <c r="D274" s="42">
        <v>163.66999999999999</v>
      </c>
      <c r="E274" s="151"/>
      <c r="F274" s="65">
        <f t="shared" si="66"/>
        <v>-800.26000000000329</v>
      </c>
      <c r="G274" s="45"/>
      <c r="H274" s="46"/>
      <c r="I274" s="287" t="s">
        <v>477</v>
      </c>
      <c r="J274" s="46"/>
      <c r="K274" s="153"/>
      <c r="L274" s="287" t="s">
        <v>493</v>
      </c>
      <c r="M274" s="49"/>
      <c r="N274" s="50"/>
      <c r="O274" s="43">
        <f t="shared" si="65"/>
        <v>-163.66999999999999</v>
      </c>
      <c r="P274" s="51" t="str">
        <f t="shared" si="63"/>
        <v/>
      </c>
      <c r="Q274" s="251"/>
      <c r="R274" s="52"/>
      <c r="S274" s="53" t="str">
        <f>IF(M274&lt;&gt;"",VLOOKUP(M274,Categories,2,FALSE),"")</f>
        <v/>
      </c>
      <c r="T274" s="54" t="str">
        <f>P274</f>
        <v/>
      </c>
      <c r="U274" s="61"/>
      <c r="V274" s="61"/>
      <c r="W274" s="192"/>
      <c r="X274" s="192"/>
      <c r="Y274" s="191"/>
      <c r="Z274" s="126"/>
      <c r="AA274" s="214"/>
      <c r="AB274" s="215"/>
      <c r="AC274" s="45"/>
      <c r="AD274" s="61"/>
      <c r="AE274" s="61"/>
      <c r="AF274" s="61"/>
      <c r="AR274" s="216"/>
      <c r="AS274" s="216"/>
    </row>
    <row r="275" spans="1:45" s="141" customFormat="1" ht="18.75" customHeight="1" thickTop="1" thickBot="1">
      <c r="A275" s="351"/>
      <c r="B275" s="344" t="s">
        <v>494</v>
      </c>
      <c r="C275" s="346"/>
      <c r="D275" s="42">
        <v>168</v>
      </c>
      <c r="E275" s="151"/>
      <c r="F275" s="65">
        <f t="shared" si="66"/>
        <v>-968.26000000000329</v>
      </c>
      <c r="G275" s="45"/>
      <c r="H275" s="46"/>
      <c r="I275" s="61"/>
      <c r="J275" s="46"/>
      <c r="K275" s="153"/>
      <c r="L275" s="287" t="s">
        <v>495</v>
      </c>
      <c r="M275" s="49"/>
      <c r="N275" s="50"/>
      <c r="O275" s="43">
        <f t="shared" si="65"/>
        <v>-168</v>
      </c>
      <c r="P275" s="51" t="str">
        <f t="shared" si="63"/>
        <v/>
      </c>
      <c r="Q275" s="251"/>
      <c r="R275" s="52"/>
      <c r="S275" s="53" t="str">
        <f t="shared" ref="S275:S279" si="68">IF(M275&lt;&gt;"",VLOOKUP(M275,Categories,2,FALSE),"")</f>
        <v/>
      </c>
      <c r="T275" s="54" t="str">
        <f t="shared" ref="T275:T280" si="69">P275</f>
        <v/>
      </c>
      <c r="U275" s="61"/>
      <c r="V275" s="61"/>
      <c r="W275" s="192"/>
      <c r="X275" s="192"/>
      <c r="Y275" s="191"/>
      <c r="Z275" s="126"/>
      <c r="AA275" s="214"/>
      <c r="AB275" s="215"/>
      <c r="AC275" s="45"/>
      <c r="AD275" s="61"/>
      <c r="AE275" s="61"/>
      <c r="AF275" s="61"/>
      <c r="AR275" s="216"/>
      <c r="AS275" s="216"/>
    </row>
    <row r="276" spans="1:45" s="141" customFormat="1" ht="18.75" customHeight="1" thickTop="1" thickBot="1">
      <c r="A276" s="351"/>
      <c r="B276" s="344" t="s">
        <v>496</v>
      </c>
      <c r="C276" s="346"/>
      <c r="D276" s="42">
        <v>500</v>
      </c>
      <c r="E276" s="151"/>
      <c r="F276" s="65">
        <f t="shared" si="66"/>
        <v>-1468.2600000000034</v>
      </c>
      <c r="G276" s="45"/>
      <c r="H276" s="46"/>
      <c r="I276" s="287" t="s">
        <v>497</v>
      </c>
      <c r="J276" s="46"/>
      <c r="K276" s="153"/>
      <c r="L276" s="287" t="s">
        <v>498</v>
      </c>
      <c r="M276" s="49"/>
      <c r="N276" s="50"/>
      <c r="O276" s="43">
        <f t="shared" si="65"/>
        <v>-500</v>
      </c>
      <c r="P276" s="51" t="str">
        <f t="shared" si="63"/>
        <v/>
      </c>
      <c r="Q276" s="251"/>
      <c r="R276" s="52"/>
      <c r="S276" s="53" t="str">
        <f t="shared" si="68"/>
        <v/>
      </c>
      <c r="T276" s="54" t="str">
        <f t="shared" si="69"/>
        <v/>
      </c>
      <c r="U276" s="61"/>
      <c r="V276" s="61"/>
      <c r="W276" s="192"/>
      <c r="X276" s="192"/>
      <c r="Y276" s="191"/>
      <c r="Z276" s="126"/>
      <c r="AA276" s="214"/>
      <c r="AB276" s="215"/>
      <c r="AC276" s="45"/>
      <c r="AD276" s="61"/>
      <c r="AE276" s="61"/>
      <c r="AF276" s="61"/>
      <c r="AR276" s="216"/>
      <c r="AS276" s="216"/>
    </row>
    <row r="277" spans="1:45" s="141" customFormat="1" ht="18.75" customHeight="1" thickTop="1" thickBot="1">
      <c r="A277" s="351"/>
      <c r="B277" s="344" t="s">
        <v>499</v>
      </c>
      <c r="C277" s="346"/>
      <c r="D277" s="42">
        <v>5.38</v>
      </c>
      <c r="E277" s="151"/>
      <c r="F277" s="65">
        <f t="shared" si="66"/>
        <v>-1473.6400000000035</v>
      </c>
      <c r="G277" s="45"/>
      <c r="H277" s="46"/>
      <c r="I277" s="287" t="s">
        <v>500</v>
      </c>
      <c r="J277" s="46"/>
      <c r="K277" s="153"/>
      <c r="L277" s="287" t="s">
        <v>501</v>
      </c>
      <c r="M277" s="49"/>
      <c r="N277" s="50"/>
      <c r="O277" s="43">
        <f t="shared" si="65"/>
        <v>-5.38</v>
      </c>
      <c r="P277" s="51" t="str">
        <f t="shared" si="63"/>
        <v/>
      </c>
      <c r="Q277" s="251"/>
      <c r="R277" s="52"/>
      <c r="S277" s="53" t="str">
        <f t="shared" si="68"/>
        <v/>
      </c>
      <c r="T277" s="54" t="str">
        <f t="shared" si="69"/>
        <v/>
      </c>
      <c r="U277" s="61"/>
      <c r="V277" s="61"/>
      <c r="W277" s="192"/>
      <c r="X277" s="192"/>
      <c r="Y277" s="191"/>
      <c r="Z277" s="126"/>
      <c r="AA277" s="214"/>
      <c r="AB277" s="215"/>
      <c r="AC277" s="45"/>
      <c r="AD277" s="61"/>
      <c r="AE277" s="61"/>
      <c r="AF277" s="61"/>
      <c r="AR277" s="216"/>
      <c r="AS277" s="216"/>
    </row>
    <row r="278" spans="1:45" s="141" customFormat="1" ht="18.75" customHeight="1" thickTop="1" thickBot="1">
      <c r="A278" s="351"/>
      <c r="B278" s="149" t="s">
        <v>78</v>
      </c>
      <c r="C278" s="352"/>
      <c r="D278" s="42"/>
      <c r="E278" s="151">
        <v>247.24</v>
      </c>
      <c r="F278" s="65">
        <f t="shared" si="66"/>
        <v>-1226.4000000000035</v>
      </c>
      <c r="G278" s="152"/>
      <c r="H278" s="86" t="s">
        <v>542</v>
      </c>
      <c r="I278" s="61" t="s">
        <v>78</v>
      </c>
      <c r="J278" s="46" t="s">
        <v>197</v>
      </c>
      <c r="K278" s="353" t="s">
        <v>505</v>
      </c>
      <c r="L278" s="61" t="s">
        <v>506</v>
      </c>
      <c r="M278" s="49"/>
      <c r="N278" s="50"/>
      <c r="O278" s="43">
        <f>E278-D278</f>
        <v>247.24</v>
      </c>
      <c r="P278" s="51" t="str">
        <f>IF(OR(M278=$X$5,N278=$Z$21,N278=$Z$22,N278=$Z$23,N278=$Z$24,N278=$Z$25,N278=$Z$29,N278=$Z$33,N278=$Z$35,N278=$Z$39,N278=$Z$40,N278=$Z$41,N278=0),"",IF(M278="ventes",O278-O278/(1+7%),O278-O278/(1+19.6%)))</f>
        <v/>
      </c>
      <c r="Q278" s="52"/>
      <c r="R278" s="52"/>
      <c r="S278" s="53" t="s">
        <v>29</v>
      </c>
      <c r="T278" s="54" t="str">
        <f>P278</f>
        <v/>
      </c>
      <c r="U278" s="61"/>
      <c r="V278" s="61"/>
      <c r="W278" s="192"/>
      <c r="X278" s="192"/>
      <c r="Y278" s="191"/>
      <c r="Z278" s="126"/>
      <c r="AA278" s="214"/>
      <c r="AB278" s="215"/>
      <c r="AC278" s="45"/>
      <c r="AD278" s="61"/>
      <c r="AE278" s="61"/>
      <c r="AF278" s="61"/>
      <c r="AR278" s="216"/>
      <c r="AS278" s="216"/>
    </row>
    <row r="279" spans="1:45" s="141" customFormat="1" ht="18.75" customHeight="1" thickTop="1" thickBot="1">
      <c r="A279" s="351"/>
      <c r="B279" s="344" t="s">
        <v>502</v>
      </c>
      <c r="C279" s="346"/>
      <c r="D279" s="42">
        <v>417</v>
      </c>
      <c r="E279" s="151"/>
      <c r="F279" s="65">
        <f t="shared" si="66"/>
        <v>-1643.4000000000035</v>
      </c>
      <c r="G279" s="45"/>
      <c r="H279" s="46"/>
      <c r="I279" s="61"/>
      <c r="J279" s="46"/>
      <c r="K279" s="153"/>
      <c r="L279" s="61"/>
      <c r="M279" s="49"/>
      <c r="N279" s="50"/>
      <c r="O279" s="43">
        <f t="shared" si="65"/>
        <v>-417</v>
      </c>
      <c r="P279" s="51" t="str">
        <f t="shared" si="63"/>
        <v/>
      </c>
      <c r="Q279" s="251"/>
      <c r="R279" s="52"/>
      <c r="S279" s="53" t="str">
        <f t="shared" si="68"/>
        <v/>
      </c>
      <c r="T279" s="54" t="str">
        <f t="shared" si="69"/>
        <v/>
      </c>
      <c r="U279" s="61"/>
      <c r="V279" s="61"/>
      <c r="W279" s="192"/>
      <c r="X279" s="192"/>
      <c r="Y279" s="191"/>
      <c r="Z279" s="126"/>
      <c r="AA279" s="214"/>
      <c r="AB279" s="215"/>
      <c r="AC279" s="45"/>
      <c r="AD279" s="61"/>
      <c r="AE279" s="61"/>
      <c r="AF279" s="61"/>
      <c r="AR279" s="216"/>
      <c r="AS279" s="216"/>
    </row>
    <row r="280" spans="1:45" s="141" customFormat="1" ht="18.75" customHeight="1" thickTop="1" thickBot="1">
      <c r="A280" s="351"/>
      <c r="B280" s="344" t="s">
        <v>503</v>
      </c>
      <c r="C280" s="346"/>
      <c r="D280" s="42">
        <v>24.98</v>
      </c>
      <c r="E280" s="151"/>
      <c r="F280" s="65">
        <f t="shared" si="66"/>
        <v>-1668.3800000000035</v>
      </c>
      <c r="G280" s="45"/>
      <c r="H280" s="46"/>
      <c r="I280" s="61"/>
      <c r="J280" s="46"/>
      <c r="K280" s="153"/>
      <c r="L280" s="61"/>
      <c r="M280" s="49"/>
      <c r="N280" s="50"/>
      <c r="O280" s="43">
        <f t="shared" si="65"/>
        <v>-24.98</v>
      </c>
      <c r="P280" s="51" t="str">
        <f t="shared" si="63"/>
        <v/>
      </c>
      <c r="Q280" s="251"/>
      <c r="R280" s="52"/>
      <c r="S280" s="53"/>
      <c r="T280" s="54" t="str">
        <f t="shared" si="69"/>
        <v/>
      </c>
      <c r="U280" s="61"/>
      <c r="V280" s="61"/>
      <c r="W280" s="192"/>
      <c r="X280" s="192"/>
      <c r="Y280" s="191"/>
      <c r="Z280" s="126"/>
      <c r="AA280" s="214"/>
      <c r="AB280" s="215"/>
      <c r="AC280" s="45"/>
      <c r="AD280" s="61"/>
      <c r="AE280" s="61"/>
      <c r="AF280" s="61"/>
      <c r="AR280" s="216"/>
      <c r="AS280" s="216"/>
    </row>
    <row r="281" spans="1:45" s="141" customFormat="1" ht="18.75" customHeight="1" thickTop="1" thickBot="1">
      <c r="A281" s="351"/>
      <c r="B281" s="344" t="s">
        <v>491</v>
      </c>
      <c r="C281" s="346"/>
      <c r="D281" s="42">
        <v>219.5</v>
      </c>
      <c r="E281" s="151"/>
      <c r="F281" s="65">
        <f t="shared" si="66"/>
        <v>-1887.8800000000035</v>
      </c>
      <c r="G281" s="45"/>
      <c r="H281" s="46"/>
      <c r="I281" s="61"/>
      <c r="J281" s="46"/>
      <c r="K281" s="153"/>
      <c r="L281" s="61"/>
      <c r="M281" s="49"/>
      <c r="N281" s="50"/>
      <c r="O281" s="43">
        <f t="shared" si="65"/>
        <v>-219.5</v>
      </c>
      <c r="P281" s="51" t="str">
        <f t="shared" si="63"/>
        <v/>
      </c>
      <c r="Q281" s="251"/>
      <c r="R281" s="52"/>
      <c r="S281" s="53"/>
      <c r="T281" s="54" t="str">
        <f>P281</f>
        <v/>
      </c>
      <c r="U281" s="61"/>
      <c r="V281" s="61"/>
      <c r="W281" s="192"/>
      <c r="X281" s="192"/>
      <c r="Y281" s="191"/>
      <c r="Z281" s="126"/>
      <c r="AA281" s="214"/>
      <c r="AB281" s="215"/>
      <c r="AC281" s="45"/>
      <c r="AD281" s="61"/>
      <c r="AE281" s="61"/>
      <c r="AF281" s="61"/>
      <c r="AR281" s="216"/>
      <c r="AS281" s="216"/>
    </row>
    <row r="282" spans="1:45" ht="15" thickTop="1">
      <c r="A282" s="351"/>
      <c r="B282" s="344" t="s">
        <v>543</v>
      </c>
      <c r="C282" s="403" t="s">
        <v>544</v>
      </c>
      <c r="E282" s="405">
        <v>99.528613871126367</v>
      </c>
      <c r="F282" s="65">
        <f t="shared" si="66"/>
        <v>-1788.351386128877</v>
      </c>
      <c r="N282" s="50"/>
      <c r="O282" s="43">
        <f t="shared" si="65"/>
        <v>99.528613871126367</v>
      </c>
      <c r="P282" s="51" t="str">
        <f t="shared" si="63"/>
        <v/>
      </c>
    </row>
    <row r="283" spans="1:45">
      <c r="A283" s="351"/>
      <c r="B283" s="344" t="s">
        <v>545</v>
      </c>
      <c r="C283" s="403" t="s">
        <v>544</v>
      </c>
      <c r="E283" s="405">
        <v>476.80631077457917</v>
      </c>
      <c r="F283" s="65">
        <f t="shared" si="66"/>
        <v>-1311.5450753542978</v>
      </c>
    </row>
    <row r="284" spans="1:45">
      <c r="A284" s="351"/>
      <c r="B284" s="344" t="s">
        <v>546</v>
      </c>
      <c r="C284" s="403" t="s">
        <v>544</v>
      </c>
      <c r="E284" s="405">
        <v>215.64533005410715</v>
      </c>
      <c r="F284" s="65">
        <f t="shared" si="66"/>
        <v>-1095.8997453001907</v>
      </c>
    </row>
    <row r="285" spans="1:45">
      <c r="A285" s="351"/>
      <c r="B285" s="344" t="s">
        <v>289</v>
      </c>
      <c r="C285" s="403" t="s">
        <v>544</v>
      </c>
      <c r="E285" s="405">
        <v>594.55327143188481</v>
      </c>
      <c r="F285" s="65">
        <f t="shared" si="66"/>
        <v>-501.34647386830591</v>
      </c>
    </row>
    <row r="286" spans="1:45">
      <c r="A286" s="351"/>
      <c r="B286" s="344" t="s">
        <v>547</v>
      </c>
      <c r="C286" s="403" t="s">
        <v>548</v>
      </c>
      <c r="E286" s="405">
        <v>22.285466666666665</v>
      </c>
      <c r="F286" s="65">
        <f t="shared" si="66"/>
        <v>-479.06100720163926</v>
      </c>
    </row>
    <row r="287" spans="1:45">
      <c r="A287" s="351"/>
      <c r="B287" s="344" t="s">
        <v>549</v>
      </c>
      <c r="C287" s="403" t="s">
        <v>550</v>
      </c>
      <c r="E287" s="405">
        <v>150.99207858963464</v>
      </c>
      <c r="F287" s="65">
        <f t="shared" si="66"/>
        <v>-328.06892861200458</v>
      </c>
    </row>
    <row r="288" spans="1:45">
      <c r="A288" s="351"/>
      <c r="B288" s="344" t="s">
        <v>551</v>
      </c>
      <c r="D288" s="42">
        <v>1020</v>
      </c>
      <c r="F288" s="65">
        <f t="shared" si="66"/>
        <v>-1348.0689286120046</v>
      </c>
      <c r="H288" s="407" t="s">
        <v>552</v>
      </c>
    </row>
    <row r="289" spans="1:6">
      <c r="A289" s="351"/>
      <c r="B289" s="344" t="s">
        <v>553</v>
      </c>
      <c r="E289" s="405">
        <v>1375.3999999999999</v>
      </c>
      <c r="F289" s="65">
        <f t="shared" si="66"/>
        <v>27.33107138799528</v>
      </c>
    </row>
  </sheetData>
  <sheetProtection formatCells="0" insertRows="0" deleteRows="0"/>
  <autoFilter ref="A2:FB289"/>
  <dataConsolidate/>
  <mergeCells count="9">
    <mergeCell ref="B243:B270"/>
    <mergeCell ref="I1:I2"/>
    <mergeCell ref="S1:S2"/>
    <mergeCell ref="U1:U2"/>
    <mergeCell ref="W1:AB1"/>
    <mergeCell ref="V3:V19"/>
    <mergeCell ref="X11:Y11"/>
    <mergeCell ref="X12:Y12"/>
    <mergeCell ref="V20:V41"/>
  </mergeCells>
  <conditionalFormatting sqref="M120 M132:M133 M137:M139 M125:M127 M144:M145 M147:M151 M157:O157 M1:M115 M202:N202 M154:O154 N186:N199 M213:O214 M201:O201 M204:O204 O172:O200 N172:N183 M159:O171 M172:M200 M203 M205:M212 M215:M1048576 N224">
    <cfRule type="containsText" dxfId="2435" priority="1597" operator="containsText" text="gestion">
      <formula>NOT(ISERROR(SEARCH("gestion",M1)))</formula>
    </cfRule>
    <cfRule type="containsText" dxfId="2434" priority="1598" operator="containsText" text="materiel">
      <formula>NOT(ISERROR(SEARCH("materiel",M1)))</formula>
    </cfRule>
    <cfRule type="containsText" dxfId="2433" priority="1599" operator="containsText" text="frais">
      <formula>NOT(ISERROR(SEARCH("frais",M1)))</formula>
    </cfRule>
    <cfRule type="containsText" dxfId="2432" priority="1600" operator="containsText" text="salaires">
      <formula>NOT(ISERROR(SEARCH("salaires",M1)))</formula>
    </cfRule>
    <cfRule type="containsText" dxfId="2431" priority="1601" operator="containsText" text="achats">
      <formula>NOT(ISERROR(SEARCH("achats",M1)))</formula>
    </cfRule>
    <cfRule type="containsText" dxfId="2430" priority="1602" operator="containsText" text="ventes">
      <formula>NOT(ISERROR(SEARCH("ventes",M1)))</formula>
    </cfRule>
  </conditionalFormatting>
  <conditionalFormatting sqref="H241 H35:H41 H44:H49 H51:H52 H54:H56 H66:H68 H83:I83 H71:H73 H75:H82 H84:H85 H88:H91 H94 H138:H146 H96:H97 R99 Q96:Q100 H58:H59 H61 U15 H4:H7 U3:U10 H19:H31 H100:H136 H182:H218 H220:H224">
    <cfRule type="cellIs" dxfId="2429" priority="1596" operator="equal">
      <formula>0</formula>
    </cfRule>
  </conditionalFormatting>
  <conditionalFormatting sqref="E271 E261 O173 D1:D1048576">
    <cfRule type="cellIs" dxfId="2428" priority="1595" operator="greaterThan">
      <formula>0</formula>
    </cfRule>
  </conditionalFormatting>
  <conditionalFormatting sqref="O64:O65 E1:E1048576">
    <cfRule type="cellIs" dxfId="2427" priority="1594" operator="greaterThan">
      <formula>0</formula>
    </cfRule>
  </conditionalFormatting>
  <conditionalFormatting sqref="Q65:R66 Q241:Q265 Q5:R34 Q281:R281 Q278:R278 Q201:R211 R241:R272 Q268:Q272 Q273:R274 Q235:R240 Q1048024:R1048576">
    <cfRule type="expression" dxfId="2426" priority="1592">
      <formula>AND(OR(O5="frais de vie",O5="frais bancaires"),#REF!&lt;0)</formula>
    </cfRule>
    <cfRule type="expression" dxfId="2425" priority="1593">
      <formula>AND(OR(O5="frais de vie",O5="frais bancaires"),#REF!="")</formula>
    </cfRule>
  </conditionalFormatting>
  <conditionalFormatting sqref="Q1047851:R1048023 Q201:R211">
    <cfRule type="expression" dxfId="2424" priority="1590">
      <formula>AND(OR(O201="frais de vie",O201="frais bancaires"),#REF!&lt;0)</formula>
    </cfRule>
    <cfRule type="expression" dxfId="2423" priority="1591">
      <formula>AND(OR(O201="frais de vie",O201="frais bancaires"),#REF!="")</formula>
    </cfRule>
  </conditionalFormatting>
  <conditionalFormatting sqref="I241 B242:B1048576 B1:B165 B167:B240">
    <cfRule type="containsText" dxfId="2422" priority="1584" stopIfTrue="1" operator="containsText" text="REMISE CHEQUES">
      <formula>NOT(ISERROR(SEARCH("REMISE CHEQUES",B1)))</formula>
    </cfRule>
    <cfRule type="containsText" dxfId="2421" priority="1585" operator="containsText" text="CHEQUE">
      <formula>NOT(ISERROR(SEARCH("CHEQUE",B1)))</formula>
    </cfRule>
    <cfRule type="containsText" dxfId="2420" priority="1586" operator="containsText" text="RETRAIT">
      <formula>NOT(ISERROR(SEARCH("RETRAIT",B1)))</formula>
    </cfRule>
    <cfRule type="containsText" dxfId="2419" priority="1587" operator="containsText" text="CARTE">
      <formula>NOT(ISERROR(SEARCH("CARTE",B1)))</formula>
    </cfRule>
    <cfRule type="containsText" dxfId="2418" priority="1588" operator="containsText" text="VIR">
      <formula>NOT(ISERROR(SEARCH("VIR",B1)))</formula>
    </cfRule>
    <cfRule type="containsText" dxfId="2417" priority="1589" operator="containsText" text="VIRT">
      <formula>NOT(ISERROR(SEARCH("VIRT",B1)))</formula>
    </cfRule>
  </conditionalFormatting>
  <conditionalFormatting sqref="O257:O266 O268:O1048576 O1 O3:O63 O66:O255">
    <cfRule type="cellIs" dxfId="2416" priority="1582" operator="greaterThan">
      <formula>0</formula>
    </cfRule>
    <cfRule type="cellIs" dxfId="2415" priority="1583" operator="lessThan">
      <formula>0</formula>
    </cfRule>
  </conditionalFormatting>
  <conditionalFormatting sqref="Q42:Q43 Q47:Q48 Q77 Q65:Q66 Q61 Q1:Q38 Q57 Q268:Q281 Q201:Q265">
    <cfRule type="expression" dxfId="2414" priority="1580">
      <formula>AND(OR(O1="frais de vie",O1="frais bancaires"),S1&lt;0)</formula>
    </cfRule>
    <cfRule type="expression" dxfId="2413" priority="1581">
      <formula>AND(OR(O1="frais de vie",O1="frais bancaires"),S1="")</formula>
    </cfRule>
  </conditionalFormatting>
  <conditionalFormatting sqref="Q288:Q1047850 Q282:Q284">
    <cfRule type="expression" dxfId="2412" priority="1578">
      <formula>AND(OR(O282="frais de vie",O282="frais bancaires"),S487&lt;0)</formula>
    </cfRule>
    <cfRule type="expression" dxfId="2411" priority="1579">
      <formula>AND(OR(O282="frais de vie",O282="frais bancaires"),S487="")</formula>
    </cfRule>
  </conditionalFormatting>
  <conditionalFormatting sqref="P40:P48 P65:P66 P77:P78 P98:P100 P1:P38 P57:P63 P151:P1048576">
    <cfRule type="expression" dxfId="2410" priority="1576">
      <formula>AND(OR(N1="frais de vie Jean",N1="frais de vie ATC 1",N1="frais de vie ATC 2",N1="frais bancaires"),T1&lt;0)</formula>
    </cfRule>
    <cfRule type="expression" dxfId="2409" priority="1577">
      <formula>AND(OR(N1="frais de vie Jean",N1="frais de vie ATC 1",N1="frais de vie ATC 2",N1="frais bancaires"),T1="")</formula>
    </cfRule>
  </conditionalFormatting>
  <conditionalFormatting sqref="R1:R26">
    <cfRule type="expression" dxfId="2408" priority="1574">
      <formula>AND(OR(P1="frais de vie",P1="frais bancaires"),W1&lt;0)</formula>
    </cfRule>
    <cfRule type="expression" dxfId="2407" priority="1575">
      <formula>AND(OR(P1="frais de vie",P1="frais bancaires"),W1="")</formula>
    </cfRule>
  </conditionalFormatting>
  <conditionalFormatting sqref="Q27:R34 Q65:R66 Q241:R241">
    <cfRule type="expression" dxfId="2406" priority="1572">
      <formula>AND(OR(O27="frais de vie",O27="frais bancaires"),#REF!&lt;0)</formula>
    </cfRule>
    <cfRule type="expression" dxfId="2405" priority="1573">
      <formula>AND(OR(O27="frais de vie",O27="frais bancaires"),#REF!="")</formula>
    </cfRule>
  </conditionalFormatting>
  <conditionalFormatting sqref="R270 Q35:R38 Q42:R43 Q47:R48 Q77:R77 Q279:R281 Q274:R277 Q213:Q234 R213:R220 R222:R234">
    <cfRule type="expression" dxfId="2404" priority="1570">
      <formula>AND(OR(O35="frais de vie",O35="frais bancaires"),#REF!&lt;0)</formula>
    </cfRule>
    <cfRule type="expression" dxfId="2403" priority="1571">
      <formula>AND(OR(O35="frais de vie",O35="frais bancaires"),#REF!="")</formula>
    </cfRule>
  </conditionalFormatting>
  <conditionalFormatting sqref="Q35:R38 Q42:R43 Q47:R48 Q77:R77">
    <cfRule type="expression" dxfId="2402" priority="1568">
      <formula>AND(OR(O35="frais de vie",O35="frais bancaires"),#REF!&lt;0)</formula>
    </cfRule>
    <cfRule type="expression" dxfId="2401" priority="1569">
      <formula>AND(OR(O35="frais de vie",O35="frais bancaires"),#REF!="")</formula>
    </cfRule>
  </conditionalFormatting>
  <conditionalFormatting sqref="R29:R38 R274">
    <cfRule type="expression" dxfId="2400" priority="1566">
      <formula>AND(OR(P29="frais de vie",P29="frais bancaires"),W11&lt;0)</formula>
    </cfRule>
    <cfRule type="expression" dxfId="2399" priority="1567">
      <formula>AND(OR(P29="frais de vie",P29="frais bancaires"),W11="")</formula>
    </cfRule>
  </conditionalFormatting>
  <conditionalFormatting sqref="R27:R38">
    <cfRule type="expression" dxfId="2398" priority="1564">
      <formula>AND(OR(P27="frais de vie",P27="frais bancaires"),W11&lt;0)</formula>
    </cfRule>
    <cfRule type="expression" dxfId="2397" priority="1565">
      <formula>AND(OR(P27="frais de vie",P27="frais bancaires"),W11="")</formula>
    </cfRule>
  </conditionalFormatting>
  <conditionalFormatting sqref="Q61:R61 R239:R240 R278 R273 R235:R237">
    <cfRule type="expression" dxfId="2396" priority="1562">
      <formula>AND(OR(O61="frais de vie",O61="frais bancaires"),#REF!&lt;0)</formula>
    </cfRule>
    <cfRule type="expression" dxfId="2395" priority="1563">
      <formula>AND(OR(O61="frais de vie",O61="frais bancaires"),#REF!="")</formula>
    </cfRule>
  </conditionalFormatting>
  <conditionalFormatting sqref="R42:R43 R27:R28 R281">
    <cfRule type="expression" dxfId="2394" priority="1560">
      <formula>AND(OR(P27="frais de vie",P27="frais bancaires"),W8&lt;0)</formula>
    </cfRule>
    <cfRule type="expression" dxfId="2393" priority="1561">
      <formula>AND(OR(P27="frais de vie",P27="frais bancaires"),W8="")</formula>
    </cfRule>
  </conditionalFormatting>
  <conditionalFormatting sqref="Q39">
    <cfRule type="expression" dxfId="2392" priority="1558">
      <formula>AND(OR(O39="frais de vie",O39="frais bancaires"),S39&lt;0)</formula>
    </cfRule>
    <cfRule type="expression" dxfId="2391" priority="1559">
      <formula>AND(OR(O39="frais de vie",O39="frais bancaires"),S39="")</formula>
    </cfRule>
  </conditionalFormatting>
  <conditionalFormatting sqref="P39">
    <cfRule type="expression" dxfId="2390" priority="1556">
      <formula>AND(OR(N39="frais de vie Jean",N39="frais de vie ATC 1",N39="frais de vie ATC 2",N39="frais bancaires"),T39&lt;0)</formula>
    </cfRule>
    <cfRule type="expression" dxfId="2389" priority="1557">
      <formula>AND(OR(N39="frais de vie Jean",N39="frais de vie ATC 1",N39="frais de vie ATC 2",N39="frais bancaires"),T39="")</formula>
    </cfRule>
  </conditionalFormatting>
  <conditionalFormatting sqref="Q39:R39 Q241:R241 R62 R153:R158 Q57:R57 Q61:R61 Q279:R281 Q274:R277 Q213:Q234 R213:R220 R222:R234">
    <cfRule type="expression" dxfId="2388" priority="1554">
      <formula>AND(OR(O39="frais de vie",O39="frais bancaires"),#REF!&lt;0)</formula>
    </cfRule>
    <cfRule type="expression" dxfId="2387" priority="1555">
      <formula>AND(OR(O39="frais de vie",O39="frais bancaires"),#REF!="")</formula>
    </cfRule>
  </conditionalFormatting>
  <conditionalFormatting sqref="Q39:R39">
    <cfRule type="expression" dxfId="2386" priority="1552">
      <formula>AND(OR(O39="frais de vie",O39="frais bancaires"),#REF!&lt;0)</formula>
    </cfRule>
    <cfRule type="expression" dxfId="2385" priority="1553">
      <formula>AND(OR(O39="frais de vie",O39="frais bancaires"),#REF!="")</formula>
    </cfRule>
  </conditionalFormatting>
  <conditionalFormatting sqref="R39">
    <cfRule type="expression" dxfId="2384" priority="1550">
      <formula>AND(OR(P39="frais de vie",P39="frais bancaires"),W21&lt;0)</formula>
    </cfRule>
    <cfRule type="expression" dxfId="2383" priority="1551">
      <formula>AND(OR(P39="frais de vie",P39="frais bancaires"),W21="")</formula>
    </cfRule>
  </conditionalFormatting>
  <conditionalFormatting sqref="R39">
    <cfRule type="expression" dxfId="2382" priority="1548">
      <formula>AND(OR(P39="frais de vie",P39="frais bancaires"),W23&lt;0)</formula>
    </cfRule>
    <cfRule type="expression" dxfId="2381" priority="1549">
      <formula>AND(OR(P39="frais de vie",P39="frais bancaires"),W23="")</formula>
    </cfRule>
  </conditionalFormatting>
  <conditionalFormatting sqref="R42:R43">
    <cfRule type="expression" dxfId="2380" priority="1546">
      <formula>AND(OR(P42="frais de vie",P42="frais bancaires"),W21&lt;0)</formula>
    </cfRule>
    <cfRule type="expression" dxfId="2379" priority="1547">
      <formula>AND(OR(P42="frais de vie",P42="frais bancaires"),W21="")</formula>
    </cfRule>
  </conditionalFormatting>
  <conditionalFormatting sqref="R288:R1047850 R282:R284">
    <cfRule type="expression" dxfId="2378" priority="1544">
      <formula>AND(OR(P282="frais de vie",P282="frais bancaires"),W466&lt;0)</formula>
    </cfRule>
    <cfRule type="expression" dxfId="2377" priority="1545">
      <formula>AND(OR(P282="frais de vie",P282="frais bancaires"),W466="")</formula>
    </cfRule>
  </conditionalFormatting>
  <conditionalFormatting sqref="Q40">
    <cfRule type="expression" dxfId="2376" priority="1542">
      <formula>AND(OR(O40="frais de vie",O40="frais bancaires"),S40&lt;0)</formula>
    </cfRule>
    <cfRule type="expression" dxfId="2375" priority="1543">
      <formula>AND(OR(O40="frais de vie",O40="frais bancaires"),S40="")</formula>
    </cfRule>
  </conditionalFormatting>
  <conditionalFormatting sqref="P40">
    <cfRule type="expression" dxfId="2374" priority="1540">
      <formula>AND(OR(N40="frais de vie Jean",N40="frais de vie ATC 1",N40="frais de vie ATC 2",N40="frais bancaires"),T40&lt;0)</formula>
    </cfRule>
    <cfRule type="expression" dxfId="2373" priority="1541">
      <formula>AND(OR(N40="frais de vie Jean",N40="frais de vie ATC 1",N40="frais de vie ATC 2",N40="frais bancaires"),T40="")</formula>
    </cfRule>
  </conditionalFormatting>
  <conditionalFormatting sqref="Q40:R40">
    <cfRule type="expression" dxfId="2372" priority="1538">
      <formula>AND(OR(O40="frais de vie",O40="frais bancaires"),#REF!&lt;0)</formula>
    </cfRule>
    <cfRule type="expression" dxfId="2371" priority="1539">
      <formula>AND(OR(O40="frais de vie",O40="frais bancaires"),#REF!="")</formula>
    </cfRule>
  </conditionalFormatting>
  <conditionalFormatting sqref="Q40:R40">
    <cfRule type="expression" dxfId="2370" priority="1536">
      <formula>AND(OR(O40="frais de vie",O40="frais bancaires"),#REF!&lt;0)</formula>
    </cfRule>
    <cfRule type="expression" dxfId="2369" priority="1537">
      <formula>AND(OR(O40="frais de vie",O40="frais bancaires"),#REF!="")</formula>
    </cfRule>
  </conditionalFormatting>
  <conditionalFormatting sqref="R40">
    <cfRule type="expression" dxfId="2368" priority="1534">
      <formula>AND(OR(P40="frais de vie",P40="frais bancaires"),W22&lt;0)</formula>
    </cfRule>
    <cfRule type="expression" dxfId="2367" priority="1535">
      <formula>AND(OR(P40="frais de vie",P40="frais bancaires"),W22="")</formula>
    </cfRule>
  </conditionalFormatting>
  <conditionalFormatting sqref="R40">
    <cfRule type="expression" dxfId="2366" priority="1532">
      <formula>AND(OR(P40="frais de vie",P40="frais bancaires"),W24&lt;0)</formula>
    </cfRule>
    <cfRule type="expression" dxfId="2365" priority="1533">
      <formula>AND(OR(P40="frais de vie",P40="frais bancaires"),W24="")</formula>
    </cfRule>
  </conditionalFormatting>
  <conditionalFormatting sqref="Q41">
    <cfRule type="expression" dxfId="2364" priority="1530">
      <formula>AND(OR(O41="frais de vie",O41="frais bancaires"),S41&lt;0)</formula>
    </cfRule>
    <cfRule type="expression" dxfId="2363" priority="1531">
      <formula>AND(OR(O41="frais de vie",O41="frais bancaires"),S41="")</formula>
    </cfRule>
  </conditionalFormatting>
  <conditionalFormatting sqref="P41">
    <cfRule type="expression" dxfId="2362" priority="1528">
      <formula>AND(OR(N41="frais de vie Jean",N41="frais de vie ATC 1",N41="frais de vie ATC 2",N41="frais bancaires"),T41&lt;0)</formula>
    </cfRule>
    <cfRule type="expression" dxfId="2361" priority="1529">
      <formula>AND(OR(N41="frais de vie Jean",N41="frais de vie ATC 1",N41="frais de vie ATC 2",N41="frais bancaires"),T41="")</formula>
    </cfRule>
  </conditionalFormatting>
  <conditionalFormatting sqref="Q41:R41">
    <cfRule type="expression" dxfId="2360" priority="1526">
      <formula>AND(OR(O41="frais de vie",O41="frais bancaires"),#REF!&lt;0)</formula>
    </cfRule>
    <cfRule type="expression" dxfId="2359" priority="1527">
      <formula>AND(OR(O41="frais de vie",O41="frais bancaires"),#REF!="")</formula>
    </cfRule>
  </conditionalFormatting>
  <conditionalFormatting sqref="Q41:R41">
    <cfRule type="expression" dxfId="2358" priority="1524">
      <formula>AND(OR(O41="frais de vie",O41="frais bancaires"),#REF!&lt;0)</formula>
    </cfRule>
    <cfRule type="expression" dxfId="2357" priority="1525">
      <formula>AND(OR(O41="frais de vie",O41="frais bancaires"),#REF!="")</formula>
    </cfRule>
  </conditionalFormatting>
  <conditionalFormatting sqref="R41">
    <cfRule type="expression" dxfId="2356" priority="1522">
      <formula>AND(OR(P41="frais de vie",P41="frais bancaires"),W23&lt;0)</formula>
    </cfRule>
    <cfRule type="expression" dxfId="2355" priority="1523">
      <formula>AND(OR(P41="frais de vie",P41="frais bancaires"),W23="")</formula>
    </cfRule>
  </conditionalFormatting>
  <conditionalFormatting sqref="R41">
    <cfRule type="expression" dxfId="2354" priority="1520">
      <formula>AND(OR(P41="frais de vie",P41="frais bancaires"),W25&lt;0)</formula>
    </cfRule>
    <cfRule type="expression" dxfId="2353" priority="1521">
      <formula>AND(OR(P41="frais de vie",P41="frais bancaires"),W25="")</formula>
    </cfRule>
  </conditionalFormatting>
  <conditionalFormatting sqref="Q44:Q45">
    <cfRule type="expression" dxfId="2352" priority="1518">
      <formula>AND(OR(O44="frais de vie",O44="frais bancaires"),S44&lt;0)</formula>
    </cfRule>
    <cfRule type="expression" dxfId="2351" priority="1519">
      <formula>AND(OR(O44="frais de vie",O44="frais bancaires"),S44="")</formula>
    </cfRule>
  </conditionalFormatting>
  <conditionalFormatting sqref="Q44:R45">
    <cfRule type="expression" dxfId="2350" priority="1516">
      <formula>AND(OR(O44="frais de vie",O44="frais bancaires"),#REF!&lt;0)</formula>
    </cfRule>
    <cfRule type="expression" dxfId="2349" priority="1517">
      <formula>AND(OR(O44="frais de vie",O44="frais bancaires"),#REF!="")</formula>
    </cfRule>
  </conditionalFormatting>
  <conditionalFormatting sqref="Q44:R45">
    <cfRule type="expression" dxfId="2348" priority="1514">
      <formula>AND(OR(O44="frais de vie",O44="frais bancaires"),#REF!&lt;0)</formula>
    </cfRule>
    <cfRule type="expression" dxfId="2347" priority="1515">
      <formula>AND(OR(O44="frais de vie",O44="frais bancaires"),#REF!="")</formula>
    </cfRule>
  </conditionalFormatting>
  <conditionalFormatting sqref="R44:R45">
    <cfRule type="expression" dxfId="2346" priority="1512">
      <formula>AND(OR(P44="frais de vie",P44="frais bancaires"),W25&lt;0)</formula>
    </cfRule>
    <cfRule type="expression" dxfId="2345" priority="1513">
      <formula>AND(OR(P44="frais de vie",P44="frais bancaires"),W25="")</formula>
    </cfRule>
  </conditionalFormatting>
  <conditionalFormatting sqref="R44:R45">
    <cfRule type="expression" dxfId="2344" priority="1510">
      <formula>AND(OR(P44="frais de vie",P44="frais bancaires"),W23&lt;0)</formula>
    </cfRule>
    <cfRule type="expression" dxfId="2343" priority="1511">
      <formula>AND(OR(P44="frais de vie",P44="frais bancaires"),W23="")</formula>
    </cfRule>
  </conditionalFormatting>
  <conditionalFormatting sqref="Q78:R78">
    <cfRule type="expression" dxfId="2342" priority="1508">
      <formula>AND(OR(O78="frais de vie",O78="frais bancaires"),#REF!&lt;0)</formula>
    </cfRule>
    <cfRule type="expression" dxfId="2341" priority="1509">
      <formula>AND(OR(O78="frais de vie",O78="frais bancaires"),#REF!="")</formula>
    </cfRule>
  </conditionalFormatting>
  <conditionalFormatting sqref="Q78">
    <cfRule type="expression" dxfId="2340" priority="1506">
      <formula>AND(OR(O78="frais de vie",O78="frais bancaires"),S78&lt;0)</formula>
    </cfRule>
    <cfRule type="expression" dxfId="2339" priority="1507">
      <formula>AND(OR(O78="frais de vie",O78="frais bancaires"),S78="")</formula>
    </cfRule>
  </conditionalFormatting>
  <conditionalFormatting sqref="R47:R48 R269 R257">
    <cfRule type="expression" dxfId="2338" priority="1504">
      <formula>AND(OR(P47="frais de vie",P47="frais bancaires"),W25&lt;0)</formula>
    </cfRule>
    <cfRule type="expression" dxfId="2337" priority="1505">
      <formula>AND(OR(P47="frais de vie",P47="frais bancaires"),W25="")</formula>
    </cfRule>
  </conditionalFormatting>
  <conditionalFormatting sqref="R47:R48">
    <cfRule type="expression" dxfId="2336" priority="1502">
      <formula>AND(OR(P47="frais de vie",P47="frais bancaires"),W23&lt;0)</formula>
    </cfRule>
    <cfRule type="expression" dxfId="2335" priority="1503">
      <formula>AND(OR(P47="frais de vie",P47="frais bancaires"),W23="")</formula>
    </cfRule>
  </conditionalFormatting>
  <conditionalFormatting sqref="P46">
    <cfRule type="expression" dxfId="2334" priority="1500">
      <formula>AND(OR(N46="frais de vie Jean",N46="frais de vie ATC 1",N46="frais de vie ATC 2",N46="frais bancaires"),T46&lt;0)</formula>
    </cfRule>
    <cfRule type="expression" dxfId="2333" priority="1501">
      <formula>AND(OR(N46="frais de vie Jean",N46="frais de vie ATC 1",N46="frais de vie ATC 2",N46="frais bancaires"),T46="")</formula>
    </cfRule>
  </conditionalFormatting>
  <conditionalFormatting sqref="Q46">
    <cfRule type="expression" dxfId="2332" priority="1498">
      <formula>AND(OR(O46="frais de vie",O46="frais bancaires"),S46&lt;0)</formula>
    </cfRule>
    <cfRule type="expression" dxfId="2331" priority="1499">
      <formula>AND(OR(O46="frais de vie",O46="frais bancaires"),S46="")</formula>
    </cfRule>
  </conditionalFormatting>
  <conditionalFormatting sqref="Q46:R46">
    <cfRule type="expression" dxfId="2330" priority="1496">
      <formula>AND(OR(O46="frais de vie",O46="frais bancaires"),#REF!&lt;0)</formula>
    </cfRule>
    <cfRule type="expression" dxfId="2329" priority="1497">
      <formula>AND(OR(O46="frais de vie",O46="frais bancaires"),#REF!="")</formula>
    </cfRule>
  </conditionalFormatting>
  <conditionalFormatting sqref="Q46:R46">
    <cfRule type="expression" dxfId="2328" priority="1494">
      <formula>AND(OR(O46="frais de vie",O46="frais bancaires"),#REF!&lt;0)</formula>
    </cfRule>
    <cfRule type="expression" dxfId="2327" priority="1495">
      <formula>AND(OR(O46="frais de vie",O46="frais bancaires"),#REF!="")</formula>
    </cfRule>
  </conditionalFormatting>
  <conditionalFormatting sqref="R46">
    <cfRule type="expression" dxfId="2326" priority="1492">
      <formula>AND(OR(P46="frais de vie",P46="frais bancaires"),W27&lt;0)</formula>
    </cfRule>
    <cfRule type="expression" dxfId="2325" priority="1493">
      <formula>AND(OR(P46="frais de vie",P46="frais bancaires"),W27="")</formula>
    </cfRule>
  </conditionalFormatting>
  <conditionalFormatting sqref="R46">
    <cfRule type="expression" dxfId="2324" priority="1490">
      <formula>AND(OR(P46="frais de vie",P46="frais bancaires"),W25&lt;0)</formula>
    </cfRule>
    <cfRule type="expression" dxfId="2323" priority="1491">
      <formula>AND(OR(P46="frais de vie",P46="frais bancaires"),W25="")</formula>
    </cfRule>
  </conditionalFormatting>
  <conditionalFormatting sqref="R49:R57">
    <cfRule type="expression" dxfId="2322" priority="1488">
      <formula>AND(OR(P49="frais de vie",P49="frais bancaires"),W16&lt;0)</formula>
    </cfRule>
    <cfRule type="expression" dxfId="2321" priority="1489">
      <formula>AND(OR(P49="frais de vie",P49="frais bancaires"),W16="")</formula>
    </cfRule>
  </conditionalFormatting>
  <conditionalFormatting sqref="Q49:R57">
    <cfRule type="expression" dxfId="2320" priority="1486">
      <formula>AND(OR(O49="frais de vie",O49="frais bancaires"),#REF!&lt;0)</formula>
    </cfRule>
    <cfRule type="expression" dxfId="2319" priority="1487">
      <formula>AND(OR(O49="frais de vie",O49="frais bancaires"),#REF!="")</formula>
    </cfRule>
  </conditionalFormatting>
  <conditionalFormatting sqref="Q49:Q56">
    <cfRule type="expression" dxfId="2318" priority="1484">
      <formula>AND(OR(O49="frais de vie",O49="frais bancaires"),S49&lt;0)</formula>
    </cfRule>
    <cfRule type="expression" dxfId="2317" priority="1485">
      <formula>AND(OR(O49="frais de vie",O49="frais bancaires"),S49="")</formula>
    </cfRule>
  </conditionalFormatting>
  <conditionalFormatting sqref="P49:P56">
    <cfRule type="expression" dxfId="2316" priority="1482">
      <formula>AND(OR(N49="frais de vie Jean",N49="frais de vie ATC 1",N49="frais de vie ATC 2",N49="frais bancaires"),T49&lt;0)</formula>
    </cfRule>
    <cfRule type="expression" dxfId="2315" priority="1483">
      <formula>AND(OR(N49="frais de vie Jean",N49="frais de vie ATC 1",N49="frais de vie ATC 2",N49="frais bancaires"),T49="")</formula>
    </cfRule>
  </conditionalFormatting>
  <conditionalFormatting sqref="Q49:R56">
    <cfRule type="expression" dxfId="2314" priority="1480">
      <formula>AND(OR(O49="frais de vie",O49="frais bancaires"),#REF!&lt;0)</formula>
    </cfRule>
    <cfRule type="expression" dxfId="2313" priority="1481">
      <formula>AND(OR(O49="frais de vie",O49="frais bancaires"),#REF!="")</formula>
    </cfRule>
  </conditionalFormatting>
  <conditionalFormatting sqref="Q49:Q56">
    <cfRule type="expression" dxfId="2312" priority="1478">
      <formula>AND(OR(O49="frais de vie",O49="frais bancaires"),S49&lt;0)</formula>
    </cfRule>
    <cfRule type="expression" dxfId="2311" priority="1479">
      <formula>AND(OR(O49="frais de vie",O49="frais bancaires"),S49="")</formula>
    </cfRule>
  </conditionalFormatting>
  <conditionalFormatting sqref="R49:R57">
    <cfRule type="expression" dxfId="2310" priority="1476">
      <formula>AND(OR(P49="frais de vie",P49="frais bancaires"),W18&lt;0)</formula>
    </cfRule>
    <cfRule type="expression" dxfId="2309" priority="1477">
      <formula>AND(OR(P49="frais de vie",P49="frais bancaires"),W18="")</formula>
    </cfRule>
  </conditionalFormatting>
  <conditionalFormatting sqref="R265:R266">
    <cfRule type="expression" dxfId="2308" priority="1474">
      <formula>AND(OR(P265="frais de vie",P265="frais bancaires"),#REF!&lt;0)</formula>
    </cfRule>
    <cfRule type="expression" dxfId="2307" priority="1475">
      <formula>AND(OR(P265="frais de vie",P265="frais bancaires"),#REF!="")</formula>
    </cfRule>
  </conditionalFormatting>
  <conditionalFormatting sqref="P39">
    <cfRule type="expression" dxfId="2306" priority="1472">
      <formula>AND(OR(N39="frais de vie Jean",N39="frais de vie ATC 1",N39="frais de vie ATC 2",N39="frais bancaires"),T39&lt;0)</formula>
    </cfRule>
    <cfRule type="expression" dxfId="2305" priority="1473">
      <formula>AND(OR(N39="frais de vie Jean",N39="frais de vie ATC 1",N39="frais de vie ATC 2",N39="frais bancaires"),T39="")</formula>
    </cfRule>
  </conditionalFormatting>
  <conditionalFormatting sqref="P49">
    <cfRule type="expression" dxfId="2304" priority="1470">
      <formula>AND(OR(N49="frais de vie Jean",N49="frais de vie ATC 1",N49="frais de vie ATC 2",N49="frais bancaires"),T49&lt;0)</formula>
    </cfRule>
    <cfRule type="expression" dxfId="2303" priority="1471">
      <formula>AND(OR(N49="frais de vie Jean",N49="frais de vie ATC 1",N49="frais de vie ATC 2",N49="frais bancaires"),T49="")</formula>
    </cfRule>
  </conditionalFormatting>
  <conditionalFormatting sqref="P50:P52">
    <cfRule type="expression" dxfId="2302" priority="1468">
      <formula>AND(OR(N50="frais de vie Jean",N50="frais de vie ATC 1",N50="frais de vie ATC 2",N50="frais bancaires"),T50&lt;0)</formula>
    </cfRule>
    <cfRule type="expression" dxfId="2301" priority="1469">
      <formula>AND(OR(N50="frais de vie Jean",N50="frais de vie ATC 1",N50="frais de vie ATC 2",N50="frais bancaires"),T50="")</formula>
    </cfRule>
  </conditionalFormatting>
  <conditionalFormatting sqref="P53">
    <cfRule type="expression" dxfId="2300" priority="1466">
      <formula>AND(OR(N53="frais de vie Jean",N53="frais de vie ATC 1",N53="frais de vie ATC 2",N53="frais bancaires"),T53&lt;0)</formula>
    </cfRule>
    <cfRule type="expression" dxfId="2299" priority="1467">
      <formula>AND(OR(N53="frais de vie Jean",N53="frais de vie ATC 1",N53="frais de vie ATC 2",N53="frais bancaires"),T53="")</formula>
    </cfRule>
  </conditionalFormatting>
  <conditionalFormatting sqref="P54">
    <cfRule type="expression" dxfId="2298" priority="1464">
      <formula>AND(OR(N54="frais de vie Jean",N54="frais de vie ATC 1",N54="frais de vie ATC 2",N54="frais bancaires"),T54&lt;0)</formula>
    </cfRule>
    <cfRule type="expression" dxfId="2297" priority="1465">
      <formula>AND(OR(N54="frais de vie Jean",N54="frais de vie ATC 1",N54="frais de vie ATC 2",N54="frais bancaires"),T54="")</formula>
    </cfRule>
  </conditionalFormatting>
  <conditionalFormatting sqref="P8:P11">
    <cfRule type="expression" dxfId="2296" priority="1462">
      <formula>AND(OR(N8="frais de vie Jean",N8="frais de vie ATC 1",N8="frais de vie ATC 2",N8="frais bancaires"),T8&lt;0)</formula>
    </cfRule>
    <cfRule type="expression" dxfId="2295" priority="1463">
      <formula>AND(OR(N8="frais de vie Jean",N8="frais de vie ATC 1",N8="frais de vie ATC 2",N8="frais bancaires"),T8="")</formula>
    </cfRule>
  </conditionalFormatting>
  <conditionalFormatting sqref="P14:P17">
    <cfRule type="expression" dxfId="2294" priority="1460">
      <formula>AND(OR(N14="frais de vie Jean",N14="frais de vie ATC 1",N14="frais de vie ATC 2",N14="frais bancaires"),T14&lt;0)</formula>
    </cfRule>
    <cfRule type="expression" dxfId="2293" priority="1461">
      <formula>AND(OR(N14="frais de vie Jean",N14="frais de vie ATC 1",N14="frais de vie ATC 2",N14="frais bancaires"),T14="")</formula>
    </cfRule>
  </conditionalFormatting>
  <conditionalFormatting sqref="R66:R68 R61:R63">
    <cfRule type="expression" dxfId="2292" priority="1458">
      <formula>AND(OR(P61="frais de vie",P61="frais bancaires"),W14&lt;0)</formula>
    </cfRule>
    <cfRule type="expression" dxfId="2291" priority="1459">
      <formula>AND(OR(P61="frais de vie",P61="frais bancaires"),W14="")</formula>
    </cfRule>
  </conditionalFormatting>
  <conditionalFormatting sqref="R66:R68 R61:R63">
    <cfRule type="expression" dxfId="2290" priority="1456">
      <formula>AND(OR(P61="frais de vie",P61="frais bancaires"),W16&lt;0)</formula>
    </cfRule>
    <cfRule type="expression" dxfId="2289" priority="1457">
      <formula>AND(OR(P61="frais de vie",P61="frais bancaires"),W16="")</formula>
    </cfRule>
  </conditionalFormatting>
  <conditionalFormatting sqref="R247">
    <cfRule type="expression" dxfId="2288" priority="1454">
      <formula>AND(OR(P247="frais de vie",P247="frais bancaires"),#REF!&lt;0)</formula>
    </cfRule>
    <cfRule type="expression" dxfId="2287" priority="1455">
      <formula>AND(OR(P247="frais de vie",P247="frais bancaires"),#REF!="")</formula>
    </cfRule>
  </conditionalFormatting>
  <conditionalFormatting sqref="R253 R251">
    <cfRule type="expression" dxfId="2286" priority="1452">
      <formula>AND(OR(P251="frais de vie",P251="frais bancaires"),W240&lt;0)</formula>
    </cfRule>
    <cfRule type="expression" dxfId="2285" priority="1453">
      <formula>AND(OR(P251="frais de vie",P251="frais bancaires"),W240="")</formula>
    </cfRule>
  </conditionalFormatting>
  <conditionalFormatting sqref="R255">
    <cfRule type="expression" dxfId="2284" priority="1450">
      <formula>AND(OR(P255="frais de vie",P255="frais bancaires"),W249&lt;0)</formula>
    </cfRule>
    <cfRule type="expression" dxfId="2283" priority="1451">
      <formula>AND(OR(P255="frais de vie",P255="frais bancaires"),W249="")</formula>
    </cfRule>
  </conditionalFormatting>
  <conditionalFormatting sqref="R245">
    <cfRule type="expression" dxfId="2282" priority="1448">
      <formula>AND(OR(P245="frais de vie",P245="frais bancaires"),W238&lt;0)</formula>
    </cfRule>
    <cfRule type="expression" dxfId="2281" priority="1449">
      <formula>AND(OR(P245="frais de vie",P245="frais bancaires"),W238="")</formula>
    </cfRule>
  </conditionalFormatting>
  <conditionalFormatting sqref="R252">
    <cfRule type="expression" dxfId="2280" priority="1446">
      <formula>AND(OR(P252="frais de vie",P252="frais bancaires"),W250&lt;0)</formula>
    </cfRule>
    <cfRule type="expression" dxfId="2279" priority="1447">
      <formula>AND(OR(P252="frais de vie",P252="frais bancaires"),W250="")</formula>
    </cfRule>
  </conditionalFormatting>
  <conditionalFormatting sqref="R261">
    <cfRule type="expression" dxfId="2278" priority="1444">
      <formula>AND(OR(P261="frais de vie",P261="frais bancaires"),#REF!&lt;0)</formula>
    </cfRule>
    <cfRule type="expression" dxfId="2277" priority="1445">
      <formula>AND(OR(P261="frais de vie",P261="frais bancaires"),#REF!="")</formula>
    </cfRule>
  </conditionalFormatting>
  <conditionalFormatting sqref="R254">
    <cfRule type="expression" dxfId="2276" priority="1442">
      <formula>AND(OR(P254="frais de vie",P254="frais bancaires"),W265&lt;0)</formula>
    </cfRule>
    <cfRule type="expression" dxfId="2275" priority="1443">
      <formula>AND(OR(P254="frais de vie",P254="frais bancaires"),W265="")</formula>
    </cfRule>
  </conditionalFormatting>
  <conditionalFormatting sqref="R271">
    <cfRule type="expression" dxfId="2274" priority="1440">
      <formula>AND(OR(P271="frais de vie",P271="frais bancaires"),#REF!&lt;0)</formula>
    </cfRule>
    <cfRule type="expression" dxfId="2273" priority="1441">
      <formula>AND(OR(P271="frais de vie",P271="frais bancaires"),#REF!="")</formula>
    </cfRule>
  </conditionalFormatting>
  <conditionalFormatting sqref="R268 R252">
    <cfRule type="expression" dxfId="2272" priority="1438">
      <formula>AND(OR(P252="frais de vie",P252="frais bancaires"),W235&lt;0)</formula>
    </cfRule>
    <cfRule type="expression" dxfId="2271" priority="1439">
      <formula>AND(OR(P252="frais de vie",P252="frais bancaires"),W235="")</formula>
    </cfRule>
  </conditionalFormatting>
  <conditionalFormatting sqref="R272">
    <cfRule type="expression" dxfId="2270" priority="1436">
      <formula>AND(OR(P272="frais de vie",P272="frais bancaires"),W263&lt;0)</formula>
    </cfRule>
    <cfRule type="expression" dxfId="2269" priority="1437">
      <formula>AND(OR(P272="frais de vie",P272="frais bancaires"),W263="")</formula>
    </cfRule>
  </conditionalFormatting>
  <conditionalFormatting sqref="R248">
    <cfRule type="expression" dxfId="2268" priority="1434">
      <formula>AND(OR(P248="frais de vie",P248="frais bancaires"),#REF!&lt;0)</formula>
    </cfRule>
    <cfRule type="expression" dxfId="2267" priority="1435">
      <formula>AND(OR(P248="frais de vie",P248="frais bancaires"),#REF!="")</formula>
    </cfRule>
  </conditionalFormatting>
  <conditionalFormatting sqref="R260">
    <cfRule type="expression" dxfId="2266" priority="1432">
      <formula>AND(OR(P260="frais de vie",P260="frais bancaires"),#REF!&lt;0)</formula>
    </cfRule>
    <cfRule type="expression" dxfId="2265" priority="1433">
      <formula>AND(OR(P260="frais de vie",P260="frais bancaires"),#REF!="")</formula>
    </cfRule>
  </conditionalFormatting>
  <conditionalFormatting sqref="R77 R69:R70">
    <cfRule type="expression" dxfId="2264" priority="1430">
      <formula>AND(OR(P69="frais de vie",P69="frais bancaires"),W17&lt;0)</formula>
    </cfRule>
    <cfRule type="expression" dxfId="2263" priority="1431">
      <formula>AND(OR(P69="frais de vie",P69="frais bancaires"),W17="")</formula>
    </cfRule>
  </conditionalFormatting>
  <conditionalFormatting sqref="R64:R65">
    <cfRule type="expression" dxfId="2262" priority="1428">
      <formula>AND(OR(P64="frais de vie",P64="frais bancaires"),W18&lt;0)</formula>
    </cfRule>
    <cfRule type="expression" dxfId="2261" priority="1429">
      <formula>AND(OR(P64="frais de vie",P64="frais bancaires"),W18="")</formula>
    </cfRule>
  </conditionalFormatting>
  <conditionalFormatting sqref="Q64:R64 Q69:R69 Q71:R76 R62">
    <cfRule type="expression" dxfId="2260" priority="1426">
      <formula>AND(OR(O62="frais de vie",O62="frais bancaires"),#REF!&lt;0)</formula>
    </cfRule>
    <cfRule type="expression" dxfId="2259" priority="1427">
      <formula>AND(OR(O62="frais de vie",O62="frais bancaires"),#REF!="")</formula>
    </cfRule>
  </conditionalFormatting>
  <conditionalFormatting sqref="Q64 Q69 Q71:Q76">
    <cfRule type="expression" dxfId="2258" priority="1424">
      <formula>AND(OR(O64="frais de vie",O64="frais bancaires"),S64&lt;0)</formula>
    </cfRule>
    <cfRule type="expression" dxfId="2257" priority="1425">
      <formula>AND(OR(O64="frais de vie",O64="frais bancaires"),S64="")</formula>
    </cfRule>
  </conditionalFormatting>
  <conditionalFormatting sqref="P64 P69 P71:P76">
    <cfRule type="expression" dxfId="2256" priority="1422">
      <formula>AND(OR(N64="frais de vie Jean",N64="frais de vie ATC 1",N64="frais de vie ATC 2",N64="frais bancaires"),T64&lt;0)</formula>
    </cfRule>
    <cfRule type="expression" dxfId="2255" priority="1423">
      <formula>AND(OR(N64="frais de vie Jean",N64="frais de vie ATC 1",N64="frais de vie ATC 2",N64="frais bancaires"),T64="")</formula>
    </cfRule>
  </conditionalFormatting>
  <conditionalFormatting sqref="Q64:R64 Q69:R69 Q71:R76">
    <cfRule type="expression" dxfId="2254" priority="1420">
      <formula>AND(OR(O64="frais de vie",O64="frais bancaires"),#REF!&lt;0)</formula>
    </cfRule>
    <cfRule type="expression" dxfId="2253" priority="1421">
      <formula>AND(OR(O64="frais de vie",O64="frais bancaires"),#REF!="")</formula>
    </cfRule>
  </conditionalFormatting>
  <conditionalFormatting sqref="Q64 Q69 Q71:Q76">
    <cfRule type="expression" dxfId="2252" priority="1418">
      <formula>AND(OR(O64="frais de vie",O64="frais bancaires"),S64&lt;0)</formula>
    </cfRule>
    <cfRule type="expression" dxfId="2251" priority="1419">
      <formula>AND(OR(O64="frais de vie",O64="frais bancaires"),S64="")</formula>
    </cfRule>
  </conditionalFormatting>
  <conditionalFormatting sqref="R63">
    <cfRule type="expression" dxfId="2250" priority="1416">
      <formula>AND(OR(P63="frais de vie",P63="frais bancaires"),#REF!&lt;0)</formula>
    </cfRule>
    <cfRule type="expression" dxfId="2249" priority="1417">
      <formula>AND(OR(P63="frais de vie",P63="frais bancaires"),#REF!="")</formula>
    </cfRule>
  </conditionalFormatting>
  <conditionalFormatting sqref="R63">
    <cfRule type="expression" dxfId="2248" priority="1414">
      <formula>AND(OR(P63="frais de vie",P63="frais bancaires"),#REF!&lt;0)</formula>
    </cfRule>
    <cfRule type="expression" dxfId="2247" priority="1415">
      <formula>AND(OR(P63="frais de vie",P63="frais bancaires"),#REF!="")</formula>
    </cfRule>
  </conditionalFormatting>
  <conditionalFormatting sqref="R262">
    <cfRule type="expression" dxfId="2246" priority="1412">
      <formula>AND(OR(P262="frais de vie",P262="frais bancaires"),#REF!&lt;0)</formula>
    </cfRule>
    <cfRule type="expression" dxfId="2245" priority="1413">
      <formula>AND(OR(P262="frais de vie",P262="frais bancaires"),#REF!="")</formula>
    </cfRule>
  </conditionalFormatting>
  <conditionalFormatting sqref="R71:R76">
    <cfRule type="expression" dxfId="2244" priority="1410">
      <formula>AND(OR(P71="frais de vie",P71="frais bancaires"),W18&lt;0)</formula>
    </cfRule>
    <cfRule type="expression" dxfId="2243" priority="1411">
      <formula>AND(OR(P71="frais de vie",P71="frais bancaires"),W18="")</formula>
    </cfRule>
  </conditionalFormatting>
  <conditionalFormatting sqref="R78:R90 R64:R65">
    <cfRule type="expression" dxfId="2242" priority="1408">
      <formula>AND(OR(P64="frais de vie",P64="frais bancaires"),W16&lt;0)</formula>
    </cfRule>
    <cfRule type="expression" dxfId="2241" priority="1409">
      <formula>AND(OR(P64="frais de vie",P64="frais bancaires"),W16="")</formula>
    </cfRule>
  </conditionalFormatting>
  <conditionalFormatting sqref="R71:R76">
    <cfRule type="expression" dxfId="2240" priority="1406">
      <formula>AND(OR(P71="frais de vie",P71="frais bancaires"),W20&lt;0)</formula>
    </cfRule>
    <cfRule type="expression" dxfId="2239" priority="1407">
      <formula>AND(OR(P71="frais de vie",P71="frais bancaires"),W20="")</formula>
    </cfRule>
  </conditionalFormatting>
  <conditionalFormatting sqref="Q70:R70">
    <cfRule type="expression" dxfId="2238" priority="1404">
      <formula>AND(OR(O70="frais de vie",O70="frais bancaires"),#REF!&lt;0)</formula>
    </cfRule>
    <cfRule type="expression" dxfId="2237" priority="1405">
      <formula>AND(OR(O70="frais de vie",O70="frais bancaires"),#REF!="")</formula>
    </cfRule>
  </conditionalFormatting>
  <conditionalFormatting sqref="Q70">
    <cfRule type="expression" dxfId="2236" priority="1402">
      <formula>AND(OR(O70="frais de vie",O70="frais bancaires"),S70&lt;0)</formula>
    </cfRule>
    <cfRule type="expression" dxfId="2235" priority="1403">
      <formula>AND(OR(O70="frais de vie",O70="frais bancaires"),S70="")</formula>
    </cfRule>
  </conditionalFormatting>
  <conditionalFormatting sqref="P70">
    <cfRule type="expression" dxfId="2234" priority="1400">
      <formula>AND(OR(N70="frais de vie Jean",N70="frais de vie ATC 1",N70="frais de vie ATC 2",N70="frais bancaires"),T70&lt;0)</formula>
    </cfRule>
    <cfRule type="expression" dxfId="2233" priority="1401">
      <formula>AND(OR(N70="frais de vie Jean",N70="frais de vie ATC 1",N70="frais de vie ATC 2",N70="frais bancaires"),T70="")</formula>
    </cfRule>
  </conditionalFormatting>
  <conditionalFormatting sqref="Q70:R70">
    <cfRule type="expression" dxfId="2232" priority="1398">
      <formula>AND(OR(O70="frais de vie",O70="frais bancaires"),#REF!&lt;0)</formula>
    </cfRule>
    <cfRule type="expression" dxfId="2231" priority="1399">
      <formula>AND(OR(O70="frais de vie",O70="frais bancaires"),#REF!="")</formula>
    </cfRule>
  </conditionalFormatting>
  <conditionalFormatting sqref="Q70">
    <cfRule type="expression" dxfId="2230" priority="1396">
      <formula>AND(OR(O70="frais de vie",O70="frais bancaires"),S70&lt;0)</formula>
    </cfRule>
    <cfRule type="expression" dxfId="2229" priority="1397">
      <formula>AND(OR(O70="frais de vie",O70="frais bancaires"),S70="")</formula>
    </cfRule>
  </conditionalFormatting>
  <conditionalFormatting sqref="Q67:R68">
    <cfRule type="expression" dxfId="2228" priority="1394">
      <formula>AND(OR(O67="frais de vie",O67="frais bancaires"),#REF!&lt;0)</formula>
    </cfRule>
    <cfRule type="expression" dxfId="2227" priority="1395">
      <formula>AND(OR(O67="frais de vie",O67="frais bancaires"),#REF!="")</formula>
    </cfRule>
  </conditionalFormatting>
  <conditionalFormatting sqref="Q67:Q68">
    <cfRule type="expression" dxfId="2226" priority="1392">
      <formula>AND(OR(O67="frais de vie",O67="frais bancaires"),S67&lt;0)</formula>
    </cfRule>
    <cfRule type="expression" dxfId="2225" priority="1393">
      <formula>AND(OR(O67="frais de vie",O67="frais bancaires"),S67="")</formula>
    </cfRule>
  </conditionalFormatting>
  <conditionalFormatting sqref="P67:P68">
    <cfRule type="expression" dxfId="2224" priority="1390">
      <formula>AND(OR(N67="frais de vie Jean",N67="frais de vie ATC 1",N67="frais de vie ATC 2",N67="frais bancaires"),T67&lt;0)</formula>
    </cfRule>
    <cfRule type="expression" dxfId="2223" priority="1391">
      <formula>AND(OR(N67="frais de vie Jean",N67="frais de vie ATC 1",N67="frais de vie ATC 2",N67="frais bancaires"),T67="")</formula>
    </cfRule>
  </conditionalFormatting>
  <conditionalFormatting sqref="Q67:R68">
    <cfRule type="expression" dxfId="2222" priority="1388">
      <formula>AND(OR(O67="frais de vie",O67="frais bancaires"),#REF!&lt;0)</formula>
    </cfRule>
    <cfRule type="expression" dxfId="2221" priority="1389">
      <formula>AND(OR(O67="frais de vie",O67="frais bancaires"),#REF!="")</formula>
    </cfRule>
  </conditionalFormatting>
  <conditionalFormatting sqref="Q67:Q68">
    <cfRule type="expression" dxfId="2220" priority="1386">
      <formula>AND(OR(O67="frais de vie",O67="frais bancaires"),S67&lt;0)</formula>
    </cfRule>
    <cfRule type="expression" dxfId="2219" priority="1387">
      <formula>AND(OR(O67="frais de vie",O67="frais bancaires"),S67="")</formula>
    </cfRule>
  </conditionalFormatting>
  <conditionalFormatting sqref="R77 R69:R70">
    <cfRule type="expression" dxfId="2218" priority="1384">
      <formula>AND(OR(P69="frais de vie",P69="frais bancaires"),W19&lt;0)</formula>
    </cfRule>
    <cfRule type="expression" dxfId="2217" priority="1385">
      <formula>AND(OR(P69="frais de vie",P69="frais bancaires"),W19="")</formula>
    </cfRule>
  </conditionalFormatting>
  <conditionalFormatting sqref="R242">
    <cfRule type="expression" dxfId="2216" priority="1382">
      <formula>AND(OR(P242="frais de vie",P242="frais bancaires"),#REF!&lt;0)</formula>
    </cfRule>
    <cfRule type="expression" dxfId="2215" priority="1383">
      <formula>AND(OR(P242="frais de vie",P242="frais bancaires"),#REF!="")</formula>
    </cfRule>
  </conditionalFormatting>
  <conditionalFormatting sqref="P79:P84 P91:P95">
    <cfRule type="expression" dxfId="2214" priority="1380">
      <formula>AND(OR(N79="frais de vie Jean",N79="frais de vie ATC 1",N79="frais de vie ATC 2",N79="frais bancaires"),T79&lt;0)</formula>
    </cfRule>
    <cfRule type="expression" dxfId="2213" priority="1381">
      <formula>AND(OR(N79="frais de vie Jean",N79="frais de vie ATC 1",N79="frais de vie ATC 2",N79="frais bancaires"),T79="")</formula>
    </cfRule>
  </conditionalFormatting>
  <conditionalFormatting sqref="Q79:R84 Q91:R95">
    <cfRule type="expression" dxfId="2212" priority="1378">
      <formula>AND(OR(O79="frais de vie",O79="frais bancaires"),#REF!&lt;0)</formula>
    </cfRule>
    <cfRule type="expression" dxfId="2211" priority="1379">
      <formula>AND(OR(O79="frais de vie",O79="frais bancaires"),#REF!="")</formula>
    </cfRule>
  </conditionalFormatting>
  <conditionalFormatting sqref="Q79:Q84 Q91:Q95">
    <cfRule type="expression" dxfId="2210" priority="1376">
      <formula>AND(OR(O79="frais de vie",O79="frais bancaires"),S79&lt;0)</formula>
    </cfRule>
    <cfRule type="expression" dxfId="2209" priority="1377">
      <formula>AND(OR(O79="frais de vie",O79="frais bancaires"),S79="")</formula>
    </cfRule>
  </conditionalFormatting>
  <conditionalFormatting sqref="R91:R95">
    <cfRule type="expression" dxfId="2208" priority="1374">
      <formula>AND(OR(P91="frais de vie",P91="frais bancaires"),W21&lt;0)</formula>
    </cfRule>
    <cfRule type="expression" dxfId="2207" priority="1375">
      <formula>AND(OR(P91="frais de vie",P91="frais bancaires"),W21="")</formula>
    </cfRule>
  </conditionalFormatting>
  <conditionalFormatting sqref="R91:R95">
    <cfRule type="expression" dxfId="2206" priority="1372">
      <formula>AND(OR(P91="frais de vie",P91="frais bancaires"),W23&lt;0)</formula>
    </cfRule>
    <cfRule type="expression" dxfId="2205" priority="1373">
      <formula>AND(OR(P91="frais de vie",P91="frais bancaires"),W23="")</formula>
    </cfRule>
  </conditionalFormatting>
  <conditionalFormatting sqref="Q81:R84 Q91:R95">
    <cfRule type="expression" dxfId="2204" priority="1370">
      <formula>AND(OR(O81="frais de vie",O81="frais bancaires"),#REF!&lt;0)</formula>
    </cfRule>
    <cfRule type="expression" dxfId="2203" priority="1371">
      <formula>AND(OR(O81="frais de vie",O81="frais bancaires"),#REF!="")</formula>
    </cfRule>
  </conditionalFormatting>
  <conditionalFormatting sqref="Q81:Q84 Q91:Q95">
    <cfRule type="expression" dxfId="2202" priority="1368">
      <formula>AND(OR(O81="frais de vie",O81="frais bancaires"),S81&lt;0)</formula>
    </cfRule>
    <cfRule type="expression" dxfId="2201" priority="1369">
      <formula>AND(OR(O81="frais de vie",O81="frais bancaires"),S81="")</formula>
    </cfRule>
  </conditionalFormatting>
  <conditionalFormatting sqref="P81:P84 P91:P95">
    <cfRule type="expression" dxfId="2200" priority="1366">
      <formula>AND(OR(N81="frais de vie Jean",N81="frais de vie ATC 1",N81="frais de vie ATC 2",N81="frais bancaires"),T81&lt;0)</formula>
    </cfRule>
    <cfRule type="expression" dxfId="2199" priority="1367">
      <formula>AND(OR(N81="frais de vie Jean",N81="frais de vie ATC 1",N81="frais de vie ATC 2",N81="frais bancaires"),T81="")</formula>
    </cfRule>
  </conditionalFormatting>
  <conditionalFormatting sqref="Q81:R84 Q91:R95">
    <cfRule type="expression" dxfId="2198" priority="1364">
      <formula>AND(OR(O81="frais de vie",O81="frais bancaires"),#REF!&lt;0)</formula>
    </cfRule>
    <cfRule type="expression" dxfId="2197" priority="1365">
      <formula>AND(OR(O81="frais de vie",O81="frais bancaires"),#REF!="")</formula>
    </cfRule>
  </conditionalFormatting>
  <conditionalFormatting sqref="Q81:Q84 Q91:Q95">
    <cfRule type="expression" dxfId="2196" priority="1362">
      <formula>AND(OR(O81="frais de vie",O81="frais bancaires"),S81&lt;0)</formula>
    </cfRule>
    <cfRule type="expression" dxfId="2195" priority="1363">
      <formula>AND(OR(O81="frais de vie",O81="frais bancaires"),S81="")</formula>
    </cfRule>
  </conditionalFormatting>
  <conditionalFormatting sqref="R81:R90">
    <cfRule type="expression" dxfId="2194" priority="1360">
      <formula>AND(OR(P81="frais de vie",P81="frais bancaires"),W17&lt;0)</formula>
    </cfRule>
    <cfRule type="expression" dxfId="2193" priority="1361">
      <formula>AND(OR(P81="frais de vie",P81="frais bancaires"),W17="")</formula>
    </cfRule>
  </conditionalFormatting>
  <conditionalFormatting sqref="R81:R90">
    <cfRule type="expression" dxfId="2192" priority="1358">
      <formula>AND(OR(P81="frais de vie",P81="frais bancaires"),W19&lt;0)</formula>
    </cfRule>
    <cfRule type="expression" dxfId="2191" priority="1359">
      <formula>AND(OR(P81="frais de vie",P81="frais bancaires"),W19="")</formula>
    </cfRule>
  </conditionalFormatting>
  <conditionalFormatting sqref="R249:R250">
    <cfRule type="expression" dxfId="2190" priority="1356">
      <formula>AND(OR(P249="frais de vie",P249="frais bancaires"),#REF!&lt;0)</formula>
    </cfRule>
    <cfRule type="expression" dxfId="2189" priority="1357">
      <formula>AND(OR(P249="frais de vie",P249="frais bancaires"),#REF!="")</formula>
    </cfRule>
  </conditionalFormatting>
  <conditionalFormatting sqref="R264">
    <cfRule type="expression" dxfId="2188" priority="1354">
      <formula>AND(OR(P264="frais de vie",P264="frais bancaires"),#REF!&lt;0)</formula>
    </cfRule>
    <cfRule type="expression" dxfId="2187" priority="1355">
      <formula>AND(OR(P264="frais de vie",P264="frais bancaires"),#REF!="")</formula>
    </cfRule>
  </conditionalFormatting>
  <conditionalFormatting sqref="R261">
    <cfRule type="expression" dxfId="2186" priority="1352">
      <formula>AND(OR(P261="frais de vie",P261="frais bancaires"),#REF!&lt;0)</formula>
    </cfRule>
    <cfRule type="expression" dxfId="2185" priority="1353">
      <formula>AND(OR(P261="frais de vie",P261="frais bancaires"),#REF!="")</formula>
    </cfRule>
  </conditionalFormatting>
  <conditionalFormatting sqref="R243:R244">
    <cfRule type="expression" dxfId="2184" priority="1350">
      <formula>AND(OR(P243="frais de vie",P243="frais bancaires"),#REF!&lt;0)</formula>
    </cfRule>
    <cfRule type="expression" dxfId="2183" priority="1351">
      <formula>AND(OR(P243="frais de vie",P243="frais bancaires"),#REF!="")</formula>
    </cfRule>
  </conditionalFormatting>
  <conditionalFormatting sqref="R259">
    <cfRule type="expression" dxfId="2182" priority="1348">
      <formula>AND(OR(P259="frais de vie",P259="frais bancaires"),#REF!&lt;0)</formula>
    </cfRule>
    <cfRule type="expression" dxfId="2181" priority="1349">
      <formula>AND(OR(P259="frais de vie",P259="frais bancaires"),#REF!="")</formula>
    </cfRule>
  </conditionalFormatting>
  <conditionalFormatting sqref="R266:R267">
    <cfRule type="expression" dxfId="2180" priority="1346">
      <formula>AND(OR(P266="frais de vie",P266="frais bancaires"),#REF!&lt;0)</formula>
    </cfRule>
    <cfRule type="expression" dxfId="2179" priority="1347">
      <formula>AND(OR(P266="frais de vie",P266="frais bancaires"),#REF!="")</formula>
    </cfRule>
  </conditionalFormatting>
  <conditionalFormatting sqref="R263">
    <cfRule type="expression" dxfId="2178" priority="1344">
      <formula>AND(OR(P263="frais de vie",P263="frais bancaires"),#REF!&lt;0)</formula>
    </cfRule>
    <cfRule type="expression" dxfId="2177" priority="1345">
      <formula>AND(OR(P263="frais de vie",P263="frais bancaires"),#REF!="")</formula>
    </cfRule>
  </conditionalFormatting>
  <conditionalFormatting sqref="R98 R100">
    <cfRule type="expression" dxfId="2176" priority="1342">
      <formula>AND(OR(P98="frais de vie",P98="frais bancaires"),W2&lt;0)</formula>
    </cfRule>
    <cfRule type="expression" dxfId="2175" priority="1343">
      <formula>AND(OR(P98="frais de vie",P98="frais bancaires"),W2="")</formula>
    </cfRule>
  </conditionalFormatting>
  <conditionalFormatting sqref="R98 R100">
    <cfRule type="expression" dxfId="2174" priority="1340">
      <formula>AND(OR(P98="frais de vie",P98="frais bancaires"),W4&lt;0)</formula>
    </cfRule>
    <cfRule type="expression" dxfId="2173" priority="1341">
      <formula>AND(OR(P98="frais de vie",P98="frais bancaires"),W4="")</formula>
    </cfRule>
  </conditionalFormatting>
  <conditionalFormatting sqref="R91:R95">
    <cfRule type="expression" dxfId="2172" priority="1338">
      <formula>AND(OR(P91="frais de vie",P91="frais bancaires"),W37&lt;0)</formula>
    </cfRule>
    <cfRule type="expression" dxfId="2171" priority="1339">
      <formula>AND(OR(P91="frais de vie",P91="frais bancaires"),W37="")</formula>
    </cfRule>
  </conditionalFormatting>
  <conditionalFormatting sqref="P85:P90">
    <cfRule type="expression" dxfId="2170" priority="1336">
      <formula>AND(OR(N85="frais de vie Jean",N85="frais de vie ATC 1",N85="frais de vie ATC 2",N85="frais bancaires"),T85&lt;0)</formula>
    </cfRule>
    <cfRule type="expression" dxfId="2169" priority="1337">
      <formula>AND(OR(N85="frais de vie Jean",N85="frais de vie ATC 1",N85="frais de vie ATC 2",N85="frais bancaires"),T85="")</formula>
    </cfRule>
  </conditionalFormatting>
  <conditionalFormatting sqref="Q85:R90">
    <cfRule type="expression" dxfId="2168" priority="1334">
      <formula>AND(OR(O85="frais de vie",O85="frais bancaires"),#REF!&lt;0)</formula>
    </cfRule>
    <cfRule type="expression" dxfId="2167" priority="1335">
      <formula>AND(OR(O85="frais de vie",O85="frais bancaires"),#REF!="")</formula>
    </cfRule>
  </conditionalFormatting>
  <conditionalFormatting sqref="Q85:Q90">
    <cfRule type="expression" dxfId="2166" priority="1332">
      <formula>AND(OR(O85="frais de vie",O85="frais bancaires"),S85&lt;0)</formula>
    </cfRule>
    <cfRule type="expression" dxfId="2165" priority="1333">
      <formula>AND(OR(O85="frais de vie",O85="frais bancaires"),S85="")</formula>
    </cfRule>
  </conditionalFormatting>
  <conditionalFormatting sqref="Q85:R90">
    <cfRule type="expression" dxfId="2164" priority="1330">
      <formula>AND(OR(O85="frais de vie",O85="frais bancaires"),#REF!&lt;0)</formula>
    </cfRule>
    <cfRule type="expression" dxfId="2163" priority="1331">
      <formula>AND(OR(O85="frais de vie",O85="frais bancaires"),#REF!="")</formula>
    </cfRule>
  </conditionalFormatting>
  <conditionalFormatting sqref="Q85:Q90">
    <cfRule type="expression" dxfId="2162" priority="1328">
      <formula>AND(OR(O85="frais de vie",O85="frais bancaires"),S85&lt;0)</formula>
    </cfRule>
    <cfRule type="expression" dxfId="2161" priority="1329">
      <formula>AND(OR(O85="frais de vie",O85="frais bancaires"),S85="")</formula>
    </cfRule>
  </conditionalFormatting>
  <conditionalFormatting sqref="P85:P90">
    <cfRule type="expression" dxfId="2160" priority="1326">
      <formula>AND(OR(N85="frais de vie Jean",N85="frais de vie ATC 1",N85="frais de vie ATC 2",N85="frais bancaires"),T85&lt;0)</formula>
    </cfRule>
    <cfRule type="expression" dxfId="2159" priority="1327">
      <formula>AND(OR(N85="frais de vie Jean",N85="frais de vie ATC 1",N85="frais de vie ATC 2",N85="frais bancaires"),T85="")</formula>
    </cfRule>
  </conditionalFormatting>
  <conditionalFormatting sqref="Q85:R90">
    <cfRule type="expression" dxfId="2158" priority="1324">
      <formula>AND(OR(O85="frais de vie",O85="frais bancaires"),#REF!&lt;0)</formula>
    </cfRule>
    <cfRule type="expression" dxfId="2157" priority="1325">
      <formula>AND(OR(O85="frais de vie",O85="frais bancaires"),#REF!="")</formula>
    </cfRule>
  </conditionalFormatting>
  <conditionalFormatting sqref="Q85:Q90">
    <cfRule type="expression" dxfId="2156" priority="1322">
      <formula>AND(OR(O85="frais de vie",O85="frais bancaires"),S85&lt;0)</formula>
    </cfRule>
    <cfRule type="expression" dxfId="2155" priority="1323">
      <formula>AND(OR(O85="frais de vie",O85="frais bancaires"),S85="")</formula>
    </cfRule>
  </conditionalFormatting>
  <conditionalFormatting sqref="Q63">
    <cfRule type="expression" dxfId="2154" priority="1320">
      <formula>AND(OR(O62="frais de vie",O62="frais bancaires"),#REF!&lt;0)</formula>
    </cfRule>
    <cfRule type="expression" dxfId="2153" priority="1321">
      <formula>AND(OR(O62="frais de vie",O62="frais bancaires"),#REF!="")</formula>
    </cfRule>
  </conditionalFormatting>
  <conditionalFormatting sqref="Q63">
    <cfRule type="expression" dxfId="2152" priority="1318">
      <formula>AND(OR(O62="frais de vie",O62="frais bancaires"),S62&lt;0)</formula>
    </cfRule>
    <cfRule type="expression" dxfId="2151" priority="1319">
      <formula>AND(OR(O62="frais de vie",O62="frais bancaires"),S62="")</formula>
    </cfRule>
  </conditionalFormatting>
  <conditionalFormatting sqref="Q63">
    <cfRule type="expression" dxfId="2150" priority="1316">
      <formula>AND(OR(O62="frais de vie",O62="frais bancaires"),#REF!&lt;0)</formula>
    </cfRule>
    <cfRule type="expression" dxfId="2149" priority="1317">
      <formula>AND(OR(O62="frais de vie",O62="frais bancaires"),#REF!="")</formula>
    </cfRule>
  </conditionalFormatting>
  <conditionalFormatting sqref="Q120:R120 R121:R123 R118:R119">
    <cfRule type="expression" dxfId="2148" priority="1314">
      <formula>AND(OR(O118="frais de vie",O118="frais bancaires"),#REF!&lt;0)</formula>
    </cfRule>
    <cfRule type="expression" dxfId="2147" priority="1315">
      <formula>AND(OR(O118="frais de vie",O118="frais bancaires"),#REF!="")</formula>
    </cfRule>
  </conditionalFormatting>
  <conditionalFormatting sqref="Q120">
    <cfRule type="expression" dxfId="2146" priority="1312">
      <formula>AND(OR(O120="frais de vie",O120="frais bancaires"),S120&lt;0)</formula>
    </cfRule>
    <cfRule type="expression" dxfId="2145" priority="1313">
      <formula>AND(OR(O120="frais de vie",O120="frais bancaires"),S120="")</formula>
    </cfRule>
  </conditionalFormatting>
  <conditionalFormatting sqref="P118:P123">
    <cfRule type="expression" dxfId="2144" priority="1310">
      <formula>AND(OR(N118="frais de vie Jean",N118="frais de vie ATC 1",N118="frais de vie ATC 2",N118="frais bancaires"),T118&lt;0)</formula>
    </cfRule>
    <cfRule type="expression" dxfId="2143" priority="1311">
      <formula>AND(OR(N118="frais de vie Jean",N118="frais de vie ATC 1",N118="frais de vie ATC 2",N118="frais bancaires"),T118="")</formula>
    </cfRule>
  </conditionalFormatting>
  <conditionalFormatting sqref="Q120:R120 R121:R123 R118:R119">
    <cfRule type="expression" dxfId="2142" priority="1308">
      <formula>AND(OR(O118="frais de vie",O118="frais bancaires"),#REF!&lt;0)</formula>
    </cfRule>
    <cfRule type="expression" dxfId="2141" priority="1309">
      <formula>AND(OR(O118="frais de vie",O118="frais bancaires"),#REF!="")</formula>
    </cfRule>
  </conditionalFormatting>
  <conditionalFormatting sqref="Q120">
    <cfRule type="expression" dxfId="2140" priority="1306">
      <formula>AND(OR(O120="frais de vie",O120="frais bancaires"),S120&lt;0)</formula>
    </cfRule>
    <cfRule type="expression" dxfId="2139" priority="1307">
      <formula>AND(OR(O120="frais de vie",O120="frais bancaires"),S120="")</formula>
    </cfRule>
  </conditionalFormatting>
  <conditionalFormatting sqref="R105 Q106:R112 R116:R117 Q115:R115">
    <cfRule type="expression" dxfId="2138" priority="1304">
      <formula>AND(OR(O105="frais de vie",O105="frais bancaires"),#REF!&lt;0)</formula>
    </cfRule>
    <cfRule type="expression" dxfId="2137" priority="1305">
      <formula>AND(OR(O105="frais de vie",O105="frais bancaires"),#REF!="")</formula>
    </cfRule>
  </conditionalFormatting>
  <conditionalFormatting sqref="Q106:Q112 Q115">
    <cfRule type="expression" dxfId="2136" priority="1302">
      <formula>AND(OR(O106="frais de vie",O106="frais bancaires"),S106&lt;0)</formula>
    </cfRule>
    <cfRule type="expression" dxfId="2135" priority="1303">
      <formula>AND(OR(O106="frais de vie",O106="frais bancaires"),S106="")</formula>
    </cfRule>
  </conditionalFormatting>
  <conditionalFormatting sqref="P105:P112 P115:P117">
    <cfRule type="expression" dxfId="2134" priority="1300">
      <formula>AND(OR(N105="frais de vie Jean",N105="frais de vie ATC 1",N105="frais de vie ATC 2",N105="frais bancaires"),T105&lt;0)</formula>
    </cfRule>
    <cfRule type="expression" dxfId="2133" priority="1301">
      <formula>AND(OR(N105="frais de vie Jean",N105="frais de vie ATC 1",N105="frais de vie ATC 2",N105="frais bancaires"),T105="")</formula>
    </cfRule>
  </conditionalFormatting>
  <conditionalFormatting sqref="R105 Q106:R112 R116:R117 Q115:R115">
    <cfRule type="expression" dxfId="2132" priority="1298">
      <formula>AND(OR(O105="frais de vie",O105="frais bancaires"),#REF!&lt;0)</formula>
    </cfRule>
    <cfRule type="expression" dxfId="2131" priority="1299">
      <formula>AND(OR(O105="frais de vie",O105="frais bancaires"),#REF!="")</formula>
    </cfRule>
  </conditionalFormatting>
  <conditionalFormatting sqref="Q106:Q112 Q115">
    <cfRule type="expression" dxfId="2130" priority="1296">
      <formula>AND(OR(O106="frais de vie",O106="frais bancaires"),S106&lt;0)</formula>
    </cfRule>
    <cfRule type="expression" dxfId="2129" priority="1297">
      <formula>AND(OR(O106="frais de vie",O106="frais bancaires"),S106="")</formula>
    </cfRule>
  </conditionalFormatting>
  <conditionalFormatting sqref="R96 R98 R101:R104">
    <cfRule type="expression" dxfId="2128" priority="1294">
      <formula>AND(OR(P96="frais de vie",P96="frais bancaires"),#REF!&lt;0)</formula>
    </cfRule>
    <cfRule type="expression" dxfId="2127" priority="1295">
      <formula>AND(OR(P96="frais de vie",P96="frais bancaires"),#REF!="")</formula>
    </cfRule>
  </conditionalFormatting>
  <conditionalFormatting sqref="P96 P101:P104">
    <cfRule type="expression" dxfId="2126" priority="1292">
      <formula>AND(OR(N96="frais de vie Jean",N96="frais de vie ATC 1",N96="frais de vie ATC 2",N96="frais bancaires"),T96&lt;0)</formula>
    </cfRule>
    <cfRule type="expression" dxfId="2125" priority="1293">
      <formula>AND(OR(N96="frais de vie Jean",N96="frais de vie ATC 1",N96="frais de vie ATC 2",N96="frais bancaires"),T96="")</formula>
    </cfRule>
  </conditionalFormatting>
  <conditionalFormatting sqref="R96 R98 R101:R104">
    <cfRule type="expression" dxfId="2124" priority="1290">
      <formula>AND(OR(P96="frais de vie",P96="frais bancaires"),#REF!&lt;0)</formula>
    </cfRule>
    <cfRule type="expression" dxfId="2123" priority="1291">
      <formula>AND(OR(P96="frais de vie",P96="frais bancaires"),#REF!="")</formula>
    </cfRule>
  </conditionalFormatting>
  <conditionalFormatting sqref="R101:R119 L119 L121:L124 L128:L131 L134:L136 L140:L143 L146 L152:L153">
    <cfRule type="expression" dxfId="2122" priority="1288">
      <formula>AND(OR(J101="frais de vie",J101="frais bancaires"),Q4&lt;0)</formula>
    </cfRule>
    <cfRule type="expression" dxfId="2121" priority="1289">
      <formula>AND(OR(J101="frais de vie",J101="frais bancaires"),Q4="")</formula>
    </cfRule>
  </conditionalFormatting>
  <conditionalFormatting sqref="R101:R114 R96:R97">
    <cfRule type="expression" dxfId="2120" priority="1286">
      <formula>AND(OR(P96="frais de vie",P96="frais bancaires"),W1&lt;0)</formula>
    </cfRule>
    <cfRule type="expression" dxfId="2119" priority="1287">
      <formula>AND(OR(P96="frais de vie",P96="frais bancaires"),W1="")</formula>
    </cfRule>
  </conditionalFormatting>
  <conditionalFormatting sqref="R97">
    <cfRule type="expression" dxfId="2118" priority="1284">
      <formula>AND(OR(P97="frais de vie",P97="frais bancaires"),#REF!&lt;0)</formula>
    </cfRule>
    <cfRule type="expression" dxfId="2117" priority="1285">
      <formula>AND(OR(P97="frais de vie",P97="frais bancaires"),#REF!="")</formula>
    </cfRule>
  </conditionalFormatting>
  <conditionalFormatting sqref="P97">
    <cfRule type="expression" dxfId="2116" priority="1282">
      <formula>AND(OR(N97="frais de vie Jean",N97="frais de vie ATC 1",N97="frais de vie ATC 2",N97="frais bancaires"),T97&lt;0)</formula>
    </cfRule>
    <cfRule type="expression" dxfId="2115" priority="1283">
      <formula>AND(OR(N97="frais de vie Jean",N97="frais de vie ATC 1",N97="frais de vie ATC 2",N97="frais bancaires"),T97="")</formula>
    </cfRule>
  </conditionalFormatting>
  <conditionalFormatting sqref="R97">
    <cfRule type="expression" dxfId="2114" priority="1280">
      <formula>AND(OR(P97="frais de vie",P97="frais bancaires"),#REF!&lt;0)</formula>
    </cfRule>
    <cfRule type="expression" dxfId="2113" priority="1281">
      <formula>AND(OR(P97="frais de vie",P97="frais bancaires"),#REF!="")</formula>
    </cfRule>
  </conditionalFormatting>
  <conditionalFormatting sqref="R100">
    <cfRule type="expression" dxfId="2112" priority="1278">
      <formula>AND(OR(P100="frais de vie",P100="frais bancaires"),#REF!&lt;0)</formula>
    </cfRule>
    <cfRule type="expression" dxfId="2111" priority="1279">
      <formula>AND(OR(P100="frais de vie",P100="frais bancaires"),#REF!="")</formula>
    </cfRule>
  </conditionalFormatting>
  <conditionalFormatting sqref="R100">
    <cfRule type="expression" dxfId="2110" priority="1276">
      <formula>AND(OR(P100="frais de vie",P100="frais bancaires"),#REF!&lt;0)</formula>
    </cfRule>
    <cfRule type="expression" dxfId="2109" priority="1277">
      <formula>AND(OR(P100="frais de vie",P100="frais bancaires"),#REF!="")</formula>
    </cfRule>
  </conditionalFormatting>
  <conditionalFormatting sqref="Q116:Q119 Q121:Q124">
    <cfRule type="expression" dxfId="2108" priority="1274">
      <formula>AND(OR(O116="frais de vie",O116="frais bancaires"),#REF!&lt;0)</formula>
    </cfRule>
    <cfRule type="expression" dxfId="2107" priority="1275">
      <formula>AND(OR(O116="frais de vie",O116="frais bancaires"),#REF!="")</formula>
    </cfRule>
  </conditionalFormatting>
  <conditionalFormatting sqref="Q116:Q119 Q121:Q124">
    <cfRule type="expression" dxfId="2106" priority="1272">
      <formula>AND(OR(O116="frais de vie",O116="frais bancaires"),S116&lt;0)</formula>
    </cfRule>
    <cfRule type="expression" dxfId="2105" priority="1273">
      <formula>AND(OR(O116="frais de vie",O116="frais bancaires"),S116="")</formula>
    </cfRule>
  </conditionalFormatting>
  <conditionalFormatting sqref="Q116:Q119 Q121:Q124">
    <cfRule type="expression" dxfId="2104" priority="1270">
      <formula>AND(OR(O116="frais de vie",O116="frais bancaires"),#REF!&lt;0)</formula>
    </cfRule>
    <cfRule type="expression" dxfId="2103" priority="1271">
      <formula>AND(OR(O116="frais de vie",O116="frais bancaires"),#REF!="")</formula>
    </cfRule>
  </conditionalFormatting>
  <conditionalFormatting sqref="Q116:Q119 Q121:Q124">
    <cfRule type="expression" dxfId="2102" priority="1268">
      <formula>AND(OR(O116="frais de vie",O116="frais bancaires"),S116&lt;0)</formula>
    </cfRule>
    <cfRule type="expression" dxfId="2101" priority="1269">
      <formula>AND(OR(O116="frais de vie",O116="frais bancaires"),S116="")</formula>
    </cfRule>
  </conditionalFormatting>
  <conditionalFormatting sqref="R115:R119 L119 L121:L124 L128:L131 L134:L136 L140:L143 L146 L152:L153 L155:L156">
    <cfRule type="expression" dxfId="2100" priority="1266">
      <formula>AND(OR(J115="frais de vie",J115="frais bancaires"),Q16&lt;0)</formula>
    </cfRule>
    <cfRule type="expression" dxfId="2099" priority="1267">
      <formula>AND(OR(J115="frais de vie",J115="frais bancaires"),Q16="")</formula>
    </cfRule>
  </conditionalFormatting>
  <conditionalFormatting sqref="Q113:R114">
    <cfRule type="expression" dxfId="2098" priority="1264">
      <formula>AND(OR(O113="frais de vie",O113="frais bancaires"),#REF!&lt;0)</formula>
    </cfRule>
    <cfRule type="expression" dxfId="2097" priority="1265">
      <formula>AND(OR(O113="frais de vie",O113="frais bancaires"),#REF!="")</formula>
    </cfRule>
  </conditionalFormatting>
  <conditionalFormatting sqref="Q113:Q114">
    <cfRule type="expression" dxfId="2096" priority="1262">
      <formula>AND(OR(O113="frais de vie",O113="frais bancaires"),S113&lt;0)</formula>
    </cfRule>
    <cfRule type="expression" dxfId="2095" priority="1263">
      <formula>AND(OR(O113="frais de vie",O113="frais bancaires"),S113="")</formula>
    </cfRule>
  </conditionalFormatting>
  <conditionalFormatting sqref="P113:P114">
    <cfRule type="expression" dxfId="2094" priority="1260">
      <formula>AND(OR(N113="frais de vie Jean",N113="frais de vie ATC 1",N113="frais de vie ATC 2",N113="frais bancaires"),T113&lt;0)</formula>
    </cfRule>
    <cfRule type="expression" dxfId="2093" priority="1261">
      <formula>AND(OR(N113="frais de vie Jean",N113="frais de vie ATC 1",N113="frais de vie ATC 2",N113="frais bancaires"),T113="")</formula>
    </cfRule>
  </conditionalFormatting>
  <conditionalFormatting sqref="Q113:R114">
    <cfRule type="expression" dxfId="2092" priority="1258">
      <formula>AND(OR(O113="frais de vie",O113="frais bancaires"),#REF!&lt;0)</formula>
    </cfRule>
    <cfRule type="expression" dxfId="2091" priority="1259">
      <formula>AND(OR(O113="frais de vie",O113="frais bancaires"),#REF!="")</formula>
    </cfRule>
  </conditionalFormatting>
  <conditionalFormatting sqref="Q113:Q114">
    <cfRule type="expression" dxfId="2090" priority="1256">
      <formula>AND(OR(O113="frais de vie",O113="frais bancaires"),S113&lt;0)</formula>
    </cfRule>
    <cfRule type="expression" dxfId="2089" priority="1257">
      <formula>AND(OR(O113="frais de vie",O113="frais bancaires"),S113="")</formula>
    </cfRule>
  </conditionalFormatting>
  <conditionalFormatting sqref="R258">
    <cfRule type="expression" dxfId="2088" priority="1254">
      <formula>AND(OR(P258="frais de vie",P258="frais bancaires"),#REF!&lt;0)</formula>
    </cfRule>
    <cfRule type="expression" dxfId="2087" priority="1255">
      <formula>AND(OR(P258="frais de vie",P258="frais bancaires"),#REF!="")</formula>
    </cfRule>
  </conditionalFormatting>
  <conditionalFormatting sqref="R246">
    <cfRule type="expression" dxfId="2086" priority="1252">
      <formula>AND(OR(P246="frais de vie",P246="frais bancaires"),#REF!&lt;0)</formula>
    </cfRule>
    <cfRule type="expression" dxfId="2085" priority="1253">
      <formula>AND(OR(P246="frais de vie",P246="frais bancaires"),#REF!="")</formula>
    </cfRule>
  </conditionalFormatting>
  <conditionalFormatting sqref="R124 R153:R158">
    <cfRule type="expression" dxfId="2084" priority="1250">
      <formula>AND(OR(P124="frais de vie",P124="frais bancaires"),#REF!&lt;0)</formula>
    </cfRule>
    <cfRule type="expression" dxfId="2083" priority="1251">
      <formula>AND(OR(P124="frais de vie",P124="frais bancaires"),#REF!="")</formula>
    </cfRule>
  </conditionalFormatting>
  <conditionalFormatting sqref="P124">
    <cfRule type="expression" dxfId="2082" priority="1248">
      <formula>AND(OR(N124="frais de vie Jean",N124="frais de vie ATC 1",N124="frais de vie ATC 2",N124="frais bancaires"),T124&lt;0)</formula>
    </cfRule>
    <cfRule type="expression" dxfId="2081" priority="1249">
      <formula>AND(OR(N124="frais de vie Jean",N124="frais de vie ATC 1",N124="frais de vie ATC 2",N124="frais bancaires"),T124="")</formula>
    </cfRule>
  </conditionalFormatting>
  <conditionalFormatting sqref="R124">
    <cfRule type="expression" dxfId="2080" priority="1246">
      <formula>AND(OR(P124="frais de vie",P124="frais bancaires"),#REF!&lt;0)</formula>
    </cfRule>
    <cfRule type="expression" dxfId="2079" priority="1247">
      <formula>AND(OR(P124="frais de vie",P124="frais bancaires"),#REF!="")</formula>
    </cfRule>
  </conditionalFormatting>
  <conditionalFormatting sqref="R253">
    <cfRule type="expression" dxfId="2078" priority="1244">
      <formula>AND(OR(P253="frais de vie",P253="frais bancaires"),#REF!&lt;0)</formula>
    </cfRule>
    <cfRule type="expression" dxfId="2077" priority="1245">
      <formula>AND(OR(P253="frais de vie",P253="frais bancaires"),#REF!="")</formula>
    </cfRule>
  </conditionalFormatting>
  <conditionalFormatting sqref="R131 Q145:R145 Q151:R151 R152 R146:R147">
    <cfRule type="expression" dxfId="2076" priority="1242">
      <formula>AND(OR(O131="frais de vie",O131="frais bancaires"),#REF!&lt;0)</formula>
    </cfRule>
    <cfRule type="expression" dxfId="2075" priority="1243">
      <formula>AND(OR(O131="frais de vie",O131="frais bancaires"),#REF!="")</formula>
    </cfRule>
  </conditionalFormatting>
  <conditionalFormatting sqref="Q145 Q151">
    <cfRule type="expression" dxfId="2074" priority="1240">
      <formula>AND(OR(O145="frais de vie",O145="frais bancaires"),S145&lt;0)</formula>
    </cfRule>
    <cfRule type="expression" dxfId="2073" priority="1241">
      <formula>AND(OR(O145="frais de vie",O145="frais bancaires"),S145="")</formula>
    </cfRule>
  </conditionalFormatting>
  <conditionalFormatting sqref="P145:P147">
    <cfRule type="expression" dxfId="2072" priority="1238">
      <formula>AND(OR(N145="frais de vie Jean",N145="frais de vie ATC 1",N145="frais de vie ATC 2",N145="frais bancaires"),T145&lt;0)</formula>
    </cfRule>
    <cfRule type="expression" dxfId="2071" priority="1239">
      <formula>AND(OR(N145="frais de vie Jean",N145="frais de vie ATC 1",N145="frais de vie ATC 2",N145="frais bancaires"),T145="")</formula>
    </cfRule>
  </conditionalFormatting>
  <conditionalFormatting sqref="R131 Q145:R145 Q151:R151 R152 R146:R147">
    <cfRule type="expression" dxfId="2070" priority="1236">
      <formula>AND(OR(O131="frais de vie",O131="frais bancaires"),#REF!&lt;0)</formula>
    </cfRule>
    <cfRule type="expression" dxfId="2069" priority="1237">
      <formula>AND(OR(O131="frais de vie",O131="frais bancaires"),#REF!="")</formula>
    </cfRule>
  </conditionalFormatting>
  <conditionalFormatting sqref="Q145 Q151">
    <cfRule type="expression" dxfId="2068" priority="1234">
      <formula>AND(OR(O145="frais de vie",O145="frais bancaires"),S145&lt;0)</formula>
    </cfRule>
    <cfRule type="expression" dxfId="2067" priority="1235">
      <formula>AND(OR(O145="frais de vie",O145="frais bancaires"),S145="")</formula>
    </cfRule>
  </conditionalFormatting>
  <conditionalFormatting sqref="Q132:R132">
    <cfRule type="expression" dxfId="2066" priority="1232">
      <formula>AND(OR(O132="frais de vie",O132="frais bancaires"),#REF!&lt;0)</formula>
    </cfRule>
    <cfRule type="expression" dxfId="2065" priority="1233">
      <formula>AND(OR(O132="frais de vie",O132="frais bancaires"),#REF!="")</formula>
    </cfRule>
  </conditionalFormatting>
  <conditionalFormatting sqref="Q132">
    <cfRule type="expression" dxfId="2064" priority="1230">
      <formula>AND(OR(O132="frais de vie",O132="frais bancaires"),S132&lt;0)</formula>
    </cfRule>
    <cfRule type="expression" dxfId="2063" priority="1231">
      <formula>AND(OR(O132="frais de vie",O132="frais bancaires"),S132="")</formula>
    </cfRule>
  </conditionalFormatting>
  <conditionalFormatting sqref="P132">
    <cfRule type="expression" dxfId="2062" priority="1228">
      <formula>AND(OR(N132="frais de vie Jean",N132="frais de vie ATC 1",N132="frais de vie ATC 2",N132="frais bancaires"),T132&lt;0)</formula>
    </cfRule>
    <cfRule type="expression" dxfId="2061" priority="1229">
      <formula>AND(OR(N132="frais de vie Jean",N132="frais de vie ATC 1",N132="frais de vie ATC 2",N132="frais bancaires"),T132="")</formula>
    </cfRule>
  </conditionalFormatting>
  <conditionalFormatting sqref="Q132:R132">
    <cfRule type="expression" dxfId="2060" priority="1226">
      <formula>AND(OR(O132="frais de vie",O132="frais bancaires"),#REF!&lt;0)</formula>
    </cfRule>
    <cfRule type="expression" dxfId="2059" priority="1227">
      <formula>AND(OR(O132="frais de vie",O132="frais bancaires"),#REF!="")</formula>
    </cfRule>
  </conditionalFormatting>
  <conditionalFormatting sqref="Q132">
    <cfRule type="expression" dxfId="2058" priority="1224">
      <formula>AND(OR(O132="frais de vie",O132="frais bancaires"),S132&lt;0)</formula>
    </cfRule>
    <cfRule type="expression" dxfId="2057" priority="1225">
      <formula>AND(OR(O132="frais de vie",O132="frais bancaires"),S132="")</formula>
    </cfRule>
  </conditionalFormatting>
  <conditionalFormatting sqref="Q144:R144">
    <cfRule type="expression" dxfId="2056" priority="1222">
      <formula>AND(OR(O144="frais de vie",O144="frais bancaires"),#REF!&lt;0)</formula>
    </cfRule>
    <cfRule type="expression" dxfId="2055" priority="1223">
      <formula>AND(OR(O144="frais de vie",O144="frais bancaires"),#REF!="")</formula>
    </cfRule>
  </conditionalFormatting>
  <conditionalFormatting sqref="Q144">
    <cfRule type="expression" dxfId="2054" priority="1220">
      <formula>AND(OR(O144="frais de vie",O144="frais bancaires"),S144&lt;0)</formula>
    </cfRule>
    <cfRule type="expression" dxfId="2053" priority="1221">
      <formula>AND(OR(O144="frais de vie",O144="frais bancaires"),S144="")</formula>
    </cfRule>
  </conditionalFormatting>
  <conditionalFormatting sqref="P144">
    <cfRule type="expression" dxfId="2052" priority="1218">
      <formula>AND(OR(N144="frais de vie Jean",N144="frais de vie ATC 1",N144="frais de vie ATC 2",N144="frais bancaires"),T144&lt;0)</formula>
    </cfRule>
    <cfRule type="expression" dxfId="2051" priority="1219">
      <formula>AND(OR(N144="frais de vie Jean",N144="frais de vie ATC 1",N144="frais de vie ATC 2",N144="frais bancaires"),T144="")</formula>
    </cfRule>
  </conditionalFormatting>
  <conditionalFormatting sqref="Q144:R144">
    <cfRule type="expression" dxfId="2050" priority="1216">
      <formula>AND(OR(O144="frais de vie",O144="frais bancaires"),#REF!&lt;0)</formula>
    </cfRule>
    <cfRule type="expression" dxfId="2049" priority="1217">
      <formula>AND(OR(O144="frais de vie",O144="frais bancaires"),#REF!="")</formula>
    </cfRule>
  </conditionalFormatting>
  <conditionalFormatting sqref="Q144">
    <cfRule type="expression" dxfId="2048" priority="1214">
      <formula>AND(OR(O144="frais de vie",O144="frais bancaires"),S144&lt;0)</formula>
    </cfRule>
    <cfRule type="expression" dxfId="2047" priority="1215">
      <formula>AND(OR(O144="frais de vie",O144="frais bancaires"),S144="")</formula>
    </cfRule>
  </conditionalFormatting>
  <conditionalFormatting sqref="R144">
    <cfRule type="expression" dxfId="2046" priority="1212">
      <formula>AND(OR(P144="frais de vie",P144="frais bancaires"),W20&lt;0)</formula>
    </cfRule>
    <cfRule type="expression" dxfId="2045" priority="1213">
      <formula>AND(OR(P144="frais de vie",P144="frais bancaires"),W20="")</formula>
    </cfRule>
  </conditionalFormatting>
  <conditionalFormatting sqref="Q133:R133 Q137:R139 R134:R136 R140:R143">
    <cfRule type="expression" dxfId="2044" priority="1210">
      <formula>AND(OR(O133="frais de vie",O133="frais bancaires"),#REF!&lt;0)</formula>
    </cfRule>
    <cfRule type="expression" dxfId="2043" priority="1211">
      <formula>AND(OR(O133="frais de vie",O133="frais bancaires"),#REF!="")</formula>
    </cfRule>
  </conditionalFormatting>
  <conditionalFormatting sqref="Q133 Q137:Q139">
    <cfRule type="expression" dxfId="2042" priority="1208">
      <formula>AND(OR(O133="frais de vie",O133="frais bancaires"),S133&lt;0)</formula>
    </cfRule>
    <cfRule type="expression" dxfId="2041" priority="1209">
      <formula>AND(OR(O133="frais de vie",O133="frais bancaires"),S133="")</formula>
    </cfRule>
  </conditionalFormatting>
  <conditionalFormatting sqref="P133:P139">
    <cfRule type="expression" dxfId="2040" priority="1206">
      <formula>AND(OR(N133="frais de vie Jean",N133="frais de vie ATC 1",N133="frais de vie ATC 2",N133="frais bancaires"),T133&lt;0)</formula>
    </cfRule>
    <cfRule type="expression" dxfId="2039" priority="1207">
      <formula>AND(OR(N133="frais de vie Jean",N133="frais de vie ATC 1",N133="frais de vie ATC 2",N133="frais bancaires"),T133="")</formula>
    </cfRule>
  </conditionalFormatting>
  <conditionalFormatting sqref="Q133:R133 Q137:R139 R134:R136 R140:R143">
    <cfRule type="expression" dxfId="2038" priority="1204">
      <formula>AND(OR(O133="frais de vie",O133="frais bancaires"),#REF!&lt;0)</formula>
    </cfRule>
    <cfRule type="expression" dxfId="2037" priority="1205">
      <formula>AND(OR(O133="frais de vie",O133="frais bancaires"),#REF!="")</formula>
    </cfRule>
  </conditionalFormatting>
  <conditionalFormatting sqref="Q133 Q137:Q139">
    <cfRule type="expression" dxfId="2036" priority="1202">
      <formula>AND(OR(O133="frais de vie",O133="frais bancaires"),S133&lt;0)</formula>
    </cfRule>
    <cfRule type="expression" dxfId="2035" priority="1203">
      <formula>AND(OR(O133="frais de vie",O133="frais bancaires"),S133="")</formula>
    </cfRule>
  </conditionalFormatting>
  <conditionalFormatting sqref="Q125:R127 R128:R130">
    <cfRule type="expression" dxfId="2034" priority="1200">
      <formula>AND(OR(O125="frais de vie",O125="frais bancaires"),#REF!&lt;0)</formula>
    </cfRule>
    <cfRule type="expression" dxfId="2033" priority="1201">
      <formula>AND(OR(O125="frais de vie",O125="frais bancaires"),#REF!="")</formula>
    </cfRule>
  </conditionalFormatting>
  <conditionalFormatting sqref="Q125:Q127">
    <cfRule type="expression" dxfId="2032" priority="1198">
      <formula>AND(OR(O125="frais de vie",O125="frais bancaires"),S125&lt;0)</formula>
    </cfRule>
    <cfRule type="expression" dxfId="2031" priority="1199">
      <formula>AND(OR(O125="frais de vie",O125="frais bancaires"),S125="")</formula>
    </cfRule>
  </conditionalFormatting>
  <conditionalFormatting sqref="P125:P128">
    <cfRule type="expression" dxfId="2030" priority="1196">
      <formula>AND(OR(N125="frais de vie Jean",N125="frais de vie ATC 1",N125="frais de vie ATC 2",N125="frais bancaires"),T125&lt;0)</formula>
    </cfRule>
    <cfRule type="expression" dxfId="2029" priority="1197">
      <formula>AND(OR(N125="frais de vie Jean",N125="frais de vie ATC 1",N125="frais de vie ATC 2",N125="frais bancaires"),T125="")</formula>
    </cfRule>
  </conditionalFormatting>
  <conditionalFormatting sqref="Q125:R127 R128:R130">
    <cfRule type="expression" dxfId="2028" priority="1194">
      <formula>AND(OR(O125="frais de vie",O125="frais bancaires"),#REF!&lt;0)</formula>
    </cfRule>
    <cfRule type="expression" dxfId="2027" priority="1195">
      <formula>AND(OR(O125="frais de vie",O125="frais bancaires"),#REF!="")</formula>
    </cfRule>
  </conditionalFormatting>
  <conditionalFormatting sqref="Q125:Q127">
    <cfRule type="expression" dxfId="2026" priority="1192">
      <formula>AND(OR(O125="frais de vie",O125="frais bancaires"),S125&lt;0)</formula>
    </cfRule>
    <cfRule type="expression" dxfId="2025" priority="1193">
      <formula>AND(OR(O125="frais de vie",O125="frais bancaires"),S125="")</formula>
    </cfRule>
  </conditionalFormatting>
  <conditionalFormatting sqref="Q128">
    <cfRule type="expression" dxfId="2024" priority="1190">
      <formula>AND(OR(O128="frais de vie",O128="frais bancaires"),#REF!&lt;0)</formula>
    </cfRule>
    <cfRule type="expression" dxfId="2023" priority="1191">
      <formula>AND(OR(O128="frais de vie",O128="frais bancaires"),#REF!="")</formula>
    </cfRule>
  </conditionalFormatting>
  <conditionalFormatting sqref="Q128">
    <cfRule type="expression" dxfId="2022" priority="1188">
      <formula>AND(OR(O128="frais de vie",O128="frais bancaires"),S128&lt;0)</formula>
    </cfRule>
    <cfRule type="expression" dxfId="2021" priority="1189">
      <formula>AND(OR(O128="frais de vie",O128="frais bancaires"),S128="")</formula>
    </cfRule>
  </conditionalFormatting>
  <conditionalFormatting sqref="Q128">
    <cfRule type="expression" dxfId="2020" priority="1186">
      <formula>AND(OR(O128="frais de vie",O128="frais bancaires"),#REF!&lt;0)</formula>
    </cfRule>
    <cfRule type="expression" dxfId="2019" priority="1187">
      <formula>AND(OR(O128="frais de vie",O128="frais bancaires"),#REF!="")</formula>
    </cfRule>
  </conditionalFormatting>
  <conditionalFormatting sqref="Q128">
    <cfRule type="expression" dxfId="2018" priority="1184">
      <formula>AND(OR(O128="frais de vie",O128="frais bancaires"),S128&lt;0)</formula>
    </cfRule>
    <cfRule type="expression" dxfId="2017" priority="1185">
      <formula>AND(OR(O128="frais de vie",O128="frais bancaires"),S128="")</formula>
    </cfRule>
  </conditionalFormatting>
  <conditionalFormatting sqref="P129">
    <cfRule type="expression" dxfId="2016" priority="1182">
      <formula>AND(OR(N129="frais de vie Jean",N129="frais de vie ATC 1",N129="frais de vie ATC 2",N129="frais bancaires"),T129&lt;0)</formula>
    </cfRule>
    <cfRule type="expression" dxfId="2015" priority="1183">
      <formula>AND(OR(N129="frais de vie Jean",N129="frais de vie ATC 1",N129="frais de vie ATC 2",N129="frais bancaires"),T129="")</formula>
    </cfRule>
  </conditionalFormatting>
  <conditionalFormatting sqref="Q129">
    <cfRule type="expression" dxfId="2014" priority="1180">
      <formula>AND(OR(O129="frais de vie",O129="frais bancaires"),#REF!&lt;0)</formula>
    </cfRule>
    <cfRule type="expression" dxfId="2013" priority="1181">
      <formula>AND(OR(O129="frais de vie",O129="frais bancaires"),#REF!="")</formula>
    </cfRule>
  </conditionalFormatting>
  <conditionalFormatting sqref="Q129">
    <cfRule type="expression" dxfId="2012" priority="1178">
      <formula>AND(OR(O129="frais de vie",O129="frais bancaires"),S129&lt;0)</formula>
    </cfRule>
    <cfRule type="expression" dxfId="2011" priority="1179">
      <formula>AND(OR(O129="frais de vie",O129="frais bancaires"),S129="")</formula>
    </cfRule>
  </conditionalFormatting>
  <conditionalFormatting sqref="Q129">
    <cfRule type="expression" dxfId="2010" priority="1176">
      <formula>AND(OR(O129="frais de vie",O129="frais bancaires"),#REF!&lt;0)</formula>
    </cfRule>
    <cfRule type="expression" dxfId="2009" priority="1177">
      <formula>AND(OR(O129="frais de vie",O129="frais bancaires"),#REF!="")</formula>
    </cfRule>
  </conditionalFormatting>
  <conditionalFormatting sqref="Q129">
    <cfRule type="expression" dxfId="2008" priority="1174">
      <formula>AND(OR(O129="frais de vie",O129="frais bancaires"),S129&lt;0)</formula>
    </cfRule>
    <cfRule type="expression" dxfId="2007" priority="1175">
      <formula>AND(OR(O129="frais de vie",O129="frais bancaires"),S129="")</formula>
    </cfRule>
  </conditionalFormatting>
  <conditionalFormatting sqref="P130">
    <cfRule type="expression" dxfId="2006" priority="1172">
      <formula>AND(OR(N130="frais de vie Jean",N130="frais de vie ATC 1",N130="frais de vie ATC 2",N130="frais bancaires"),T130&lt;0)</formula>
    </cfRule>
    <cfRule type="expression" dxfId="2005" priority="1173">
      <formula>AND(OR(N130="frais de vie Jean",N130="frais de vie ATC 1",N130="frais de vie ATC 2",N130="frais bancaires"),T130="")</formula>
    </cfRule>
  </conditionalFormatting>
  <conditionalFormatting sqref="Q130">
    <cfRule type="expression" dxfId="2004" priority="1170">
      <formula>AND(OR(O130="frais de vie",O130="frais bancaires"),#REF!&lt;0)</formula>
    </cfRule>
    <cfRule type="expression" dxfId="2003" priority="1171">
      <formula>AND(OR(O130="frais de vie",O130="frais bancaires"),#REF!="")</formula>
    </cfRule>
  </conditionalFormatting>
  <conditionalFormatting sqref="Q130">
    <cfRule type="expression" dxfId="2002" priority="1168">
      <formula>AND(OR(O130="frais de vie",O130="frais bancaires"),S130&lt;0)</formula>
    </cfRule>
    <cfRule type="expression" dxfId="2001" priority="1169">
      <formula>AND(OR(O130="frais de vie",O130="frais bancaires"),S130="")</formula>
    </cfRule>
  </conditionalFormatting>
  <conditionalFormatting sqref="Q130">
    <cfRule type="expression" dxfId="2000" priority="1166">
      <formula>AND(OR(O130="frais de vie",O130="frais bancaires"),#REF!&lt;0)</formula>
    </cfRule>
    <cfRule type="expression" dxfId="1999" priority="1167">
      <formula>AND(OR(O130="frais de vie",O130="frais bancaires"),#REF!="")</formula>
    </cfRule>
  </conditionalFormatting>
  <conditionalFormatting sqref="Q130">
    <cfRule type="expression" dxfId="1998" priority="1164">
      <formula>AND(OR(O130="frais de vie",O130="frais bancaires"),S130&lt;0)</formula>
    </cfRule>
    <cfRule type="expression" dxfId="1997" priority="1165">
      <formula>AND(OR(O130="frais de vie",O130="frais bancaires"),S130="")</formula>
    </cfRule>
  </conditionalFormatting>
  <conditionalFormatting sqref="P131">
    <cfRule type="expression" dxfId="1996" priority="1162">
      <formula>AND(OR(N131="frais de vie Jean",N131="frais de vie ATC 1",N131="frais de vie ATC 2",N131="frais bancaires"),T131&lt;0)</formula>
    </cfRule>
    <cfRule type="expression" dxfId="1995" priority="1163">
      <formula>AND(OR(N131="frais de vie Jean",N131="frais de vie ATC 1",N131="frais de vie ATC 2",N131="frais bancaires"),T131="")</formula>
    </cfRule>
  </conditionalFormatting>
  <conditionalFormatting sqref="P140:P143">
    <cfRule type="expression" dxfId="1994" priority="1160">
      <formula>AND(OR(N140="frais de vie Jean",N140="frais de vie ATC 1",N140="frais de vie ATC 2",N140="frais bancaires"),T140&lt;0)</formula>
    </cfRule>
    <cfRule type="expression" dxfId="1993" priority="1161">
      <formula>AND(OR(N140="frais de vie Jean",N140="frais de vie ATC 1",N140="frais de vie ATC 2",N140="frais bancaires"),T140="")</formula>
    </cfRule>
  </conditionalFormatting>
  <conditionalFormatting sqref="Q150:R150 R148">
    <cfRule type="expression" dxfId="1992" priority="1158">
      <formula>AND(OR(O148="frais de vie",O148="frais bancaires"),#REF!&lt;0)</formula>
    </cfRule>
    <cfRule type="expression" dxfId="1991" priority="1159">
      <formula>AND(OR(O148="frais de vie",O148="frais bancaires"),#REF!="")</formula>
    </cfRule>
  </conditionalFormatting>
  <conditionalFormatting sqref="Q150">
    <cfRule type="expression" dxfId="1990" priority="1156">
      <formula>AND(OR(O150="frais de vie",O150="frais bancaires"),S150&lt;0)</formula>
    </cfRule>
    <cfRule type="expression" dxfId="1989" priority="1157">
      <formula>AND(OR(O150="frais de vie",O150="frais bancaires"),S150="")</formula>
    </cfRule>
  </conditionalFormatting>
  <conditionalFormatting sqref="P148 P150">
    <cfRule type="expression" dxfId="1988" priority="1154">
      <formula>AND(OR(N148="frais de vie Jean",N148="frais de vie ATC 1",N148="frais de vie ATC 2",N148="frais bancaires"),T148&lt;0)</formula>
    </cfRule>
    <cfRule type="expression" dxfId="1987" priority="1155">
      <formula>AND(OR(N148="frais de vie Jean",N148="frais de vie ATC 1",N148="frais de vie ATC 2",N148="frais bancaires"),T148="")</formula>
    </cfRule>
  </conditionalFormatting>
  <conditionalFormatting sqref="Q150:R150 R148">
    <cfRule type="expression" dxfId="1986" priority="1152">
      <formula>AND(OR(O148="frais de vie",O148="frais bancaires"),#REF!&lt;0)</formula>
    </cfRule>
    <cfRule type="expression" dxfId="1985" priority="1153">
      <formula>AND(OR(O148="frais de vie",O148="frais bancaires"),#REF!="")</formula>
    </cfRule>
  </conditionalFormatting>
  <conditionalFormatting sqref="Q150">
    <cfRule type="expression" dxfId="1984" priority="1150">
      <formula>AND(OR(O150="frais de vie",O150="frais bancaires"),S150&lt;0)</formula>
    </cfRule>
    <cfRule type="expression" dxfId="1983" priority="1151">
      <formula>AND(OR(O150="frais de vie",O150="frais bancaires"),S150="")</formula>
    </cfRule>
  </conditionalFormatting>
  <conditionalFormatting sqref="R145:R148">
    <cfRule type="expression" dxfId="1982" priority="1148">
      <formula>AND(OR(P145="frais de vie",P145="frais bancaires"),W17&lt;0)</formula>
    </cfRule>
    <cfRule type="expression" dxfId="1981" priority="1149">
      <formula>AND(OR(P145="frais de vie",P145="frais bancaires"),W17="")</formula>
    </cfRule>
  </conditionalFormatting>
  <conditionalFormatting sqref="R149:R150">
    <cfRule type="expression" dxfId="1980" priority="1146">
      <formula>AND(OR(P149="frais de vie",P149="frais bancaires"),W22&lt;0)</formula>
    </cfRule>
    <cfRule type="expression" dxfId="1979" priority="1147">
      <formula>AND(OR(P149="frais de vie",P149="frais bancaires"),W22="")</formula>
    </cfRule>
  </conditionalFormatting>
  <conditionalFormatting sqref="Q149:R149">
    <cfRule type="expression" dxfId="1978" priority="1144">
      <formula>AND(OR(O149="frais de vie",O149="frais bancaires"),#REF!&lt;0)</formula>
    </cfRule>
    <cfRule type="expression" dxfId="1977" priority="1145">
      <formula>AND(OR(O149="frais de vie",O149="frais bancaires"),#REF!="")</formula>
    </cfRule>
  </conditionalFormatting>
  <conditionalFormatting sqref="Q149">
    <cfRule type="expression" dxfId="1976" priority="1142">
      <formula>AND(OR(O149="frais de vie",O149="frais bancaires"),S149&lt;0)</formula>
    </cfRule>
    <cfRule type="expression" dxfId="1975" priority="1143">
      <formula>AND(OR(O149="frais de vie",O149="frais bancaires"),S149="")</formula>
    </cfRule>
  </conditionalFormatting>
  <conditionalFormatting sqref="P149">
    <cfRule type="expression" dxfId="1974" priority="1140">
      <formula>AND(OR(N149="frais de vie Jean",N149="frais de vie ATC 1",N149="frais de vie ATC 2",N149="frais bancaires"),T149&lt;0)</formula>
    </cfRule>
    <cfRule type="expression" dxfId="1973" priority="1141">
      <formula>AND(OR(N149="frais de vie Jean",N149="frais de vie ATC 1",N149="frais de vie ATC 2",N149="frais bancaires"),T149="")</formula>
    </cfRule>
  </conditionalFormatting>
  <conditionalFormatting sqref="Q149:R149">
    <cfRule type="expression" dxfId="1972" priority="1138">
      <formula>AND(OR(O149="frais de vie",O149="frais bancaires"),#REF!&lt;0)</formula>
    </cfRule>
    <cfRule type="expression" dxfId="1971" priority="1139">
      <formula>AND(OR(O149="frais de vie",O149="frais bancaires"),#REF!="")</formula>
    </cfRule>
  </conditionalFormatting>
  <conditionalFormatting sqref="Q149">
    <cfRule type="expression" dxfId="1970" priority="1136">
      <formula>AND(OR(O149="frais de vie",O149="frais bancaires"),S149&lt;0)</formula>
    </cfRule>
    <cfRule type="expression" dxfId="1969" priority="1137">
      <formula>AND(OR(O149="frais de vie",O149="frais bancaires"),S149="")</formula>
    </cfRule>
  </conditionalFormatting>
  <conditionalFormatting sqref="R149:R158">
    <cfRule type="expression" dxfId="1968" priority="1134">
      <formula>AND(OR(P149="frais de vie",P149="frais bancaires"),W20&lt;0)</formula>
    </cfRule>
    <cfRule type="expression" dxfId="1967" priority="1135">
      <formula>AND(OR(P149="frais de vie",P149="frais bancaires"),W20="")</formula>
    </cfRule>
  </conditionalFormatting>
  <conditionalFormatting sqref="R159">
    <cfRule type="expression" dxfId="1966" priority="1132">
      <formula>AND(OR(O154="frais de vie",O154="frais bancaires"),#REF!&lt;0)</formula>
    </cfRule>
    <cfRule type="expression" dxfId="1965" priority="1133">
      <formula>AND(OR(O154="frais de vie",O154="frais bancaires"),#REF!="")</formula>
    </cfRule>
  </conditionalFormatting>
  <conditionalFormatting sqref="R159 L205:L212 L195:L199">
    <cfRule type="expression" dxfId="1964" priority="1130">
      <formula>AND(OR(I154="frais de vie",I154="frais bancaires"),M154&lt;0)</formula>
    </cfRule>
    <cfRule type="expression" dxfId="1963" priority="1131">
      <formula>AND(OR(I154="frais de vie",I154="frais bancaires"),M154="")</formula>
    </cfRule>
  </conditionalFormatting>
  <conditionalFormatting sqref="R159 L205:L212">
    <cfRule type="expression" dxfId="1962" priority="1128">
      <formula>AND(OR(I154="frais de vie",I154="frais bancaires"),#REF!&lt;0)</formula>
    </cfRule>
    <cfRule type="expression" dxfId="1961" priority="1129">
      <formula>AND(OR(I154="frais de vie",I154="frais bancaires"),#REF!="")</formula>
    </cfRule>
  </conditionalFormatting>
  <conditionalFormatting sqref="R160:R200">
    <cfRule type="expression" dxfId="1960" priority="1126">
      <formula>AND(OR(O160="frais de vie",O160="frais bancaires"),#REF!&lt;0)</formula>
    </cfRule>
    <cfRule type="expression" dxfId="1959" priority="1127">
      <formula>AND(OR(O160="frais de vie",O160="frais bancaires"),#REF!="")</formula>
    </cfRule>
  </conditionalFormatting>
  <conditionalFormatting sqref="R160:R200">
    <cfRule type="expression" dxfId="1958" priority="1124">
      <formula>AND(OR(O160="frais de vie",O160="frais bancaires"),S160&lt;0)</formula>
    </cfRule>
    <cfRule type="expression" dxfId="1957" priority="1125">
      <formula>AND(OR(O160="frais de vie",O160="frais bancaires"),S160="")</formula>
    </cfRule>
  </conditionalFormatting>
  <conditionalFormatting sqref="R160:R200">
    <cfRule type="expression" dxfId="1956" priority="1122">
      <formula>AND(OR(O160="frais de vie",O160="frais bancaires"),#REF!&lt;0)</formula>
    </cfRule>
    <cfRule type="expression" dxfId="1955" priority="1123">
      <formula>AND(OR(O160="frais de vie",O160="frais bancaires"),#REF!="")</formula>
    </cfRule>
  </conditionalFormatting>
  <conditionalFormatting sqref="R256">
    <cfRule type="expression" dxfId="1954" priority="1120">
      <formula>AND(OR(P256="frais de vie",P256="frais bancaires"),#REF!&lt;0)</formula>
    </cfRule>
    <cfRule type="expression" dxfId="1953" priority="1121">
      <formula>AND(OR(P256="frais de vie",P256="frais bancaires"),#REF!="")</formula>
    </cfRule>
  </conditionalFormatting>
  <conditionalFormatting sqref="R96:R97">
    <cfRule type="expression" dxfId="1952" priority="1118">
      <formula>AND(OR(P96="frais de vie",P96="frais bancaires"),W3&lt;0)</formula>
    </cfRule>
    <cfRule type="expression" dxfId="1951" priority="1119">
      <formula>AND(OR(P96="frais de vie",P96="frais bancaires"),W3="")</formula>
    </cfRule>
  </conditionalFormatting>
  <conditionalFormatting sqref="R124">
    <cfRule type="expression" dxfId="1950" priority="1116">
      <formula>AND(OR(P124="frais de vie",P124="frais bancaires"),W17&lt;0)</formula>
    </cfRule>
    <cfRule type="expression" dxfId="1949" priority="1117">
      <formula>AND(OR(P124="frais de vie",P124="frais bancaires"),W17="")</formula>
    </cfRule>
  </conditionalFormatting>
  <conditionalFormatting sqref="R124">
    <cfRule type="expression" dxfId="1948" priority="1114">
      <formula>AND(OR(P124="frais de vie",P124="frais bancaires"),W15&lt;0)</formula>
    </cfRule>
    <cfRule type="expression" dxfId="1947" priority="1115">
      <formula>AND(OR(P124="frais de vie",P124="frais bancaires"),W15="")</formula>
    </cfRule>
  </conditionalFormatting>
  <conditionalFormatting sqref="Q118:Q119">
    <cfRule type="expression" dxfId="1946" priority="1112">
      <formula>AND(OR(N113="frais de vie",N113="frais bancaires"),#REF!&lt;0)</formula>
    </cfRule>
    <cfRule type="expression" dxfId="1945" priority="1113">
      <formula>AND(OR(N113="frais de vie",N113="frais bancaires"),#REF!="")</formula>
    </cfRule>
  </conditionalFormatting>
  <conditionalFormatting sqref="Q118:Q119">
    <cfRule type="expression" dxfId="1944" priority="1110">
      <formula>AND(OR(N113="frais de vie",N113="frais bancaires"),R113&lt;0)</formula>
    </cfRule>
    <cfRule type="expression" dxfId="1943" priority="1111">
      <formula>AND(OR(N113="frais de vie",N113="frais bancaires"),R113="")</formula>
    </cfRule>
  </conditionalFormatting>
  <conditionalFormatting sqref="Q118:Q119">
    <cfRule type="expression" dxfId="1942" priority="1108">
      <formula>AND(OR(N113="frais de vie",N113="frais bancaires"),#REF!&lt;0)</formula>
    </cfRule>
    <cfRule type="expression" dxfId="1941" priority="1109">
      <formula>AND(OR(N113="frais de vie",N113="frais bancaires"),#REF!="")</formula>
    </cfRule>
  </conditionalFormatting>
  <conditionalFormatting sqref="R120:R123 L156 L205:L212">
    <cfRule type="expression" dxfId="1940" priority="1106">
      <formula>AND(OR(J120="frais de vie",J120="frais bancaires"),Q22&lt;0)</formula>
    </cfRule>
    <cfRule type="expression" dxfId="1939" priority="1107">
      <formula>AND(OR(J120="frais de vie",J120="frais bancaires"),Q22="")</formula>
    </cfRule>
  </conditionalFormatting>
  <conditionalFormatting sqref="R120:R123 L158 L177:L179 L205:L212">
    <cfRule type="expression" dxfId="1938" priority="1104">
      <formula>AND(OR(J120="frais de vie",J120="frais bancaires"),Q20&lt;0)</formula>
    </cfRule>
    <cfRule type="expression" dxfId="1937" priority="1105">
      <formula>AND(OR(J120="frais de vie",J120="frais bancaires"),Q20="")</formula>
    </cfRule>
  </conditionalFormatting>
  <conditionalFormatting sqref="R151:R158">
    <cfRule type="expression" dxfId="1936" priority="1102">
      <formula>AND(OR(P151="frais de vie",P151="frais bancaires"),W20&lt;0)</formula>
    </cfRule>
    <cfRule type="expression" dxfId="1935" priority="1103">
      <formula>AND(OR(P151="frais de vie",P151="frais bancaires"),W20="")</formula>
    </cfRule>
  </conditionalFormatting>
  <conditionalFormatting sqref="R125:R143">
    <cfRule type="expression" dxfId="1934" priority="1100">
      <formula>AND(OR(P125="frais de vie",P125="frais bancaires"),W12&lt;0)</formula>
    </cfRule>
    <cfRule type="expression" dxfId="1933" priority="1101">
      <formula>AND(OR(P125="frais de vie",P125="frais bancaires"),W12="")</formula>
    </cfRule>
  </conditionalFormatting>
  <conditionalFormatting sqref="R125:R143">
    <cfRule type="expression" dxfId="1932" priority="1098">
      <formula>AND(OR(P125="frais de vie",P125="frais bancaires"),W10&lt;0)</formula>
    </cfRule>
    <cfRule type="expression" dxfId="1931" priority="1099">
      <formula>AND(OR(P125="frais de vie",P125="frais bancaires"),W10="")</formula>
    </cfRule>
  </conditionalFormatting>
  <conditionalFormatting sqref="R144:R148">
    <cfRule type="expression" dxfId="1930" priority="1096">
      <formula>AND(OR(P144="frais de vie",P144="frais bancaires"),W18&lt;0)</formula>
    </cfRule>
    <cfRule type="expression" dxfId="1929" priority="1097">
      <formula>AND(OR(P144="frais de vie",P144="frais bancaires"),W18="")</formula>
    </cfRule>
  </conditionalFormatting>
  <conditionalFormatting sqref="R118">
    <cfRule type="expression" dxfId="1928" priority="1094">
      <formula>AND(OR(P118="frais de vie",P118="frais bancaires"),#REF!&lt;0)</formula>
    </cfRule>
    <cfRule type="expression" dxfId="1927" priority="1095">
      <formula>AND(OR(P118="frais de vie",P118="frais bancaires"),#REF!="")</formula>
    </cfRule>
  </conditionalFormatting>
  <conditionalFormatting sqref="R118">
    <cfRule type="expression" dxfId="1926" priority="1092">
      <formula>AND(OR(P118="frais de vie",P118="frais bancaires"),T118&lt;0)</formula>
    </cfRule>
    <cfRule type="expression" dxfId="1925" priority="1093">
      <formula>AND(OR(P118="frais de vie",P118="frais bancaires"),T118="")</formula>
    </cfRule>
  </conditionalFormatting>
  <conditionalFormatting sqref="R118">
    <cfRule type="expression" dxfId="1924" priority="1090">
      <formula>AND(OR(P118="frais de vie",P118="frais bancaires"),#REF!&lt;0)</formula>
    </cfRule>
    <cfRule type="expression" dxfId="1923" priority="1091">
      <formula>AND(OR(P118="frais de vie",P118="frais bancaires"),#REF!="")</formula>
    </cfRule>
  </conditionalFormatting>
  <conditionalFormatting sqref="R118">
    <cfRule type="expression" dxfId="1922" priority="1088">
      <formula>AND(OR(P118="frais de vie",P118="frais bancaires"),T118&lt;0)</formula>
    </cfRule>
    <cfRule type="expression" dxfId="1921" priority="1089">
      <formula>AND(OR(P118="frais de vie",P118="frais bancaires"),T118="")</formula>
    </cfRule>
  </conditionalFormatting>
  <conditionalFormatting sqref="R118 L205:L212">
    <cfRule type="expression" dxfId="1920" priority="1086">
      <formula>AND(OR(I113="frais de vie",I113="frais bancaires"),#REF!&lt;0)</formula>
    </cfRule>
    <cfRule type="expression" dxfId="1919" priority="1087">
      <formula>AND(OR(I113="frais de vie",I113="frais bancaires"),#REF!="")</formula>
    </cfRule>
  </conditionalFormatting>
  <conditionalFormatting sqref="R118">
    <cfRule type="expression" dxfId="1918" priority="1084">
      <formula>AND(OR(O113="frais de vie",O113="frais bancaires"),S113&lt;0)</formula>
    </cfRule>
    <cfRule type="expression" dxfId="1917" priority="1085">
      <formula>AND(OR(O113="frais de vie",O113="frais bancaires"),S113="")</formula>
    </cfRule>
  </conditionalFormatting>
  <conditionalFormatting sqref="R118">
    <cfRule type="expression" dxfId="1916" priority="1082">
      <formula>AND(OR(O113="frais de vie",O113="frais bancaires"),#REF!&lt;0)</formula>
    </cfRule>
    <cfRule type="expression" dxfId="1915" priority="1083">
      <formula>AND(OR(O113="frais de vie",O113="frais bancaires"),#REF!="")</formula>
    </cfRule>
  </conditionalFormatting>
  <conditionalFormatting sqref="L119">
    <cfRule type="expression" dxfId="1914" priority="1080">
      <formula>AND(OR(J119="frais de vie",J119="frais bancaires"),#REF!&lt;0)</formula>
    </cfRule>
    <cfRule type="expression" dxfId="1913" priority="1081">
      <formula>AND(OR(J119="frais de vie",J119="frais bancaires"),#REF!="")</formula>
    </cfRule>
  </conditionalFormatting>
  <conditionalFormatting sqref="L119">
    <cfRule type="expression" dxfId="1912" priority="1078">
      <formula>AND(OR(J119="frais de vie",J119="frais bancaires"),#REF!&lt;0)</formula>
    </cfRule>
    <cfRule type="expression" dxfId="1911" priority="1079">
      <formula>AND(OR(J119="frais de vie",J119="frais bancaires"),#REF!="")</formula>
    </cfRule>
  </conditionalFormatting>
  <conditionalFormatting sqref="L119">
    <cfRule type="expression" dxfId="1910" priority="1076">
      <formula>AND(OR(J119="frais de vie",J119="frais bancaires"),#REF!&lt;0)</formula>
    </cfRule>
    <cfRule type="expression" dxfId="1909" priority="1077">
      <formula>AND(OR(J119="frais de vie",J119="frais bancaires"),#REF!="")</formula>
    </cfRule>
  </conditionalFormatting>
  <conditionalFormatting sqref="L119">
    <cfRule type="expression" dxfId="1908" priority="1074">
      <formula>AND(OR(J119="frais de vie",J119="frais bancaires"),N119&lt;0)</formula>
    </cfRule>
    <cfRule type="expression" dxfId="1907" priority="1075">
      <formula>AND(OR(J119="frais de vie",J119="frais bancaires"),N119="")</formula>
    </cfRule>
  </conditionalFormatting>
  <conditionalFormatting sqref="L119">
    <cfRule type="expression" dxfId="1906" priority="1072">
      <formula>AND(OR(J119="frais de vie",J119="frais bancaires"),#REF!&lt;0)</formula>
    </cfRule>
    <cfRule type="expression" dxfId="1905" priority="1073">
      <formula>AND(OR(J119="frais de vie",J119="frais bancaires"),#REF!="")</formula>
    </cfRule>
  </conditionalFormatting>
  <conditionalFormatting sqref="L119">
    <cfRule type="expression" dxfId="1904" priority="1070">
      <formula>AND(OR(J119="frais de vie",J119="frais bancaires"),N119&lt;0)</formula>
    </cfRule>
    <cfRule type="expression" dxfId="1903" priority="1071">
      <formula>AND(OR(J119="frais de vie",J119="frais bancaires"),N119="")</formula>
    </cfRule>
  </conditionalFormatting>
  <conditionalFormatting sqref="L119">
    <cfRule type="expression" dxfId="1902" priority="1068">
      <formula>AND(OR(I114="frais de vie",I114="frais bancaires"),#REF!&lt;0)</formula>
    </cfRule>
    <cfRule type="expression" dxfId="1901" priority="1069">
      <formula>AND(OR(I114="frais de vie",I114="frais bancaires"),#REF!="")</formula>
    </cfRule>
  </conditionalFormatting>
  <conditionalFormatting sqref="L119">
    <cfRule type="expression" dxfId="1900" priority="1066">
      <formula>AND(OR(I114="frais de vie",I114="frais bancaires"),M114&lt;0)</formula>
    </cfRule>
    <cfRule type="expression" dxfId="1899" priority="1067">
      <formula>AND(OR(I114="frais de vie",I114="frais bancaires"),M114="")</formula>
    </cfRule>
  </conditionalFormatting>
  <conditionalFormatting sqref="L119">
    <cfRule type="expression" dxfId="1898" priority="1064">
      <formula>AND(OR(I114="frais de vie",I114="frais bancaires"),#REF!&lt;0)</formula>
    </cfRule>
    <cfRule type="expression" dxfId="1897" priority="1065">
      <formula>AND(OR(I114="frais de vie",I114="frais bancaires"),#REF!="")</formula>
    </cfRule>
  </conditionalFormatting>
  <conditionalFormatting sqref="L121:L124">
    <cfRule type="expression" dxfId="1896" priority="1062">
      <formula>AND(OR(J121="frais de vie",J121="frais bancaires"),#REF!&lt;0)</formula>
    </cfRule>
    <cfRule type="expression" dxfId="1895" priority="1063">
      <formula>AND(OR(J121="frais de vie",J121="frais bancaires"),#REF!="")</formula>
    </cfRule>
  </conditionalFormatting>
  <conditionalFormatting sqref="L121:L124">
    <cfRule type="expression" dxfId="1894" priority="1060">
      <formula>AND(OR(J121="frais de vie",J121="frais bancaires"),#REF!&lt;0)</formula>
    </cfRule>
    <cfRule type="expression" dxfId="1893" priority="1061">
      <formula>AND(OR(J121="frais de vie",J121="frais bancaires"),#REF!="")</formula>
    </cfRule>
  </conditionalFormatting>
  <conditionalFormatting sqref="L121:L124">
    <cfRule type="expression" dxfId="1892" priority="1058">
      <formula>AND(OR(J121="frais de vie",J121="frais bancaires"),#REF!&lt;0)</formula>
    </cfRule>
    <cfRule type="expression" dxfId="1891" priority="1059">
      <formula>AND(OR(J121="frais de vie",J121="frais bancaires"),#REF!="")</formula>
    </cfRule>
  </conditionalFormatting>
  <conditionalFormatting sqref="L121:L124">
    <cfRule type="expression" dxfId="1890" priority="1056">
      <formula>AND(OR(J121="frais de vie",J121="frais bancaires"),N121&lt;0)</formula>
    </cfRule>
    <cfRule type="expression" dxfId="1889" priority="1057">
      <formula>AND(OR(J121="frais de vie",J121="frais bancaires"),N121="")</formula>
    </cfRule>
  </conditionalFormatting>
  <conditionalFormatting sqref="L121:L124">
    <cfRule type="expression" dxfId="1888" priority="1054">
      <formula>AND(OR(J121="frais de vie",J121="frais bancaires"),#REF!&lt;0)</formula>
    </cfRule>
    <cfRule type="expression" dxfId="1887" priority="1055">
      <formula>AND(OR(J121="frais de vie",J121="frais bancaires"),#REF!="")</formula>
    </cfRule>
  </conditionalFormatting>
  <conditionalFormatting sqref="L121:L124">
    <cfRule type="expression" dxfId="1886" priority="1052">
      <formula>AND(OR(J121="frais de vie",J121="frais bancaires"),N121&lt;0)</formula>
    </cfRule>
    <cfRule type="expression" dxfId="1885" priority="1053">
      <formula>AND(OR(J121="frais de vie",J121="frais bancaires"),N121="")</formula>
    </cfRule>
  </conditionalFormatting>
  <conditionalFormatting sqref="L121:L124">
    <cfRule type="expression" dxfId="1884" priority="1050">
      <formula>AND(OR(I116="frais de vie",I116="frais bancaires"),#REF!&lt;0)</formula>
    </cfRule>
    <cfRule type="expression" dxfId="1883" priority="1051">
      <formula>AND(OR(I116="frais de vie",I116="frais bancaires"),#REF!="")</formula>
    </cfRule>
  </conditionalFormatting>
  <conditionalFormatting sqref="L121:L124">
    <cfRule type="expression" dxfId="1882" priority="1048">
      <formula>AND(OR(I116="frais de vie",I116="frais bancaires"),M116&lt;0)</formula>
    </cfRule>
    <cfRule type="expression" dxfId="1881" priority="1049">
      <formula>AND(OR(I116="frais de vie",I116="frais bancaires"),M116="")</formula>
    </cfRule>
  </conditionalFormatting>
  <conditionalFormatting sqref="L121:L124">
    <cfRule type="expression" dxfId="1880" priority="1046">
      <formula>AND(OR(I116="frais de vie",I116="frais bancaires"),#REF!&lt;0)</formula>
    </cfRule>
    <cfRule type="expression" dxfId="1879" priority="1047">
      <formula>AND(OR(I116="frais de vie",I116="frais bancaires"),#REF!="")</formula>
    </cfRule>
  </conditionalFormatting>
  <conditionalFormatting sqref="Q121:Q124">
    <cfRule type="expression" dxfId="1878" priority="1044">
      <formula>AND(OR(N116="frais de vie",N116="frais bancaires"),#REF!&lt;0)</formula>
    </cfRule>
    <cfRule type="expression" dxfId="1877" priority="1045">
      <formula>AND(OR(N116="frais de vie",N116="frais bancaires"),#REF!="")</formula>
    </cfRule>
  </conditionalFormatting>
  <conditionalFormatting sqref="Q121:Q124">
    <cfRule type="expression" dxfId="1876" priority="1042">
      <formula>AND(OR(N116="frais de vie",N116="frais bancaires"),R116&lt;0)</formula>
    </cfRule>
    <cfRule type="expression" dxfId="1875" priority="1043">
      <formula>AND(OR(N116="frais de vie",N116="frais bancaires"),R116="")</formula>
    </cfRule>
  </conditionalFormatting>
  <conditionalFormatting sqref="Q121:Q124">
    <cfRule type="expression" dxfId="1874" priority="1040">
      <formula>AND(OR(N116="frais de vie",N116="frais bancaires"),#REF!&lt;0)</formula>
    </cfRule>
    <cfRule type="expression" dxfId="1873" priority="1041">
      <formula>AND(OR(N116="frais de vie",N116="frais bancaires"),#REF!="")</formula>
    </cfRule>
  </conditionalFormatting>
  <conditionalFormatting sqref="Q128:Q130">
    <cfRule type="expression" dxfId="1872" priority="1038">
      <formula>AND(OR(O128="frais de vie",O128="frais bancaires"),#REF!&lt;0)</formula>
    </cfRule>
    <cfRule type="expression" dxfId="1871" priority="1039">
      <formula>AND(OR(O128="frais de vie",O128="frais bancaires"),#REF!="")</formula>
    </cfRule>
  </conditionalFormatting>
  <conditionalFormatting sqref="Q128:Q130">
    <cfRule type="expression" dxfId="1870" priority="1036">
      <formula>AND(OR(O128="frais de vie",O128="frais bancaires"),S128&lt;0)</formula>
    </cfRule>
    <cfRule type="expression" dxfId="1869" priority="1037">
      <formula>AND(OR(O128="frais de vie",O128="frais bancaires"),S128="")</formula>
    </cfRule>
  </conditionalFormatting>
  <conditionalFormatting sqref="Q128:Q130">
    <cfRule type="expression" dxfId="1868" priority="1034">
      <formula>AND(OR(O128="frais de vie",O128="frais bancaires"),#REF!&lt;0)</formula>
    </cfRule>
    <cfRule type="expression" dxfId="1867" priority="1035">
      <formula>AND(OR(O128="frais de vie",O128="frais bancaires"),#REF!="")</formula>
    </cfRule>
  </conditionalFormatting>
  <conditionalFormatting sqref="Q128:Q130">
    <cfRule type="expression" dxfId="1866" priority="1032">
      <formula>AND(OR(O128="frais de vie",O128="frais bancaires"),S128&lt;0)</formula>
    </cfRule>
    <cfRule type="expression" dxfId="1865" priority="1033">
      <formula>AND(OR(O128="frais de vie",O128="frais bancaires"),S128="")</formula>
    </cfRule>
  </conditionalFormatting>
  <conditionalFormatting sqref="Q128:Q130">
    <cfRule type="expression" dxfId="1864" priority="1030">
      <formula>AND(OR(N123="frais de vie",N123="frais bancaires"),#REF!&lt;0)</formula>
    </cfRule>
    <cfRule type="expression" dxfId="1863" priority="1031">
      <formula>AND(OR(N123="frais de vie",N123="frais bancaires"),#REF!="")</formula>
    </cfRule>
  </conditionalFormatting>
  <conditionalFormatting sqref="Q128:Q130">
    <cfRule type="expression" dxfId="1862" priority="1028">
      <formula>AND(OR(N123="frais de vie",N123="frais bancaires"),R123&lt;0)</formula>
    </cfRule>
    <cfRule type="expression" dxfId="1861" priority="1029">
      <formula>AND(OR(N123="frais de vie",N123="frais bancaires"),R123="")</formula>
    </cfRule>
  </conditionalFormatting>
  <conditionalFormatting sqref="Q128:Q130">
    <cfRule type="expression" dxfId="1860" priority="1026">
      <formula>AND(OR(N123="frais de vie",N123="frais bancaires"),#REF!&lt;0)</formula>
    </cfRule>
    <cfRule type="expression" dxfId="1859" priority="1027">
      <formula>AND(OR(N123="frais de vie",N123="frais bancaires"),#REF!="")</formula>
    </cfRule>
  </conditionalFormatting>
  <conditionalFormatting sqref="L128:L131">
    <cfRule type="expression" dxfId="1858" priority="1024">
      <formula>AND(OR(J128="frais de vie",J128="frais bancaires"),#REF!&lt;0)</formula>
    </cfRule>
    <cfRule type="expression" dxfId="1857" priority="1025">
      <formula>AND(OR(J128="frais de vie",J128="frais bancaires"),#REF!="")</formula>
    </cfRule>
  </conditionalFormatting>
  <conditionalFormatting sqref="L128:L131">
    <cfRule type="expression" dxfId="1856" priority="1022">
      <formula>AND(OR(J128="frais de vie",J128="frais bancaires"),#REF!&lt;0)</formula>
    </cfRule>
    <cfRule type="expression" dxfId="1855" priority="1023">
      <formula>AND(OR(J128="frais de vie",J128="frais bancaires"),#REF!="")</formula>
    </cfRule>
  </conditionalFormatting>
  <conditionalFormatting sqref="L128:L131">
    <cfRule type="expression" dxfId="1854" priority="1020">
      <formula>AND(OR(J128="frais de vie",J128="frais bancaires"),#REF!&lt;0)</formula>
    </cfRule>
    <cfRule type="expression" dxfId="1853" priority="1021">
      <formula>AND(OR(J128="frais de vie",J128="frais bancaires"),#REF!="")</formula>
    </cfRule>
  </conditionalFormatting>
  <conditionalFormatting sqref="L128:L131">
    <cfRule type="expression" dxfId="1852" priority="1018">
      <formula>AND(OR(J128="frais de vie",J128="frais bancaires"),N128&lt;0)</formula>
    </cfRule>
    <cfRule type="expression" dxfId="1851" priority="1019">
      <formula>AND(OR(J128="frais de vie",J128="frais bancaires"),N128="")</formula>
    </cfRule>
  </conditionalFormatting>
  <conditionalFormatting sqref="L128:L131">
    <cfRule type="expression" dxfId="1850" priority="1016">
      <formula>AND(OR(J128="frais de vie",J128="frais bancaires"),#REF!&lt;0)</formula>
    </cfRule>
    <cfRule type="expression" dxfId="1849" priority="1017">
      <formula>AND(OR(J128="frais de vie",J128="frais bancaires"),#REF!="")</formula>
    </cfRule>
  </conditionalFormatting>
  <conditionalFormatting sqref="L128:L131">
    <cfRule type="expression" dxfId="1848" priority="1014">
      <formula>AND(OR(J128="frais de vie",J128="frais bancaires"),N128&lt;0)</formula>
    </cfRule>
    <cfRule type="expression" dxfId="1847" priority="1015">
      <formula>AND(OR(J128="frais de vie",J128="frais bancaires"),N128="")</formula>
    </cfRule>
  </conditionalFormatting>
  <conditionalFormatting sqref="L128:L131">
    <cfRule type="expression" dxfId="1846" priority="1012">
      <formula>AND(OR(I123="frais de vie",I123="frais bancaires"),#REF!&lt;0)</formula>
    </cfRule>
    <cfRule type="expression" dxfId="1845" priority="1013">
      <formula>AND(OR(I123="frais de vie",I123="frais bancaires"),#REF!="")</formula>
    </cfRule>
  </conditionalFormatting>
  <conditionalFormatting sqref="L128:L131">
    <cfRule type="expression" dxfId="1844" priority="1010">
      <formula>AND(OR(I123="frais de vie",I123="frais bancaires"),M123&lt;0)</formula>
    </cfRule>
    <cfRule type="expression" dxfId="1843" priority="1011">
      <formula>AND(OR(I123="frais de vie",I123="frais bancaires"),M123="")</formula>
    </cfRule>
  </conditionalFormatting>
  <conditionalFormatting sqref="L128:L131">
    <cfRule type="expression" dxfId="1842" priority="1008">
      <formula>AND(OR(I123="frais de vie",I123="frais bancaires"),#REF!&lt;0)</formula>
    </cfRule>
    <cfRule type="expression" dxfId="1841" priority="1009">
      <formula>AND(OR(I123="frais de vie",I123="frais bancaires"),#REF!="")</formula>
    </cfRule>
  </conditionalFormatting>
  <conditionalFormatting sqref="L134:L136">
    <cfRule type="expression" dxfId="1840" priority="1006">
      <formula>AND(OR(J134="frais de vie",J134="frais bancaires"),#REF!&lt;0)</formula>
    </cfRule>
    <cfRule type="expression" dxfId="1839" priority="1007">
      <formula>AND(OR(J134="frais de vie",J134="frais bancaires"),#REF!="")</formula>
    </cfRule>
  </conditionalFormatting>
  <conditionalFormatting sqref="L134:L136">
    <cfRule type="expression" dxfId="1838" priority="1004">
      <formula>AND(OR(J134="frais de vie",J134="frais bancaires"),#REF!&lt;0)</formula>
    </cfRule>
    <cfRule type="expression" dxfId="1837" priority="1005">
      <formula>AND(OR(J134="frais de vie",J134="frais bancaires"),#REF!="")</formula>
    </cfRule>
  </conditionalFormatting>
  <conditionalFormatting sqref="L134:L136">
    <cfRule type="expression" dxfId="1836" priority="1002">
      <formula>AND(OR(J134="frais de vie",J134="frais bancaires"),#REF!&lt;0)</formula>
    </cfRule>
    <cfRule type="expression" dxfId="1835" priority="1003">
      <formula>AND(OR(J134="frais de vie",J134="frais bancaires"),#REF!="")</formula>
    </cfRule>
  </conditionalFormatting>
  <conditionalFormatting sqref="L134:L136">
    <cfRule type="expression" dxfId="1834" priority="1000">
      <formula>AND(OR(J134="frais de vie",J134="frais bancaires"),N134&lt;0)</formula>
    </cfRule>
    <cfRule type="expression" dxfId="1833" priority="1001">
      <formula>AND(OR(J134="frais de vie",J134="frais bancaires"),N134="")</formula>
    </cfRule>
  </conditionalFormatting>
  <conditionalFormatting sqref="L134:L136">
    <cfRule type="expression" dxfId="1832" priority="998">
      <formula>AND(OR(J134="frais de vie",J134="frais bancaires"),#REF!&lt;0)</formula>
    </cfRule>
    <cfRule type="expression" dxfId="1831" priority="999">
      <formula>AND(OR(J134="frais de vie",J134="frais bancaires"),#REF!="")</formula>
    </cfRule>
  </conditionalFormatting>
  <conditionalFormatting sqref="L134:L136">
    <cfRule type="expression" dxfId="1830" priority="996">
      <formula>AND(OR(J134="frais de vie",J134="frais bancaires"),N134&lt;0)</formula>
    </cfRule>
    <cfRule type="expression" dxfId="1829" priority="997">
      <formula>AND(OR(J134="frais de vie",J134="frais bancaires"),N134="")</formula>
    </cfRule>
  </conditionalFormatting>
  <conditionalFormatting sqref="L134:L136">
    <cfRule type="expression" dxfId="1828" priority="994">
      <formula>AND(OR(I129="frais de vie",I129="frais bancaires"),#REF!&lt;0)</formula>
    </cfRule>
    <cfRule type="expression" dxfId="1827" priority="995">
      <formula>AND(OR(I129="frais de vie",I129="frais bancaires"),#REF!="")</formula>
    </cfRule>
  </conditionalFormatting>
  <conditionalFormatting sqref="L134:L136">
    <cfRule type="expression" dxfId="1826" priority="992">
      <formula>AND(OR(I129="frais de vie",I129="frais bancaires"),M129&lt;0)</formula>
    </cfRule>
    <cfRule type="expression" dxfId="1825" priority="993">
      <formula>AND(OR(I129="frais de vie",I129="frais bancaires"),M129="")</formula>
    </cfRule>
  </conditionalFormatting>
  <conditionalFormatting sqref="L134:L136">
    <cfRule type="expression" dxfId="1824" priority="990">
      <formula>AND(OR(I129="frais de vie",I129="frais bancaires"),#REF!&lt;0)</formula>
    </cfRule>
    <cfRule type="expression" dxfId="1823" priority="991">
      <formula>AND(OR(I129="frais de vie",I129="frais bancaires"),#REF!="")</formula>
    </cfRule>
  </conditionalFormatting>
  <conditionalFormatting sqref="L140:L143">
    <cfRule type="expression" dxfId="1822" priority="988">
      <formula>AND(OR(J140="frais de vie",J140="frais bancaires"),#REF!&lt;0)</formula>
    </cfRule>
    <cfRule type="expression" dxfId="1821" priority="989">
      <formula>AND(OR(J140="frais de vie",J140="frais bancaires"),#REF!="")</formula>
    </cfRule>
  </conditionalFormatting>
  <conditionalFormatting sqref="L140:L143">
    <cfRule type="expression" dxfId="1820" priority="986">
      <formula>AND(OR(J140="frais de vie",J140="frais bancaires"),#REF!&lt;0)</formula>
    </cfRule>
    <cfRule type="expression" dxfId="1819" priority="987">
      <formula>AND(OR(J140="frais de vie",J140="frais bancaires"),#REF!="")</formula>
    </cfRule>
  </conditionalFormatting>
  <conditionalFormatting sqref="L140:L143">
    <cfRule type="expression" dxfId="1818" priority="984">
      <formula>AND(OR(J140="frais de vie",J140="frais bancaires"),#REF!&lt;0)</formula>
    </cfRule>
    <cfRule type="expression" dxfId="1817" priority="985">
      <formula>AND(OR(J140="frais de vie",J140="frais bancaires"),#REF!="")</formula>
    </cfRule>
  </conditionalFormatting>
  <conditionalFormatting sqref="L140:L143">
    <cfRule type="expression" dxfId="1816" priority="982">
      <formula>AND(OR(J140="frais de vie",J140="frais bancaires"),N140&lt;0)</formula>
    </cfRule>
    <cfRule type="expression" dxfId="1815" priority="983">
      <formula>AND(OR(J140="frais de vie",J140="frais bancaires"),N140="")</formula>
    </cfRule>
  </conditionalFormatting>
  <conditionalFormatting sqref="L140:L143">
    <cfRule type="expression" dxfId="1814" priority="980">
      <formula>AND(OR(J140="frais de vie",J140="frais bancaires"),#REF!&lt;0)</formula>
    </cfRule>
    <cfRule type="expression" dxfId="1813" priority="981">
      <formula>AND(OR(J140="frais de vie",J140="frais bancaires"),#REF!="")</formula>
    </cfRule>
  </conditionalFormatting>
  <conditionalFormatting sqref="L140:L143">
    <cfRule type="expression" dxfId="1812" priority="978">
      <formula>AND(OR(J140="frais de vie",J140="frais bancaires"),N140&lt;0)</formula>
    </cfRule>
    <cfRule type="expression" dxfId="1811" priority="979">
      <formula>AND(OR(J140="frais de vie",J140="frais bancaires"),N140="")</formula>
    </cfRule>
  </conditionalFormatting>
  <conditionalFormatting sqref="L140:L143">
    <cfRule type="expression" dxfId="1810" priority="976">
      <formula>AND(OR(I135="frais de vie",I135="frais bancaires"),#REF!&lt;0)</formula>
    </cfRule>
    <cfRule type="expression" dxfId="1809" priority="977">
      <formula>AND(OR(I135="frais de vie",I135="frais bancaires"),#REF!="")</formula>
    </cfRule>
  </conditionalFormatting>
  <conditionalFormatting sqref="L140:L143">
    <cfRule type="expression" dxfId="1808" priority="974">
      <formula>AND(OR(I135="frais de vie",I135="frais bancaires"),M135&lt;0)</formula>
    </cfRule>
    <cfRule type="expression" dxfId="1807" priority="975">
      <formula>AND(OR(I135="frais de vie",I135="frais bancaires"),M135="")</formula>
    </cfRule>
  </conditionalFormatting>
  <conditionalFormatting sqref="L140:L143">
    <cfRule type="expression" dxfId="1806" priority="972">
      <formula>AND(OR(I135="frais de vie",I135="frais bancaires"),#REF!&lt;0)</formula>
    </cfRule>
    <cfRule type="expression" dxfId="1805" priority="973">
      <formula>AND(OR(I135="frais de vie",I135="frais bancaires"),#REF!="")</formula>
    </cfRule>
  </conditionalFormatting>
  <conditionalFormatting sqref="L146">
    <cfRule type="expression" dxfId="1804" priority="970">
      <formula>AND(OR(J146="frais de vie",J146="frais bancaires"),#REF!&lt;0)</formula>
    </cfRule>
    <cfRule type="expression" dxfId="1803" priority="971">
      <formula>AND(OR(J146="frais de vie",J146="frais bancaires"),#REF!="")</formula>
    </cfRule>
  </conditionalFormatting>
  <conditionalFormatting sqref="L146">
    <cfRule type="expression" dxfId="1802" priority="968">
      <formula>AND(OR(J146="frais de vie",J146="frais bancaires"),#REF!&lt;0)</formula>
    </cfRule>
    <cfRule type="expression" dxfId="1801" priority="969">
      <formula>AND(OR(J146="frais de vie",J146="frais bancaires"),#REF!="")</formula>
    </cfRule>
  </conditionalFormatting>
  <conditionalFormatting sqref="L146">
    <cfRule type="expression" dxfId="1800" priority="966">
      <formula>AND(OR(J146="frais de vie",J146="frais bancaires"),#REF!&lt;0)</formula>
    </cfRule>
    <cfRule type="expression" dxfId="1799" priority="967">
      <formula>AND(OR(J146="frais de vie",J146="frais bancaires"),#REF!="")</formula>
    </cfRule>
  </conditionalFormatting>
  <conditionalFormatting sqref="L146">
    <cfRule type="expression" dxfId="1798" priority="964">
      <formula>AND(OR(J146="frais de vie",J146="frais bancaires"),N146&lt;0)</formula>
    </cfRule>
    <cfRule type="expression" dxfId="1797" priority="965">
      <formula>AND(OR(J146="frais de vie",J146="frais bancaires"),N146="")</formula>
    </cfRule>
  </conditionalFormatting>
  <conditionalFormatting sqref="L146">
    <cfRule type="expression" dxfId="1796" priority="962">
      <formula>AND(OR(J146="frais de vie",J146="frais bancaires"),#REF!&lt;0)</formula>
    </cfRule>
    <cfRule type="expression" dxfId="1795" priority="963">
      <formula>AND(OR(J146="frais de vie",J146="frais bancaires"),#REF!="")</formula>
    </cfRule>
  </conditionalFormatting>
  <conditionalFormatting sqref="L146">
    <cfRule type="expression" dxfId="1794" priority="960">
      <formula>AND(OR(J146="frais de vie",J146="frais bancaires"),N146&lt;0)</formula>
    </cfRule>
    <cfRule type="expression" dxfId="1793" priority="961">
      <formula>AND(OR(J146="frais de vie",J146="frais bancaires"),N146="")</formula>
    </cfRule>
  </conditionalFormatting>
  <conditionalFormatting sqref="L146">
    <cfRule type="expression" dxfId="1792" priority="958">
      <formula>AND(OR(I141="frais de vie",I141="frais bancaires"),#REF!&lt;0)</formula>
    </cfRule>
    <cfRule type="expression" dxfId="1791" priority="959">
      <formula>AND(OR(I141="frais de vie",I141="frais bancaires"),#REF!="")</formula>
    </cfRule>
  </conditionalFormatting>
  <conditionalFormatting sqref="L146">
    <cfRule type="expression" dxfId="1790" priority="956">
      <formula>AND(OR(I141="frais de vie",I141="frais bancaires"),M141&lt;0)</formula>
    </cfRule>
    <cfRule type="expression" dxfId="1789" priority="957">
      <formula>AND(OR(I141="frais de vie",I141="frais bancaires"),M141="")</formula>
    </cfRule>
  </conditionalFormatting>
  <conditionalFormatting sqref="L146">
    <cfRule type="expression" dxfId="1788" priority="954">
      <formula>AND(OR(I141="frais de vie",I141="frais bancaires"),#REF!&lt;0)</formula>
    </cfRule>
    <cfRule type="expression" dxfId="1787" priority="955">
      <formula>AND(OR(I141="frais de vie",I141="frais bancaires"),#REF!="")</formula>
    </cfRule>
  </conditionalFormatting>
  <conditionalFormatting sqref="L152:L153">
    <cfRule type="expression" dxfId="1786" priority="952">
      <formula>AND(OR(J152="frais de vie",J152="frais bancaires"),#REF!&lt;0)</formula>
    </cfRule>
    <cfRule type="expression" dxfId="1785" priority="953">
      <formula>AND(OR(J152="frais de vie",J152="frais bancaires"),#REF!="")</formula>
    </cfRule>
  </conditionalFormatting>
  <conditionalFormatting sqref="L152:L153">
    <cfRule type="expression" dxfId="1784" priority="950">
      <formula>AND(OR(J152="frais de vie",J152="frais bancaires"),#REF!&lt;0)</formula>
    </cfRule>
    <cfRule type="expression" dxfId="1783" priority="951">
      <formula>AND(OR(J152="frais de vie",J152="frais bancaires"),#REF!="")</formula>
    </cfRule>
  </conditionalFormatting>
  <conditionalFormatting sqref="L152:L153">
    <cfRule type="expression" dxfId="1782" priority="948">
      <formula>AND(OR(J152="frais de vie",J152="frais bancaires"),#REF!&lt;0)</formula>
    </cfRule>
    <cfRule type="expression" dxfId="1781" priority="949">
      <formula>AND(OR(J152="frais de vie",J152="frais bancaires"),#REF!="")</formula>
    </cfRule>
  </conditionalFormatting>
  <conditionalFormatting sqref="L152:L153">
    <cfRule type="expression" dxfId="1780" priority="946">
      <formula>AND(OR(J152="frais de vie",J152="frais bancaires"),N152&lt;0)</formula>
    </cfRule>
    <cfRule type="expression" dxfId="1779" priority="947">
      <formula>AND(OR(J152="frais de vie",J152="frais bancaires"),N152="")</formula>
    </cfRule>
  </conditionalFormatting>
  <conditionalFormatting sqref="L152:L153">
    <cfRule type="expression" dxfId="1778" priority="944">
      <formula>AND(OR(J152="frais de vie",J152="frais bancaires"),#REF!&lt;0)</formula>
    </cfRule>
    <cfRule type="expression" dxfId="1777" priority="945">
      <formula>AND(OR(J152="frais de vie",J152="frais bancaires"),#REF!="")</formula>
    </cfRule>
  </conditionalFormatting>
  <conditionalFormatting sqref="L152:L153">
    <cfRule type="expression" dxfId="1776" priority="942">
      <formula>AND(OR(J152="frais de vie",J152="frais bancaires"),N152&lt;0)</formula>
    </cfRule>
    <cfRule type="expression" dxfId="1775" priority="943">
      <formula>AND(OR(J152="frais de vie",J152="frais bancaires"),N152="")</formula>
    </cfRule>
  </conditionalFormatting>
  <conditionalFormatting sqref="L152:L153">
    <cfRule type="expression" dxfId="1774" priority="940">
      <formula>AND(OR(I147="frais de vie",I147="frais bancaires"),#REF!&lt;0)</formula>
    </cfRule>
    <cfRule type="expression" dxfId="1773" priority="941">
      <formula>AND(OR(I147="frais de vie",I147="frais bancaires"),#REF!="")</formula>
    </cfRule>
  </conditionalFormatting>
  <conditionalFormatting sqref="L152:L153">
    <cfRule type="expression" dxfId="1772" priority="938">
      <formula>AND(OR(I147="frais de vie",I147="frais bancaires"),M147&lt;0)</formula>
    </cfRule>
    <cfRule type="expression" dxfId="1771" priority="939">
      <formula>AND(OR(I147="frais de vie",I147="frais bancaires"),M147="")</formula>
    </cfRule>
  </conditionalFormatting>
  <conditionalFormatting sqref="L152:L153">
    <cfRule type="expression" dxfId="1770" priority="936">
      <formula>AND(OR(I147="frais de vie",I147="frais bancaires"),#REF!&lt;0)</formula>
    </cfRule>
    <cfRule type="expression" dxfId="1769" priority="937">
      <formula>AND(OR(I147="frais de vie",I147="frais bancaires"),#REF!="")</formula>
    </cfRule>
  </conditionalFormatting>
  <conditionalFormatting sqref="L155:L156">
    <cfRule type="expression" dxfId="1768" priority="934">
      <formula>AND(OR(J155="frais de vie",J155="frais bancaires"),#REF!&lt;0)</formula>
    </cfRule>
    <cfRule type="expression" dxfId="1767" priority="935">
      <formula>AND(OR(J155="frais de vie",J155="frais bancaires"),#REF!="")</formula>
    </cfRule>
  </conditionalFormatting>
  <conditionalFormatting sqref="L155:L156">
    <cfRule type="expression" dxfId="1766" priority="932">
      <formula>AND(OR(J155="frais de vie",J155="frais bancaires"),#REF!&lt;0)</formula>
    </cfRule>
    <cfRule type="expression" dxfId="1765" priority="933">
      <formula>AND(OR(J155="frais de vie",J155="frais bancaires"),#REF!="")</formula>
    </cfRule>
  </conditionalFormatting>
  <conditionalFormatting sqref="L155:L156">
    <cfRule type="expression" dxfId="1764" priority="930">
      <formula>AND(OR(J155="frais de vie",J155="frais bancaires"),#REF!&lt;0)</formula>
    </cfRule>
    <cfRule type="expression" dxfId="1763" priority="931">
      <formula>AND(OR(J155="frais de vie",J155="frais bancaires"),#REF!="")</formula>
    </cfRule>
  </conditionalFormatting>
  <conditionalFormatting sqref="L155:L156">
    <cfRule type="expression" dxfId="1762" priority="928">
      <formula>AND(OR(J155="frais de vie",J155="frais bancaires"),N155&lt;0)</formula>
    </cfRule>
    <cfRule type="expression" dxfId="1761" priority="929">
      <formula>AND(OR(J155="frais de vie",J155="frais bancaires"),N155="")</formula>
    </cfRule>
  </conditionalFormatting>
  <conditionalFormatting sqref="L155:L156">
    <cfRule type="expression" dxfId="1760" priority="926">
      <formula>AND(OR(J155="frais de vie",J155="frais bancaires"),#REF!&lt;0)</formula>
    </cfRule>
    <cfRule type="expression" dxfId="1759" priority="927">
      <formula>AND(OR(J155="frais de vie",J155="frais bancaires"),#REF!="")</formula>
    </cfRule>
  </conditionalFormatting>
  <conditionalFormatting sqref="L155:L156">
    <cfRule type="expression" dxfId="1758" priority="924">
      <formula>AND(OR(J155="frais de vie",J155="frais bancaires"),N155&lt;0)</formula>
    </cfRule>
    <cfRule type="expression" dxfId="1757" priority="925">
      <formula>AND(OR(J155="frais de vie",J155="frais bancaires"),N155="")</formula>
    </cfRule>
  </conditionalFormatting>
  <conditionalFormatting sqref="L155:L156">
    <cfRule type="expression" dxfId="1756" priority="922">
      <formula>AND(OR(I150="frais de vie",I150="frais bancaires"),#REF!&lt;0)</formula>
    </cfRule>
    <cfRule type="expression" dxfId="1755" priority="923">
      <formula>AND(OR(I150="frais de vie",I150="frais bancaires"),#REF!="")</formula>
    </cfRule>
  </conditionalFormatting>
  <conditionalFormatting sqref="L155:L156">
    <cfRule type="expression" dxfId="1754" priority="920">
      <formula>AND(OR(I150="frais de vie",I150="frais bancaires"),M150&lt;0)</formula>
    </cfRule>
    <cfRule type="expression" dxfId="1753" priority="921">
      <formula>AND(OR(I150="frais de vie",I150="frais bancaires"),M150="")</formula>
    </cfRule>
  </conditionalFormatting>
  <conditionalFormatting sqref="L155:L156">
    <cfRule type="expression" dxfId="1752" priority="918">
      <formula>AND(OR(I150="frais de vie",I150="frais bancaires"),#REF!&lt;0)</formula>
    </cfRule>
    <cfRule type="expression" dxfId="1751" priority="919">
      <formula>AND(OR(I150="frais de vie",I150="frais bancaires"),#REF!="")</formula>
    </cfRule>
  </conditionalFormatting>
  <conditionalFormatting sqref="L158">
    <cfRule type="expression" dxfId="1750" priority="916">
      <formula>AND(OR(J158="frais de vie",J158="frais bancaires"),#REF!&lt;0)</formula>
    </cfRule>
    <cfRule type="expression" dxfId="1749" priority="917">
      <formula>AND(OR(J158="frais de vie",J158="frais bancaires"),#REF!="")</formula>
    </cfRule>
  </conditionalFormatting>
  <conditionalFormatting sqref="L158">
    <cfRule type="expression" dxfId="1748" priority="914">
      <formula>AND(OR(J158="frais de vie",J158="frais bancaires"),#REF!&lt;0)</formula>
    </cfRule>
    <cfRule type="expression" dxfId="1747" priority="915">
      <formula>AND(OR(J158="frais de vie",J158="frais bancaires"),#REF!="")</formula>
    </cfRule>
  </conditionalFormatting>
  <conditionalFormatting sqref="L158">
    <cfRule type="expression" dxfId="1746" priority="912">
      <formula>AND(OR(J158="frais de vie",J158="frais bancaires"),Q61&lt;0)</formula>
    </cfRule>
    <cfRule type="expression" dxfId="1745" priority="913">
      <formula>AND(OR(J158="frais de vie",J158="frais bancaires"),Q61="")</formula>
    </cfRule>
  </conditionalFormatting>
  <conditionalFormatting sqref="L158">
    <cfRule type="expression" dxfId="1744" priority="910">
      <formula>AND(OR(J158="frais de vie",J158="frais bancaires"),#REF!&lt;0)</formula>
    </cfRule>
    <cfRule type="expression" dxfId="1743" priority="911">
      <formula>AND(OR(J158="frais de vie",J158="frais bancaires"),#REF!="")</formula>
    </cfRule>
  </conditionalFormatting>
  <conditionalFormatting sqref="L158">
    <cfRule type="expression" dxfId="1742" priority="908">
      <formula>AND(OR(J158="frais de vie",J158="frais bancaires"),N158&lt;0)</formula>
    </cfRule>
    <cfRule type="expression" dxfId="1741" priority="909">
      <formula>AND(OR(J158="frais de vie",J158="frais bancaires"),N158="")</formula>
    </cfRule>
  </conditionalFormatting>
  <conditionalFormatting sqref="L158">
    <cfRule type="expression" dxfId="1740" priority="906">
      <formula>AND(OR(J158="frais de vie",J158="frais bancaires"),#REF!&lt;0)</formula>
    </cfRule>
    <cfRule type="expression" dxfId="1739" priority="907">
      <formula>AND(OR(J158="frais de vie",J158="frais bancaires"),#REF!="")</formula>
    </cfRule>
  </conditionalFormatting>
  <conditionalFormatting sqref="L158">
    <cfRule type="expression" dxfId="1738" priority="904">
      <formula>AND(OR(J158="frais de vie",J158="frais bancaires"),N158&lt;0)</formula>
    </cfRule>
    <cfRule type="expression" dxfId="1737" priority="905">
      <formula>AND(OR(J158="frais de vie",J158="frais bancaires"),N158="")</formula>
    </cfRule>
  </conditionalFormatting>
  <conditionalFormatting sqref="L158">
    <cfRule type="expression" dxfId="1736" priority="902">
      <formula>AND(OR(I153="frais de vie",I153="frais bancaires"),#REF!&lt;0)</formula>
    </cfRule>
    <cfRule type="expression" dxfId="1735" priority="903">
      <formula>AND(OR(I153="frais de vie",I153="frais bancaires"),#REF!="")</formula>
    </cfRule>
  </conditionalFormatting>
  <conditionalFormatting sqref="L158">
    <cfRule type="expression" dxfId="1734" priority="900">
      <formula>AND(OR(I153="frais de vie",I153="frais bancaires"),M153&lt;0)</formula>
    </cfRule>
    <cfRule type="expression" dxfId="1733" priority="901">
      <formula>AND(OR(I153="frais de vie",I153="frais bancaires"),M153="")</formula>
    </cfRule>
  </conditionalFormatting>
  <conditionalFormatting sqref="L158">
    <cfRule type="expression" dxfId="1732" priority="898">
      <formula>AND(OR(I153="frais de vie",I153="frais bancaires"),#REF!&lt;0)</formula>
    </cfRule>
    <cfRule type="expression" dxfId="1731" priority="899">
      <formula>AND(OR(I153="frais de vie",I153="frais bancaires"),#REF!="")</formula>
    </cfRule>
  </conditionalFormatting>
  <conditionalFormatting sqref="Q161:R200">
    <cfRule type="expression" dxfId="1730" priority="896">
      <formula>AND(OR(O161="frais de vie",O161="frais bancaires"),#REF!&lt;0)</formula>
    </cfRule>
    <cfRule type="expression" dxfId="1729" priority="897">
      <formula>AND(OR(O161="frais de vie",O161="frais bancaires"),#REF!="")</formula>
    </cfRule>
  </conditionalFormatting>
  <conditionalFormatting sqref="Q161:R200">
    <cfRule type="expression" dxfId="1728" priority="894">
      <formula>AND(OR(O161="frais de vie",O161="frais bancaires"),#REF!&lt;0)</formula>
    </cfRule>
    <cfRule type="expression" dxfId="1727" priority="895">
      <formula>AND(OR(O161="frais de vie",O161="frais bancaires"),#REF!="")</formula>
    </cfRule>
  </conditionalFormatting>
  <conditionalFormatting sqref="Q161:Q200">
    <cfRule type="expression" dxfId="1726" priority="892">
      <formula>AND(OR(O161="frais de vie",O161="frais bancaires"),S161&lt;0)</formula>
    </cfRule>
    <cfRule type="expression" dxfId="1725" priority="893">
      <formula>AND(OR(O161="frais de vie",O161="frais bancaires"),S161="")</formula>
    </cfRule>
  </conditionalFormatting>
  <conditionalFormatting sqref="L161">
    <cfRule type="expression" dxfId="1724" priority="890">
      <formula>AND(OR(J161="frais de vie",J161="frais bancaires"),#REF!&lt;0)</formula>
    </cfRule>
    <cfRule type="expression" dxfId="1723" priority="891">
      <formula>AND(OR(J161="frais de vie",J161="frais bancaires"),#REF!="")</formula>
    </cfRule>
  </conditionalFormatting>
  <conditionalFormatting sqref="L161">
    <cfRule type="expression" dxfId="1722" priority="888">
      <formula>AND(OR(J161="frais de vie",J161="frais bancaires"),#REF!&lt;0)</formula>
    </cfRule>
    <cfRule type="expression" dxfId="1721" priority="889">
      <formula>AND(OR(J161="frais de vie",J161="frais bancaires"),#REF!="")</formula>
    </cfRule>
  </conditionalFormatting>
  <conditionalFormatting sqref="L161">
    <cfRule type="expression" dxfId="1720" priority="886">
      <formula>AND(OR(J161="frais de vie",J161="frais bancaires"),Q64&lt;0)</formula>
    </cfRule>
    <cfRule type="expression" dxfId="1719" priority="887">
      <formula>AND(OR(J161="frais de vie",J161="frais bancaires"),Q64="")</formula>
    </cfRule>
  </conditionalFormatting>
  <conditionalFormatting sqref="L161">
    <cfRule type="expression" dxfId="1718" priority="884">
      <formula>AND(OR(J161="frais de vie",J161="frais bancaires"),Q62&lt;0)</formula>
    </cfRule>
    <cfRule type="expression" dxfId="1717" priority="885">
      <formula>AND(OR(J161="frais de vie",J161="frais bancaires"),Q62="")</formula>
    </cfRule>
  </conditionalFormatting>
  <conditionalFormatting sqref="L161">
    <cfRule type="expression" dxfId="1716" priority="882">
      <formula>AND(OR(J161="frais de vie",J161="frais bancaires"),#REF!&lt;0)</formula>
    </cfRule>
    <cfRule type="expression" dxfId="1715" priority="883">
      <formula>AND(OR(J161="frais de vie",J161="frais bancaires"),#REF!="")</formula>
    </cfRule>
  </conditionalFormatting>
  <conditionalFormatting sqref="L161">
    <cfRule type="expression" dxfId="1714" priority="880">
      <formula>AND(OR(J161="frais de vie",J161="frais bancaires"),N161&lt;0)</formula>
    </cfRule>
    <cfRule type="expression" dxfId="1713" priority="881">
      <formula>AND(OR(J161="frais de vie",J161="frais bancaires"),N161="")</formula>
    </cfRule>
  </conditionalFormatting>
  <conditionalFormatting sqref="L161">
    <cfRule type="expression" dxfId="1712" priority="878">
      <formula>AND(OR(J161="frais de vie",J161="frais bancaires"),#REF!&lt;0)</formula>
    </cfRule>
    <cfRule type="expression" dxfId="1711" priority="879">
      <formula>AND(OR(J161="frais de vie",J161="frais bancaires"),#REF!="")</formula>
    </cfRule>
  </conditionalFormatting>
  <conditionalFormatting sqref="L161">
    <cfRule type="expression" dxfId="1710" priority="876">
      <formula>AND(OR(J161="frais de vie",J161="frais bancaires"),N161&lt;0)</formula>
    </cfRule>
    <cfRule type="expression" dxfId="1709" priority="877">
      <formula>AND(OR(J161="frais de vie",J161="frais bancaires"),N161="")</formula>
    </cfRule>
  </conditionalFormatting>
  <conditionalFormatting sqref="L161">
    <cfRule type="expression" dxfId="1708" priority="874">
      <formula>AND(OR(I156="frais de vie",I156="frais bancaires"),#REF!&lt;0)</formula>
    </cfRule>
    <cfRule type="expression" dxfId="1707" priority="875">
      <formula>AND(OR(I156="frais de vie",I156="frais bancaires"),#REF!="")</formula>
    </cfRule>
  </conditionalFormatting>
  <conditionalFormatting sqref="L161">
    <cfRule type="expression" dxfId="1706" priority="872">
      <formula>AND(OR(I156="frais de vie",I156="frais bancaires"),M156&lt;0)</formula>
    </cfRule>
    <cfRule type="expression" dxfId="1705" priority="873">
      <formula>AND(OR(I156="frais de vie",I156="frais bancaires"),M156="")</formula>
    </cfRule>
  </conditionalFormatting>
  <conditionalFormatting sqref="L161">
    <cfRule type="expression" dxfId="1704" priority="870">
      <formula>AND(OR(I156="frais de vie",I156="frais bancaires"),#REF!&lt;0)</formula>
    </cfRule>
    <cfRule type="expression" dxfId="1703" priority="871">
      <formula>AND(OR(I156="frais de vie",I156="frais bancaires"),#REF!="")</formula>
    </cfRule>
  </conditionalFormatting>
  <conditionalFormatting sqref="L163">
    <cfRule type="expression" dxfId="1702" priority="868">
      <formula>AND(OR(J163="frais de vie",J163="frais bancaires"),#REF!&lt;0)</formula>
    </cfRule>
    <cfRule type="expression" dxfId="1701" priority="869">
      <formula>AND(OR(J163="frais de vie",J163="frais bancaires"),#REF!="")</formula>
    </cfRule>
  </conditionalFormatting>
  <conditionalFormatting sqref="L163">
    <cfRule type="expression" dxfId="1700" priority="866">
      <formula>AND(OR(J163="frais de vie",J163="frais bancaires"),#REF!&lt;0)</formula>
    </cfRule>
    <cfRule type="expression" dxfId="1699" priority="867">
      <formula>AND(OR(J163="frais de vie",J163="frais bancaires"),#REF!="")</formula>
    </cfRule>
  </conditionalFormatting>
  <conditionalFormatting sqref="L163">
    <cfRule type="expression" dxfId="1698" priority="864">
      <formula>AND(OR(J163="frais de vie",J163="frais bancaires"),Q66&lt;0)</formula>
    </cfRule>
    <cfRule type="expression" dxfId="1697" priority="865">
      <formula>AND(OR(J163="frais de vie",J163="frais bancaires"),Q66="")</formula>
    </cfRule>
  </conditionalFormatting>
  <conditionalFormatting sqref="L163">
    <cfRule type="expression" dxfId="1696" priority="862">
      <formula>AND(OR(J163="frais de vie",J163="frais bancaires"),Q64&lt;0)</formula>
    </cfRule>
    <cfRule type="expression" dxfId="1695" priority="863">
      <formula>AND(OR(J163="frais de vie",J163="frais bancaires"),Q64="")</formula>
    </cfRule>
  </conditionalFormatting>
  <conditionalFormatting sqref="L163">
    <cfRule type="expression" dxfId="1694" priority="860">
      <formula>AND(OR(J163="frais de vie",J163="frais bancaires"),#REF!&lt;0)</formula>
    </cfRule>
    <cfRule type="expression" dxfId="1693" priority="861">
      <formula>AND(OR(J163="frais de vie",J163="frais bancaires"),#REF!="")</formula>
    </cfRule>
  </conditionalFormatting>
  <conditionalFormatting sqref="L163">
    <cfRule type="expression" dxfId="1692" priority="858">
      <formula>AND(OR(J163="frais de vie",J163="frais bancaires"),N163&lt;0)</formula>
    </cfRule>
    <cfRule type="expression" dxfId="1691" priority="859">
      <formula>AND(OR(J163="frais de vie",J163="frais bancaires"),N163="")</formula>
    </cfRule>
  </conditionalFormatting>
  <conditionalFormatting sqref="L163">
    <cfRule type="expression" dxfId="1690" priority="856">
      <formula>AND(OR(J163="frais de vie",J163="frais bancaires"),#REF!&lt;0)</formula>
    </cfRule>
    <cfRule type="expression" dxfId="1689" priority="857">
      <formula>AND(OR(J163="frais de vie",J163="frais bancaires"),#REF!="")</formula>
    </cfRule>
  </conditionalFormatting>
  <conditionalFormatting sqref="L163">
    <cfRule type="expression" dxfId="1688" priority="854">
      <formula>AND(OR(J163="frais de vie",J163="frais bancaires"),N163&lt;0)</formula>
    </cfRule>
    <cfRule type="expression" dxfId="1687" priority="855">
      <formula>AND(OR(J163="frais de vie",J163="frais bancaires"),N163="")</formula>
    </cfRule>
  </conditionalFormatting>
  <conditionalFormatting sqref="L163">
    <cfRule type="expression" dxfId="1686" priority="852">
      <formula>AND(OR(I158="frais de vie",I158="frais bancaires"),#REF!&lt;0)</formula>
    </cfRule>
    <cfRule type="expression" dxfId="1685" priority="853">
      <formula>AND(OR(I158="frais de vie",I158="frais bancaires"),#REF!="")</formula>
    </cfRule>
  </conditionalFormatting>
  <conditionalFormatting sqref="L163">
    <cfRule type="expression" dxfId="1684" priority="850">
      <formula>AND(OR(I158="frais de vie",I158="frais bancaires"),M158&lt;0)</formula>
    </cfRule>
    <cfRule type="expression" dxfId="1683" priority="851">
      <formula>AND(OR(I158="frais de vie",I158="frais bancaires"),M158="")</formula>
    </cfRule>
  </conditionalFormatting>
  <conditionalFormatting sqref="L163">
    <cfRule type="expression" dxfId="1682" priority="848">
      <formula>AND(OR(I158="frais de vie",I158="frais bancaires"),#REF!&lt;0)</formula>
    </cfRule>
    <cfRule type="expression" dxfId="1681" priority="849">
      <formula>AND(OR(I158="frais de vie",I158="frais bancaires"),#REF!="")</formula>
    </cfRule>
  </conditionalFormatting>
  <conditionalFormatting sqref="L168">
    <cfRule type="expression" dxfId="1680" priority="846">
      <formula>AND(OR(J168="frais de vie",J168="frais bancaires"),#REF!&lt;0)</formula>
    </cfRule>
    <cfRule type="expression" dxfId="1679" priority="847">
      <formula>AND(OR(J168="frais de vie",J168="frais bancaires"),#REF!="")</formula>
    </cfRule>
  </conditionalFormatting>
  <conditionalFormatting sqref="L168">
    <cfRule type="expression" dxfId="1678" priority="844">
      <formula>AND(OR(J168="frais de vie",J168="frais bancaires"),#REF!&lt;0)</formula>
    </cfRule>
    <cfRule type="expression" dxfId="1677" priority="845">
      <formula>AND(OR(J168="frais de vie",J168="frais bancaires"),#REF!="")</formula>
    </cfRule>
  </conditionalFormatting>
  <conditionalFormatting sqref="L168">
    <cfRule type="expression" dxfId="1676" priority="842">
      <formula>AND(OR(J168="frais de vie",J168="frais bancaires"),Q71&lt;0)</formula>
    </cfRule>
    <cfRule type="expression" dxfId="1675" priority="843">
      <formula>AND(OR(J168="frais de vie",J168="frais bancaires"),Q71="")</formula>
    </cfRule>
  </conditionalFormatting>
  <conditionalFormatting sqref="L168">
    <cfRule type="expression" dxfId="1674" priority="840">
      <formula>AND(OR(J168="frais de vie",J168="frais bancaires"),Q69&lt;0)</formula>
    </cfRule>
    <cfRule type="expression" dxfId="1673" priority="841">
      <formula>AND(OR(J168="frais de vie",J168="frais bancaires"),Q69="")</formula>
    </cfRule>
  </conditionalFormatting>
  <conditionalFormatting sqref="L168">
    <cfRule type="expression" dxfId="1672" priority="838">
      <formula>AND(OR(J168="frais de vie",J168="frais bancaires"),#REF!&lt;0)</formula>
    </cfRule>
    <cfRule type="expression" dxfId="1671" priority="839">
      <formula>AND(OR(J168="frais de vie",J168="frais bancaires"),#REF!="")</formula>
    </cfRule>
  </conditionalFormatting>
  <conditionalFormatting sqref="L168">
    <cfRule type="expression" dxfId="1670" priority="836">
      <formula>AND(OR(J168="frais de vie",J168="frais bancaires"),N168&lt;0)</formula>
    </cfRule>
    <cfRule type="expression" dxfId="1669" priority="837">
      <formula>AND(OR(J168="frais de vie",J168="frais bancaires"),N168="")</formula>
    </cfRule>
  </conditionalFormatting>
  <conditionalFormatting sqref="L168">
    <cfRule type="expression" dxfId="1668" priority="834">
      <formula>AND(OR(J168="frais de vie",J168="frais bancaires"),#REF!&lt;0)</formula>
    </cfRule>
    <cfRule type="expression" dxfId="1667" priority="835">
      <formula>AND(OR(J168="frais de vie",J168="frais bancaires"),#REF!="")</formula>
    </cfRule>
  </conditionalFormatting>
  <conditionalFormatting sqref="L168">
    <cfRule type="expression" dxfId="1666" priority="832">
      <formula>AND(OR(J168="frais de vie",J168="frais bancaires"),N168&lt;0)</formula>
    </cfRule>
    <cfRule type="expression" dxfId="1665" priority="833">
      <formula>AND(OR(J168="frais de vie",J168="frais bancaires"),N168="")</formula>
    </cfRule>
  </conditionalFormatting>
  <conditionalFormatting sqref="L168">
    <cfRule type="expression" dxfId="1664" priority="830">
      <formula>AND(OR(I163="frais de vie",I163="frais bancaires"),#REF!&lt;0)</formula>
    </cfRule>
    <cfRule type="expression" dxfId="1663" priority="831">
      <formula>AND(OR(I163="frais de vie",I163="frais bancaires"),#REF!="")</formula>
    </cfRule>
  </conditionalFormatting>
  <conditionalFormatting sqref="L168">
    <cfRule type="expression" dxfId="1662" priority="828">
      <formula>AND(OR(I163="frais de vie",I163="frais bancaires"),M163&lt;0)</formula>
    </cfRule>
    <cfRule type="expression" dxfId="1661" priority="829">
      <formula>AND(OR(I163="frais de vie",I163="frais bancaires"),M163="")</formula>
    </cfRule>
  </conditionalFormatting>
  <conditionalFormatting sqref="L168">
    <cfRule type="expression" dxfId="1660" priority="826">
      <formula>AND(OR(I163="frais de vie",I163="frais bancaires"),#REF!&lt;0)</formula>
    </cfRule>
    <cfRule type="expression" dxfId="1659" priority="827">
      <formula>AND(OR(I163="frais de vie",I163="frais bancaires"),#REF!="")</formula>
    </cfRule>
  </conditionalFormatting>
  <conditionalFormatting sqref="L169">
    <cfRule type="expression" dxfId="1658" priority="824">
      <formula>AND(OR(J169="frais de vie",J169="frais bancaires"),#REF!&lt;0)</formula>
    </cfRule>
    <cfRule type="expression" dxfId="1657" priority="825">
      <formula>AND(OR(J169="frais de vie",J169="frais bancaires"),#REF!="")</formula>
    </cfRule>
  </conditionalFormatting>
  <conditionalFormatting sqref="L169">
    <cfRule type="expression" dxfId="1656" priority="822">
      <formula>AND(OR(J169="frais de vie",J169="frais bancaires"),#REF!&lt;0)</formula>
    </cfRule>
    <cfRule type="expression" dxfId="1655" priority="823">
      <formula>AND(OR(J169="frais de vie",J169="frais bancaires"),#REF!="")</formula>
    </cfRule>
  </conditionalFormatting>
  <conditionalFormatting sqref="L169">
    <cfRule type="expression" dxfId="1654" priority="820">
      <formula>AND(OR(J169="frais de vie",J169="frais bancaires"),Q72&lt;0)</formula>
    </cfRule>
    <cfRule type="expression" dxfId="1653" priority="821">
      <formula>AND(OR(J169="frais de vie",J169="frais bancaires"),Q72="")</formula>
    </cfRule>
  </conditionalFormatting>
  <conditionalFormatting sqref="L169">
    <cfRule type="expression" dxfId="1652" priority="818">
      <formula>AND(OR(J169="frais de vie",J169="frais bancaires"),Q70&lt;0)</formula>
    </cfRule>
    <cfRule type="expression" dxfId="1651" priority="819">
      <formula>AND(OR(J169="frais de vie",J169="frais bancaires"),Q70="")</formula>
    </cfRule>
  </conditionalFormatting>
  <conditionalFormatting sqref="L169">
    <cfRule type="expression" dxfId="1650" priority="816">
      <formula>AND(OR(J169="frais de vie",J169="frais bancaires"),#REF!&lt;0)</formula>
    </cfRule>
    <cfRule type="expression" dxfId="1649" priority="817">
      <formula>AND(OR(J169="frais de vie",J169="frais bancaires"),#REF!="")</formula>
    </cfRule>
  </conditionalFormatting>
  <conditionalFormatting sqref="L169">
    <cfRule type="expression" dxfId="1648" priority="814">
      <formula>AND(OR(J169="frais de vie",J169="frais bancaires"),N169&lt;0)</formula>
    </cfRule>
    <cfRule type="expression" dxfId="1647" priority="815">
      <formula>AND(OR(J169="frais de vie",J169="frais bancaires"),N169="")</formula>
    </cfRule>
  </conditionalFormatting>
  <conditionalFormatting sqref="L169">
    <cfRule type="expression" dxfId="1646" priority="812">
      <formula>AND(OR(J169="frais de vie",J169="frais bancaires"),#REF!&lt;0)</formula>
    </cfRule>
    <cfRule type="expression" dxfId="1645" priority="813">
      <formula>AND(OR(J169="frais de vie",J169="frais bancaires"),#REF!="")</formula>
    </cfRule>
  </conditionalFormatting>
  <conditionalFormatting sqref="L169">
    <cfRule type="expression" dxfId="1644" priority="810">
      <formula>AND(OR(J169="frais de vie",J169="frais bancaires"),N169&lt;0)</formula>
    </cfRule>
    <cfRule type="expression" dxfId="1643" priority="811">
      <formula>AND(OR(J169="frais de vie",J169="frais bancaires"),N169="")</formula>
    </cfRule>
  </conditionalFormatting>
  <conditionalFormatting sqref="L169">
    <cfRule type="expression" dxfId="1642" priority="808">
      <formula>AND(OR(I164="frais de vie",I164="frais bancaires"),#REF!&lt;0)</formula>
    </cfRule>
    <cfRule type="expression" dxfId="1641" priority="809">
      <formula>AND(OR(I164="frais de vie",I164="frais bancaires"),#REF!="")</formula>
    </cfRule>
  </conditionalFormatting>
  <conditionalFormatting sqref="L169">
    <cfRule type="expression" dxfId="1640" priority="806">
      <formula>AND(OR(I164="frais de vie",I164="frais bancaires"),M164&lt;0)</formula>
    </cfRule>
    <cfRule type="expression" dxfId="1639" priority="807">
      <formula>AND(OR(I164="frais de vie",I164="frais bancaires"),M164="")</formula>
    </cfRule>
  </conditionalFormatting>
  <conditionalFormatting sqref="L169">
    <cfRule type="expression" dxfId="1638" priority="804">
      <formula>AND(OR(I164="frais de vie",I164="frais bancaires"),#REF!&lt;0)</formula>
    </cfRule>
    <cfRule type="expression" dxfId="1637" priority="805">
      <formula>AND(OR(I164="frais de vie",I164="frais bancaires"),#REF!="")</formula>
    </cfRule>
  </conditionalFormatting>
  <conditionalFormatting sqref="L170:L171">
    <cfRule type="expression" dxfId="1636" priority="802">
      <formula>AND(OR(J170="frais de vie",J170="frais bancaires"),#REF!&lt;0)</formula>
    </cfRule>
    <cfRule type="expression" dxfId="1635" priority="803">
      <formula>AND(OR(J170="frais de vie",J170="frais bancaires"),#REF!="")</formula>
    </cfRule>
  </conditionalFormatting>
  <conditionalFormatting sqref="L170:L171">
    <cfRule type="expression" dxfId="1634" priority="800">
      <formula>AND(OR(J170="frais de vie",J170="frais bancaires"),#REF!&lt;0)</formula>
    </cfRule>
    <cfRule type="expression" dxfId="1633" priority="801">
      <formula>AND(OR(J170="frais de vie",J170="frais bancaires"),#REF!="")</formula>
    </cfRule>
  </conditionalFormatting>
  <conditionalFormatting sqref="L170:L171">
    <cfRule type="expression" dxfId="1632" priority="798">
      <formula>AND(OR(J170="frais de vie",J170="frais bancaires"),Q73&lt;0)</formula>
    </cfRule>
    <cfRule type="expression" dxfId="1631" priority="799">
      <formula>AND(OR(J170="frais de vie",J170="frais bancaires"),Q73="")</formula>
    </cfRule>
  </conditionalFormatting>
  <conditionalFormatting sqref="L170:L171">
    <cfRule type="expression" dxfId="1630" priority="796">
      <formula>AND(OR(J170="frais de vie",J170="frais bancaires"),Q71&lt;0)</formula>
    </cfRule>
    <cfRule type="expression" dxfId="1629" priority="797">
      <formula>AND(OR(J170="frais de vie",J170="frais bancaires"),Q71="")</formula>
    </cfRule>
  </conditionalFormatting>
  <conditionalFormatting sqref="L170:L171">
    <cfRule type="expression" dxfId="1628" priority="794">
      <formula>AND(OR(J170="frais de vie",J170="frais bancaires"),#REF!&lt;0)</formula>
    </cfRule>
    <cfRule type="expression" dxfId="1627" priority="795">
      <formula>AND(OR(J170="frais de vie",J170="frais bancaires"),#REF!="")</formula>
    </cfRule>
  </conditionalFormatting>
  <conditionalFormatting sqref="L170:L171">
    <cfRule type="expression" dxfId="1626" priority="792">
      <formula>AND(OR(J170="frais de vie",J170="frais bancaires"),N170&lt;0)</formula>
    </cfRule>
    <cfRule type="expression" dxfId="1625" priority="793">
      <formula>AND(OR(J170="frais de vie",J170="frais bancaires"),N170="")</formula>
    </cfRule>
  </conditionalFormatting>
  <conditionalFormatting sqref="L170:L171">
    <cfRule type="expression" dxfId="1624" priority="790">
      <formula>AND(OR(J170="frais de vie",J170="frais bancaires"),#REF!&lt;0)</formula>
    </cfRule>
    <cfRule type="expression" dxfId="1623" priority="791">
      <formula>AND(OR(J170="frais de vie",J170="frais bancaires"),#REF!="")</formula>
    </cfRule>
  </conditionalFormatting>
  <conditionalFormatting sqref="L170:L171">
    <cfRule type="expression" dxfId="1622" priority="788">
      <formula>AND(OR(J170="frais de vie",J170="frais bancaires"),N170&lt;0)</formula>
    </cfRule>
    <cfRule type="expression" dxfId="1621" priority="789">
      <formula>AND(OR(J170="frais de vie",J170="frais bancaires"),N170="")</formula>
    </cfRule>
  </conditionalFormatting>
  <conditionalFormatting sqref="L170:L171">
    <cfRule type="expression" dxfId="1620" priority="786">
      <formula>AND(OR(I165="frais de vie",I165="frais bancaires"),#REF!&lt;0)</formula>
    </cfRule>
    <cfRule type="expression" dxfId="1619" priority="787">
      <formula>AND(OR(I165="frais de vie",I165="frais bancaires"),#REF!="")</formula>
    </cfRule>
  </conditionalFormatting>
  <conditionalFormatting sqref="L170:L171">
    <cfRule type="expression" dxfId="1618" priority="784">
      <formula>AND(OR(I165="frais de vie",I165="frais bancaires"),M165&lt;0)</formula>
    </cfRule>
    <cfRule type="expression" dxfId="1617" priority="785">
      <formula>AND(OR(I165="frais de vie",I165="frais bancaires"),M165="")</formula>
    </cfRule>
  </conditionalFormatting>
  <conditionalFormatting sqref="L170:L171">
    <cfRule type="expression" dxfId="1616" priority="782">
      <formula>AND(OR(I165="frais de vie",I165="frais bancaires"),#REF!&lt;0)</formula>
    </cfRule>
    <cfRule type="expression" dxfId="1615" priority="783">
      <formula>AND(OR(I165="frais de vie",I165="frais bancaires"),#REF!="")</formula>
    </cfRule>
  </conditionalFormatting>
  <conditionalFormatting sqref="L172:L174">
    <cfRule type="expression" dxfId="1614" priority="780">
      <formula>AND(OR(J172="frais de vie",J172="frais bancaires"),#REF!&lt;0)</formula>
    </cfRule>
    <cfRule type="expression" dxfId="1613" priority="781">
      <formula>AND(OR(J172="frais de vie",J172="frais bancaires"),#REF!="")</formula>
    </cfRule>
  </conditionalFormatting>
  <conditionalFormatting sqref="L172:L174">
    <cfRule type="expression" dxfId="1612" priority="778">
      <formula>AND(OR(J172="frais de vie",J172="frais bancaires"),#REF!&lt;0)</formula>
    </cfRule>
    <cfRule type="expression" dxfId="1611" priority="779">
      <formula>AND(OR(J172="frais de vie",J172="frais bancaires"),#REF!="")</formula>
    </cfRule>
  </conditionalFormatting>
  <conditionalFormatting sqref="L172:L174">
    <cfRule type="expression" dxfId="1610" priority="776">
      <formula>AND(OR(J172="frais de vie",J172="frais bancaires"),Q74&lt;0)</formula>
    </cfRule>
    <cfRule type="expression" dxfId="1609" priority="777">
      <formula>AND(OR(J172="frais de vie",J172="frais bancaires"),Q74="")</formula>
    </cfRule>
  </conditionalFormatting>
  <conditionalFormatting sqref="L172:L174">
    <cfRule type="expression" dxfId="1608" priority="774">
      <formula>AND(OR(J172="frais de vie",J172="frais bancaires"),Q72&lt;0)</formula>
    </cfRule>
    <cfRule type="expression" dxfId="1607" priority="775">
      <formula>AND(OR(J172="frais de vie",J172="frais bancaires"),Q72="")</formula>
    </cfRule>
  </conditionalFormatting>
  <conditionalFormatting sqref="L172:L174">
    <cfRule type="expression" dxfId="1606" priority="772">
      <formula>AND(OR(J172="frais de vie",J172="frais bancaires"),#REF!&lt;0)</formula>
    </cfRule>
    <cfRule type="expression" dxfId="1605" priority="773">
      <formula>AND(OR(J172="frais de vie",J172="frais bancaires"),#REF!="")</formula>
    </cfRule>
  </conditionalFormatting>
  <conditionalFormatting sqref="L172:L174">
    <cfRule type="expression" dxfId="1604" priority="770">
      <formula>AND(OR(J172="frais de vie",J172="frais bancaires"),N172&lt;0)</formula>
    </cfRule>
    <cfRule type="expression" dxfId="1603" priority="771">
      <formula>AND(OR(J172="frais de vie",J172="frais bancaires"),N172="")</formula>
    </cfRule>
  </conditionalFormatting>
  <conditionalFormatting sqref="L172:L174">
    <cfRule type="expression" dxfId="1602" priority="768">
      <formula>AND(OR(J172="frais de vie",J172="frais bancaires"),#REF!&lt;0)</formula>
    </cfRule>
    <cfRule type="expression" dxfId="1601" priority="769">
      <formula>AND(OR(J172="frais de vie",J172="frais bancaires"),#REF!="")</formula>
    </cfRule>
  </conditionalFormatting>
  <conditionalFormatting sqref="L172:L174">
    <cfRule type="expression" dxfId="1600" priority="766">
      <formula>AND(OR(J172="frais de vie",J172="frais bancaires"),N172&lt;0)</formula>
    </cfRule>
    <cfRule type="expression" dxfId="1599" priority="767">
      <formula>AND(OR(J172="frais de vie",J172="frais bancaires"),N172="")</formula>
    </cfRule>
  </conditionalFormatting>
  <conditionalFormatting sqref="L172:L174">
    <cfRule type="expression" dxfId="1598" priority="764">
      <formula>AND(OR(I166="frais de vie",I166="frais bancaires"),#REF!&lt;0)</formula>
    </cfRule>
    <cfRule type="expression" dxfId="1597" priority="765">
      <formula>AND(OR(I166="frais de vie",I166="frais bancaires"),#REF!="")</formula>
    </cfRule>
  </conditionalFormatting>
  <conditionalFormatting sqref="L172:L174">
    <cfRule type="expression" dxfId="1596" priority="762">
      <formula>AND(OR(I166="frais de vie",I166="frais bancaires"),M166&lt;0)</formula>
    </cfRule>
    <cfRule type="expression" dxfId="1595" priority="763">
      <formula>AND(OR(I166="frais de vie",I166="frais bancaires"),M166="")</formula>
    </cfRule>
  </conditionalFormatting>
  <conditionalFormatting sqref="L172:L174">
    <cfRule type="expression" dxfId="1594" priority="760">
      <formula>AND(OR(I166="frais de vie",I166="frais bancaires"),#REF!&lt;0)</formula>
    </cfRule>
    <cfRule type="expression" dxfId="1593" priority="761">
      <formula>AND(OR(I166="frais de vie",I166="frais bancaires"),#REF!="")</formula>
    </cfRule>
  </conditionalFormatting>
  <conditionalFormatting sqref="L175">
    <cfRule type="expression" dxfId="1592" priority="758">
      <formula>AND(OR(J175="frais de vie",J175="frais bancaires"),#REF!&lt;0)</formula>
    </cfRule>
    <cfRule type="expression" dxfId="1591" priority="759">
      <formula>AND(OR(J175="frais de vie",J175="frais bancaires"),#REF!="")</formula>
    </cfRule>
  </conditionalFormatting>
  <conditionalFormatting sqref="L175">
    <cfRule type="expression" dxfId="1590" priority="756">
      <formula>AND(OR(J175="frais de vie",J175="frais bancaires"),#REF!&lt;0)</formula>
    </cfRule>
    <cfRule type="expression" dxfId="1589" priority="757">
      <formula>AND(OR(J175="frais de vie",J175="frais bancaires"),#REF!="")</formula>
    </cfRule>
  </conditionalFormatting>
  <conditionalFormatting sqref="L175">
    <cfRule type="expression" dxfId="1588" priority="754">
      <formula>AND(OR(J175="frais de vie",J175="frais bancaires"),Q75&lt;0)</formula>
    </cfRule>
    <cfRule type="expression" dxfId="1587" priority="755">
      <formula>AND(OR(J175="frais de vie",J175="frais bancaires"),Q75="")</formula>
    </cfRule>
  </conditionalFormatting>
  <conditionalFormatting sqref="L175 L177:L179">
    <cfRule type="expression" dxfId="1586" priority="752">
      <formula>AND(OR(J175="frais de vie",J175="frais bancaires"),Q73&lt;0)</formula>
    </cfRule>
    <cfRule type="expression" dxfId="1585" priority="753">
      <formula>AND(OR(J175="frais de vie",J175="frais bancaires"),Q73="")</formula>
    </cfRule>
  </conditionalFormatting>
  <conditionalFormatting sqref="L175">
    <cfRule type="expression" dxfId="1584" priority="750">
      <formula>AND(OR(J175="frais de vie",J175="frais bancaires"),#REF!&lt;0)</formula>
    </cfRule>
    <cfRule type="expression" dxfId="1583" priority="751">
      <formula>AND(OR(J175="frais de vie",J175="frais bancaires"),#REF!="")</formula>
    </cfRule>
  </conditionalFormatting>
  <conditionalFormatting sqref="L175">
    <cfRule type="expression" dxfId="1582" priority="748">
      <formula>AND(OR(J175="frais de vie",J175="frais bancaires"),N175&lt;0)</formula>
    </cfRule>
    <cfRule type="expression" dxfId="1581" priority="749">
      <formula>AND(OR(J175="frais de vie",J175="frais bancaires"),N175="")</formula>
    </cfRule>
  </conditionalFormatting>
  <conditionalFormatting sqref="L175">
    <cfRule type="expression" dxfId="1580" priority="746">
      <formula>AND(OR(J175="frais de vie",J175="frais bancaires"),#REF!&lt;0)</formula>
    </cfRule>
    <cfRule type="expression" dxfId="1579" priority="747">
      <formula>AND(OR(J175="frais de vie",J175="frais bancaires"),#REF!="")</formula>
    </cfRule>
  </conditionalFormatting>
  <conditionalFormatting sqref="L175">
    <cfRule type="expression" dxfId="1578" priority="744">
      <formula>AND(OR(J175="frais de vie",J175="frais bancaires"),N175&lt;0)</formula>
    </cfRule>
    <cfRule type="expression" dxfId="1577" priority="745">
      <formula>AND(OR(J175="frais de vie",J175="frais bancaires"),N175="")</formula>
    </cfRule>
  </conditionalFormatting>
  <conditionalFormatting sqref="L175 L177:L179">
    <cfRule type="expression" dxfId="1576" priority="742">
      <formula>AND(OR(I167="frais de vie",I167="frais bancaires"),#REF!&lt;0)</formula>
    </cfRule>
    <cfRule type="expression" dxfId="1575" priority="743">
      <formula>AND(OR(I167="frais de vie",I167="frais bancaires"),#REF!="")</formula>
    </cfRule>
  </conditionalFormatting>
  <conditionalFormatting sqref="L175 L177:L178">
    <cfRule type="expression" dxfId="1574" priority="740">
      <formula>AND(OR(I167="frais de vie",I167="frais bancaires"),M167&lt;0)</formula>
    </cfRule>
    <cfRule type="expression" dxfId="1573" priority="741">
      <formula>AND(OR(I167="frais de vie",I167="frais bancaires"),M167="")</formula>
    </cfRule>
  </conditionalFormatting>
  <conditionalFormatting sqref="L175 L177:L179">
    <cfRule type="expression" dxfId="1572" priority="738">
      <formula>AND(OR(I167="frais de vie",I167="frais bancaires"),#REF!&lt;0)</formula>
    </cfRule>
    <cfRule type="expression" dxfId="1571" priority="739">
      <formula>AND(OR(I167="frais de vie",I167="frais bancaires"),#REF!="")</formula>
    </cfRule>
  </conditionalFormatting>
  <conditionalFormatting sqref="L176">
    <cfRule type="expression" dxfId="1570" priority="736">
      <formula>AND(OR(J176="frais de vie",J176="frais bancaires"),#REF!&lt;0)</formula>
    </cfRule>
    <cfRule type="expression" dxfId="1569" priority="737">
      <formula>AND(OR(J176="frais de vie",J176="frais bancaires"),#REF!="")</formula>
    </cfRule>
  </conditionalFormatting>
  <conditionalFormatting sqref="L176">
    <cfRule type="expression" dxfId="1568" priority="734">
      <formula>AND(OR(J176="frais de vie",J176="frais bancaires"),#REF!&lt;0)</formula>
    </cfRule>
    <cfRule type="expression" dxfId="1567" priority="735">
      <formula>AND(OR(J176="frais de vie",J176="frais bancaires"),#REF!="")</formula>
    </cfRule>
  </conditionalFormatting>
  <conditionalFormatting sqref="L176">
    <cfRule type="expression" dxfId="1566" priority="732">
      <formula>AND(OR(J176="frais de vie",J176="frais bancaires"),Q76&lt;0)</formula>
    </cfRule>
    <cfRule type="expression" dxfId="1565" priority="733">
      <formula>AND(OR(J176="frais de vie",J176="frais bancaires"),Q76="")</formula>
    </cfRule>
  </conditionalFormatting>
  <conditionalFormatting sqref="L176">
    <cfRule type="expression" dxfId="1564" priority="730">
      <formula>AND(OR(J176="frais de vie",J176="frais bancaires"),Q74&lt;0)</formula>
    </cfRule>
    <cfRule type="expression" dxfId="1563" priority="731">
      <formula>AND(OR(J176="frais de vie",J176="frais bancaires"),Q74="")</formula>
    </cfRule>
  </conditionalFormatting>
  <conditionalFormatting sqref="L176">
    <cfRule type="expression" dxfId="1562" priority="728">
      <formula>AND(OR(J176="frais de vie",J176="frais bancaires"),#REF!&lt;0)</formula>
    </cfRule>
    <cfRule type="expression" dxfId="1561" priority="729">
      <formula>AND(OR(J176="frais de vie",J176="frais bancaires"),#REF!="")</formula>
    </cfRule>
  </conditionalFormatting>
  <conditionalFormatting sqref="L176">
    <cfRule type="expression" dxfId="1560" priority="726">
      <formula>AND(OR(J176="frais de vie",J176="frais bancaires"),N176&lt;0)</formula>
    </cfRule>
    <cfRule type="expression" dxfId="1559" priority="727">
      <formula>AND(OR(J176="frais de vie",J176="frais bancaires"),N176="")</formula>
    </cfRule>
  </conditionalFormatting>
  <conditionalFormatting sqref="L176">
    <cfRule type="expression" dxfId="1558" priority="724">
      <formula>AND(OR(J176="frais de vie",J176="frais bancaires"),#REF!&lt;0)</formula>
    </cfRule>
    <cfRule type="expression" dxfId="1557" priority="725">
      <formula>AND(OR(J176="frais de vie",J176="frais bancaires"),#REF!="")</formula>
    </cfRule>
  </conditionalFormatting>
  <conditionalFormatting sqref="L176">
    <cfRule type="expression" dxfId="1556" priority="722">
      <formula>AND(OR(J176="frais de vie",J176="frais bancaires"),N176&lt;0)</formula>
    </cfRule>
    <cfRule type="expression" dxfId="1555" priority="723">
      <formula>AND(OR(J176="frais de vie",J176="frais bancaires"),N176="")</formula>
    </cfRule>
  </conditionalFormatting>
  <conditionalFormatting sqref="L176">
    <cfRule type="expression" dxfId="1554" priority="720">
      <formula>AND(OR(I168="frais de vie",I168="frais bancaires"),#REF!&lt;0)</formula>
    </cfRule>
    <cfRule type="expression" dxfId="1553" priority="721">
      <formula>AND(OR(I168="frais de vie",I168="frais bancaires"),#REF!="")</formula>
    </cfRule>
  </conditionalFormatting>
  <conditionalFormatting sqref="L176">
    <cfRule type="expression" dxfId="1552" priority="718">
      <formula>AND(OR(I168="frais de vie",I168="frais bancaires"),M168&lt;0)</formula>
    </cfRule>
    <cfRule type="expression" dxfId="1551" priority="719">
      <formula>AND(OR(I168="frais de vie",I168="frais bancaires"),M168="")</formula>
    </cfRule>
  </conditionalFormatting>
  <conditionalFormatting sqref="L176">
    <cfRule type="expression" dxfId="1550" priority="716">
      <formula>AND(OR(I168="frais de vie",I168="frais bancaires"),#REF!&lt;0)</formula>
    </cfRule>
    <cfRule type="expression" dxfId="1549" priority="717">
      <formula>AND(OR(I168="frais de vie",I168="frais bancaires"),#REF!="")</formula>
    </cfRule>
  </conditionalFormatting>
  <conditionalFormatting sqref="L177:L179">
    <cfRule type="expression" dxfId="1548" priority="714">
      <formula>AND(OR(J177="frais de vie",J177="frais bancaires"),#REF!&lt;0)</formula>
    </cfRule>
    <cfRule type="expression" dxfId="1547" priority="715">
      <formula>AND(OR(J177="frais de vie",J177="frais bancaires"),#REF!="")</formula>
    </cfRule>
  </conditionalFormatting>
  <conditionalFormatting sqref="L177:L179">
    <cfRule type="expression" dxfId="1546" priority="712">
      <formula>AND(OR(J177="frais de vie",J177="frais bancaires"),#REF!&lt;0)</formula>
    </cfRule>
    <cfRule type="expression" dxfId="1545" priority="713">
      <formula>AND(OR(J177="frais de vie",J177="frais bancaires"),#REF!="")</formula>
    </cfRule>
  </conditionalFormatting>
  <conditionalFormatting sqref="L177:L179">
    <cfRule type="expression" dxfId="1544" priority="710">
      <formula>AND(OR(J177="frais de vie",J177="frais bancaires"),#REF!&lt;0)</formula>
    </cfRule>
    <cfRule type="expression" dxfId="1543" priority="711">
      <formula>AND(OR(J177="frais de vie",J177="frais bancaires"),#REF!="")</formula>
    </cfRule>
  </conditionalFormatting>
  <conditionalFormatting sqref="L177:L179">
    <cfRule type="expression" dxfId="1542" priority="708">
      <formula>AND(OR(J177="frais de vie",J177="frais bancaires"),N177&lt;0)</formula>
    </cfRule>
    <cfRule type="expression" dxfId="1541" priority="709">
      <formula>AND(OR(J177="frais de vie",J177="frais bancaires"),N177="")</formula>
    </cfRule>
  </conditionalFormatting>
  <conditionalFormatting sqref="L177:L179">
    <cfRule type="expression" dxfId="1540" priority="706">
      <formula>AND(OR(J177="frais de vie",J177="frais bancaires"),#REF!&lt;0)</formula>
    </cfRule>
    <cfRule type="expression" dxfId="1539" priority="707">
      <formula>AND(OR(J177="frais de vie",J177="frais bancaires"),#REF!="")</formula>
    </cfRule>
  </conditionalFormatting>
  <conditionalFormatting sqref="L177:L179">
    <cfRule type="expression" dxfId="1538" priority="704">
      <formula>AND(OR(J177="frais de vie",J177="frais bancaires"),N177&lt;0)</formula>
    </cfRule>
    <cfRule type="expression" dxfId="1537" priority="705">
      <formula>AND(OR(J177="frais de vie",J177="frais bancaires"),N177="")</formula>
    </cfRule>
  </conditionalFormatting>
  <conditionalFormatting sqref="L181">
    <cfRule type="expression" dxfId="1536" priority="702">
      <formula>AND(OR(J181="frais de vie",J181="frais bancaires"),#REF!&lt;0)</formula>
    </cfRule>
    <cfRule type="expression" dxfId="1535" priority="703">
      <formula>AND(OR(J181="frais de vie",J181="frais bancaires"),#REF!="")</formula>
    </cfRule>
  </conditionalFormatting>
  <conditionalFormatting sqref="L181">
    <cfRule type="expression" dxfId="1534" priority="700">
      <formula>AND(OR(J181="frais de vie",J181="frais bancaires"),#REF!&lt;0)</formula>
    </cfRule>
    <cfRule type="expression" dxfId="1533" priority="701">
      <formula>AND(OR(J181="frais de vie",J181="frais bancaires"),#REF!="")</formula>
    </cfRule>
  </conditionalFormatting>
  <conditionalFormatting sqref="L181">
    <cfRule type="expression" dxfId="1532" priority="698">
      <formula>AND(OR(J181="frais de vie",J181="frais bancaires"),Q81&lt;0)</formula>
    </cfRule>
    <cfRule type="expression" dxfId="1531" priority="699">
      <formula>AND(OR(J181="frais de vie",J181="frais bancaires"),Q81="")</formula>
    </cfRule>
  </conditionalFormatting>
  <conditionalFormatting sqref="L181">
    <cfRule type="expression" dxfId="1530" priority="696">
      <formula>AND(OR(J181="frais de vie",J181="frais bancaires"),Q79&lt;0)</formula>
    </cfRule>
    <cfRule type="expression" dxfId="1529" priority="697">
      <formula>AND(OR(J181="frais de vie",J181="frais bancaires"),Q79="")</formula>
    </cfRule>
  </conditionalFormatting>
  <conditionalFormatting sqref="L181">
    <cfRule type="expression" dxfId="1528" priority="694">
      <formula>AND(OR(J181="frais de vie",J181="frais bancaires"),#REF!&lt;0)</formula>
    </cfRule>
    <cfRule type="expression" dxfId="1527" priority="695">
      <formula>AND(OR(J181="frais de vie",J181="frais bancaires"),#REF!="")</formula>
    </cfRule>
  </conditionalFormatting>
  <conditionalFormatting sqref="L181">
    <cfRule type="expression" dxfId="1526" priority="692">
      <formula>AND(OR(J181="frais de vie",J181="frais bancaires"),N181&lt;0)</formula>
    </cfRule>
    <cfRule type="expression" dxfId="1525" priority="693">
      <formula>AND(OR(J181="frais de vie",J181="frais bancaires"),N181="")</formula>
    </cfRule>
  </conditionalFormatting>
  <conditionalFormatting sqref="L181">
    <cfRule type="expression" dxfId="1524" priority="690">
      <formula>AND(OR(J181="frais de vie",J181="frais bancaires"),#REF!&lt;0)</formula>
    </cfRule>
    <cfRule type="expression" dxfId="1523" priority="691">
      <formula>AND(OR(J181="frais de vie",J181="frais bancaires"),#REF!="")</formula>
    </cfRule>
  </conditionalFormatting>
  <conditionalFormatting sqref="L181">
    <cfRule type="expression" dxfId="1522" priority="688">
      <formula>AND(OR(J181="frais de vie",J181="frais bancaires"),N181&lt;0)</formula>
    </cfRule>
    <cfRule type="expression" dxfId="1521" priority="689">
      <formula>AND(OR(J181="frais de vie",J181="frais bancaires"),N181="")</formula>
    </cfRule>
  </conditionalFormatting>
  <conditionalFormatting sqref="L181">
    <cfRule type="expression" dxfId="1520" priority="686">
      <formula>AND(OR(I176="frais de vie",I176="frais bancaires"),#REF!&lt;0)</formula>
    </cfRule>
    <cfRule type="expression" dxfId="1519" priority="687">
      <formula>AND(OR(I176="frais de vie",I176="frais bancaires"),#REF!="")</formula>
    </cfRule>
  </conditionalFormatting>
  <conditionalFormatting sqref="L181">
    <cfRule type="expression" dxfId="1518" priority="684">
      <formula>AND(OR(I176="frais de vie",I176="frais bancaires"),M176&lt;0)</formula>
    </cfRule>
    <cfRule type="expression" dxfId="1517" priority="685">
      <formula>AND(OR(I176="frais de vie",I176="frais bancaires"),M176="")</formula>
    </cfRule>
  </conditionalFormatting>
  <conditionalFormatting sqref="L181">
    <cfRule type="expression" dxfId="1516" priority="682">
      <formula>AND(OR(I176="frais de vie",I176="frais bancaires"),#REF!&lt;0)</formula>
    </cfRule>
    <cfRule type="expression" dxfId="1515" priority="683">
      <formula>AND(OR(I176="frais de vie",I176="frais bancaires"),#REF!="")</formula>
    </cfRule>
  </conditionalFormatting>
  <conditionalFormatting sqref="L183">
    <cfRule type="expression" dxfId="1514" priority="680">
      <formula>AND(OR(J183="frais de vie",J183="frais bancaires"),#REF!&lt;0)</formula>
    </cfRule>
    <cfRule type="expression" dxfId="1513" priority="681">
      <formula>AND(OR(J183="frais de vie",J183="frais bancaires"),#REF!="")</formula>
    </cfRule>
  </conditionalFormatting>
  <conditionalFormatting sqref="L183">
    <cfRule type="expression" dxfId="1512" priority="678">
      <formula>AND(OR(J183="frais de vie",J183="frais bancaires"),#REF!&lt;0)</formula>
    </cfRule>
    <cfRule type="expression" dxfId="1511" priority="679">
      <formula>AND(OR(J183="frais de vie",J183="frais bancaires"),#REF!="")</formula>
    </cfRule>
  </conditionalFormatting>
  <conditionalFormatting sqref="L183">
    <cfRule type="expression" dxfId="1510" priority="676">
      <formula>AND(OR(J183="frais de vie",J183="frais bancaires"),Q83&lt;0)</formula>
    </cfRule>
    <cfRule type="expression" dxfId="1509" priority="677">
      <formula>AND(OR(J183="frais de vie",J183="frais bancaires"),Q83="")</formula>
    </cfRule>
  </conditionalFormatting>
  <conditionalFormatting sqref="L183">
    <cfRule type="expression" dxfId="1508" priority="674">
      <formula>AND(OR(J183="frais de vie",J183="frais bancaires"),Q81&lt;0)</formula>
    </cfRule>
    <cfRule type="expression" dxfId="1507" priority="675">
      <formula>AND(OR(J183="frais de vie",J183="frais bancaires"),Q81="")</formula>
    </cfRule>
  </conditionalFormatting>
  <conditionalFormatting sqref="L183">
    <cfRule type="expression" dxfId="1506" priority="672">
      <formula>AND(OR(J183="frais de vie",J183="frais bancaires"),#REF!&lt;0)</formula>
    </cfRule>
    <cfRule type="expression" dxfId="1505" priority="673">
      <formula>AND(OR(J183="frais de vie",J183="frais bancaires"),#REF!="")</formula>
    </cfRule>
  </conditionalFormatting>
  <conditionalFormatting sqref="L183">
    <cfRule type="expression" dxfId="1504" priority="670">
      <formula>AND(OR(J183="frais de vie",J183="frais bancaires"),N183&lt;0)</formula>
    </cfRule>
    <cfRule type="expression" dxfId="1503" priority="671">
      <formula>AND(OR(J183="frais de vie",J183="frais bancaires"),N183="")</formula>
    </cfRule>
  </conditionalFormatting>
  <conditionalFormatting sqref="L183">
    <cfRule type="expression" dxfId="1502" priority="668">
      <formula>AND(OR(J183="frais de vie",J183="frais bancaires"),#REF!&lt;0)</formula>
    </cfRule>
    <cfRule type="expression" dxfId="1501" priority="669">
      <formula>AND(OR(J183="frais de vie",J183="frais bancaires"),#REF!="")</formula>
    </cfRule>
  </conditionalFormatting>
  <conditionalFormatting sqref="L183">
    <cfRule type="expression" dxfId="1500" priority="666">
      <formula>AND(OR(J183="frais de vie",J183="frais bancaires"),N183&lt;0)</formula>
    </cfRule>
    <cfRule type="expression" dxfId="1499" priority="667">
      <formula>AND(OR(J183="frais de vie",J183="frais bancaires"),N183="")</formula>
    </cfRule>
  </conditionalFormatting>
  <conditionalFormatting sqref="L183">
    <cfRule type="expression" dxfId="1498" priority="664">
      <formula>AND(OR(I178="frais de vie",I178="frais bancaires"),#REF!&lt;0)</formula>
    </cfRule>
    <cfRule type="expression" dxfId="1497" priority="665">
      <formula>AND(OR(I178="frais de vie",I178="frais bancaires"),#REF!="")</formula>
    </cfRule>
  </conditionalFormatting>
  <conditionalFormatting sqref="L183">
    <cfRule type="expression" dxfId="1496" priority="662">
      <formula>AND(OR(I178="frais de vie",I178="frais bancaires"),M178&lt;0)</formula>
    </cfRule>
    <cfRule type="expression" dxfId="1495" priority="663">
      <formula>AND(OR(I178="frais de vie",I178="frais bancaires"),M178="")</formula>
    </cfRule>
  </conditionalFormatting>
  <conditionalFormatting sqref="L183">
    <cfRule type="expression" dxfId="1494" priority="660">
      <formula>AND(OR(I178="frais de vie",I178="frais bancaires"),#REF!&lt;0)</formula>
    </cfRule>
    <cfRule type="expression" dxfId="1493" priority="661">
      <formula>AND(OR(I178="frais de vie",I178="frais bancaires"),#REF!="")</formula>
    </cfRule>
  </conditionalFormatting>
  <conditionalFormatting sqref="L190:L191">
    <cfRule type="expression" dxfId="1492" priority="658">
      <formula>AND(OR(J190="frais de vie",J190="frais bancaires"),#REF!&lt;0)</formula>
    </cfRule>
    <cfRule type="expression" dxfId="1491" priority="659">
      <formula>AND(OR(J190="frais de vie",J190="frais bancaires"),#REF!="")</formula>
    </cfRule>
  </conditionalFormatting>
  <conditionalFormatting sqref="L190:L191">
    <cfRule type="expression" dxfId="1490" priority="656">
      <formula>AND(OR(J190="frais de vie",J190="frais bancaires"),#REF!&lt;0)</formula>
    </cfRule>
    <cfRule type="expression" dxfId="1489" priority="657">
      <formula>AND(OR(J190="frais de vie",J190="frais bancaires"),#REF!="")</formula>
    </cfRule>
  </conditionalFormatting>
  <conditionalFormatting sqref="L190:L191">
    <cfRule type="expression" dxfId="1488" priority="654">
      <formula>AND(OR(J190="frais de vie",J190="frais bancaires"),#REF!&lt;0)</formula>
    </cfRule>
    <cfRule type="expression" dxfId="1487" priority="655">
      <formula>AND(OR(J190="frais de vie",J190="frais bancaires"),#REF!="")</formula>
    </cfRule>
  </conditionalFormatting>
  <conditionalFormatting sqref="L190:L191">
    <cfRule type="expression" dxfId="1486" priority="652">
      <formula>AND(OR(J190="frais de vie",J190="frais bancaires"),N190&lt;0)</formula>
    </cfRule>
    <cfRule type="expression" dxfId="1485" priority="653">
      <formula>AND(OR(J190="frais de vie",J190="frais bancaires"),N190="")</formula>
    </cfRule>
  </conditionalFormatting>
  <conditionalFormatting sqref="L190:L191">
    <cfRule type="expression" dxfId="1484" priority="650">
      <formula>AND(OR(J190="frais de vie",J190="frais bancaires"),#REF!&lt;0)</formula>
    </cfRule>
    <cfRule type="expression" dxfId="1483" priority="651">
      <formula>AND(OR(J190="frais de vie",J190="frais bancaires"),#REF!="")</formula>
    </cfRule>
  </conditionalFormatting>
  <conditionalFormatting sqref="L190:L191">
    <cfRule type="expression" dxfId="1482" priority="648">
      <formula>AND(OR(J190="frais de vie",J190="frais bancaires"),N190&lt;0)</formula>
    </cfRule>
    <cfRule type="expression" dxfId="1481" priority="649">
      <formula>AND(OR(J190="frais de vie",J190="frais bancaires"),N190="")</formula>
    </cfRule>
  </conditionalFormatting>
  <conditionalFormatting sqref="L190:L199">
    <cfRule type="expression" dxfId="1480" priority="646">
      <formula>AND(OR(I184="frais de vie",I184="frais bancaires"),#REF!&lt;0)</formula>
    </cfRule>
    <cfRule type="expression" dxfId="1479" priority="647">
      <formula>AND(OR(I184="frais de vie",I184="frais bancaires"),#REF!="")</formula>
    </cfRule>
  </conditionalFormatting>
  <conditionalFormatting sqref="L190:L194">
    <cfRule type="expression" dxfId="1478" priority="644">
      <formula>AND(OR(I184="frais de vie",I184="frais bancaires"),M184&lt;0)</formula>
    </cfRule>
    <cfRule type="expression" dxfId="1477" priority="645">
      <formula>AND(OR(I184="frais de vie",I184="frais bancaires"),M184="")</formula>
    </cfRule>
  </conditionalFormatting>
  <conditionalFormatting sqref="L190:L199">
    <cfRule type="expression" dxfId="1476" priority="642">
      <formula>AND(OR(I184="frais de vie",I184="frais bancaires"),#REF!&lt;0)</formula>
    </cfRule>
    <cfRule type="expression" dxfId="1475" priority="643">
      <formula>AND(OR(I184="frais de vie",I184="frais bancaires"),#REF!="")</formula>
    </cfRule>
  </conditionalFormatting>
  <conditionalFormatting sqref="L192:L199 L205:L212">
    <cfRule type="expression" dxfId="1474" priority="640">
      <formula>AND(OR(J192="frais de vie",J192="frais bancaires"),#REF!&lt;0)</formula>
    </cfRule>
    <cfRule type="expression" dxfId="1473" priority="641">
      <formula>AND(OR(J192="frais de vie",J192="frais bancaires"),#REF!="")</formula>
    </cfRule>
  </conditionalFormatting>
  <conditionalFormatting sqref="L192:L199 L205:L212">
    <cfRule type="expression" dxfId="1472" priority="638">
      <formula>AND(OR(J192="frais de vie",J192="frais bancaires"),#REF!&lt;0)</formula>
    </cfRule>
    <cfRule type="expression" dxfId="1471" priority="639">
      <formula>AND(OR(J192="frais de vie",J192="frais bancaires"),#REF!="")</formula>
    </cfRule>
  </conditionalFormatting>
  <conditionalFormatting sqref="L192:L199 L205:L212">
    <cfRule type="expression" dxfId="1470" priority="636">
      <formula>AND(OR(J192="frais de vie",J192="frais bancaires"),#REF!&lt;0)</formula>
    </cfRule>
    <cfRule type="expression" dxfId="1469" priority="637">
      <formula>AND(OR(J192="frais de vie",J192="frais bancaires"),#REF!="")</formula>
    </cfRule>
  </conditionalFormatting>
  <conditionalFormatting sqref="L192:L199 L205:L212">
    <cfRule type="expression" dxfId="1468" priority="634">
      <formula>AND(OR(J192="frais de vie",J192="frais bancaires"),N192&lt;0)</formula>
    </cfRule>
    <cfRule type="expression" dxfId="1467" priority="635">
      <formula>AND(OR(J192="frais de vie",J192="frais bancaires"),N192="")</formula>
    </cfRule>
  </conditionalFormatting>
  <conditionalFormatting sqref="L192:L199 L205:L212">
    <cfRule type="expression" dxfId="1466" priority="632">
      <formula>AND(OR(J192="frais de vie",J192="frais bancaires"),#REF!&lt;0)</formula>
    </cfRule>
    <cfRule type="expression" dxfId="1465" priority="633">
      <formula>AND(OR(J192="frais de vie",J192="frais bancaires"),#REF!="")</formula>
    </cfRule>
  </conditionalFormatting>
  <conditionalFormatting sqref="L192:L199 L205:L212">
    <cfRule type="expression" dxfId="1464" priority="630">
      <formula>AND(OR(J192="frais de vie",J192="frais bancaires"),N192&lt;0)</formula>
    </cfRule>
    <cfRule type="expression" dxfId="1463" priority="631">
      <formula>AND(OR(J192="frais de vie",J192="frais bancaires"),N192="")</formula>
    </cfRule>
  </conditionalFormatting>
  <conditionalFormatting sqref="L202">
    <cfRule type="expression" dxfId="1462" priority="628">
      <formula>AND(OR(J202="frais de vie",J202="frais bancaires"),#REF!&lt;0)</formula>
    </cfRule>
    <cfRule type="expression" dxfId="1461" priority="629">
      <formula>AND(OR(J202="frais de vie",J202="frais bancaires"),#REF!="")</formula>
    </cfRule>
  </conditionalFormatting>
  <conditionalFormatting sqref="L202">
    <cfRule type="expression" dxfId="1460" priority="626">
      <formula>AND(OR(J202="frais de vie",J202="frais bancaires"),#REF!&lt;0)</formula>
    </cfRule>
    <cfRule type="expression" dxfId="1459" priority="627">
      <formula>AND(OR(J202="frais de vie",J202="frais bancaires"),#REF!="")</formula>
    </cfRule>
  </conditionalFormatting>
  <conditionalFormatting sqref="L190:L199 L205:L212 L202">
    <cfRule type="expression" dxfId="1458" priority="624">
      <formula>AND(OR(J190="frais de vie",J190="frais bancaires"),Q89&lt;0)</formula>
    </cfRule>
    <cfRule type="expression" dxfId="1457" priority="625">
      <formula>AND(OR(J190="frais de vie",J190="frais bancaires"),Q89="")</formula>
    </cfRule>
  </conditionalFormatting>
  <conditionalFormatting sqref="L190:L199 L205:L212 L202">
    <cfRule type="expression" dxfId="1456" priority="622">
      <formula>AND(OR(J190="frais de vie",J190="frais bancaires"),Q87&lt;0)</formula>
    </cfRule>
    <cfRule type="expression" dxfId="1455" priority="623">
      <formula>AND(OR(J190="frais de vie",J190="frais bancaires"),Q87="")</formula>
    </cfRule>
  </conditionalFormatting>
  <conditionalFormatting sqref="L202">
    <cfRule type="expression" dxfId="1454" priority="620">
      <formula>AND(OR(J202="frais de vie",J202="frais bancaires"),#REF!&lt;0)</formula>
    </cfRule>
    <cfRule type="expression" dxfId="1453" priority="621">
      <formula>AND(OR(J202="frais de vie",J202="frais bancaires"),#REF!="")</formula>
    </cfRule>
  </conditionalFormatting>
  <conditionalFormatting sqref="L202">
    <cfRule type="expression" dxfId="1452" priority="618">
      <formula>AND(OR(J202="frais de vie",J202="frais bancaires"),N202&lt;0)</formula>
    </cfRule>
    <cfRule type="expression" dxfId="1451" priority="619">
      <formula>AND(OR(J202="frais de vie",J202="frais bancaires"),N202="")</formula>
    </cfRule>
  </conditionalFormatting>
  <conditionalFormatting sqref="L202">
    <cfRule type="expression" dxfId="1450" priority="616">
      <formula>AND(OR(J202="frais de vie",J202="frais bancaires"),#REF!&lt;0)</formula>
    </cfRule>
    <cfRule type="expression" dxfId="1449" priority="617">
      <formula>AND(OR(J202="frais de vie",J202="frais bancaires"),#REF!="")</formula>
    </cfRule>
  </conditionalFormatting>
  <conditionalFormatting sqref="L202">
    <cfRule type="expression" dxfId="1448" priority="614">
      <formula>AND(OR(J202="frais de vie",J202="frais bancaires"),N202&lt;0)</formula>
    </cfRule>
    <cfRule type="expression" dxfId="1447" priority="615">
      <formula>AND(OR(J202="frais de vie",J202="frais bancaires"),N202="")</formula>
    </cfRule>
  </conditionalFormatting>
  <conditionalFormatting sqref="L202">
    <cfRule type="expression" dxfId="1446" priority="612">
      <formula>AND(OR(I197="frais de vie",I197="frais bancaires"),#REF!&lt;0)</formula>
    </cfRule>
    <cfRule type="expression" dxfId="1445" priority="613">
      <formula>AND(OR(I197="frais de vie",I197="frais bancaires"),#REF!="")</formula>
    </cfRule>
  </conditionalFormatting>
  <conditionalFormatting sqref="L202">
    <cfRule type="expression" dxfId="1444" priority="610">
      <formula>AND(OR(I197="frais de vie",I197="frais bancaires"),M197&lt;0)</formula>
    </cfRule>
    <cfRule type="expression" dxfId="1443" priority="611">
      <formula>AND(OR(I197="frais de vie",I197="frais bancaires"),M197="")</formula>
    </cfRule>
  </conditionalFormatting>
  <conditionalFormatting sqref="L202">
    <cfRule type="expression" dxfId="1442" priority="608">
      <formula>AND(OR(I197="frais de vie",I197="frais bancaires"),#REF!&lt;0)</formula>
    </cfRule>
    <cfRule type="expression" dxfId="1441" priority="609">
      <formula>AND(OR(I197="frais de vie",I197="frais bancaires"),#REF!="")</formula>
    </cfRule>
  </conditionalFormatting>
  <conditionalFormatting sqref="L180">
    <cfRule type="expression" dxfId="1440" priority="606">
      <formula>AND(OR(J180="frais de vie",J180="frais bancaires"),#REF!&lt;0)</formula>
    </cfRule>
    <cfRule type="expression" dxfId="1439" priority="607">
      <formula>AND(OR(J180="frais de vie",J180="frais bancaires"),#REF!="")</formula>
    </cfRule>
  </conditionalFormatting>
  <conditionalFormatting sqref="L180">
    <cfRule type="expression" dxfId="1438" priority="604">
      <formula>AND(OR(J180="frais de vie",J180="frais bancaires"),#REF!&lt;0)</formula>
    </cfRule>
    <cfRule type="expression" dxfId="1437" priority="605">
      <formula>AND(OR(J180="frais de vie",J180="frais bancaires"),#REF!="")</formula>
    </cfRule>
  </conditionalFormatting>
  <conditionalFormatting sqref="L180">
    <cfRule type="expression" dxfId="1436" priority="602">
      <formula>AND(OR(J180="frais de vie",J180="frais bancaires"),Q80&lt;0)</formula>
    </cfRule>
    <cfRule type="expression" dxfId="1435" priority="603">
      <formula>AND(OR(J180="frais de vie",J180="frais bancaires"),Q80="")</formula>
    </cfRule>
  </conditionalFormatting>
  <conditionalFormatting sqref="L180">
    <cfRule type="expression" dxfId="1434" priority="600">
      <formula>AND(OR(J180="frais de vie",J180="frais bancaires"),Q78&lt;0)</formula>
    </cfRule>
    <cfRule type="expression" dxfId="1433" priority="601">
      <formula>AND(OR(J180="frais de vie",J180="frais bancaires"),Q78="")</formula>
    </cfRule>
  </conditionalFormatting>
  <conditionalFormatting sqref="L180">
    <cfRule type="expression" dxfId="1432" priority="598">
      <formula>AND(OR(J180="frais de vie",J180="frais bancaires"),#REF!&lt;0)</formula>
    </cfRule>
    <cfRule type="expression" dxfId="1431" priority="599">
      <formula>AND(OR(J180="frais de vie",J180="frais bancaires"),#REF!="")</formula>
    </cfRule>
  </conditionalFormatting>
  <conditionalFormatting sqref="L180">
    <cfRule type="expression" dxfId="1430" priority="596">
      <formula>AND(OR(J180="frais de vie",J180="frais bancaires"),N180&lt;0)</formula>
    </cfRule>
    <cfRule type="expression" dxfId="1429" priority="597">
      <formula>AND(OR(J180="frais de vie",J180="frais bancaires"),N180="")</formula>
    </cfRule>
  </conditionalFormatting>
  <conditionalFormatting sqref="L180">
    <cfRule type="expression" dxfId="1428" priority="594">
      <formula>AND(OR(J180="frais de vie",J180="frais bancaires"),#REF!&lt;0)</formula>
    </cfRule>
    <cfRule type="expression" dxfId="1427" priority="595">
      <formula>AND(OR(J180="frais de vie",J180="frais bancaires"),#REF!="")</formula>
    </cfRule>
  </conditionalFormatting>
  <conditionalFormatting sqref="L180">
    <cfRule type="expression" dxfId="1426" priority="592">
      <formula>AND(OR(J180="frais de vie",J180="frais bancaires"),N180&lt;0)</formula>
    </cfRule>
    <cfRule type="expression" dxfId="1425" priority="593">
      <formula>AND(OR(J180="frais de vie",J180="frais bancaires"),N180="")</formula>
    </cfRule>
  </conditionalFormatting>
  <conditionalFormatting sqref="L180">
    <cfRule type="expression" dxfId="1424" priority="590">
      <formula>AND(OR(I175="frais de vie",I175="frais bancaires"),#REF!&lt;0)</formula>
    </cfRule>
    <cfRule type="expression" dxfId="1423" priority="591">
      <formula>AND(OR(I175="frais de vie",I175="frais bancaires"),#REF!="")</formula>
    </cfRule>
  </conditionalFormatting>
  <conditionalFormatting sqref="L180">
    <cfRule type="expression" dxfId="1422" priority="588">
      <formula>AND(OR(I175="frais de vie",I175="frais bancaires"),M175&lt;0)</formula>
    </cfRule>
    <cfRule type="expression" dxfId="1421" priority="589">
      <formula>AND(OR(I175="frais de vie",I175="frais bancaires"),M175="")</formula>
    </cfRule>
  </conditionalFormatting>
  <conditionalFormatting sqref="L180">
    <cfRule type="expression" dxfId="1420" priority="586">
      <formula>AND(OR(I175="frais de vie",I175="frais bancaires"),#REF!&lt;0)</formula>
    </cfRule>
    <cfRule type="expression" dxfId="1419" priority="587">
      <formula>AND(OR(I175="frais de vie",I175="frais bancaires"),#REF!="")</formula>
    </cfRule>
  </conditionalFormatting>
  <conditionalFormatting sqref="L182">
    <cfRule type="expression" dxfId="1418" priority="584">
      <formula>AND(OR(J182="frais de vie",J182="frais bancaires"),#REF!&lt;0)</formula>
    </cfRule>
    <cfRule type="expression" dxfId="1417" priority="585">
      <formula>AND(OR(J182="frais de vie",J182="frais bancaires"),#REF!="")</formula>
    </cfRule>
  </conditionalFormatting>
  <conditionalFormatting sqref="L182">
    <cfRule type="expression" dxfId="1416" priority="582">
      <formula>AND(OR(J182="frais de vie",J182="frais bancaires"),#REF!&lt;0)</formula>
    </cfRule>
    <cfRule type="expression" dxfId="1415" priority="583">
      <formula>AND(OR(J182="frais de vie",J182="frais bancaires"),#REF!="")</formula>
    </cfRule>
  </conditionalFormatting>
  <conditionalFormatting sqref="L182">
    <cfRule type="expression" dxfId="1414" priority="580">
      <formula>AND(OR(J182="frais de vie",J182="frais bancaires"),Q82&lt;0)</formula>
    </cfRule>
    <cfRule type="expression" dxfId="1413" priority="581">
      <formula>AND(OR(J182="frais de vie",J182="frais bancaires"),Q82="")</formula>
    </cfRule>
  </conditionalFormatting>
  <conditionalFormatting sqref="L182">
    <cfRule type="expression" dxfId="1412" priority="578">
      <formula>AND(OR(J182="frais de vie",J182="frais bancaires"),Q80&lt;0)</formula>
    </cfRule>
    <cfRule type="expression" dxfId="1411" priority="579">
      <formula>AND(OR(J182="frais de vie",J182="frais bancaires"),Q80="")</formula>
    </cfRule>
  </conditionalFormatting>
  <conditionalFormatting sqref="L182">
    <cfRule type="expression" dxfId="1410" priority="576">
      <formula>AND(OR(J182="frais de vie",J182="frais bancaires"),#REF!&lt;0)</formula>
    </cfRule>
    <cfRule type="expression" dxfId="1409" priority="577">
      <formula>AND(OR(J182="frais de vie",J182="frais bancaires"),#REF!="")</formula>
    </cfRule>
  </conditionalFormatting>
  <conditionalFormatting sqref="L182">
    <cfRule type="expression" dxfId="1408" priority="574">
      <formula>AND(OR(J182="frais de vie",J182="frais bancaires"),N182&lt;0)</formula>
    </cfRule>
    <cfRule type="expression" dxfId="1407" priority="575">
      <formula>AND(OR(J182="frais de vie",J182="frais bancaires"),N182="")</formula>
    </cfRule>
  </conditionalFormatting>
  <conditionalFormatting sqref="L182">
    <cfRule type="expression" dxfId="1406" priority="572">
      <formula>AND(OR(J182="frais de vie",J182="frais bancaires"),#REF!&lt;0)</formula>
    </cfRule>
    <cfRule type="expression" dxfId="1405" priority="573">
      <formula>AND(OR(J182="frais de vie",J182="frais bancaires"),#REF!="")</formula>
    </cfRule>
  </conditionalFormatting>
  <conditionalFormatting sqref="L182">
    <cfRule type="expression" dxfId="1404" priority="570">
      <formula>AND(OR(J182="frais de vie",J182="frais bancaires"),N182&lt;0)</formula>
    </cfRule>
    <cfRule type="expression" dxfId="1403" priority="571">
      <formula>AND(OR(J182="frais de vie",J182="frais bancaires"),N182="")</formula>
    </cfRule>
  </conditionalFormatting>
  <conditionalFormatting sqref="L182">
    <cfRule type="expression" dxfId="1402" priority="568">
      <formula>AND(OR(I177="frais de vie",I177="frais bancaires"),#REF!&lt;0)</formula>
    </cfRule>
    <cfRule type="expression" dxfId="1401" priority="569">
      <formula>AND(OR(I177="frais de vie",I177="frais bancaires"),#REF!="")</formula>
    </cfRule>
  </conditionalFormatting>
  <conditionalFormatting sqref="L182">
    <cfRule type="expression" dxfId="1400" priority="566">
      <formula>AND(OR(I177="frais de vie",I177="frais bancaires"),M177&lt;0)</formula>
    </cfRule>
    <cfRule type="expression" dxfId="1399" priority="567">
      <formula>AND(OR(I177="frais de vie",I177="frais bancaires"),M177="")</formula>
    </cfRule>
  </conditionalFormatting>
  <conditionalFormatting sqref="L182">
    <cfRule type="expression" dxfId="1398" priority="564">
      <formula>AND(OR(I177="frais de vie",I177="frais bancaires"),#REF!&lt;0)</formula>
    </cfRule>
    <cfRule type="expression" dxfId="1397" priority="565">
      <formula>AND(OR(I177="frais de vie",I177="frais bancaires"),#REF!="")</formula>
    </cfRule>
  </conditionalFormatting>
  <conditionalFormatting sqref="L187">
    <cfRule type="expression" dxfId="1396" priority="562">
      <formula>AND(OR(J187="frais de vie",J187="frais bancaires"),#REF!&lt;0)</formula>
    </cfRule>
    <cfRule type="expression" dxfId="1395" priority="563">
      <formula>AND(OR(J187="frais de vie",J187="frais bancaires"),#REF!="")</formula>
    </cfRule>
  </conditionalFormatting>
  <conditionalFormatting sqref="L187">
    <cfRule type="expression" dxfId="1394" priority="560">
      <formula>AND(OR(J187="frais de vie",J187="frais bancaires"),#REF!&lt;0)</formula>
    </cfRule>
    <cfRule type="expression" dxfId="1393" priority="561">
      <formula>AND(OR(J187="frais de vie",J187="frais bancaires"),#REF!="")</formula>
    </cfRule>
  </conditionalFormatting>
  <conditionalFormatting sqref="L187">
    <cfRule type="expression" dxfId="1392" priority="558">
      <formula>AND(OR(J187="frais de vie",J187="frais bancaires"),Q87&lt;0)</formula>
    </cfRule>
    <cfRule type="expression" dxfId="1391" priority="559">
      <formula>AND(OR(J187="frais de vie",J187="frais bancaires"),Q87="")</formula>
    </cfRule>
  </conditionalFormatting>
  <conditionalFormatting sqref="L187">
    <cfRule type="expression" dxfId="1390" priority="556">
      <formula>AND(OR(J187="frais de vie",J187="frais bancaires"),Q85&lt;0)</formula>
    </cfRule>
    <cfRule type="expression" dxfId="1389" priority="557">
      <formula>AND(OR(J187="frais de vie",J187="frais bancaires"),Q85="")</formula>
    </cfRule>
  </conditionalFormatting>
  <conditionalFormatting sqref="L187">
    <cfRule type="expression" dxfId="1388" priority="554">
      <formula>AND(OR(J187="frais de vie",J187="frais bancaires"),#REF!&lt;0)</formula>
    </cfRule>
    <cfRule type="expression" dxfId="1387" priority="555">
      <formula>AND(OR(J187="frais de vie",J187="frais bancaires"),#REF!="")</formula>
    </cfRule>
  </conditionalFormatting>
  <conditionalFormatting sqref="L187">
    <cfRule type="expression" dxfId="1386" priority="552">
      <formula>AND(OR(J187="frais de vie",J187="frais bancaires"),N187&lt;0)</formula>
    </cfRule>
    <cfRule type="expression" dxfId="1385" priority="553">
      <formula>AND(OR(J187="frais de vie",J187="frais bancaires"),N187="")</formula>
    </cfRule>
  </conditionalFormatting>
  <conditionalFormatting sqref="L187">
    <cfRule type="expression" dxfId="1384" priority="550">
      <formula>AND(OR(J187="frais de vie",J187="frais bancaires"),#REF!&lt;0)</formula>
    </cfRule>
    <cfRule type="expression" dxfId="1383" priority="551">
      <formula>AND(OR(J187="frais de vie",J187="frais bancaires"),#REF!="")</formula>
    </cfRule>
  </conditionalFormatting>
  <conditionalFormatting sqref="L187">
    <cfRule type="expression" dxfId="1382" priority="548">
      <formula>AND(OR(J187="frais de vie",J187="frais bancaires"),N187&lt;0)</formula>
    </cfRule>
    <cfRule type="expression" dxfId="1381" priority="549">
      <formula>AND(OR(J187="frais de vie",J187="frais bancaires"),N187="")</formula>
    </cfRule>
  </conditionalFormatting>
  <conditionalFormatting sqref="L187">
    <cfRule type="expression" dxfId="1380" priority="546">
      <formula>AND(OR(I182="frais de vie",I182="frais bancaires"),#REF!&lt;0)</formula>
    </cfRule>
    <cfRule type="expression" dxfId="1379" priority="547">
      <formula>AND(OR(I182="frais de vie",I182="frais bancaires"),#REF!="")</formula>
    </cfRule>
  </conditionalFormatting>
  <conditionalFormatting sqref="L187">
    <cfRule type="expression" dxfId="1378" priority="544">
      <formula>AND(OR(I182="frais de vie",I182="frais bancaires"),M182&lt;0)</formula>
    </cfRule>
    <cfRule type="expression" dxfId="1377" priority="545">
      <formula>AND(OR(I182="frais de vie",I182="frais bancaires"),M182="")</formula>
    </cfRule>
  </conditionalFormatting>
  <conditionalFormatting sqref="L187">
    <cfRule type="expression" dxfId="1376" priority="542">
      <formula>AND(OR(I182="frais de vie",I182="frais bancaires"),#REF!&lt;0)</formula>
    </cfRule>
    <cfRule type="expression" dxfId="1375" priority="543">
      <formula>AND(OR(I182="frais de vie",I182="frais bancaires"),#REF!="")</formula>
    </cfRule>
  </conditionalFormatting>
  <conditionalFormatting sqref="N1:N1048576">
    <cfRule type="beginsWith" dxfId="1374" priority="505" operator="beginsWith" text="Solde Pre">
      <formula>LEFT(N1,9)="Solde Pre"</formula>
    </cfRule>
    <cfRule type="beginsWith" dxfId="1373" priority="506" operator="beginsWith" text="Ac Prest">
      <formula>LEFT(N1,8)="Ac Prest"</formula>
    </cfRule>
    <cfRule type="beginsWith" dxfId="1372" priority="507" operator="beginsWith" text="Ac Formations">
      <formula>LEFT(N1,13)="Ac Formations"</formula>
    </cfRule>
    <cfRule type="containsText" dxfId="1371" priority="508" operator="containsText" text="capital">
      <formula>NOT(ISERROR(SEARCH("capital",N1)))</formula>
    </cfRule>
    <cfRule type="containsText" dxfId="1370" priority="509" operator="containsText" text="impots">
      <formula>NOT(ISERROR(SEARCH("impots",N1)))</formula>
    </cfRule>
    <cfRule type="containsText" dxfId="1369" priority="510" operator="containsText" text="prêt">
      <formula>NOT(ISERROR(SEARCH("prêt",N1)))</formula>
    </cfRule>
    <cfRule type="containsText" dxfId="1368" priority="511" operator="containsText" text="cotis">
      <formula>NOT(ISERROR(SEARCH("cotis",N1)))</formula>
    </cfRule>
    <cfRule type="containsText" dxfId="1367" priority="512" operator="containsText" text="pub">
      <formula>NOT(ISERROR(SEARCH("pub",N1)))</formula>
    </cfRule>
    <cfRule type="beginsWith" dxfId="1366" priority="513" operator="beginsWith" text="formation">
      <formula>LEFT(N1,9)="formation"</formula>
    </cfRule>
    <cfRule type="containsText" dxfId="1365" priority="514" operator="containsText" text="tva">
      <formula>NOT(ISERROR(SEARCH("tva",N1)))</formula>
    </cfRule>
    <cfRule type="containsText" dxfId="1364" priority="515" operator="containsText" text="assur">
      <formula>NOT(ISERROR(SEARCH("assur",N1)))</formula>
    </cfRule>
    <cfRule type="containsText" dxfId="1363" priority="516" operator="containsText" text="bancai">
      <formula>NOT(ISERROR(SEARCH("bancai",N1)))</formula>
    </cfRule>
    <cfRule type="containsText" dxfId="1362" priority="517" operator="containsText" text="honor">
      <formula>NOT(ISERROR(SEARCH("honor",N1)))</formula>
    </cfRule>
    <cfRule type="containsText" dxfId="1361" priority="518" operator="containsText" text="invest">
      <formula>NOT(ISERROR(SEARCH("invest",N1)))</formula>
    </cfRule>
    <cfRule type="containsText" dxfId="1360" priority="519" operator="containsText" text="véhic">
      <formula>NOT(ISERROR(SEARCH("véhic",N1)))</formula>
    </cfRule>
    <cfRule type="containsText" dxfId="1359" priority="520" operator="containsText" text="loyer">
      <formula>NOT(ISERROR(SEARCH("loyer",N1)))</formula>
    </cfRule>
    <cfRule type="containsText" dxfId="1358" priority="521" operator="containsText" text="télé">
      <formula>NOT(ISERROR(SEARCH("télé",N1)))</formula>
    </cfRule>
    <cfRule type="containsText" dxfId="1357" priority="522" operator="containsText" text="bureau">
      <formula>NOT(ISERROR(SEARCH("bureau",N1)))</formula>
    </cfRule>
    <cfRule type="containsText" dxfId="1356" priority="523" operator="containsText" text="affr">
      <formula>NOT(ISERROR(SEARCH("affr",N1)))</formula>
    </cfRule>
    <cfRule type="containsText" dxfId="1355" priority="524" operator="containsText" text="vie ATC 2">
      <formula>NOT(ISERROR(SEARCH("vie ATC 2",N1)))</formula>
    </cfRule>
    <cfRule type="containsText" dxfId="1354" priority="525" operator="containsText" text="indemn">
      <formula>NOT(ISERROR(SEARCH("indemn",N1)))</formula>
    </cfRule>
    <cfRule type="containsText" dxfId="1353" priority="526" operator="containsText" text="vie ATC 1">
      <formula>NOT(ISERROR(SEARCH("vie ATC 1",N1)))</formula>
    </cfRule>
    <cfRule type="containsText" dxfId="1352" priority="527" operator="containsText" text="vie Jean">
      <formula>NOT(ISERROR(SEARCH("vie Jean",N1)))</formula>
    </cfRule>
    <cfRule type="containsText" dxfId="1351" priority="528" operator="containsText" text="ch sal">
      <formula>NOT(ISERROR(SEARCH("ch sal",N1)))</formula>
    </cfRule>
    <cfRule type="containsText" dxfId="1350" priority="529" operator="containsText" text="Salaires ATC 1">
      <formula>NOT(ISERROR(SEARCH("Salaires ATC 1",N1)))</formula>
    </cfRule>
    <cfRule type="containsText" dxfId="1349" priority="530" operator="containsText" text="salaires ATC 2">
      <formula>NOT(ISERROR(SEARCH("salaires ATC 2",N1)))</formula>
    </cfRule>
    <cfRule type="containsText" dxfId="1348" priority="531" operator="containsText" text="Salaires Jean">
      <formula>NOT(ISERROR(SEARCH("Salaires Jean",N1)))</formula>
    </cfRule>
    <cfRule type="containsText" dxfId="1347" priority="532" operator="containsText" text="achat materiel">
      <formula>NOT(ISERROR(SEARCH("achat materiel",N1)))</formula>
    </cfRule>
    <cfRule type="containsText" dxfId="1346" priority="533" operator="containsText" text="commissions">
      <formula>NOT(ISERROR(SEARCH("commissions",N1)))</formula>
    </cfRule>
    <cfRule type="containsText" dxfId="1345" priority="534" operator="containsText" text="divers ventes">
      <formula>NOT(ISERROR(SEARCH("divers ventes",N1)))</formula>
    </cfRule>
    <cfRule type="containsText" dxfId="1344" priority="535" operator="containsText" text="Solde ATC 1">
      <formula>NOT(ISERROR(SEARCH("Solde ATC 1",N1)))</formula>
    </cfRule>
    <cfRule type="beginsWith" dxfId="1343" priority="536" operator="beginsWith" text="solde Form">
      <formula>LEFT(N1,10)="solde Form"</formula>
    </cfRule>
    <cfRule type="containsText" dxfId="1342" priority="537" operator="containsText" text="solde Jean">
      <formula>NOT(ISERROR(SEARCH("solde Jean",N1)))</formula>
    </cfRule>
    <cfRule type="containsText" dxfId="1341" priority="538" operator="containsText" text="solde ATC 2">
      <formula>NOT(ISERROR(SEARCH("solde ATC 2",N1)))</formula>
    </cfRule>
    <cfRule type="containsText" dxfId="1340" priority="539" operator="containsText" text="ac jean">
      <formula>NOT(ISERROR(SEARCH("ac jean",N1)))</formula>
    </cfRule>
    <cfRule type="containsText" dxfId="1339" priority="540" operator="containsText" text="ac ATC 2">
      <formula>NOT(ISERROR(SEARCH("ac ATC 2",N1)))</formula>
    </cfRule>
    <cfRule type="containsText" dxfId="1338" priority="541" operator="containsText" text="ac ATC 1">
      <formula>NOT(ISERROR(SEARCH("ac ATC 1",N1)))</formula>
    </cfRule>
  </conditionalFormatting>
  <conditionalFormatting sqref="R213:R214 R273">
    <cfRule type="expression" dxfId="1337" priority="503">
      <formula>AND(OR(P213="frais de vie",P213="frais bancaires"),W30&lt;0)</formula>
    </cfRule>
    <cfRule type="expression" dxfId="1336" priority="504">
      <formula>AND(OR(P213="frais de vie",P213="frais bancaires"),W30="")</formula>
    </cfRule>
  </conditionalFormatting>
  <conditionalFormatting sqref="R213:R214 R276:R277 R220">
    <cfRule type="expression" dxfId="1335" priority="501">
      <formula>AND(OR(P213="frais de vie",P213="frais bancaires"),W32&lt;0)</formula>
    </cfRule>
    <cfRule type="expression" dxfId="1334" priority="502">
      <formula>AND(OR(P213="frais de vie",P213="frais bancaires"),W32="")</formula>
    </cfRule>
  </conditionalFormatting>
  <conditionalFormatting sqref="R226:R229 R279">
    <cfRule type="expression" dxfId="1333" priority="499">
      <formula>AND(OR(P226="frais de vie",P226="frais bancaires"),W37&lt;0)</formula>
    </cfRule>
    <cfRule type="expression" dxfId="1332" priority="500">
      <formula>AND(OR(P226="frais de vie",P226="frais bancaires"),W37="")</formula>
    </cfRule>
  </conditionalFormatting>
  <conditionalFormatting sqref="Q58:Q59">
    <cfRule type="expression" dxfId="1331" priority="497">
      <formula>AND(OR(O59="frais de vie",O59="frais bancaires"),S59&lt;0)</formula>
    </cfRule>
    <cfRule type="expression" dxfId="1330" priority="498">
      <formula>AND(OR(O59="frais de vie",O59="frais bancaires"),S59="")</formula>
    </cfRule>
  </conditionalFormatting>
  <conditionalFormatting sqref="Q58:R59">
    <cfRule type="expression" dxfId="1329" priority="495">
      <formula>AND(OR(O59="frais de vie",O59="frais bancaires"),#REF!&lt;0)</formula>
    </cfRule>
    <cfRule type="expression" dxfId="1328" priority="496">
      <formula>AND(OR(O59="frais de vie",O59="frais bancaires"),#REF!="")</formula>
    </cfRule>
  </conditionalFormatting>
  <conditionalFormatting sqref="R58:R59">
    <cfRule type="expression" dxfId="1327" priority="493">
      <formula>AND(OR(P59="frais de vie",P59="frais bancaires"),W12&lt;0)</formula>
    </cfRule>
    <cfRule type="expression" dxfId="1326" priority="494">
      <formula>AND(OR(P59="frais de vie",P59="frais bancaires"),W12="")</formula>
    </cfRule>
  </conditionalFormatting>
  <conditionalFormatting sqref="R58:R59">
    <cfRule type="expression" dxfId="1325" priority="491">
      <formula>AND(OR(P59="frais de vie",P59="frais bancaires"),W14&lt;0)</formula>
    </cfRule>
    <cfRule type="expression" dxfId="1324" priority="492">
      <formula>AND(OR(P59="frais de vie",P59="frais bancaires"),W14="")</formula>
    </cfRule>
  </conditionalFormatting>
  <conditionalFormatting sqref="Q58:R59">
    <cfRule type="expression" dxfId="1323" priority="489">
      <formula>AND(OR(O59="frais de vie",O59="frais bancaires"),#REF!&lt;0)</formula>
    </cfRule>
    <cfRule type="expression" dxfId="1322" priority="490">
      <formula>AND(OR(O59="frais de vie",O59="frais bancaires"),#REF!="")</formula>
    </cfRule>
  </conditionalFormatting>
  <conditionalFormatting sqref="L155">
    <cfRule type="expression" dxfId="1321" priority="487">
      <formula>AND(OR(J155="frais de vie",J155="frais bancaires"),#REF!&lt;0)</formula>
    </cfRule>
    <cfRule type="expression" dxfId="1320" priority="488">
      <formula>AND(OR(J155="frais de vie",J155="frais bancaires"),#REF!="")</formula>
    </cfRule>
  </conditionalFormatting>
  <conditionalFormatting sqref="R203:R211 R219">
    <cfRule type="expression" dxfId="1319" priority="485">
      <formula>AND(OR(P203="frais de vie",P203="frais bancaires"),W27&lt;0)</formula>
    </cfRule>
    <cfRule type="expression" dxfId="1318" priority="486">
      <formula>AND(OR(P203="frais de vie",P203="frais bancaires"),W27="")</formula>
    </cfRule>
  </conditionalFormatting>
  <conditionalFormatting sqref="R175:R202">
    <cfRule type="expression" dxfId="1317" priority="483">
      <formula>AND(OR(P175="frais de vie",P175="frais bancaires"),W5&lt;0)</formula>
    </cfRule>
    <cfRule type="expression" dxfId="1316" priority="484">
      <formula>AND(OR(P175="frais de vie",P175="frais bancaires"),W5="")</formula>
    </cfRule>
  </conditionalFormatting>
  <conditionalFormatting sqref="R172:R189">
    <cfRule type="expression" dxfId="1315" priority="481">
      <formula>AND(OR(P172="frais de vie",P172="frais bancaires"),W4&lt;0)</formula>
    </cfRule>
    <cfRule type="expression" dxfId="1314" priority="482">
      <formula>AND(OR(P172="frais de vie",P172="frais bancaires"),W4="")</formula>
    </cfRule>
  </conditionalFormatting>
  <conditionalFormatting sqref="R161:R174">
    <cfRule type="expression" dxfId="1313" priority="479">
      <formula>AND(OR(P161="frais de vie",P161="frais bancaires"),W1048573&lt;0)</formula>
    </cfRule>
    <cfRule type="expression" dxfId="1312" priority="480">
      <formula>AND(OR(P161="frais de vie",P161="frais bancaires"),W1048573="")</formula>
    </cfRule>
  </conditionalFormatting>
  <conditionalFormatting sqref="R203:R211 R215:R219">
    <cfRule type="expression" dxfId="1311" priority="477">
      <formula>AND(OR(P203="frais de vie",P203="frais bancaires"),W25&lt;0)</formula>
    </cfRule>
    <cfRule type="expression" dxfId="1310" priority="478">
      <formula>AND(OR(P203="frais de vie",P203="frais bancaires"),W25="")</formula>
    </cfRule>
  </conditionalFormatting>
  <conditionalFormatting sqref="L179">
    <cfRule type="expression" dxfId="1309" priority="475">
      <formula>AND(OR(I172="frais de vie",I172="frais bancaires"),M172&lt;0)</formula>
    </cfRule>
    <cfRule type="expression" dxfId="1308" priority="476">
      <formula>AND(OR(I172="frais de vie",I172="frais bancaires"),M172="")</formula>
    </cfRule>
  </conditionalFormatting>
  <conditionalFormatting sqref="R190:R202">
    <cfRule type="expression" dxfId="1307" priority="473">
      <formula>AND(OR(P190="frais de vie",P190="frais bancaires"),W18&lt;0)</formula>
    </cfRule>
    <cfRule type="expression" dxfId="1306" priority="474">
      <formula>AND(OR(P190="frais de vie",P190="frais bancaires"),W18="")</formula>
    </cfRule>
  </conditionalFormatting>
  <conditionalFormatting sqref="R215:R218 R222:R224 R274:R275">
    <cfRule type="expression" dxfId="1305" priority="471">
      <formula>AND(OR(P215="frais de vie",P215="frais bancaires"),W35&lt;0)</formula>
    </cfRule>
    <cfRule type="expression" dxfId="1304" priority="472">
      <formula>AND(OR(P215="frais de vie",P215="frais bancaires"),W35="")</formula>
    </cfRule>
  </conditionalFormatting>
  <conditionalFormatting sqref="L172">
    <cfRule type="expression" dxfId="1303" priority="469">
      <formula>AND(OR(J172="frais de vie",J172="frais bancaires"),#REF!&lt;0)</formula>
    </cfRule>
    <cfRule type="expression" dxfId="1302" priority="470">
      <formula>AND(OR(J172="frais de vie",J172="frais bancaires"),#REF!="")</formula>
    </cfRule>
  </conditionalFormatting>
  <conditionalFormatting sqref="L172">
    <cfRule type="expression" dxfId="1301" priority="467">
      <formula>AND(OR(J172="frais de vie",J172="frais bancaires"),#REF!&lt;0)</formula>
    </cfRule>
    <cfRule type="expression" dxfId="1300" priority="468">
      <formula>AND(OR(J172="frais de vie",J172="frais bancaires"),#REF!="")</formula>
    </cfRule>
  </conditionalFormatting>
  <conditionalFormatting sqref="L172">
    <cfRule type="expression" dxfId="1299" priority="465">
      <formula>AND(OR(J172="frais de vie",J172="frais bancaires"),Q75&lt;0)</formula>
    </cfRule>
    <cfRule type="expression" dxfId="1298" priority="466">
      <formula>AND(OR(J172="frais de vie",J172="frais bancaires"),Q75="")</formula>
    </cfRule>
  </conditionalFormatting>
  <conditionalFormatting sqref="L172">
    <cfRule type="expression" dxfId="1297" priority="463">
      <formula>AND(OR(J172="frais de vie",J172="frais bancaires"),Q73&lt;0)</formula>
    </cfRule>
    <cfRule type="expression" dxfId="1296" priority="464">
      <formula>AND(OR(J172="frais de vie",J172="frais bancaires"),Q73="")</formula>
    </cfRule>
  </conditionalFormatting>
  <conditionalFormatting sqref="L172">
    <cfRule type="expression" dxfId="1295" priority="461">
      <formula>AND(OR(J172="frais de vie",J172="frais bancaires"),#REF!&lt;0)</formula>
    </cfRule>
    <cfRule type="expression" dxfId="1294" priority="462">
      <formula>AND(OR(J172="frais de vie",J172="frais bancaires"),#REF!="")</formula>
    </cfRule>
  </conditionalFormatting>
  <conditionalFormatting sqref="L172">
    <cfRule type="expression" dxfId="1293" priority="459">
      <formula>AND(OR(J172="frais de vie",J172="frais bancaires"),N172&lt;0)</formula>
    </cfRule>
    <cfRule type="expression" dxfId="1292" priority="460">
      <formula>AND(OR(J172="frais de vie",J172="frais bancaires"),N172="")</formula>
    </cfRule>
  </conditionalFormatting>
  <conditionalFormatting sqref="L172">
    <cfRule type="expression" dxfId="1291" priority="457">
      <formula>AND(OR(J172="frais de vie",J172="frais bancaires"),#REF!&lt;0)</formula>
    </cfRule>
    <cfRule type="expression" dxfId="1290" priority="458">
      <formula>AND(OR(J172="frais de vie",J172="frais bancaires"),#REF!="")</formula>
    </cfRule>
  </conditionalFormatting>
  <conditionalFormatting sqref="L172">
    <cfRule type="expression" dxfId="1289" priority="455">
      <formula>AND(OR(J172="frais de vie",J172="frais bancaires"),N172&lt;0)</formula>
    </cfRule>
    <cfRule type="expression" dxfId="1288" priority="456">
      <formula>AND(OR(J172="frais de vie",J172="frais bancaires"),N172="")</formula>
    </cfRule>
  </conditionalFormatting>
  <conditionalFormatting sqref="L172">
    <cfRule type="expression" dxfId="1287" priority="453">
      <formula>AND(OR(I167="frais de vie",I167="frais bancaires"),#REF!&lt;0)</formula>
    </cfRule>
    <cfRule type="expression" dxfId="1286" priority="454">
      <formula>AND(OR(I167="frais de vie",I167="frais bancaires"),#REF!="")</formula>
    </cfRule>
  </conditionalFormatting>
  <conditionalFormatting sqref="L172">
    <cfRule type="expression" dxfId="1285" priority="451">
      <formula>AND(OR(I167="frais de vie",I167="frais bancaires"),M167&lt;0)</formula>
    </cfRule>
    <cfRule type="expression" dxfId="1284" priority="452">
      <formula>AND(OR(I167="frais de vie",I167="frais bancaires"),M167="")</formula>
    </cfRule>
  </conditionalFormatting>
  <conditionalFormatting sqref="L172">
    <cfRule type="expression" dxfId="1283" priority="449">
      <formula>AND(OR(I167="frais de vie",I167="frais bancaires"),#REF!&lt;0)</formula>
    </cfRule>
    <cfRule type="expression" dxfId="1282" priority="450">
      <formula>AND(OR(I167="frais de vie",I167="frais bancaires"),#REF!="")</formula>
    </cfRule>
  </conditionalFormatting>
  <conditionalFormatting sqref="L175 L177:L183 L187 L190:L199 L205:L212 L202">
    <cfRule type="expression" dxfId="1281" priority="447">
      <formula>AND(OR(J175="frais de vie",J175="frais bancaires"),#REF!&lt;0)</formula>
    </cfRule>
    <cfRule type="expression" dxfId="1280" priority="448">
      <formula>AND(OR(J175="frais de vie",J175="frais bancaires"),#REF!="")</formula>
    </cfRule>
  </conditionalFormatting>
  <conditionalFormatting sqref="L175 L177:L183 L187 L190:L199 L205:L212 L202">
    <cfRule type="expression" dxfId="1279" priority="445">
      <formula>AND(OR(J175="frais de vie",J175="frais bancaires"),#REF!&lt;0)</formula>
    </cfRule>
    <cfRule type="expression" dxfId="1278" priority="446">
      <formula>AND(OR(J175="frais de vie",J175="frais bancaires"),#REF!="")</formula>
    </cfRule>
  </conditionalFormatting>
  <conditionalFormatting sqref="L175 L177:L183 L187 L190:L199 L202">
    <cfRule type="expression" dxfId="1277" priority="443">
      <formula>AND(OR(J175="frais de vie",J175="frais bancaires"),Q77&lt;0)</formula>
    </cfRule>
    <cfRule type="expression" dxfId="1276" priority="444">
      <formula>AND(OR(J175="frais de vie",J175="frais bancaires"),Q77="")</formula>
    </cfRule>
  </conditionalFormatting>
  <conditionalFormatting sqref="L175 L177:L183 L187 L190:L199 L202">
    <cfRule type="expression" dxfId="1275" priority="441">
      <formula>AND(OR(J175="frais de vie",J175="frais bancaires"),Q75&lt;0)</formula>
    </cfRule>
    <cfRule type="expression" dxfId="1274" priority="442">
      <formula>AND(OR(J175="frais de vie",J175="frais bancaires"),Q75="")</formula>
    </cfRule>
  </conditionalFormatting>
  <conditionalFormatting sqref="L175 L177:L183 L187 L190:L199 L205:L212 L202">
    <cfRule type="expression" dxfId="1273" priority="439">
      <formula>AND(OR(J175="frais de vie",J175="frais bancaires"),#REF!&lt;0)</formula>
    </cfRule>
    <cfRule type="expression" dxfId="1272" priority="440">
      <formula>AND(OR(J175="frais de vie",J175="frais bancaires"),#REF!="")</formula>
    </cfRule>
  </conditionalFormatting>
  <conditionalFormatting sqref="L175 L177:L183 L187 L190:L199 L205:L212 L202">
    <cfRule type="expression" dxfId="1271" priority="437">
      <formula>AND(OR(J175="frais de vie",J175="frais bancaires"),N175&lt;0)</formula>
    </cfRule>
    <cfRule type="expression" dxfId="1270" priority="438">
      <formula>AND(OR(J175="frais de vie",J175="frais bancaires"),N175="")</formula>
    </cfRule>
  </conditionalFormatting>
  <conditionalFormatting sqref="L175 L177:L183 L187 L190:L199 L205:L212 L202">
    <cfRule type="expression" dxfId="1269" priority="435">
      <formula>AND(OR(J175="frais de vie",J175="frais bancaires"),#REF!&lt;0)</formula>
    </cfRule>
    <cfRule type="expression" dxfId="1268" priority="436">
      <formula>AND(OR(J175="frais de vie",J175="frais bancaires"),#REF!="")</formula>
    </cfRule>
  </conditionalFormatting>
  <conditionalFormatting sqref="L175 L177:L183 L187 L190:L199 L205:L212 L202">
    <cfRule type="expression" dxfId="1267" priority="433">
      <formula>AND(OR(J175="frais de vie",J175="frais bancaires"),N175&lt;0)</formula>
    </cfRule>
    <cfRule type="expression" dxfId="1266" priority="434">
      <formula>AND(OR(J175="frais de vie",J175="frais bancaires"),N175="")</formula>
    </cfRule>
  </conditionalFormatting>
  <conditionalFormatting sqref="L175 L177:L183 L187 L190:L199 L205:L212 L202">
    <cfRule type="expression" dxfId="1265" priority="431">
      <formula>AND(OR(I169="frais de vie",I169="frais bancaires"),#REF!&lt;0)</formula>
    </cfRule>
    <cfRule type="expression" dxfId="1264" priority="432">
      <formula>AND(OR(I169="frais de vie",I169="frais bancaires"),#REF!="")</formula>
    </cfRule>
  </conditionalFormatting>
  <conditionalFormatting sqref="L175 L177:L183 L187 L190:L199 L205:L212 L202">
    <cfRule type="expression" dxfId="1263" priority="429">
      <formula>AND(OR(I169="frais de vie",I169="frais bancaires"),M169&lt;0)</formula>
    </cfRule>
    <cfRule type="expression" dxfId="1262" priority="430">
      <formula>AND(OR(I169="frais de vie",I169="frais bancaires"),M169="")</formula>
    </cfRule>
  </conditionalFormatting>
  <conditionalFormatting sqref="L175 L177:L183 L187 L190:L199 L205:L212 L202">
    <cfRule type="expression" dxfId="1261" priority="427">
      <formula>AND(OR(I169="frais de vie",I169="frais bancaires"),#REF!&lt;0)</formula>
    </cfRule>
    <cfRule type="expression" dxfId="1260" priority="428">
      <formula>AND(OR(I169="frais de vie",I169="frais bancaires"),#REF!="")</formula>
    </cfRule>
  </conditionalFormatting>
  <conditionalFormatting sqref="Q212">
    <cfRule type="expression" dxfId="1259" priority="425">
      <formula>AND(OR(P212="frais de vie",P212="frais bancaires"),#REF!&lt;0)</formula>
    </cfRule>
    <cfRule type="expression" dxfId="1258" priority="426">
      <formula>AND(OR(P212="frais de vie",P212="frais bancaires"),#REF!="")</formula>
    </cfRule>
  </conditionalFormatting>
  <conditionalFormatting sqref="Q212">
    <cfRule type="expression" dxfId="1257" priority="423">
      <formula>AND(OR(P212="frais de vie",P212="frais bancaires"),#REF!&lt;0)</formula>
    </cfRule>
    <cfRule type="expression" dxfId="1256" priority="424">
      <formula>AND(OR(P212="frais de vie",P212="frais bancaires"),#REF!="")</formula>
    </cfRule>
  </conditionalFormatting>
  <conditionalFormatting sqref="Q212 Q221">
    <cfRule type="expression" dxfId="1255" priority="421">
      <formula>AND(OR(P212="frais de vie",P212="frais bancaires"),W36&lt;0)</formula>
    </cfRule>
    <cfRule type="expression" dxfId="1254" priority="422">
      <formula>AND(OR(P212="frais de vie",P212="frais bancaires"),W36="")</formula>
    </cfRule>
  </conditionalFormatting>
  <conditionalFormatting sqref="Q212 Q221">
    <cfRule type="expression" dxfId="1253" priority="419">
      <formula>AND(OR(P212="frais de vie",P212="frais bancaires"),W34&lt;0)</formula>
    </cfRule>
    <cfRule type="expression" dxfId="1252" priority="420">
      <formula>AND(OR(P212="frais de vie",P212="frais bancaires"),W34="")</formula>
    </cfRule>
  </conditionalFormatting>
  <conditionalFormatting sqref="R223:R224 R233:R234">
    <cfRule type="expression" dxfId="1251" priority="417">
      <formula>AND(OR(P223="frais de vie",P223="frais bancaires"),W29&lt;0)</formula>
    </cfRule>
    <cfRule type="expression" dxfId="1250" priority="418">
      <formula>AND(OR(P223="frais de vie",P223="frais bancaires"),W29="")</formula>
    </cfRule>
  </conditionalFormatting>
  <conditionalFormatting sqref="R238">
    <cfRule type="expression" dxfId="1249" priority="415">
      <formula>AND(OR(P238="frais de vie",P238="frais bancaires"),W41&lt;0)</formula>
    </cfRule>
    <cfRule type="expression" dxfId="1248" priority="416">
      <formula>AND(OR(P238="frais de vie",P238="frais bancaires"),W41="")</formula>
    </cfRule>
  </conditionalFormatting>
  <conditionalFormatting sqref="L202">
    <cfRule type="expression" dxfId="1247" priority="413">
      <formula>AND(OR(J202="frais de vie",J202="frais bancaires"),#REF!&lt;0)</formula>
    </cfRule>
    <cfRule type="expression" dxfId="1246" priority="414">
      <formula>AND(OR(J202="frais de vie",J202="frais bancaires"),#REF!="")</formula>
    </cfRule>
  </conditionalFormatting>
  <conditionalFormatting sqref="L202">
    <cfRule type="expression" dxfId="1245" priority="411">
      <formula>AND(OR(J202="frais de vie",J202="frais bancaires"),#REF!&lt;0)</formula>
    </cfRule>
    <cfRule type="expression" dxfId="1244" priority="412">
      <formula>AND(OR(J202="frais de vie",J202="frais bancaires"),#REF!="")</formula>
    </cfRule>
  </conditionalFormatting>
  <conditionalFormatting sqref="L202">
    <cfRule type="expression" dxfId="1243" priority="409">
      <formula>AND(OR(J202="frais de vie",J202="frais bancaires"),#REF!&lt;0)</formula>
    </cfRule>
    <cfRule type="expression" dxfId="1242" priority="410">
      <formula>AND(OR(J202="frais de vie",J202="frais bancaires"),#REF!="")</formula>
    </cfRule>
  </conditionalFormatting>
  <conditionalFormatting sqref="L202">
    <cfRule type="expression" dxfId="1241" priority="407">
      <formula>AND(OR(J202="frais de vie",J202="frais bancaires"),N202&lt;0)</formula>
    </cfRule>
    <cfRule type="expression" dxfId="1240" priority="408">
      <formula>AND(OR(J202="frais de vie",J202="frais bancaires"),N202="")</formula>
    </cfRule>
  </conditionalFormatting>
  <conditionalFormatting sqref="L202">
    <cfRule type="expression" dxfId="1239" priority="405">
      <formula>AND(OR(J202="frais de vie",J202="frais bancaires"),#REF!&lt;0)</formula>
    </cfRule>
    <cfRule type="expression" dxfId="1238" priority="406">
      <formula>AND(OR(J202="frais de vie",J202="frais bancaires"),#REF!="")</formula>
    </cfRule>
  </conditionalFormatting>
  <conditionalFormatting sqref="L202">
    <cfRule type="expression" dxfId="1237" priority="403">
      <formula>AND(OR(J202="frais de vie",J202="frais bancaires"),N202&lt;0)</formula>
    </cfRule>
    <cfRule type="expression" dxfId="1236" priority="404">
      <formula>AND(OR(J202="frais de vie",J202="frais bancaires"),N202="")</formula>
    </cfRule>
  </conditionalFormatting>
  <conditionalFormatting sqref="L202">
    <cfRule type="expression" dxfId="1235" priority="401">
      <formula>AND(OR(I196="frais de vie",I196="frais bancaires"),#REF!&lt;0)</formula>
    </cfRule>
    <cfRule type="expression" dxfId="1234" priority="402">
      <formula>AND(OR(I196="frais de vie",I196="frais bancaires"),#REF!="")</formula>
    </cfRule>
  </conditionalFormatting>
  <conditionalFormatting sqref="L202">
    <cfRule type="expression" dxfId="1233" priority="399">
      <formula>AND(OR(I196="frais de vie",I196="frais bancaires"),M196&lt;0)</formula>
    </cfRule>
    <cfRule type="expression" dxfId="1232" priority="400">
      <formula>AND(OR(I196="frais de vie",I196="frais bancaires"),M196="")</formula>
    </cfRule>
  </conditionalFormatting>
  <conditionalFormatting sqref="L202">
    <cfRule type="expression" dxfId="1231" priority="397">
      <formula>AND(OR(I196="frais de vie",I196="frais bancaires"),#REF!&lt;0)</formula>
    </cfRule>
    <cfRule type="expression" dxfId="1230" priority="398">
      <formula>AND(OR(I196="frais de vie",I196="frais bancaires"),#REF!="")</formula>
    </cfRule>
  </conditionalFormatting>
  <conditionalFormatting sqref="R276:R277 R268 R220">
    <cfRule type="expression" dxfId="1229" priority="395">
      <formula>AND(OR(P220="frais de vie",P220="frais bancaires"),W376&lt;0)</formula>
    </cfRule>
    <cfRule type="expression" dxfId="1228" priority="396">
      <formula>AND(OR(P220="frais de vie",P220="frais bancaires"),W376="")</formula>
    </cfRule>
  </conditionalFormatting>
  <conditionalFormatting sqref="Q276:Q277 Q268 Q220:Q221">
    <cfRule type="expression" dxfId="1227" priority="393">
      <formula>AND(OR(O220="frais de vie",O220="frais bancaires"),S397&lt;0)</formula>
    </cfRule>
    <cfRule type="expression" dxfId="1226" priority="394">
      <formula>AND(OR(O220="frais de vie",O220="frais bancaires"),S397="")</formula>
    </cfRule>
  </conditionalFormatting>
  <conditionalFormatting sqref="R245:R247 R225">
    <cfRule type="expression" dxfId="1225" priority="391">
      <formula>AND(OR(P225="frais de vie",P225="frais bancaires"),W378&lt;0)</formula>
    </cfRule>
    <cfRule type="expression" dxfId="1224" priority="392">
      <formula>AND(OR(P225="frais de vie",P225="frais bancaires"),W378="")</formula>
    </cfRule>
  </conditionalFormatting>
  <conditionalFormatting sqref="Q245:Q247 Q225">
    <cfRule type="expression" dxfId="1223" priority="389">
      <formula>AND(OR(O225="frais de vie",O225="frais bancaires"),S399&lt;0)</formula>
    </cfRule>
    <cfRule type="expression" dxfId="1222" priority="390">
      <formula>AND(OR(O225="frais de vie",O225="frais bancaires"),S399="")</formula>
    </cfRule>
  </conditionalFormatting>
  <conditionalFormatting sqref="Q273:R273">
    <cfRule type="expression" dxfId="1221" priority="387">
      <formula>AND(OR(O273="frais de vie",O273="frais bancaires"),#REF!&lt;0)</formula>
    </cfRule>
    <cfRule type="expression" dxfId="1220" priority="388">
      <formula>AND(OR(O273="frais de vie",O273="frais bancaires"),#REF!="")</formula>
    </cfRule>
  </conditionalFormatting>
  <conditionalFormatting sqref="Q273:R273">
    <cfRule type="expression" dxfId="1219" priority="385">
      <formula>AND(OR(O273="frais de vie",O273="frais bancaires"),#REF!&lt;0)</formula>
    </cfRule>
    <cfRule type="expression" dxfId="1218" priority="386">
      <formula>AND(OR(O273="frais de vie",O273="frais bancaires"),#REF!="")</formula>
    </cfRule>
  </conditionalFormatting>
  <conditionalFormatting sqref="R252 R236:R237 R256 R203:R211 R219">
    <cfRule type="expression" dxfId="1217" priority="383">
      <formula>AND(OR(P203="frais de vie",P203="frais bancaires"),W362&lt;0)</formula>
    </cfRule>
    <cfRule type="expression" dxfId="1216" priority="384">
      <formula>AND(OR(P203="frais de vie",P203="frais bancaires"),W362="")</formula>
    </cfRule>
  </conditionalFormatting>
  <conditionalFormatting sqref="Q256 Q236:Q237 Q203:Q211 Q219">
    <cfRule type="expression" dxfId="1215" priority="381">
      <formula>AND(OR(O203="frais de vie",O203="frais bancaires"),S383&lt;0)</formula>
    </cfRule>
    <cfRule type="expression" dxfId="1214" priority="382">
      <formula>AND(OR(O203="frais de vie",O203="frais bancaires"),S383="")</formula>
    </cfRule>
  </conditionalFormatting>
  <conditionalFormatting sqref="R222 R232">
    <cfRule type="expression" dxfId="1213" priority="379">
      <formula>AND(OR(P222="frais de vie",P222="frais bancaires"),W29&lt;0)</formula>
    </cfRule>
    <cfRule type="expression" dxfId="1212" priority="380">
      <formula>AND(OR(P222="frais de vie",P222="frais bancaires"),W29="")</formula>
    </cfRule>
  </conditionalFormatting>
  <conditionalFormatting sqref="R274">
    <cfRule type="expression" dxfId="1211" priority="377">
      <formula>AND(OR(P274="frais de vie",P274="frais bancaires"),W437&lt;0)</formula>
    </cfRule>
    <cfRule type="expression" dxfId="1210" priority="378">
      <formula>AND(OR(P274="frais de vie",P274="frais bancaires"),W437="")</formula>
    </cfRule>
  </conditionalFormatting>
  <conditionalFormatting sqref="Q274">
    <cfRule type="expression" dxfId="1209" priority="375">
      <formula>AND(OR(O274="frais de vie",O274="frais bancaires"),S458&lt;0)</formula>
    </cfRule>
    <cfRule type="expression" dxfId="1208" priority="376">
      <formula>AND(OR(O274="frais de vie",O274="frais bancaires"),S458="")</formula>
    </cfRule>
  </conditionalFormatting>
  <conditionalFormatting sqref="R276:R277 R190:R202">
    <cfRule type="expression" dxfId="1207" priority="373">
      <formula>AND(OR(P190="frais de vie",P190="frais bancaires"),W355&lt;0)</formula>
    </cfRule>
    <cfRule type="expression" dxfId="1206" priority="374">
      <formula>AND(OR(P190="frais de vie",P190="frais bancaires"),W355="")</formula>
    </cfRule>
  </conditionalFormatting>
  <conditionalFormatting sqref="Q276:Q277 Q190:Q202 Q206:Q212 Q178:Q183 Q175 Q221">
    <cfRule type="expression" dxfId="1205" priority="371">
      <formula>AND(OR(O175="frais de vie",O175="frais bancaires"),S361&lt;0)</formula>
    </cfRule>
    <cfRule type="expression" dxfId="1204" priority="372">
      <formula>AND(OR(O175="frais de vie",O175="frais bancaires"),S361="")</formula>
    </cfRule>
  </conditionalFormatting>
  <conditionalFormatting sqref="R280 R262 R230:R231">
    <cfRule type="expression" dxfId="1203" priority="369">
      <formula>AND(OR(P230="frais de vie",P230="frais bancaires"),W379&lt;0)</formula>
    </cfRule>
    <cfRule type="expression" dxfId="1202" priority="370">
      <formula>AND(OR(P230="frais de vie",P230="frais bancaires"),W379="")</formula>
    </cfRule>
  </conditionalFormatting>
  <conditionalFormatting sqref="Q280 Q262 Q230:Q231">
    <cfRule type="expression" dxfId="1201" priority="367">
      <formula>AND(OR(O230="frais de vie",O230="frais bancaires"),S400&lt;0)</formula>
    </cfRule>
    <cfRule type="expression" dxfId="1200" priority="368">
      <formula>AND(OR(O230="frais de vie",O230="frais bancaires"),S400="")</formula>
    </cfRule>
  </conditionalFormatting>
  <conditionalFormatting sqref="R279 R235 R226:R229">
    <cfRule type="expression" dxfId="1199" priority="365">
      <formula>AND(OR(P226="frais de vie",P226="frais bancaires"),W374&lt;0)</formula>
    </cfRule>
    <cfRule type="expression" dxfId="1198" priority="366">
      <formula>AND(OR(P226="frais de vie",P226="frais bancaires"),W374="")</formula>
    </cfRule>
  </conditionalFormatting>
  <conditionalFormatting sqref="Q279 Q235 Q226:Q229">
    <cfRule type="expression" dxfId="1197" priority="363">
      <formula>AND(OR(O226="frais de vie",O226="frais bancaires"),S395&lt;0)</formula>
    </cfRule>
    <cfRule type="expression" dxfId="1196" priority="364">
      <formula>AND(OR(O226="frais de vie",O226="frais bancaires"),S395="")</formula>
    </cfRule>
  </conditionalFormatting>
  <conditionalFormatting sqref="R275 R253:R254">
    <cfRule type="expression" dxfId="1195" priority="361">
      <formula>AND(OR(P253="frais de vie",P253="frais bancaires"),W417&lt;0)</formula>
    </cfRule>
    <cfRule type="expression" dxfId="1194" priority="362">
      <formula>AND(OR(P253="frais de vie",P253="frais bancaires"),W417="")</formula>
    </cfRule>
  </conditionalFormatting>
  <conditionalFormatting sqref="Q275 Q253:Q254">
    <cfRule type="expression" dxfId="1193" priority="359">
      <formula>AND(OR(O253="frais de vie",O253="frais bancaires"),S438&lt;0)</formula>
    </cfRule>
    <cfRule type="expression" dxfId="1192" priority="360">
      <formula>AND(OR(O253="frais de vie",O253="frais bancaires"),S438="")</formula>
    </cfRule>
  </conditionalFormatting>
  <conditionalFormatting sqref="Q278">
    <cfRule type="expression" dxfId="1191" priority="357">
      <formula>AND(OR(O278="frais de vie",O278="frais bancaires"),S480&lt;0)</formula>
    </cfRule>
    <cfRule type="expression" dxfId="1190" priority="358">
      <formula>AND(OR(O278="frais de vie",O278="frais bancaires"),S480="")</formula>
    </cfRule>
  </conditionalFormatting>
  <conditionalFormatting sqref="R278">
    <cfRule type="expression" dxfId="1189" priority="355">
      <formula>AND(OR(P278="frais de vie",P278="frais bancaires"),W459&lt;0)</formula>
    </cfRule>
    <cfRule type="expression" dxfId="1188" priority="356">
      <formula>AND(OR(P278="frais de vie",P278="frais bancaires"),W459="")</formula>
    </cfRule>
  </conditionalFormatting>
  <conditionalFormatting sqref="R273">
    <cfRule type="expression" dxfId="1187" priority="353">
      <formula>AND(OR(P273="frais de vie",P273="frais bancaires"),W434&lt;0)</formula>
    </cfRule>
    <cfRule type="expression" dxfId="1186" priority="354">
      <formula>AND(OR(P273="frais de vie",P273="frais bancaires"),W434="")</formula>
    </cfRule>
  </conditionalFormatting>
  <conditionalFormatting sqref="Q273">
    <cfRule type="expression" dxfId="1185" priority="351">
      <formula>AND(OR(O273="frais de vie",O273="frais bancaires"),S455&lt;0)</formula>
    </cfRule>
    <cfRule type="expression" dxfId="1184" priority="352">
      <formula>AND(OR(O273="frais de vie",O273="frais bancaires"),S455="")</formula>
    </cfRule>
  </conditionalFormatting>
  <conditionalFormatting sqref="Q279:Q280">
    <cfRule type="expression" dxfId="1183" priority="349">
      <formula>AND(OR(O279="frais de vie",O279="frais bancaires"),S477&lt;0)</formula>
    </cfRule>
    <cfRule type="expression" dxfId="1182" priority="350">
      <formula>AND(OR(O279="frais de vie",O279="frais bancaires"),S477="")</formula>
    </cfRule>
  </conditionalFormatting>
  <conditionalFormatting sqref="R279:R280">
    <cfRule type="expression" dxfId="1181" priority="347">
      <formula>AND(OR(P279="frais de vie",P279="frais bancaires"),W456&lt;0)</formula>
    </cfRule>
    <cfRule type="expression" dxfId="1180" priority="348">
      <formula>AND(OR(P279="frais de vie",P279="frais bancaires"),W456="")</formula>
    </cfRule>
  </conditionalFormatting>
  <conditionalFormatting sqref="R281 R273 R269 R249:R251 R260:R261">
    <cfRule type="expression" dxfId="1179" priority="345">
      <formula>AND(OR(P249="frais de vie",P249="frais bancaires"),W401&lt;0)</formula>
    </cfRule>
    <cfRule type="expression" dxfId="1178" priority="346">
      <formula>AND(OR(P249="frais de vie",P249="frais bancaires"),W401="")</formula>
    </cfRule>
  </conditionalFormatting>
  <conditionalFormatting sqref="Q281 Q273 Q269 Q249:Q251 Q260:Q261">
    <cfRule type="expression" dxfId="1177" priority="343">
      <formula>AND(OR(O249="frais de vie",O249="frais bancaires"),S422&lt;0)</formula>
    </cfRule>
    <cfRule type="expression" dxfId="1176" priority="344">
      <formula>AND(OR(O249="frais de vie",O249="frais bancaires"),S422="")</formula>
    </cfRule>
  </conditionalFormatting>
  <conditionalFormatting sqref="R255">
    <cfRule type="expression" dxfId="1175" priority="341">
      <formula>AND(OR(P255="frais de vie",P255="frais bancaires"),W422&lt;0)</formula>
    </cfRule>
    <cfRule type="expression" dxfId="1174" priority="342">
      <formula>AND(OR(P255="frais de vie",P255="frais bancaires"),W422="")</formula>
    </cfRule>
  </conditionalFormatting>
  <conditionalFormatting sqref="Q255">
    <cfRule type="expression" dxfId="1173" priority="339">
      <formula>AND(OR(O255="frais de vie",O255="frais bancaires"),S443&lt;0)</formula>
    </cfRule>
    <cfRule type="expression" dxfId="1172" priority="340">
      <formula>AND(OR(O255="frais de vie",O255="frais bancaires"),S443="")</formula>
    </cfRule>
  </conditionalFormatting>
  <conditionalFormatting sqref="Q286:Q287">
    <cfRule type="expression" dxfId="1171" priority="337">
      <formula>AND(OR(O286="frais de vie",O286="frais bancaires"),S490&lt;0)</formula>
    </cfRule>
    <cfRule type="expression" dxfId="1170" priority="338">
      <formula>AND(OR(O286="frais de vie",O286="frais bancaires"),S490="")</formula>
    </cfRule>
  </conditionalFormatting>
  <conditionalFormatting sqref="R286:R287">
    <cfRule type="expression" dxfId="1169" priority="335">
      <formula>AND(OR(P286="frais de vie",P286="frais bancaires"),W469&lt;0)</formula>
    </cfRule>
    <cfRule type="expression" dxfId="1168" priority="336">
      <formula>AND(OR(P286="frais de vie",P286="frais bancaires"),W469="")</formula>
    </cfRule>
  </conditionalFormatting>
  <conditionalFormatting sqref="R274:R275 R222:R224">
    <cfRule type="expression" dxfId="1167" priority="333">
      <formula>AND(OR(P222="frais de vie",P222="frais bancaires"),W377&lt;0)</formula>
    </cfRule>
    <cfRule type="expression" dxfId="1166" priority="334">
      <formula>AND(OR(P222="frais de vie",P222="frais bancaires"),W377="")</formula>
    </cfRule>
  </conditionalFormatting>
  <conditionalFormatting sqref="Q274:Q275 Q222:Q224">
    <cfRule type="expression" dxfId="1165" priority="331">
      <formula>AND(OR(O222="frais de vie",O222="frais bancaires"),S398&lt;0)</formula>
    </cfRule>
    <cfRule type="expression" dxfId="1164" priority="332">
      <formula>AND(OR(O222="frais de vie",O222="frais bancaires"),S398="")</formula>
    </cfRule>
  </conditionalFormatting>
  <conditionalFormatting sqref="R278 R239">
    <cfRule type="expression" dxfId="1163" priority="329">
      <formula>AND(OR(P239="frais de vie",P239="frais bancaires"),W397&lt;0)</formula>
    </cfRule>
    <cfRule type="expression" dxfId="1162" priority="330">
      <formula>AND(OR(P239="frais de vie",P239="frais bancaires"),W397="")</formula>
    </cfRule>
  </conditionalFormatting>
  <conditionalFormatting sqref="Q278 Q239">
    <cfRule type="expression" dxfId="1161" priority="327">
      <formula>AND(OR(O239="frais de vie",O239="frais bancaires"),S418&lt;0)</formula>
    </cfRule>
    <cfRule type="expression" dxfId="1160" priority="328">
      <formula>AND(OR(O239="frais de vie",O239="frais bancaires"),S418="")</formula>
    </cfRule>
  </conditionalFormatting>
  <conditionalFormatting sqref="R281 R253 R257:R258">
    <cfRule type="expression" dxfId="1159" priority="325">
      <formula>AND(OR(P253="frais de vie",P253="frais bancaires"),W400&lt;0)</formula>
    </cfRule>
    <cfRule type="expression" dxfId="1158" priority="326">
      <formula>AND(OR(P253="frais de vie",P253="frais bancaires"),W400="")</formula>
    </cfRule>
  </conditionalFormatting>
  <conditionalFormatting sqref="Q281 Q257:Q258">
    <cfRule type="expression" dxfId="1157" priority="323">
      <formula>AND(OR(O257="frais de vie",O257="frais bancaires"),S425&lt;0)</formula>
    </cfRule>
    <cfRule type="expression" dxfId="1156" priority="324">
      <formula>AND(OR(O257="frais de vie",O257="frais bancaires"),S425="")</formula>
    </cfRule>
  </conditionalFormatting>
  <conditionalFormatting sqref="Q285">
    <cfRule type="expression" dxfId="1155" priority="321">
      <formula>AND(OR(O285="frais de vie",O285="frais bancaires"),S492&lt;0)</formula>
    </cfRule>
    <cfRule type="expression" dxfId="1154" priority="322">
      <formula>AND(OR(O285="frais de vie",O285="frais bancaires"),S492="")</formula>
    </cfRule>
  </conditionalFormatting>
  <conditionalFormatting sqref="R285">
    <cfRule type="expression" dxfId="1153" priority="319">
      <formula>AND(OR(P285="frais de vie",P285="frais bancaires"),W471&lt;0)</formula>
    </cfRule>
    <cfRule type="expression" dxfId="1152" priority="320">
      <formula>AND(OR(P285="frais de vie",P285="frais bancaires"),W471="")</formula>
    </cfRule>
  </conditionalFormatting>
  <conditionalFormatting sqref="Q206:Q212">
    <cfRule type="expression" dxfId="1151" priority="317">
      <formula>AND(OR(O206="frais de vie",O206="frais bancaires"),#REF!&lt;0)</formula>
    </cfRule>
    <cfRule type="expression" dxfId="1150" priority="318">
      <formula>AND(OR(O206="frais de vie",O206="frais bancaires"),#REF!="")</formula>
    </cfRule>
  </conditionalFormatting>
  <conditionalFormatting sqref="Q206:Q212">
    <cfRule type="expression" dxfId="1149" priority="315">
      <formula>AND(OR(O206="frais de vie",O206="frais bancaires"),#REF!&lt;0)</formula>
    </cfRule>
    <cfRule type="expression" dxfId="1148" priority="316">
      <formula>AND(OR(O206="frais de vie",O206="frais bancaires"),#REF!="")</formula>
    </cfRule>
  </conditionalFormatting>
  <conditionalFormatting sqref="R233">
    <cfRule type="expression" dxfId="1147" priority="313">
      <formula>AND(OR(P233="frais de vie",P233="frais bancaires"),W41&lt;0)</formula>
    </cfRule>
    <cfRule type="expression" dxfId="1146" priority="314">
      <formula>AND(OR(P233="frais de vie",P233="frais bancaires"),W41="")</formula>
    </cfRule>
  </conditionalFormatting>
  <conditionalFormatting sqref="R230:R231 R280:R281">
    <cfRule type="expression" dxfId="1145" priority="311">
      <formula>AND(OR(P230="frais de vie",P230="frais bancaires"),W42&lt;0)</formula>
    </cfRule>
    <cfRule type="expression" dxfId="1144" priority="312">
      <formula>AND(OR(P230="frais de vie",P230="frais bancaires"),W42="")</formula>
    </cfRule>
  </conditionalFormatting>
  <conditionalFormatting sqref="Q222:R222">
    <cfRule type="expression" dxfId="1143" priority="309">
      <formula>AND(OR(O222="frais de vie",O222="frais bancaires"),#REF!&lt;0)</formula>
    </cfRule>
    <cfRule type="expression" dxfId="1142" priority="310">
      <formula>AND(OR(O222="frais de vie",O222="frais bancaires"),#REF!="")</formula>
    </cfRule>
  </conditionalFormatting>
  <conditionalFormatting sqref="Q222:R222">
    <cfRule type="expression" dxfId="1141" priority="307">
      <formula>AND(OR(O222="frais de vie",O222="frais bancaires"),#REF!&lt;0)</formula>
    </cfRule>
    <cfRule type="expression" dxfId="1140" priority="308">
      <formula>AND(OR(O222="frais de vie",O222="frais bancaires"),#REF!="")</formula>
    </cfRule>
  </conditionalFormatting>
  <conditionalFormatting sqref="L222">
    <cfRule type="expression" dxfId="1139" priority="305">
      <formula>AND(OR(J222="frais de vie",J222="frais bancaires"),#REF!&lt;0)</formula>
    </cfRule>
    <cfRule type="expression" dxfId="1138" priority="306">
      <formula>AND(OR(J222="frais de vie",J222="frais bancaires"),#REF!="")</formula>
    </cfRule>
  </conditionalFormatting>
  <conditionalFormatting sqref="L222">
    <cfRule type="expression" dxfId="1137" priority="303">
      <formula>AND(OR(J222="frais de vie",J222="frais bancaires"),#REF!&lt;0)</formula>
    </cfRule>
    <cfRule type="expression" dxfId="1136" priority="304">
      <formula>AND(OR(J222="frais de vie",J222="frais bancaires"),#REF!="")</formula>
    </cfRule>
  </conditionalFormatting>
  <conditionalFormatting sqref="L222">
    <cfRule type="expression" dxfId="1135" priority="301">
      <formula>AND(OR(J222="frais de vie",J222="frais bancaires"),#REF!&lt;0)</formula>
    </cfRule>
    <cfRule type="expression" dxfId="1134" priority="302">
      <formula>AND(OR(J222="frais de vie",J222="frais bancaires"),#REF!="")</formula>
    </cfRule>
  </conditionalFormatting>
  <conditionalFormatting sqref="L222">
    <cfRule type="expression" dxfId="1133" priority="299">
      <formula>AND(OR(J222="frais de vie",J222="frais bancaires"),N222&lt;0)</formula>
    </cfRule>
    <cfRule type="expression" dxfId="1132" priority="300">
      <formula>AND(OR(J222="frais de vie",J222="frais bancaires"),N222="")</formula>
    </cfRule>
  </conditionalFormatting>
  <conditionalFormatting sqref="L222">
    <cfRule type="expression" dxfId="1131" priority="297">
      <formula>AND(OR(J222="frais de vie",J222="frais bancaires"),#REF!&lt;0)</formula>
    </cfRule>
    <cfRule type="expression" dxfId="1130" priority="298">
      <formula>AND(OR(J222="frais de vie",J222="frais bancaires"),#REF!="")</formula>
    </cfRule>
  </conditionalFormatting>
  <conditionalFormatting sqref="L222">
    <cfRule type="expression" dxfId="1129" priority="295">
      <formula>AND(OR(J222="frais de vie",J222="frais bancaires"),N222&lt;0)</formula>
    </cfRule>
    <cfRule type="expression" dxfId="1128" priority="296">
      <formula>AND(OR(J222="frais de vie",J222="frais bancaires"),N222="")</formula>
    </cfRule>
  </conditionalFormatting>
  <conditionalFormatting sqref="L222">
    <cfRule type="expression" dxfId="1127" priority="293">
      <formula>AND(OR(I202="frais de vie",I202="frais bancaires"),#REF!&lt;0)</formula>
    </cfRule>
    <cfRule type="expression" dxfId="1126" priority="294">
      <formula>AND(OR(I202="frais de vie",I202="frais bancaires"),#REF!="")</formula>
    </cfRule>
  </conditionalFormatting>
  <conditionalFormatting sqref="L222">
    <cfRule type="expression" dxfId="1125" priority="291">
      <formula>AND(OR(I202="frais de vie",I202="frais bancaires"),M202&lt;0)</formula>
    </cfRule>
    <cfRule type="expression" dxfId="1124" priority="292">
      <formula>AND(OR(I202="frais de vie",I202="frais bancaires"),M202="")</formula>
    </cfRule>
  </conditionalFormatting>
  <conditionalFormatting sqref="L222">
    <cfRule type="expression" dxfId="1123" priority="289">
      <formula>AND(OR(I202="frais de vie",I202="frais bancaires"),#REF!&lt;0)</formula>
    </cfRule>
    <cfRule type="expression" dxfId="1122" priority="290">
      <formula>AND(OR(I202="frais de vie",I202="frais bancaires"),#REF!="")</formula>
    </cfRule>
  </conditionalFormatting>
  <conditionalFormatting sqref="R222">
    <cfRule type="expression" dxfId="1121" priority="287">
      <formula>AND(OR(P222="frais de vie",P222="frais bancaires"),W31&lt;0)</formula>
    </cfRule>
    <cfRule type="expression" dxfId="1120" priority="288">
      <formula>AND(OR(P222="frais de vie",P222="frais bancaires"),W31="")</formula>
    </cfRule>
  </conditionalFormatting>
  <conditionalFormatting sqref="L222">
    <cfRule type="expression" dxfId="1119" priority="285">
      <formula>AND(OR(J222="frais de vie",J222="frais bancaires"),Q106&lt;0)</formula>
    </cfRule>
    <cfRule type="expression" dxfId="1118" priority="286">
      <formula>AND(OR(J222="frais de vie",J222="frais bancaires"),Q106="")</formula>
    </cfRule>
  </conditionalFormatting>
  <conditionalFormatting sqref="L222">
    <cfRule type="expression" dxfId="1117" priority="283">
      <formula>AND(OR(J222="frais de vie",J222="frais bancaires"),Q104&lt;0)</formula>
    </cfRule>
    <cfRule type="expression" dxfId="1116" priority="284">
      <formula>AND(OR(J222="frais de vie",J222="frais bancaires"),Q104="")</formula>
    </cfRule>
  </conditionalFormatting>
  <conditionalFormatting sqref="R270:R272 R215:R218">
    <cfRule type="expression" dxfId="1115" priority="281">
      <formula>AND(OR(P215="frais de vie",P215="frais bancaires"),W372&lt;0)</formula>
    </cfRule>
    <cfRule type="expression" dxfId="1114" priority="282">
      <formula>AND(OR(P215="frais de vie",P215="frais bancaires"),W372="")</formula>
    </cfRule>
  </conditionalFormatting>
  <conditionalFormatting sqref="Q270:Q272 Q215:Q218">
    <cfRule type="expression" dxfId="1113" priority="279">
      <formula>AND(OR(O215="frais de vie",O215="frais bancaires"),S393&lt;0)</formula>
    </cfRule>
    <cfRule type="expression" dxfId="1112" priority="280">
      <formula>AND(OR(O215="frais de vie",O215="frais bancaires"),S393="")</formula>
    </cfRule>
  </conditionalFormatting>
  <conditionalFormatting sqref="Q252">
    <cfRule type="expression" dxfId="1111" priority="277">
      <formula>AND(OR(O252="frais de vie",O252="frais bancaires"),S444&lt;0)</formula>
    </cfRule>
    <cfRule type="expression" dxfId="1110" priority="278">
      <formula>AND(OR(O252="frais de vie",O252="frais bancaires"),S444="")</formula>
    </cfRule>
  </conditionalFormatting>
  <conditionalFormatting sqref="R252">
    <cfRule type="expression" dxfId="1109" priority="275">
      <formula>AND(OR(P252="frais de vie",P252="frais bancaires"),W423&lt;0)</formula>
    </cfRule>
    <cfRule type="expression" dxfId="1108" priority="276">
      <formula>AND(OR(P252="frais de vie",P252="frais bancaires"),W423="")</formula>
    </cfRule>
  </conditionalFormatting>
  <conditionalFormatting sqref="R242 R213:R214">
    <cfRule type="expression" dxfId="1107" priority="273">
      <formula>AND(OR(P213="frais de vie",P213="frais bancaires"),W367&lt;0)</formula>
    </cfRule>
    <cfRule type="expression" dxfId="1106" priority="274">
      <formula>AND(OR(P213="frais de vie",P213="frais bancaires"),W367="")</formula>
    </cfRule>
  </conditionalFormatting>
  <conditionalFormatting sqref="Q242 Q213:Q214">
    <cfRule type="expression" dxfId="1105" priority="271">
      <formula>AND(OR(O213="frais de vie",O213="frais bancaires"),S388&lt;0)</formula>
    </cfRule>
    <cfRule type="expression" dxfId="1104" priority="272">
      <formula>AND(OR(O213="frais de vie",O213="frais bancaires"),S388="")</formula>
    </cfRule>
  </conditionalFormatting>
  <conditionalFormatting sqref="Q243:Q244">
    <cfRule type="expression" dxfId="1103" priority="269">
      <formula>AND(OR(O243="frais de vie",O243="frais bancaires"),S434&lt;0)</formula>
    </cfRule>
    <cfRule type="expression" dxfId="1102" priority="270">
      <formula>AND(OR(O243="frais de vie",O243="frais bancaires"),S434="")</formula>
    </cfRule>
  </conditionalFormatting>
  <conditionalFormatting sqref="R243:R244">
    <cfRule type="expression" dxfId="1101" priority="267">
      <formula>AND(OR(P243="frais de vie",P243="frais bancaires"),W413&lt;0)</formula>
    </cfRule>
    <cfRule type="expression" dxfId="1100" priority="268">
      <formula>AND(OR(P243="frais de vie",P243="frais bancaires"),W413="")</formula>
    </cfRule>
  </conditionalFormatting>
  <conditionalFormatting sqref="Q241 Q261">
    <cfRule type="expression" dxfId="1099" priority="265">
      <formula>AND(OR(O241="frais de vie",O241="frais bancaires"),S397&lt;0)</formula>
    </cfRule>
    <cfRule type="expression" dxfId="1098" priority="266">
      <formula>AND(OR(O241="frais de vie",O241="frais bancaires"),S397="")</formula>
    </cfRule>
  </conditionalFormatting>
  <conditionalFormatting sqref="R241 R261">
    <cfRule type="expression" dxfId="1097" priority="263">
      <formula>AND(OR(P241="frais de vie",P241="frais bancaires"),W376&lt;0)</formula>
    </cfRule>
    <cfRule type="expression" dxfId="1096" priority="264">
      <formula>AND(OR(P241="frais de vie",P241="frais bancaires"),W376="")</formula>
    </cfRule>
  </conditionalFormatting>
  <conditionalFormatting sqref="R273">
    <cfRule type="expression" dxfId="1095" priority="261">
      <formula>AND(OR(P273="frais de vie",P273="frais bancaires"),W448&lt;0)</formula>
    </cfRule>
    <cfRule type="expression" dxfId="1094" priority="262">
      <formula>AND(OR(P273="frais de vie",P273="frais bancaires"),W448="")</formula>
    </cfRule>
  </conditionalFormatting>
  <conditionalFormatting sqref="Q273">
    <cfRule type="expression" dxfId="1093" priority="259">
      <formula>AND(OR(O273="frais de vie",O273="frais bancaires"),S469&lt;0)</formula>
    </cfRule>
    <cfRule type="expression" dxfId="1092" priority="260">
      <formula>AND(OR(O273="frais de vie",O273="frais bancaires"),S469="")</formula>
    </cfRule>
  </conditionalFormatting>
  <conditionalFormatting sqref="R263:R264 R222">
    <cfRule type="expression" dxfId="1091" priority="257">
      <formula>AND(OR(P222="frais de vie",P222="frais bancaires"),W366&lt;0)</formula>
    </cfRule>
    <cfRule type="expression" dxfId="1090" priority="258">
      <formula>AND(OR(P222="frais de vie",P222="frais bancaires"),W366="")</formula>
    </cfRule>
  </conditionalFormatting>
  <conditionalFormatting sqref="Q263:Q264 Q222">
    <cfRule type="expression" dxfId="1089" priority="255">
      <formula>AND(OR(O222="frais de vie",O222="frais bancaires"),S387&lt;0)</formula>
    </cfRule>
    <cfRule type="expression" dxfId="1088" priority="256">
      <formula>AND(OR(O222="frais de vie",O222="frais bancaires"),S387="")</formula>
    </cfRule>
  </conditionalFormatting>
  <conditionalFormatting sqref="Q273">
    <cfRule type="expression" dxfId="1087" priority="253">
      <formula>AND(OR(O273="frais de vie",O273="frais bancaires"),S481&lt;0)</formula>
    </cfRule>
    <cfRule type="expression" dxfId="1086" priority="254">
      <formula>AND(OR(O273="frais de vie",O273="frais bancaires"),S481="")</formula>
    </cfRule>
  </conditionalFormatting>
  <conditionalFormatting sqref="R273">
    <cfRule type="expression" dxfId="1085" priority="251">
      <formula>AND(OR(P273="frais de vie",P273="frais bancaires"),W460&lt;0)</formula>
    </cfRule>
    <cfRule type="expression" dxfId="1084" priority="252">
      <formula>AND(OR(P273="frais de vie",P273="frais bancaires"),W460="")</formula>
    </cfRule>
  </conditionalFormatting>
  <conditionalFormatting sqref="R222:R225 R274:R275">
    <cfRule type="expression" dxfId="1083" priority="249">
      <formula>AND(OR(P222="frais de vie",P222="frais bancaires"),W40&lt;0)</formula>
    </cfRule>
    <cfRule type="expression" dxfId="1082" priority="250">
      <formula>AND(OR(P222="frais de vie",P222="frais bancaires"),W40="")</formula>
    </cfRule>
  </conditionalFormatting>
  <conditionalFormatting sqref="Q248 Q172:Q174">
    <cfRule type="expression" dxfId="1081" priority="247">
      <formula>AND(OR(O172="frais de vie",O172="frais bancaires"),S361&lt;0)</formula>
    </cfRule>
    <cfRule type="expression" dxfId="1080" priority="248">
      <formula>AND(OR(O172="frais de vie",O172="frais bancaires"),S361="")</formula>
    </cfRule>
  </conditionalFormatting>
  <conditionalFormatting sqref="R248 R172:R174">
    <cfRule type="expression" dxfId="1079" priority="245">
      <formula>AND(OR(P172="frais de vie",P172="frais bancaires"),W340&lt;0)</formula>
    </cfRule>
    <cfRule type="expression" dxfId="1078" priority="246">
      <formula>AND(OR(P172="frais de vie",P172="frais bancaires"),W340="")</formula>
    </cfRule>
  </conditionalFormatting>
  <conditionalFormatting sqref="R233">
    <cfRule type="expression" dxfId="1077" priority="243">
      <formula>AND(OR(P233="frais de vie",P233="frais bancaires"),W376&lt;0)</formula>
    </cfRule>
    <cfRule type="expression" dxfId="1076" priority="244">
      <formula>AND(OR(P233="frais de vie",P233="frais bancaires"),W376="")</formula>
    </cfRule>
  </conditionalFormatting>
  <conditionalFormatting sqref="Q233">
    <cfRule type="expression" dxfId="1075" priority="241">
      <formula>AND(OR(O233="frais de vie",O233="frais bancaires"),S397&lt;0)</formula>
    </cfRule>
    <cfRule type="expression" dxfId="1074" priority="242">
      <formula>AND(OR(O233="frais de vie",O233="frais bancaires"),S397="")</formula>
    </cfRule>
  </conditionalFormatting>
  <conditionalFormatting sqref="R259">
    <cfRule type="expression" dxfId="1073" priority="239">
      <formula>AND(OR(P259="frais de vie",P259="frais bancaires"),W410&lt;0)</formula>
    </cfRule>
    <cfRule type="expression" dxfId="1072" priority="240">
      <formula>AND(OR(P259="frais de vie",P259="frais bancaires"),W410="")</formula>
    </cfRule>
  </conditionalFormatting>
  <conditionalFormatting sqref="Q259">
    <cfRule type="expression" dxfId="1071" priority="237">
      <formula>AND(OR(O259="frais de vie",O259="frais bancaires"),S431&lt;0)</formula>
    </cfRule>
    <cfRule type="expression" dxfId="1070" priority="238">
      <formula>AND(OR(O259="frais de vie",O259="frais bancaires"),S431="")</formula>
    </cfRule>
  </conditionalFormatting>
  <conditionalFormatting sqref="R266:R267 R240 R232">
    <cfRule type="expression" dxfId="1069" priority="235">
      <formula>AND(OR(P232="frais de vie",P232="frais bancaires"),W374&lt;0)</formula>
    </cfRule>
    <cfRule type="expression" dxfId="1068" priority="236">
      <formula>AND(OR(P232="frais de vie",P232="frais bancaires"),W374="")</formula>
    </cfRule>
  </conditionalFormatting>
  <conditionalFormatting sqref="Q240 Q232">
    <cfRule type="expression" dxfId="1067" priority="233">
      <formula>AND(OR(O232="frais de vie",O232="frais bancaires"),S395&lt;0)</formula>
    </cfRule>
    <cfRule type="expression" dxfId="1066" priority="234">
      <formula>AND(OR(O232="frais de vie",O232="frais bancaires"),S395="")</formula>
    </cfRule>
  </conditionalFormatting>
  <conditionalFormatting sqref="Q265">
    <cfRule type="expression" dxfId="1065" priority="231">
      <formula>AND(OR(O265="frais de vie",O265="frais bancaires"),S418&lt;0)</formula>
    </cfRule>
    <cfRule type="expression" dxfId="1064" priority="232">
      <formula>AND(OR(O265="frais de vie",O265="frais bancaires"),S418="")</formula>
    </cfRule>
  </conditionalFormatting>
  <conditionalFormatting sqref="R265:R266">
    <cfRule type="expression" dxfId="1063" priority="229">
      <formula>AND(OR(P265="frais de vie",P265="frais bancaires"),W397&lt;0)</formula>
    </cfRule>
    <cfRule type="expression" dxfId="1062" priority="230">
      <formula>AND(OR(P265="frais de vie",P265="frais bancaires"),W397="")</formula>
    </cfRule>
  </conditionalFormatting>
  <conditionalFormatting sqref="R276:R277 R220">
    <cfRule type="expression" dxfId="1061" priority="227">
      <formula>AND(OR(P220="frais de vie",P220="frais bancaires"),W41&lt;0)</formula>
    </cfRule>
    <cfRule type="expression" dxfId="1060" priority="228">
      <formula>AND(OR(P220="frais de vie",P220="frais bancaires"),W41="")</formula>
    </cfRule>
  </conditionalFormatting>
  <conditionalFormatting sqref="R223:R224 R234 R236 R241">
    <cfRule type="expression" dxfId="1059" priority="225">
      <formula>AND(OR(P223="frais de vie",P223="frais bancaires"),W27&lt;0)</formula>
    </cfRule>
    <cfRule type="expression" dxfId="1058" priority="226">
      <formula>AND(OR(P223="frais de vie",P223="frais bancaires"),W27="")</formula>
    </cfRule>
  </conditionalFormatting>
  <conditionalFormatting sqref="R226:R229 R279">
    <cfRule type="expression" dxfId="1057" priority="223">
      <formula>AND(OR(P226="frais de vie",P226="frais bancaires"),W39&lt;0)</formula>
    </cfRule>
    <cfRule type="expression" dxfId="1056" priority="224">
      <formula>AND(OR(P226="frais de vie",P226="frais bancaires"),W39="")</formula>
    </cfRule>
  </conditionalFormatting>
  <conditionalFormatting sqref="R225">
    <cfRule type="expression" dxfId="1055" priority="221">
      <formula>AND(OR(P225="frais de vie",P225="frais bancaires"),W41&lt;0)</formula>
    </cfRule>
    <cfRule type="expression" dxfId="1054" priority="222">
      <formula>AND(OR(P225="frais de vie",P225="frais bancaires"),W41="")</formula>
    </cfRule>
  </conditionalFormatting>
  <conditionalFormatting sqref="R281">
    <cfRule type="expression" dxfId="1053" priority="219">
      <formula>AND(OR(P281="frais de vie",P281="frais bancaires"),W91&lt;0)</formula>
    </cfRule>
    <cfRule type="expression" dxfId="1052" priority="220">
      <formula>AND(OR(P281="frais de vie",P281="frais bancaires"),W91="")</formula>
    </cfRule>
  </conditionalFormatting>
  <conditionalFormatting sqref="R232">
    <cfRule type="expression" dxfId="1051" priority="217">
      <formula>AND(OR(P232="frais de vie",P232="frais bancaires"),W37&lt;0)</formula>
    </cfRule>
    <cfRule type="expression" dxfId="1050" priority="218">
      <formula>AND(OR(P232="frais de vie",P232="frais bancaires"),W37="")</formula>
    </cfRule>
  </conditionalFormatting>
  <conditionalFormatting sqref="R96:R97">
    <cfRule type="expression" dxfId="1049" priority="215">
      <formula>AND(OR(P96="frais de vie",P96="frais bancaires"),W338&lt;0)</formula>
    </cfRule>
    <cfRule type="expression" dxfId="1048" priority="216">
      <formula>AND(OR(P96="frais de vie",P96="frais bancaires"),W338="")</formula>
    </cfRule>
  </conditionalFormatting>
  <conditionalFormatting sqref="R175:R189">
    <cfRule type="expression" dxfId="1047" priority="213">
      <formula>AND(OR(P175="frais de vie",P175="frais bancaires"),W341&lt;0)</formula>
    </cfRule>
    <cfRule type="expression" dxfId="1046" priority="214">
      <formula>AND(OR(P175="frais de vie",P175="frais bancaires"),W341="")</formula>
    </cfRule>
  </conditionalFormatting>
  <conditionalFormatting sqref="Q175:Q191">
    <cfRule type="expression" dxfId="1045" priority="211">
      <formula>AND(OR(O175="frais de vie",O175="frais bancaires"),S362&lt;0)</formula>
    </cfRule>
    <cfRule type="expression" dxfId="1044" priority="212">
      <formula>AND(OR(O175="frais de vie",O175="frais bancaires"),S362="")</formula>
    </cfRule>
  </conditionalFormatting>
  <conditionalFormatting sqref="Q161:Q172">
    <cfRule type="expression" dxfId="1043" priority="209">
      <formula>AND(OR(O161="frais de vie",O161="frais bancaires"),S351&lt;0)</formula>
    </cfRule>
    <cfRule type="expression" dxfId="1042" priority="210">
      <formula>AND(OR(O161="frais de vie",O161="frais bancaires"),S351="")</formula>
    </cfRule>
  </conditionalFormatting>
  <conditionalFormatting sqref="R161:R171">
    <cfRule type="expression" dxfId="1041" priority="207">
      <formula>AND(OR(P161="frais de vie",P161="frais bancaires"),W330&lt;0)</formula>
    </cfRule>
    <cfRule type="expression" dxfId="1040" priority="208">
      <formula>AND(OR(P161="frais de vie",P161="frais bancaires"),W330="")</formula>
    </cfRule>
  </conditionalFormatting>
  <conditionalFormatting sqref="R160:R171">
    <cfRule type="expression" dxfId="1039" priority="205">
      <formula>AND(OR(O160="frais de vie",O160="frais bancaires"),S387&lt;0)</formula>
    </cfRule>
    <cfRule type="expression" dxfId="1038" priority="206">
      <formula>AND(OR(O160="frais de vie",O160="frais bancaires"),S387="")</formula>
    </cfRule>
  </conditionalFormatting>
  <conditionalFormatting sqref="R145:R148">
    <cfRule type="expression" dxfId="1037" priority="203">
      <formula>AND(OR(P145="frais de vie",P145="frais bancaires"),W354&lt;0)</formula>
    </cfRule>
    <cfRule type="expression" dxfId="1036" priority="204">
      <formula>AND(OR(P145="frais de vie",P145="frais bancaires"),W354="")</formula>
    </cfRule>
  </conditionalFormatting>
  <conditionalFormatting sqref="R66:R68 R61:R63">
    <cfRule type="expression" dxfId="1035" priority="201">
      <formula>AND(OR(P61="frais de vie",P61="frais bancaires"),W351&lt;0)</formula>
    </cfRule>
    <cfRule type="expression" dxfId="1034" priority="202">
      <formula>AND(OR(P61="frais de vie",P61="frais bancaires"),W351="")</formula>
    </cfRule>
  </conditionalFormatting>
  <conditionalFormatting sqref="R175:R189">
    <cfRule type="expression" dxfId="1033" priority="199">
      <formula>AND(OR(O175="frais de vie",O175="frais bancaires"),S399&lt;0)</formula>
    </cfRule>
    <cfRule type="expression" dxfId="1032" priority="200">
      <formula>AND(OR(O175="frais de vie",O175="frais bancaires"),S399="")</formula>
    </cfRule>
  </conditionalFormatting>
  <conditionalFormatting sqref="R230:R231 R241 R280">
    <cfRule type="expression" dxfId="1031" priority="197">
      <formula>AND(OR(P230="frais de vie",P230="frais bancaires"),W44&lt;0)</formula>
    </cfRule>
    <cfRule type="expression" dxfId="1030" priority="198">
      <formula>AND(OR(P230="frais de vie",P230="frais bancaires"),W44="")</formula>
    </cfRule>
  </conditionalFormatting>
  <conditionalFormatting sqref="L158 L121:L124 L128:L131 L134:L136 L140:L143 L152:L153 L155:L156 L161 L163 L119 L146 L168:L172 R115:R119">
    <cfRule type="expression" dxfId="1029" priority="195">
      <formula>AND(OR(J115="frais de vie",J115="frais bancaires"),Q353&lt;0)</formula>
    </cfRule>
    <cfRule type="expression" dxfId="1028" priority="196">
      <formula>AND(OR(J115="frais de vie",J115="frais bancaires"),Q353="")</formula>
    </cfRule>
  </conditionalFormatting>
  <conditionalFormatting sqref="L146 L121:L124 L128:L131 L134:L136 L140:L143 L152:L153 L155:L156 L158 L161 L163 L119 L168:L172 Q115:Q119 Q121:Q124 Q128:Q130 R118">
    <cfRule type="expression" dxfId="1027" priority="193">
      <formula>AND(OR(J115="frais de vie",J115="frais bancaires"),N374&lt;0)</formula>
    </cfRule>
    <cfRule type="expression" dxfId="1026" priority="194">
      <formula>AND(OR(J115="frais de vie",J115="frais bancaires"),N374="")</formula>
    </cfRule>
  </conditionalFormatting>
  <conditionalFormatting sqref="L146 L121:L124 L128:L131 L134:L136 L140:L143 L152:L153 L155:L156 L158 L161 L163 L119 L168:L172 Q118:Q119 Q121:Q124 Q128:Q130 R118">
    <cfRule type="expression" dxfId="1025" priority="191">
      <formula>AND(OR(I113="frais de vie",I113="frais bancaires"),M341&lt;0)</formula>
    </cfRule>
    <cfRule type="expression" dxfId="1024" priority="192">
      <formula>AND(OR(I113="frais de vie",I113="frais bancaires"),M341="")</formula>
    </cfRule>
  </conditionalFormatting>
  <conditionalFormatting sqref="L187 L175:L183">
    <cfRule type="expression" dxfId="1023" priority="189">
      <formula>AND(OR(J175="frais de vie",J175="frais bancaires"),Q410&lt;0)</formula>
    </cfRule>
    <cfRule type="expression" dxfId="1022" priority="190">
      <formula>AND(OR(J175="frais de vie",J175="frais bancaires"),Q410="")</formula>
    </cfRule>
  </conditionalFormatting>
  <conditionalFormatting sqref="L187 L175:L183">
    <cfRule type="expression" dxfId="1021" priority="187">
      <formula>AND(OR(J175="frais de vie",J175="frais bancaires"),N431&lt;0)</formula>
    </cfRule>
    <cfRule type="expression" dxfId="1020" priority="188">
      <formula>AND(OR(J175="frais de vie",J175="frais bancaires"),N431="")</formula>
    </cfRule>
  </conditionalFormatting>
  <conditionalFormatting sqref="L187">
    <cfRule type="expression" dxfId="1019" priority="185">
      <formula>AND(OR(I182="frais de vie",I182="frais bancaires"),M407&lt;0)</formula>
    </cfRule>
    <cfRule type="expression" dxfId="1018" priority="186">
      <formula>AND(OR(I182="frais de vie",I182="frais bancaires"),M407="")</formula>
    </cfRule>
  </conditionalFormatting>
  <conditionalFormatting sqref="R98 R100">
    <cfRule type="expression" dxfId="1017" priority="183">
      <formula>AND(OR(P98="frais de vie",P98="frais bancaires"),W339&lt;0)</formula>
    </cfRule>
    <cfRule type="expression" dxfId="1016" priority="184">
      <formula>AND(OR(P98="frais de vie",P98="frais bancaires"),W339="")</formula>
    </cfRule>
  </conditionalFormatting>
  <conditionalFormatting sqref="Q61 Q66:Q68">
    <cfRule type="expression" dxfId="1015" priority="181">
      <formula>AND(OR(O61="frais de vie",O61="frais bancaires"),S372&lt;0)</formula>
    </cfRule>
    <cfRule type="expression" dxfId="1014" priority="182">
      <formula>AND(OR(O61="frais de vie",O61="frais bancaires"),S372="")</formula>
    </cfRule>
  </conditionalFormatting>
  <conditionalFormatting sqref="Q145">
    <cfRule type="expression" dxfId="1013" priority="179">
      <formula>AND(OR(O145="frais de vie",O145="frais bancaires"),S375&lt;0)</formula>
    </cfRule>
    <cfRule type="expression" dxfId="1012" priority="180">
      <formula>AND(OR(O145="frais de vie",O145="frais bancaires"),S375="")</formula>
    </cfRule>
  </conditionalFormatting>
  <conditionalFormatting sqref="Q77 Q69:Q70">
    <cfRule type="expression" dxfId="1011" priority="177">
      <formula>AND(OR(O69="frais de vie",O69="frais bancaires"),S375&lt;0)</formula>
    </cfRule>
    <cfRule type="expression" dxfId="1010" priority="178">
      <formula>AND(OR(O69="frais de vie",O69="frais bancaires"),S375="")</formula>
    </cfRule>
  </conditionalFormatting>
  <conditionalFormatting sqref="R77 R69:R70">
    <cfRule type="expression" dxfId="1009" priority="175">
      <formula>AND(OR(P69="frais de vie",P69="frais bancaires"),W354&lt;0)</formula>
    </cfRule>
    <cfRule type="expression" dxfId="1008" priority="176">
      <formula>AND(OR(P69="frais de vie",P69="frais bancaires"),W354="")</formula>
    </cfRule>
  </conditionalFormatting>
  <conditionalFormatting sqref="R234 R223:R224">
    <cfRule type="expression" dxfId="1007" priority="173">
      <formula>AND(OR(P223="frais de vie",P223="frais bancaires"),W364&lt;0)</formula>
    </cfRule>
    <cfRule type="expression" dxfId="1006" priority="174">
      <formula>AND(OR(P223="frais de vie",P223="frais bancaires"),W364="")</formula>
    </cfRule>
  </conditionalFormatting>
  <conditionalFormatting sqref="Q234 Q223:Q224">
    <cfRule type="expression" dxfId="1005" priority="171">
      <formula>AND(OR(O223="frais de vie",O223="frais bancaires"),S385&lt;0)</formula>
    </cfRule>
    <cfRule type="expression" dxfId="1004" priority="172">
      <formula>AND(OR(O223="frais de vie",O223="frais bancaires"),S385="")</formula>
    </cfRule>
  </conditionalFormatting>
  <conditionalFormatting sqref="R172:R174">
    <cfRule type="expression" dxfId="1003" priority="169">
      <formula>AND(OR(O172="frais de vie",O172="frais bancaires"),S398&lt;0)</formula>
    </cfRule>
    <cfRule type="expression" dxfId="1002" priority="170">
      <formula>AND(OR(O172="frais de vie",O172="frais bancaires"),S398="")</formula>
    </cfRule>
  </conditionalFormatting>
  <conditionalFormatting sqref="R149:R150">
    <cfRule type="expression" dxfId="1001" priority="167">
      <formula>AND(OR(P149="frais de vie",P149="frais bancaires"),W357&lt;0)</formula>
    </cfRule>
    <cfRule type="expression" dxfId="1000" priority="168">
      <formula>AND(OR(P149="frais de vie",P149="frais bancaires"),W357="")</formula>
    </cfRule>
  </conditionalFormatting>
  <conditionalFormatting sqref="R64:R65">
    <cfRule type="expression" dxfId="999" priority="165">
      <formula>AND(OR(P64="frais de vie",P64="frais bancaires"),W353&lt;0)</formula>
    </cfRule>
    <cfRule type="expression" dxfId="998" priority="166">
      <formula>AND(OR(P64="frais de vie",P64="frais bancaires"),W353="")</formula>
    </cfRule>
  </conditionalFormatting>
  <conditionalFormatting sqref="R190:R200">
    <cfRule type="expression" dxfId="997" priority="163">
      <formula>AND(OR(O190="frais de vie",O190="frais bancaires"),S413&lt;0)</formula>
    </cfRule>
    <cfRule type="expression" dxfId="996" priority="164">
      <formula>AND(OR(O190="frais de vie",O190="frais bancaires"),S413="")</formula>
    </cfRule>
  </conditionalFormatting>
  <conditionalFormatting sqref="R241">
    <cfRule type="expression" dxfId="995" priority="161">
      <formula>AND(OR(P241="frais de vie",P241="frais bancaires"),W41&lt;0)</formula>
    </cfRule>
    <cfRule type="expression" dxfId="994" priority="162">
      <formula>AND(OR(P241="frais de vie",P241="frais bancaires"),W41="")</formula>
    </cfRule>
  </conditionalFormatting>
  <conditionalFormatting sqref="R241">
    <cfRule type="expression" dxfId="993" priority="159">
      <formula>AND(OR(P241="frais de vie",P241="frais bancaires"),W39&lt;0)</formula>
    </cfRule>
    <cfRule type="expression" dxfId="992" priority="160">
      <formula>AND(OR(P241="frais de vie",P241="frais bancaires"),W39="")</formula>
    </cfRule>
  </conditionalFormatting>
  <conditionalFormatting sqref="R273">
    <cfRule type="expression" dxfId="991" priority="157">
      <formula>AND(OR(P273="frais de vie",P273="frais bancaires"),W88&lt;0)</formula>
    </cfRule>
    <cfRule type="expression" dxfId="990" priority="158">
      <formula>AND(OR(P273="frais de vie",P273="frais bancaires"),W88="")</formula>
    </cfRule>
  </conditionalFormatting>
  <conditionalFormatting sqref="L187 L172:L175 L177:L183 L190:L199 L205:L212 L202 R120:R123">
    <cfRule type="expression" dxfId="989" priority="155">
      <formula>AND(OR(J120="frais de vie",J120="frais bancaires"),Q357&lt;0)</formula>
    </cfRule>
    <cfRule type="expression" dxfId="988" priority="156">
      <formula>AND(OR(J120="frais de vie",J120="frais bancaires"),Q357="")</formula>
    </cfRule>
  </conditionalFormatting>
  <conditionalFormatting sqref="L187 L172:L175 L177:L183 L190:L199 L205:L212 L202 Q128:Q130 Q120:Q124">
    <cfRule type="expression" dxfId="987" priority="153">
      <formula>AND(OR(J120="frais de vie",J120="frais bancaires"),N378&lt;0)</formula>
    </cfRule>
    <cfRule type="expression" dxfId="986" priority="154">
      <formula>AND(OR(J120="frais de vie",J120="frais bancaires"),N378="")</formula>
    </cfRule>
  </conditionalFormatting>
  <conditionalFormatting sqref="R159">
    <cfRule type="expression" dxfId="985" priority="151">
      <formula>AND(OR(O154="frais de vie",O154="frais bancaires"),S381&lt;0)</formula>
    </cfRule>
    <cfRule type="expression" dxfId="984" priority="152">
      <formula>AND(OR(O154="frais de vie",O154="frais bancaires"),S381="")</formula>
    </cfRule>
  </conditionalFormatting>
  <conditionalFormatting sqref="L187 L172:L175 L177:L183 L190:L199 L205:L212 L202">
    <cfRule type="expression" dxfId="983" priority="149">
      <formula>AND(OR(I166="frais de vie",I166="frais bancaires"),M394&lt;0)</formula>
    </cfRule>
    <cfRule type="expression" dxfId="982" priority="150">
      <formula>AND(OR(I166="frais de vie",I166="frais bancaires"),M394="")</formula>
    </cfRule>
  </conditionalFormatting>
  <conditionalFormatting sqref="R144">
    <cfRule type="expression" dxfId="981" priority="147">
      <formula>AND(OR(P144="frais de vie",P144="frais bancaires"),W355&lt;0)</formula>
    </cfRule>
    <cfRule type="expression" dxfId="980" priority="148">
      <formula>AND(OR(P144="frais de vie",P144="frais bancaires"),W355="")</formula>
    </cfRule>
  </conditionalFormatting>
  <conditionalFormatting sqref="Q144">
    <cfRule type="expression" dxfId="979" priority="145">
      <formula>AND(OR(O144="frais de vie",O144="frais bancaires"),S376&lt;0)</formula>
    </cfRule>
    <cfRule type="expression" dxfId="978" priority="146">
      <formula>AND(OR(O144="frais de vie",O144="frais bancaires"),S376="")</formula>
    </cfRule>
  </conditionalFormatting>
  <conditionalFormatting sqref="R124">
    <cfRule type="expression" dxfId="977" priority="143">
      <formula>AND(OR(P124="frais de vie",P124="frais bancaires"),W352&lt;0)</formula>
    </cfRule>
    <cfRule type="expression" dxfId="976" priority="144">
      <formula>AND(OR(P124="frais de vie",P124="frais bancaires"),W352="")</formula>
    </cfRule>
  </conditionalFormatting>
  <conditionalFormatting sqref="L202 L190:L199 L205:L212">
    <cfRule type="expression" dxfId="975" priority="141">
      <formula>AND(OR(J190="frais de vie",J190="frais bancaires"),Q424&lt;0)</formula>
    </cfRule>
    <cfRule type="expression" dxfId="974" priority="142">
      <formula>AND(OR(J190="frais de vie",J190="frais bancaires"),Q424="")</formula>
    </cfRule>
  </conditionalFormatting>
  <conditionalFormatting sqref="L202 L190:L199 L205:L212">
    <cfRule type="expression" dxfId="973" priority="139">
      <formula>AND(OR(J190="frais de vie",J190="frais bancaires"),N445&lt;0)</formula>
    </cfRule>
    <cfRule type="expression" dxfId="972" priority="140">
      <formula>AND(OR(J190="frais de vie",J190="frais bancaires"),N445="")</formula>
    </cfRule>
  </conditionalFormatting>
  <conditionalFormatting sqref="L202 L205:L212">
    <cfRule type="expression" dxfId="971" priority="137">
      <formula>AND(OR(I197="frais de vie",I197="frais bancaires"),M421&lt;0)</formula>
    </cfRule>
    <cfRule type="expression" dxfId="970" priority="138">
      <formula>AND(OR(I197="frais de vie",I197="frais bancaires"),M421="")</formula>
    </cfRule>
  </conditionalFormatting>
  <conditionalFormatting sqref="Q63">
    <cfRule type="expression" dxfId="969" priority="135">
      <formula>AND(OR(O62="frais de vie",O62="frais bancaires"),S373&lt;0)</formula>
    </cfRule>
    <cfRule type="expression" dxfId="968" priority="136">
      <formula>AND(OR(O62="frais de vie",O62="frais bancaires"),S373="")</formula>
    </cfRule>
  </conditionalFormatting>
  <conditionalFormatting sqref="Q151">
    <cfRule type="expression" dxfId="967" priority="133">
      <formula>AND(OR(O151="frais de vie",O151="frais bancaires"),S378&lt;0)</formula>
    </cfRule>
    <cfRule type="expression" dxfId="966" priority="134">
      <formula>AND(OR(O151="frais de vie",O151="frais bancaires"),S378="")</formula>
    </cfRule>
  </conditionalFormatting>
  <conditionalFormatting sqref="Q212 Q221">
    <cfRule type="expression" dxfId="965" priority="131">
      <formula>AND(OR(P212="frais de vie",P212="frais bancaires"),W371&lt;0)</formula>
    </cfRule>
    <cfRule type="expression" dxfId="964" priority="132">
      <formula>AND(OR(P212="frais de vie",P212="frais bancaires"),W371="")</formula>
    </cfRule>
  </conditionalFormatting>
  <conditionalFormatting sqref="L202 L190:L199">
    <cfRule type="expression" dxfId="963" priority="129">
      <formula>AND(OR(I184="frais de vie",I184="frais bancaires"),M409&lt;0)</formula>
    </cfRule>
    <cfRule type="expression" dxfId="962" priority="130">
      <formula>AND(OR(I184="frais de vie",I184="frais bancaires"),M409="")</formula>
    </cfRule>
  </conditionalFormatting>
  <conditionalFormatting sqref="L222">
    <cfRule type="expression" dxfId="961" priority="127">
      <formula>AND(OR(J222="frais de vie",J222="frais bancaires"),Q441&lt;0)</formula>
    </cfRule>
    <cfRule type="expression" dxfId="960" priority="128">
      <formula>AND(OR(J222="frais de vie",J222="frais bancaires"),Q441="")</formula>
    </cfRule>
  </conditionalFormatting>
  <conditionalFormatting sqref="L222">
    <cfRule type="expression" dxfId="959" priority="125">
      <formula>AND(OR(J222="frais de vie",J222="frais bancaires"),N462&lt;0)</formula>
    </cfRule>
    <cfRule type="expression" dxfId="958" priority="126">
      <formula>AND(OR(J222="frais de vie",J222="frais bancaires"),N462="")</formula>
    </cfRule>
  </conditionalFormatting>
  <conditionalFormatting sqref="L222">
    <cfRule type="expression" dxfId="957" priority="123">
      <formula>AND(OR(I202="frais de vie",I202="frais bancaires"),M426&lt;0)</formula>
    </cfRule>
    <cfRule type="expression" dxfId="956" priority="124">
      <formula>AND(OR(I202="frais de vie",I202="frais bancaires"),M426="")</formula>
    </cfRule>
  </conditionalFormatting>
  <conditionalFormatting sqref="R101:R114">
    <cfRule type="expression" dxfId="955" priority="121">
      <formula>AND(OR(P101="frais de vie",P101="frais bancaires"),W341&lt;0)</formula>
    </cfRule>
    <cfRule type="expression" dxfId="954" priority="122">
      <formula>AND(OR(P101="frais de vie",P101="frais bancaires"),W341="")</formula>
    </cfRule>
  </conditionalFormatting>
  <conditionalFormatting sqref="Q106:Q114">
    <cfRule type="expression" dxfId="953" priority="119">
      <formula>AND(OR(O106="frais de vie",O106="frais bancaires"),S367&lt;0)</formula>
    </cfRule>
    <cfRule type="expression" dxfId="952" priority="120">
      <formula>AND(OR(O106="frais de vie",O106="frais bancaires"),S367="")</formula>
    </cfRule>
  </conditionalFormatting>
  <conditionalFormatting sqref="Q27:Q41">
    <cfRule type="expression" dxfId="951" priority="117">
      <formula>AND(OR(O27="frais de vie",O27="frais bancaires"),S367&lt;0)</formula>
    </cfRule>
    <cfRule type="expression" dxfId="950" priority="118">
      <formula>AND(OR(O27="frais de vie",O27="frais bancaires"),S367="")</formula>
    </cfRule>
  </conditionalFormatting>
  <conditionalFormatting sqref="R27:R41">
    <cfRule type="expression" dxfId="949" priority="115">
      <formula>AND(OR(P27="frais de vie",P27="frais bancaires"),W346&lt;0)</formula>
    </cfRule>
    <cfRule type="expression" dxfId="948" priority="116">
      <formula>AND(OR(P27="frais de vie",P27="frais bancaires"),W346="")</formula>
    </cfRule>
  </conditionalFormatting>
  <conditionalFormatting sqref="Q42:Q46">
    <cfRule type="expression" dxfId="947" priority="113">
      <formula>AND(OR(O42="frais de vie",O42="frais bancaires"),S379&lt;0)</formula>
    </cfRule>
    <cfRule type="expression" dxfId="946" priority="114">
      <formula>AND(OR(O42="frais de vie",O42="frais bancaires"),S379="")</formula>
    </cfRule>
  </conditionalFormatting>
  <conditionalFormatting sqref="R42:R46">
    <cfRule type="expression" dxfId="945" priority="111">
      <formula>AND(OR(P42="frais de vie",P42="frais bancaires"),W358&lt;0)</formula>
    </cfRule>
    <cfRule type="expression" dxfId="944" priority="112">
      <formula>AND(OR(P42="frais de vie",P42="frais bancaires"),W358="")</formula>
    </cfRule>
  </conditionalFormatting>
  <conditionalFormatting sqref="Q81:Q90">
    <cfRule type="expression" dxfId="943" priority="109">
      <formula>AND(OR(O81="frais de vie",O81="frais bancaires"),S375&lt;0)</formula>
    </cfRule>
    <cfRule type="expression" dxfId="942" priority="110">
      <formula>AND(OR(O81="frais de vie",O81="frais bancaires"),S375="")</formula>
    </cfRule>
  </conditionalFormatting>
  <conditionalFormatting sqref="R81:R90">
    <cfRule type="expression" dxfId="941" priority="107">
      <formula>AND(OR(P81="frais de vie",P81="frais bancaires"),W354&lt;0)</formula>
    </cfRule>
    <cfRule type="expression" dxfId="940" priority="108">
      <formula>AND(OR(P81="frais de vie",P81="frais bancaires"),W354="")</formula>
    </cfRule>
  </conditionalFormatting>
  <conditionalFormatting sqref="R125:R143">
    <cfRule type="expression" dxfId="939" priority="105">
      <formula>AND(OR(P125="frais de vie",P125="frais bancaires"),W347&lt;0)</formula>
    </cfRule>
    <cfRule type="expression" dxfId="938" priority="106">
      <formula>AND(OR(P125="frais de vie",P125="frais bancaires"),W347="")</formula>
    </cfRule>
  </conditionalFormatting>
  <conditionalFormatting sqref="Q137:Q139 Q125:Q127 Q132:Q133">
    <cfRule type="expression" dxfId="937" priority="103">
      <formula>AND(OR(O125="frais de vie",O125="frais bancaires"),S368&lt;0)</formula>
    </cfRule>
    <cfRule type="expression" dxfId="936" priority="104">
      <formula>AND(OR(O125="frais de vie",O125="frais bancaires"),S368="")</formula>
    </cfRule>
  </conditionalFormatting>
  <conditionalFormatting sqref="Q47:Q48">
    <cfRule type="expression" dxfId="935" priority="101">
      <formula>AND(OR(O47="frais de vie",O47="frais bancaires"),S381&lt;0)</formula>
    </cfRule>
    <cfRule type="expression" dxfId="934" priority="102">
      <formula>AND(OR(O47="frais de vie",O47="frais bancaires"),S381="")</formula>
    </cfRule>
  </conditionalFormatting>
  <conditionalFormatting sqref="R47:R48">
    <cfRule type="expression" dxfId="933" priority="99">
      <formula>AND(OR(P47="frais de vie",P47="frais bancaires"),W360&lt;0)</formula>
    </cfRule>
    <cfRule type="expression" dxfId="932" priority="100">
      <formula>AND(OR(P47="frais de vie",P47="frais bancaires"),W360="")</formula>
    </cfRule>
  </conditionalFormatting>
  <conditionalFormatting sqref="R151:R158">
    <cfRule type="expression" dxfId="931" priority="97">
      <formula>AND(OR(P151="frais de vie",P151="frais bancaires"),W357&lt;0)</formula>
    </cfRule>
    <cfRule type="expression" dxfId="930" priority="98">
      <formula>AND(OR(P151="frais de vie",P151="frais bancaires"),W357="")</formula>
    </cfRule>
  </conditionalFormatting>
  <conditionalFormatting sqref="Q64:Q65">
    <cfRule type="expression" dxfId="929" priority="95">
      <formula>AND(OR(O64="frais de vie",O64="frais bancaires"),S374&lt;0)</formula>
    </cfRule>
    <cfRule type="expression" dxfId="928" priority="96">
      <formula>AND(OR(O64="frais de vie",O64="frais bancaires"),S374="")</formula>
    </cfRule>
  </conditionalFormatting>
  <conditionalFormatting sqref="Q149:Q150">
    <cfRule type="expression" dxfId="927" priority="93">
      <formula>AND(OR(O149="frais de vie",O149="frais bancaires"),S378&lt;0)</formula>
    </cfRule>
    <cfRule type="expression" dxfId="926" priority="94">
      <formula>AND(OR(O149="frais de vie",O149="frais bancaires"),S378="")</formula>
    </cfRule>
  </conditionalFormatting>
  <conditionalFormatting sqref="L175:L183">
    <cfRule type="expression" dxfId="925" priority="91">
      <formula>AND(OR(I167="frais de vie",I167="frais bancaires"),M395&lt;0)</formula>
    </cfRule>
    <cfRule type="expression" dxfId="924" priority="92">
      <formula>AND(OR(I167="frais de vie",I167="frais bancaires"),M395="")</formula>
    </cfRule>
  </conditionalFormatting>
  <conditionalFormatting sqref="Q71:Q76">
    <cfRule type="expression" dxfId="923" priority="89">
      <formula>AND(OR(O71="frais de vie",O71="frais bancaires"),S376&lt;0)</formula>
    </cfRule>
    <cfRule type="expression" dxfId="922" priority="90">
      <formula>AND(OR(O71="frais de vie",O71="frais bancaires"),S376="")</formula>
    </cfRule>
  </conditionalFormatting>
  <conditionalFormatting sqref="R71:R76">
    <cfRule type="expression" dxfId="921" priority="87">
      <formula>AND(OR(P71="frais de vie",P71="frais bancaires"),W355&lt;0)</formula>
    </cfRule>
    <cfRule type="expression" dxfId="920" priority="88">
      <formula>AND(OR(P71="frais de vie",P71="frais bancaires"),W355="")</formula>
    </cfRule>
  </conditionalFormatting>
  <conditionalFormatting sqref="Q91:Q95">
    <cfRule type="expression" dxfId="919" priority="85">
      <formula>AND(OR(O91="frais de vie",O91="frais bancaires"),S379&lt;0)</formula>
    </cfRule>
    <cfRule type="expression" dxfId="918" priority="86">
      <formula>AND(OR(O91="frais de vie",O91="frais bancaires"),S379="")</formula>
    </cfRule>
  </conditionalFormatting>
  <conditionalFormatting sqref="R91:R95">
    <cfRule type="expression" dxfId="917" priority="83">
      <formula>AND(OR(P91="frais de vie",P91="frais bancaires"),W358&lt;0)</formula>
    </cfRule>
    <cfRule type="expression" dxfId="916" priority="84">
      <formula>AND(OR(P91="frais de vie",P91="frais bancaires"),W358="")</formula>
    </cfRule>
  </conditionalFormatting>
  <conditionalFormatting sqref="Q49:Q57">
    <cfRule type="expression" dxfId="915" priority="81">
      <formula>AND(OR(O49="frais de vie",O49="frais bancaires"),S374&lt;0)</formula>
    </cfRule>
    <cfRule type="expression" dxfId="914" priority="82">
      <formula>AND(OR(O49="frais de vie",O49="frais bancaires"),S374="")</formula>
    </cfRule>
  </conditionalFormatting>
  <conditionalFormatting sqref="R49:R57">
    <cfRule type="expression" dxfId="913" priority="79">
      <formula>AND(OR(P49="frais de vie",P49="frais bancaires"),W353&lt;0)</formula>
    </cfRule>
    <cfRule type="expression" dxfId="912" priority="80">
      <formula>AND(OR(P49="frais de vie",P49="frais bancaires"),W353="")</formula>
    </cfRule>
  </conditionalFormatting>
  <conditionalFormatting sqref="Q58:Q59">
    <cfRule type="expression" dxfId="911" priority="77">
      <formula>AND(OR(O59="frais de vie",O59="frais bancaires"),S370&lt;0)</formula>
    </cfRule>
    <cfRule type="expression" dxfId="910" priority="78">
      <formula>AND(OR(O59="frais de vie",O59="frais bancaires"),S370="")</formula>
    </cfRule>
  </conditionalFormatting>
  <conditionalFormatting sqref="R58:R59">
    <cfRule type="expression" dxfId="909" priority="75">
      <formula>AND(OR(P59="frais de vie",P59="frais bancaires"),W349&lt;0)</formula>
    </cfRule>
    <cfRule type="expression" dxfId="908" priority="76">
      <formula>AND(OR(P59="frais de vie",P59="frais bancaires"),W349="")</formula>
    </cfRule>
  </conditionalFormatting>
  <conditionalFormatting sqref="L221">
    <cfRule type="expression" dxfId="907" priority="73">
      <formula>AND(OR(I216="frais de vie",I216="frais bancaires"),M216&lt;0)</formula>
    </cfRule>
    <cfRule type="expression" dxfId="906" priority="74">
      <formula>AND(OR(I216="frais de vie",I216="frais bancaires"),M216="")</formula>
    </cfRule>
  </conditionalFormatting>
  <conditionalFormatting sqref="L221">
    <cfRule type="expression" dxfId="905" priority="71">
      <formula>AND(OR(I216="frais de vie",I216="frais bancaires"),#REF!&lt;0)</formula>
    </cfRule>
    <cfRule type="expression" dxfId="904" priority="72">
      <formula>AND(OR(I216="frais de vie",I216="frais bancaires"),#REF!="")</formula>
    </cfRule>
  </conditionalFormatting>
  <conditionalFormatting sqref="L221">
    <cfRule type="expression" dxfId="903" priority="69">
      <formula>AND(OR(J221="frais de vie",J221="frais bancaires"),Q123&lt;0)</formula>
    </cfRule>
    <cfRule type="expression" dxfId="902" priority="70">
      <formula>AND(OR(J221="frais de vie",J221="frais bancaires"),Q123="")</formula>
    </cfRule>
  </conditionalFormatting>
  <conditionalFormatting sqref="L221">
    <cfRule type="expression" dxfId="901" priority="67">
      <formula>AND(OR(J221="frais de vie",J221="frais bancaires"),Q121&lt;0)</formula>
    </cfRule>
    <cfRule type="expression" dxfId="900" priority="68">
      <formula>AND(OR(J221="frais de vie",J221="frais bancaires"),Q121="")</formula>
    </cfRule>
  </conditionalFormatting>
  <conditionalFormatting sqref="L221">
    <cfRule type="expression" dxfId="899" priority="65">
      <formula>AND(OR(I216="frais de vie",I216="frais bancaires"),#REF!&lt;0)</formula>
    </cfRule>
    <cfRule type="expression" dxfId="898" priority="66">
      <formula>AND(OR(I216="frais de vie",I216="frais bancaires"),#REF!="")</formula>
    </cfRule>
  </conditionalFormatting>
  <conditionalFormatting sqref="L221">
    <cfRule type="expression" dxfId="897" priority="63">
      <formula>AND(OR(J221="frais de vie",J221="frais bancaires"),#REF!&lt;0)</formula>
    </cfRule>
    <cfRule type="expression" dxfId="896" priority="64">
      <formula>AND(OR(J221="frais de vie",J221="frais bancaires"),#REF!="")</formula>
    </cfRule>
  </conditionalFormatting>
  <conditionalFormatting sqref="L221">
    <cfRule type="expression" dxfId="895" priority="61">
      <formula>AND(OR(J221="frais de vie",J221="frais bancaires"),#REF!&lt;0)</formula>
    </cfRule>
    <cfRule type="expression" dxfId="894" priority="62">
      <formula>AND(OR(J221="frais de vie",J221="frais bancaires"),#REF!="")</formula>
    </cfRule>
  </conditionalFormatting>
  <conditionalFormatting sqref="L221">
    <cfRule type="expression" dxfId="893" priority="59">
      <formula>AND(OR(J221="frais de vie",J221="frais bancaires"),#REF!&lt;0)</formula>
    </cfRule>
    <cfRule type="expression" dxfId="892" priority="60">
      <formula>AND(OR(J221="frais de vie",J221="frais bancaires"),#REF!="")</formula>
    </cfRule>
  </conditionalFormatting>
  <conditionalFormatting sqref="L221">
    <cfRule type="expression" dxfId="891" priority="57">
      <formula>AND(OR(J221="frais de vie",J221="frais bancaires"),N221&lt;0)</formula>
    </cfRule>
    <cfRule type="expression" dxfId="890" priority="58">
      <formula>AND(OR(J221="frais de vie",J221="frais bancaires"),N221="")</formula>
    </cfRule>
  </conditionalFormatting>
  <conditionalFormatting sqref="L221">
    <cfRule type="expression" dxfId="889" priority="55">
      <formula>AND(OR(J221="frais de vie",J221="frais bancaires"),#REF!&lt;0)</formula>
    </cfRule>
    <cfRule type="expression" dxfId="888" priority="56">
      <formula>AND(OR(J221="frais de vie",J221="frais bancaires"),#REF!="")</formula>
    </cfRule>
  </conditionalFormatting>
  <conditionalFormatting sqref="L221">
    <cfRule type="expression" dxfId="887" priority="53">
      <formula>AND(OR(J221="frais de vie",J221="frais bancaires"),N221&lt;0)</formula>
    </cfRule>
    <cfRule type="expression" dxfId="886" priority="54">
      <formula>AND(OR(J221="frais de vie",J221="frais bancaires"),N221="")</formula>
    </cfRule>
  </conditionalFormatting>
  <conditionalFormatting sqref="L221">
    <cfRule type="expression" dxfId="885" priority="51">
      <formula>AND(OR(J221="frais de vie",J221="frais bancaires"),Q120&lt;0)</formula>
    </cfRule>
    <cfRule type="expression" dxfId="884" priority="52">
      <formula>AND(OR(J221="frais de vie",J221="frais bancaires"),Q120="")</formula>
    </cfRule>
  </conditionalFormatting>
  <conditionalFormatting sqref="L221">
    <cfRule type="expression" dxfId="883" priority="49">
      <formula>AND(OR(J221="frais de vie",J221="frais bancaires"),Q118&lt;0)</formula>
    </cfRule>
    <cfRule type="expression" dxfId="882" priority="50">
      <formula>AND(OR(J221="frais de vie",J221="frais bancaires"),Q118="")</formula>
    </cfRule>
  </conditionalFormatting>
  <conditionalFormatting sqref="L221">
    <cfRule type="expression" dxfId="881" priority="47">
      <formula>AND(OR(J221="frais de vie",J221="frais bancaires"),#REF!&lt;0)</formula>
    </cfRule>
    <cfRule type="expression" dxfId="880" priority="48">
      <formula>AND(OR(J221="frais de vie",J221="frais bancaires"),#REF!="")</formula>
    </cfRule>
  </conditionalFormatting>
  <conditionalFormatting sqref="L221">
    <cfRule type="expression" dxfId="879" priority="45">
      <formula>AND(OR(J221="frais de vie",J221="frais bancaires"),#REF!&lt;0)</formula>
    </cfRule>
    <cfRule type="expression" dxfId="878" priority="46">
      <formula>AND(OR(J221="frais de vie",J221="frais bancaires"),#REF!="")</formula>
    </cfRule>
  </conditionalFormatting>
  <conditionalFormatting sqref="L221">
    <cfRule type="expression" dxfId="877" priority="43">
      <formula>AND(OR(J221="frais de vie",J221="frais bancaires"),#REF!&lt;0)</formula>
    </cfRule>
    <cfRule type="expression" dxfId="876" priority="44">
      <formula>AND(OR(J221="frais de vie",J221="frais bancaires"),#REF!="")</formula>
    </cfRule>
  </conditionalFormatting>
  <conditionalFormatting sqref="L221">
    <cfRule type="expression" dxfId="875" priority="41">
      <formula>AND(OR(J221="frais de vie",J221="frais bancaires"),N221&lt;0)</formula>
    </cfRule>
    <cfRule type="expression" dxfId="874" priority="42">
      <formula>AND(OR(J221="frais de vie",J221="frais bancaires"),N221="")</formula>
    </cfRule>
  </conditionalFormatting>
  <conditionalFormatting sqref="L221">
    <cfRule type="expression" dxfId="873" priority="39">
      <formula>AND(OR(J221="frais de vie",J221="frais bancaires"),#REF!&lt;0)</formula>
    </cfRule>
    <cfRule type="expression" dxfId="872" priority="40">
      <formula>AND(OR(J221="frais de vie",J221="frais bancaires"),#REF!="")</formula>
    </cfRule>
  </conditionalFormatting>
  <conditionalFormatting sqref="L221">
    <cfRule type="expression" dxfId="871" priority="37">
      <formula>AND(OR(J221="frais de vie",J221="frais bancaires"),N221&lt;0)</formula>
    </cfRule>
    <cfRule type="expression" dxfId="870" priority="38">
      <formula>AND(OR(J221="frais de vie",J221="frais bancaires"),N221="")</formula>
    </cfRule>
  </conditionalFormatting>
  <conditionalFormatting sqref="L221">
    <cfRule type="expression" dxfId="869" priority="35">
      <formula>AND(OR(I215="frais de vie",I215="frais bancaires"),#REF!&lt;0)</formula>
    </cfRule>
    <cfRule type="expression" dxfId="868" priority="36">
      <formula>AND(OR(I215="frais de vie",I215="frais bancaires"),#REF!="")</formula>
    </cfRule>
  </conditionalFormatting>
  <conditionalFormatting sqref="L221">
    <cfRule type="expression" dxfId="867" priority="33">
      <formula>AND(OR(I215="frais de vie",I215="frais bancaires"),M215&lt;0)</formula>
    </cfRule>
    <cfRule type="expression" dxfId="866" priority="34">
      <formula>AND(OR(I215="frais de vie",I215="frais bancaires"),M215="")</formula>
    </cfRule>
  </conditionalFormatting>
  <conditionalFormatting sqref="L221">
    <cfRule type="expression" dxfId="865" priority="31">
      <formula>AND(OR(I215="frais de vie",I215="frais bancaires"),#REF!&lt;0)</formula>
    </cfRule>
    <cfRule type="expression" dxfId="864" priority="32">
      <formula>AND(OR(I215="frais de vie",I215="frais bancaires"),#REF!="")</formula>
    </cfRule>
  </conditionalFormatting>
  <conditionalFormatting sqref="L221">
    <cfRule type="expression" dxfId="863" priority="29">
      <formula>AND(OR(J221="frais de vie",J221="frais bancaires"),Q458&lt;0)</formula>
    </cfRule>
    <cfRule type="expression" dxfId="862" priority="30">
      <formula>AND(OR(J221="frais de vie",J221="frais bancaires"),Q458="")</formula>
    </cfRule>
  </conditionalFormatting>
  <conditionalFormatting sqref="L221">
    <cfRule type="expression" dxfId="861" priority="27">
      <formula>AND(OR(J221="frais de vie",J221="frais bancaires"),N479&lt;0)</formula>
    </cfRule>
    <cfRule type="expression" dxfId="860" priority="28">
      <formula>AND(OR(J221="frais de vie",J221="frais bancaires"),N479="")</formula>
    </cfRule>
  </conditionalFormatting>
  <conditionalFormatting sqref="L221">
    <cfRule type="expression" dxfId="859" priority="25">
      <formula>AND(OR(I215="frais de vie",I215="frais bancaires"),M443&lt;0)</formula>
    </cfRule>
    <cfRule type="expression" dxfId="858" priority="26">
      <formula>AND(OR(I215="frais de vie",I215="frais bancaires"),M443="")</formula>
    </cfRule>
  </conditionalFormatting>
  <conditionalFormatting sqref="L221">
    <cfRule type="expression" dxfId="857" priority="23">
      <formula>AND(OR(J221="frais de vie",J221="frais bancaires"),Q455&lt;0)</formula>
    </cfRule>
    <cfRule type="expression" dxfId="856" priority="24">
      <formula>AND(OR(J221="frais de vie",J221="frais bancaires"),Q455="")</formula>
    </cfRule>
  </conditionalFormatting>
  <conditionalFormatting sqref="L221">
    <cfRule type="expression" dxfId="855" priority="21">
      <formula>AND(OR(J221="frais de vie",J221="frais bancaires"),N476&lt;0)</formula>
    </cfRule>
    <cfRule type="expression" dxfId="854" priority="22">
      <formula>AND(OR(J221="frais de vie",J221="frais bancaires"),N476="")</formula>
    </cfRule>
  </conditionalFormatting>
  <conditionalFormatting sqref="L221">
    <cfRule type="expression" dxfId="853" priority="19">
      <formula>AND(OR(I216="frais de vie",I216="frais bancaires"),M440&lt;0)</formula>
    </cfRule>
    <cfRule type="expression" dxfId="852" priority="20">
      <formula>AND(OR(I216="frais de vie",I216="frais bancaires"),M440="")</formula>
    </cfRule>
  </conditionalFormatting>
  <conditionalFormatting sqref="Q221">
    <cfRule type="expression" dxfId="851" priority="17">
      <formula>AND(OR(P221="frais de vie",P221="frais bancaires"),#REF!&lt;0)</formula>
    </cfRule>
    <cfRule type="expression" dxfId="850" priority="18">
      <formula>AND(OR(P221="frais de vie",P221="frais bancaires"),#REF!="")</formula>
    </cfRule>
  </conditionalFormatting>
  <conditionalFormatting sqref="Q221">
    <cfRule type="expression" dxfId="849" priority="15">
      <formula>AND(OR(P221="frais de vie",P221="frais bancaires"),#REF!&lt;0)</formula>
    </cfRule>
    <cfRule type="expression" dxfId="848" priority="16">
      <formula>AND(OR(P221="frais de vie",P221="frais bancaires"),#REF!="")</formula>
    </cfRule>
  </conditionalFormatting>
  <conditionalFormatting sqref="Q221">
    <cfRule type="expression" dxfId="847" priority="13">
      <formula>AND(OR(O221="frais de vie",O221="frais bancaires"),#REF!&lt;0)</formula>
    </cfRule>
    <cfRule type="expression" dxfId="846" priority="14">
      <formula>AND(OR(O221="frais de vie",O221="frais bancaires"),#REF!="")</formula>
    </cfRule>
  </conditionalFormatting>
  <conditionalFormatting sqref="Q221">
    <cfRule type="expression" dxfId="845" priority="11">
      <formula>AND(OR(O221="frais de vie",O221="frais bancaires"),#REF!&lt;0)</formula>
    </cfRule>
    <cfRule type="expression" dxfId="844" priority="12">
      <formula>AND(OR(O221="frais de vie",O221="frais bancaires"),#REF!="")</formula>
    </cfRule>
  </conditionalFormatting>
  <conditionalFormatting sqref="R221">
    <cfRule type="expression" dxfId="843" priority="9">
      <formula>AND(OR(P212="frais de vie",P212="frais bancaires"),#REF!&lt;0)</formula>
    </cfRule>
    <cfRule type="expression" dxfId="842" priority="10">
      <formula>AND(OR(P212="frais de vie",P212="frais bancaires"),#REF!="")</formula>
    </cfRule>
  </conditionalFormatting>
  <conditionalFormatting sqref="R221">
    <cfRule type="expression" dxfId="841" priority="7">
      <formula>AND(OR(P212="frais de vie",P212="frais bancaires"),#REF!&lt;0)</formula>
    </cfRule>
    <cfRule type="expression" dxfId="840" priority="8">
      <formula>AND(OR(P212="frais de vie",P212="frais bancaires"),#REF!="")</formula>
    </cfRule>
  </conditionalFormatting>
  <conditionalFormatting sqref="R221">
    <cfRule type="expression" dxfId="839" priority="5">
      <formula>AND(OR(P212="frais de vie",P212="frais bancaires"),W36&lt;0)</formula>
    </cfRule>
    <cfRule type="expression" dxfId="838" priority="6">
      <formula>AND(OR(P212="frais de vie",P212="frais bancaires"),W36="")</formula>
    </cfRule>
  </conditionalFormatting>
  <conditionalFormatting sqref="R221">
    <cfRule type="expression" dxfId="837" priority="3">
      <formula>AND(OR(P212="frais de vie",P212="frais bancaires"),W34&lt;0)</formula>
    </cfRule>
    <cfRule type="expression" dxfId="836" priority="4">
      <formula>AND(OR(P212="frais de vie",P212="frais bancaires"),W34="")</formula>
    </cfRule>
  </conditionalFormatting>
  <conditionalFormatting sqref="R221">
    <cfRule type="expression" dxfId="835" priority="1">
      <formula>AND(OR(P212="frais de vie",P212="frais bancaires"),W371&lt;0)</formula>
    </cfRule>
    <cfRule type="expression" dxfId="834" priority="2">
      <formula>AND(OR(P212="frais de vie",P212="frais bancaires"),W371="")</formula>
    </cfRule>
  </conditionalFormatting>
  <dataValidations count="4">
    <dataValidation type="list" allowBlank="1" showInputMessage="1" showErrorMessage="1" sqref="Z34">
      <formula1>#REF!</formula1>
    </dataValidation>
    <dataValidation type="list" allowBlank="1" showInputMessage="1" showErrorMessage="1" sqref="M162 M215:M1048576 M120 M201:O201 M157:O157 M200 M202:M203 M205:M212 M204:O204 M188:M191 M154:O154 M147:M151 M144:M145 M137:M139 M132:M133 M125:M127 M26:M115 M1:M23 M159:O160 M164:M167 M213:O214 M184:M186">
      <formula1>$X$3:$X$8</formula1>
    </dataValidation>
    <dataValidation type="list" allowBlank="1" showInputMessage="1" showErrorMessage="1" sqref="N283:N1048576 N1:N2">
      <formula1>INDIRECT(#REF!)</formula1>
    </dataValidation>
    <dataValidation type="list" allowBlank="1" showInputMessage="1" showErrorMessage="1" sqref="N120 N26:N115 N125:N127 N132:N133 N137:N139 N144:N145 N147:N151 N3:N23 N162 N164:N167 N176 N184:N186 N188:N191 N200 N202:N203 N205:N212 N215:N282">
      <formula1>INDIRECT(S3)</formula1>
    </dataValidation>
  </dataValidations>
  <printOptions headings="1"/>
  <pageMargins left="0.31496062992125984" right="0.55118110236220474" top="0.35433070866141736" bottom="0.51181102362204722" header="0.31496062992125984" footer="0.31496062992125984"/>
  <pageSetup paperSize="9" scale="10" fitToHeight="2" orientation="landscape"/>
  <headerFooter>
    <oddFooter>&amp;C&amp;"-,Gras"&amp;14&amp;D&amp;R&amp;"-,Gras"&amp;14&amp;P / &amp;N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TVA </vt:lpstr>
      <vt:lpstr>journal</vt:lpstr>
    </vt:vector>
  </TitlesOfParts>
  <Manager/>
  <Company>JAAG Business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GUENAT</dc:creator>
  <cp:keywords/>
  <dc:description/>
  <cp:lastModifiedBy>Jean GUENAT</cp:lastModifiedBy>
  <dcterms:created xsi:type="dcterms:W3CDTF">2013-02-27T11:12:42Z</dcterms:created>
  <dcterms:modified xsi:type="dcterms:W3CDTF">2013-02-27T11:22:44Z</dcterms:modified>
  <cp:category/>
</cp:coreProperties>
</file>