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updateLinks="never" codeName="ThisWorkbook" defaultThemeVersion="124226"/>
  <bookViews>
    <workbookView xWindow="-15" yWindow="165" windowWidth="15480" windowHeight="5760" activeTab="1"/>
  </bookViews>
  <sheets>
    <sheet name="Menu" sheetId="6" r:id="rId1"/>
    <sheet name="Calendrier" sheetId="5" r:id="rId2"/>
    <sheet name="Données" sheetId="2" r:id="rId3"/>
    <sheet name="BD_CAL" sheetId="3" r:id="rId4"/>
  </sheets>
  <definedNames>
    <definedName name="_xlnm._FilterDatabase" localSheetId="3" hidden="1">BD_CAL!$A$1:$I$362</definedName>
    <definedName name="_xlnm._FilterDatabase" localSheetId="1" hidden="1">Calendrier!$A$2:$G$3499</definedName>
    <definedName name="externe">OFFSET(Données!$F$2,,,COUNTA(Données!$F:$F)-1)</definedName>
    <definedName name="Fériés">Données!$B$2:$B$25</definedName>
    <definedName name="HorairesBis">Calendrier!$D$4:$D$33</definedName>
    <definedName name="institutionnelle">OFFSET(Données!$E$3,,,COUNTA(Données!$G:$G)-1)</definedName>
    <definedName name="interne">OFFSET(Données!$E$2,,,COUNTA(Données!$E:$E)-1)</definedName>
    <definedName name="LISTE_mois">OFFSET(Données!$J$1,MONTH(Calendrier!$E$3)-1,,12-MONTH(Calendrier!$E$3)+1)</definedName>
    <definedName name="RechDateEtHeure">OFFSET(BD_CAL!$H$1,1,,COUNTA(BD_CAL!$H:$H)-1)</definedName>
    <definedName name="saisie">OFFSET(BD_CAL!$A$1:$F$1,1,,COUNTA(BD_CAL!$A:$A)-1)</definedName>
    <definedName name="Salles">OFFSET(Données!$C$1,1,,COUNTA(Données!$C:$C)-1)</definedName>
    <definedName name="valunique">OFFSET(BD_CAL!$G$1,1,,COUNTA(BD_CAL!$G:$G)-1)</definedName>
    <definedName name="_xlnm.Print_Area" localSheetId="0">Menu!$A$1:$R$28</definedName>
  </definedNames>
  <calcPr calcId="144525"/>
</workbook>
</file>

<file path=xl/calcChain.xml><?xml version="1.0" encoding="utf-8"?>
<calcChain xmlns="http://schemas.openxmlformats.org/spreadsheetml/2006/main">
  <c r="H10" i="3" l="1"/>
  <c r="G10" i="3"/>
  <c r="H9" i="3"/>
  <c r="G9" i="3"/>
  <c r="H8" i="3"/>
  <c r="G8" i="3"/>
  <c r="H7" i="3"/>
  <c r="G7" i="3"/>
  <c r="H6" i="3"/>
  <c r="G6" i="3"/>
  <c r="H5" i="3"/>
  <c r="G5" i="3"/>
  <c r="H4" i="3"/>
  <c r="G4" i="3"/>
  <c r="H3" i="3"/>
  <c r="G3" i="3"/>
  <c r="H2" i="3"/>
  <c r="G2" i="3"/>
  <c r="B1" i="2" l="1"/>
  <c r="B21" i="2" s="1"/>
  <c r="B1" i="5"/>
  <c r="S1" i="6"/>
  <c r="A1" i="2"/>
  <c r="L3" i="5"/>
  <c r="I5" i="5"/>
  <c r="I6" i="5"/>
  <c r="I7" i="5"/>
  <c r="I8" i="5"/>
  <c r="E8" i="5" s="1"/>
  <c r="I9" i="5"/>
  <c r="I10" i="5"/>
  <c r="I11" i="5"/>
  <c r="I12" i="5"/>
  <c r="E12" i="5" s="1"/>
  <c r="I13" i="5"/>
  <c r="I14" i="5"/>
  <c r="I15" i="5"/>
  <c r="E15" i="5" s="1"/>
  <c r="H15" i="5" s="1"/>
  <c r="I16" i="5"/>
  <c r="E16" i="5" s="1"/>
  <c r="H16" i="5" s="1"/>
  <c r="I17" i="5"/>
  <c r="I18" i="5"/>
  <c r="E18" i="5" s="1"/>
  <c r="F18" i="5" s="1"/>
  <c r="I19" i="5"/>
  <c r="I20" i="5"/>
  <c r="E20" i="5" s="1"/>
  <c r="I21" i="5"/>
  <c r="I22" i="5"/>
  <c r="E22" i="5" s="1"/>
  <c r="I23" i="5"/>
  <c r="E23" i="5" s="1"/>
  <c r="I24" i="5"/>
  <c r="E24" i="5" s="1"/>
  <c r="I25" i="5"/>
  <c r="I26" i="5"/>
  <c r="E26" i="5" s="1"/>
  <c r="F26" i="5" s="1"/>
  <c r="I27" i="5"/>
  <c r="E27" i="5" s="1"/>
  <c r="F27" i="5" s="1"/>
  <c r="I28" i="5"/>
  <c r="E28" i="5" s="1"/>
  <c r="H28" i="5" s="1"/>
  <c r="I29" i="5"/>
  <c r="I30" i="5"/>
  <c r="E30" i="5" s="1"/>
  <c r="F30" i="5" s="1"/>
  <c r="I31" i="5"/>
  <c r="I32" i="5"/>
  <c r="E32" i="5" s="1"/>
  <c r="I33" i="5"/>
  <c r="I4" i="5"/>
  <c r="E4" i="5" s="1"/>
  <c r="H4" i="5" s="1"/>
  <c r="E7" i="5"/>
  <c r="H7" i="5" s="1"/>
  <c r="O5" i="5"/>
  <c r="M5" i="5" s="1"/>
  <c r="O6" i="5"/>
  <c r="N6" i="5" s="1"/>
  <c r="O7" i="5"/>
  <c r="M7" i="5" s="1"/>
  <c r="O8" i="5"/>
  <c r="N8" i="5" s="1"/>
  <c r="O4" i="5"/>
  <c r="N4" i="5" s="1"/>
  <c r="O30" i="5"/>
  <c r="O31" i="5"/>
  <c r="M31" i="5" s="1"/>
  <c r="O32" i="5"/>
  <c r="L32" i="5" s="1"/>
  <c r="O33" i="5"/>
  <c r="M33" i="5" s="1"/>
  <c r="O29" i="5"/>
  <c r="N29" i="5" s="1"/>
  <c r="O25" i="5"/>
  <c r="L25" i="5" s="1"/>
  <c r="O26" i="5"/>
  <c r="M26" i="5" s="1"/>
  <c r="O27" i="5"/>
  <c r="N27" i="5" s="1"/>
  <c r="O28" i="5"/>
  <c r="O24" i="5"/>
  <c r="M24" i="5" s="1"/>
  <c r="O20" i="5"/>
  <c r="N20" i="5" s="1"/>
  <c r="O21" i="5"/>
  <c r="N21" i="5" s="1"/>
  <c r="O22" i="5"/>
  <c r="O23" i="5"/>
  <c r="N23" i="5" s="1"/>
  <c r="O19" i="5"/>
  <c r="O15" i="5"/>
  <c r="M15" i="5" s="1"/>
  <c r="O16" i="5"/>
  <c r="N16" i="5" s="1"/>
  <c r="O17" i="5"/>
  <c r="M17" i="5" s="1"/>
  <c r="O18" i="5"/>
  <c r="M18" i="5" s="1"/>
  <c r="O14" i="5"/>
  <c r="N14" i="5" s="1"/>
  <c r="O10" i="5"/>
  <c r="O11" i="5"/>
  <c r="M11" i="5" s="1"/>
  <c r="O12" i="5"/>
  <c r="N12" i="5" s="1"/>
  <c r="O13" i="5"/>
  <c r="L13" i="5" s="1"/>
  <c r="O9" i="5"/>
  <c r="K33" i="5"/>
  <c r="K30" i="5"/>
  <c r="K29" i="5"/>
  <c r="K28" i="5"/>
  <c r="K25" i="5"/>
  <c r="K24" i="5"/>
  <c r="K23" i="5"/>
  <c r="K20" i="5"/>
  <c r="K19" i="5"/>
  <c r="K18" i="5"/>
  <c r="K15" i="5"/>
  <c r="K14" i="5"/>
  <c r="K13" i="5"/>
  <c r="K10" i="5"/>
  <c r="K9" i="5"/>
  <c r="K8" i="5"/>
  <c r="K5" i="5"/>
  <c r="K4" i="5"/>
  <c r="E2" i="5"/>
  <c r="N24" i="5" l="1"/>
  <c r="M25" i="5"/>
  <c r="M23" i="5"/>
  <c r="N11" i="5"/>
  <c r="L15" i="5"/>
  <c r="L7" i="5"/>
  <c r="L31" i="5"/>
  <c r="L17" i="5"/>
  <c r="E31" i="5"/>
  <c r="F31" i="5" s="1"/>
  <c r="E14" i="5"/>
  <c r="F14" i="5" s="1"/>
  <c r="E10" i="5"/>
  <c r="H10" i="5" s="1"/>
  <c r="E6" i="5"/>
  <c r="H6" i="5" s="1"/>
  <c r="M32" i="5"/>
  <c r="L19" i="5"/>
  <c r="L12" i="5"/>
  <c r="N7" i="5"/>
  <c r="L22" i="5"/>
  <c r="L8" i="5"/>
  <c r="N25" i="5"/>
  <c r="N17" i="5"/>
  <c r="M12" i="5"/>
  <c r="L18" i="5"/>
  <c r="N19" i="5"/>
  <c r="M20" i="5"/>
  <c r="L26" i="5"/>
  <c r="N32" i="5"/>
  <c r="M8" i="5"/>
  <c r="E19" i="5"/>
  <c r="H19" i="5" s="1"/>
  <c r="E33" i="5"/>
  <c r="H33" i="5" s="1"/>
  <c r="E29" i="5"/>
  <c r="H29" i="5" s="1"/>
  <c r="E25" i="5"/>
  <c r="H25" i="5" s="1"/>
  <c r="E21" i="5"/>
  <c r="H21" i="5" s="1"/>
  <c r="E17" i="5"/>
  <c r="F17" i="5" s="1"/>
  <c r="E13" i="5"/>
  <c r="F13" i="5" s="1"/>
  <c r="E9" i="5"/>
  <c r="F9" i="5" s="1"/>
  <c r="E5" i="5"/>
  <c r="F5" i="5" s="1"/>
  <c r="N26" i="5"/>
  <c r="N18" i="5"/>
  <c r="L27" i="5"/>
  <c r="M30" i="5"/>
  <c r="L10" i="5"/>
  <c r="N31" i="5"/>
  <c r="L23" i="5"/>
  <c r="L9" i="5"/>
  <c r="N10" i="5"/>
  <c r="M16" i="5"/>
  <c r="N22" i="5"/>
  <c r="N28" i="5"/>
  <c r="M29" i="5"/>
  <c r="L30" i="5"/>
  <c r="M6" i="5"/>
  <c r="E11" i="5"/>
  <c r="H11" i="5" s="1"/>
  <c r="B24" i="2"/>
  <c r="N5" i="5"/>
  <c r="L21" i="5"/>
  <c r="L14" i="5"/>
  <c r="L5" i="5"/>
  <c r="L20" i="5"/>
  <c r="M19" i="5"/>
  <c r="M21" i="5"/>
  <c r="M13" i="5"/>
  <c r="B18" i="2"/>
  <c r="L4" i="5"/>
  <c r="N33" i="5"/>
  <c r="N15" i="5"/>
  <c r="L24" i="5"/>
  <c r="L11" i="5"/>
  <c r="B13" i="2"/>
  <c r="L6" i="5"/>
  <c r="N30" i="5"/>
  <c r="M22" i="5"/>
  <c r="M4" i="5"/>
  <c r="L33" i="5"/>
  <c r="M27" i="5"/>
  <c r="M14" i="5"/>
  <c r="N13" i="5"/>
  <c r="L29" i="5"/>
  <c r="M28" i="5"/>
  <c r="M10" i="5"/>
  <c r="N9" i="5"/>
  <c r="L28" i="5"/>
  <c r="L16" i="5"/>
  <c r="M9" i="5"/>
  <c r="B12" i="2"/>
  <c r="F4" i="5"/>
  <c r="B3" i="2"/>
  <c r="B4" i="2" s="1"/>
  <c r="B11" i="2"/>
  <c r="B9" i="2"/>
  <c r="B15" i="2"/>
  <c r="B19" i="2" s="1"/>
  <c r="B22" i="2"/>
  <c r="B25" i="2"/>
  <c r="H26" i="5"/>
  <c r="B10" i="2"/>
  <c r="B6" i="2"/>
  <c r="B17" i="2"/>
  <c r="B23" i="2"/>
  <c r="B2" i="2"/>
  <c r="B5" i="2"/>
  <c r="B14" i="2"/>
  <c r="H20" i="5"/>
  <c r="F20" i="5"/>
  <c r="H24" i="5"/>
  <c r="F24" i="5"/>
  <c r="F15" i="5"/>
  <c r="H18" i="5"/>
  <c r="F16" i="5"/>
  <c r="H30" i="5"/>
  <c r="H27" i="5"/>
  <c r="F7" i="5"/>
  <c r="F8" i="5"/>
  <c r="H8" i="5"/>
  <c r="H32" i="5"/>
  <c r="F32" i="5"/>
  <c r="F22" i="5"/>
  <c r="H22" i="5"/>
  <c r="H23" i="5"/>
  <c r="F23" i="5"/>
  <c r="F12" i="5"/>
  <c r="H12" i="5"/>
  <c r="F28" i="5"/>
  <c r="H14" i="5" l="1"/>
  <c r="H13" i="5"/>
  <c r="H17" i="5"/>
  <c r="F33" i="5"/>
  <c r="F6" i="5"/>
  <c r="H31" i="5"/>
  <c r="F10" i="5"/>
  <c r="F19" i="5"/>
  <c r="H5" i="5"/>
  <c r="F29" i="5"/>
  <c r="F11" i="5"/>
  <c r="F21" i="5"/>
  <c r="F25" i="5"/>
  <c r="G4" i="5"/>
  <c r="H9" i="5"/>
  <c r="B20" i="2"/>
  <c r="B16" i="2"/>
  <c r="B7" i="2"/>
  <c r="B8" i="2"/>
  <c r="G5" i="5" l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</calcChain>
</file>

<file path=xl/sharedStrings.xml><?xml version="1.0" encoding="utf-8"?>
<sst xmlns="http://schemas.openxmlformats.org/spreadsheetml/2006/main" count="115" uniqueCount="74">
  <si>
    <t xml:space="preserve"> </t>
  </si>
  <si>
    <t xml:space="preserve">Jour de l'an </t>
  </si>
  <si>
    <t xml:space="preserve">Lundi de Pâques </t>
  </si>
  <si>
    <t xml:space="preserve">Fête du Travail 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</si>
  <si>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</si>
  <si>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</si>
  <si>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</si>
  <si>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</si>
  <si>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</si>
  <si>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</si>
  <si>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</si>
  <si>
    <t>8 Mai 1945</t>
  </si>
  <si>
    <t>SEMAINE DU :</t>
  </si>
  <si>
    <t>JOURNÉE</t>
  </si>
  <si>
    <t>à VISUALISER</t>
  </si>
  <si>
    <t>type</t>
  </si>
  <si>
    <t>Interne</t>
  </si>
  <si>
    <t>Externe</t>
  </si>
  <si>
    <t xml:space="preserve">Pâques </t>
  </si>
  <si>
    <t>Date</t>
  </si>
  <si>
    <t>debut</t>
  </si>
  <si>
    <t>fin</t>
  </si>
  <si>
    <t>pro</t>
  </si>
  <si>
    <t>meeting</t>
  </si>
  <si>
    <t>valeur unique</t>
  </si>
  <si>
    <t>horaires</t>
  </si>
  <si>
    <t>lieu, date et heure unique</t>
  </si>
  <si>
    <t>salles</t>
  </si>
  <si>
    <t>Pro1</t>
  </si>
  <si>
    <t>Pro2</t>
  </si>
  <si>
    <t>Pro3</t>
  </si>
  <si>
    <t>Pro4</t>
  </si>
  <si>
    <t>Pro5</t>
  </si>
  <si>
    <t>Pro6</t>
  </si>
  <si>
    <t>Pro7</t>
  </si>
  <si>
    <t>Pro8</t>
  </si>
  <si>
    <t>Pro9</t>
  </si>
  <si>
    <t>Pro10</t>
  </si>
  <si>
    <t>Gouvernance</t>
  </si>
  <si>
    <t>Conseil d'administration</t>
  </si>
  <si>
    <t>Institutionnelle</t>
  </si>
  <si>
    <t>Instutionnelle</t>
  </si>
  <si>
    <t>Organisation</t>
  </si>
  <si>
    <t>Partages</t>
  </si>
  <si>
    <t>Journée institutionnelle</t>
  </si>
  <si>
    <t>Synthèses</t>
  </si>
  <si>
    <t>Transmission</t>
  </si>
  <si>
    <t>Groupe Travail CA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</si>
  <si>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</si>
  <si>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</si>
  <si>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</si>
  <si>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</si>
  <si>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</si>
  <si>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</si>
  <si>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</si>
  <si>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</si>
  <si>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</si>
  <si>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</si>
  <si>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</si>
  <si>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</si>
  <si>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</si>
  <si>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</si>
  <si>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</si>
  <si>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</si>
  <si>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</si>
  <si>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</si>
  <si>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</si>
  <si>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</si>
  <si>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</si>
  <si>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</si>
  <si>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partenaire1</t>
  </si>
  <si>
    <t>partenaire2</t>
  </si>
  <si>
    <t>partenaire3</t>
  </si>
  <si>
    <t>partenaire4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</si>
</sst>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;;;"/>
    <numFmt numFmtId="165" formatCode="h:mm;@"/>
    <numFmt numFmtId="166" formatCode="[$-40C]d\ mmmm\ yyyy;@"/>
    <numFmt numFmtId="167" formatCode="dddd\ dd\ mmmm"/>
    <numFmt numFmtId="168" formatCode="[$-F800]dddd\,\ mmmm\ dd\,\ yyyy"/>
  </numFmts>
  <fonts count="21" x14ac:knownFonts="1">
    <font>
      <sz val="9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6"/>
      <color theme="0"/>
      <name val="Calibri"/>
      <family val="2"/>
      <scheme val="minor"/>
    </font>
    <font>
      <b/>
      <sz val="34"/>
      <color theme="3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4" tint="-0.499984740745262"/>
      <name val="Calibri"/>
      <family val="2"/>
      <scheme val="minor"/>
    </font>
    <font>
      <b/>
      <sz val="22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0"/>
      <color rgb="FF002060"/>
      <name val="Arial"/>
      <family val="2"/>
    </font>
    <font>
      <sz val="14"/>
      <color theme="0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4"/>
      <name val="Cambria"/>
      <family val="2"/>
      <scheme val="major"/>
    </font>
    <font>
      <b/>
      <sz val="18"/>
      <color theme="0"/>
      <name val="Calibri"/>
      <family val="2"/>
      <scheme val="minor"/>
    </font>
    <font>
      <b/>
      <sz val="24"/>
      <color theme="4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auto="1"/>
        <bgColor auto="1"/>
      </patternFill>
    </fill>
  </fills>
  <borders count="14">
    <border>
      <left/>
      <right/>
      <top/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3" borderId="0" applyNumberFormat="0" applyAlignment="0" applyProtection="0"/>
    <xf numFmtId="0" fontId="2" fillId="3" borderId="0" applyNumberFormat="0" applyBorder="0" applyAlignment="0" applyProtection="0"/>
    <xf numFmtId="0" fontId="15" fillId="0" borderId="0" applyNumberFormat="0" applyFill="0" applyBorder="0" applyAlignment="0" applyProtection="0">
      <alignment vertical="center"/>
    </xf>
  </cellStyleXfs>
  <cellXfs count="76">
    <xf numFmtId="0" fontId="0" fillId="0" borderId="0" xfId="0">
      <alignment vertical="center"/>
    </xf>
    <xf numFmtId="0" fontId="14" fillId="7" borderId="0" xfId="0" applyFont="1" applyFill="1" applyAlignment="1">
      <alignment horizontal="center" vertical="center"/>
    </xf>
    <xf numFmtId="0" fontId="14" fillId="7" borderId="0" xfId="0" applyFont="1" applyFill="1" applyAlignment="1">
      <alignment horizontal="center" vertical="center" wrapText="1"/>
    </xf>
    <xf numFmtId="0" fontId="0" fillId="0" borderId="0" xfId="0" applyProtection="1">
      <alignment vertical="center"/>
    </xf>
    <xf numFmtId="0" fontId="15" fillId="0" borderId="0" xfId="5" applyProtection="1">
      <alignment vertical="center"/>
    </xf>
    <xf numFmtId="0" fontId="0" fillId="6" borderId="4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6" borderId="4" xfId="0" applyFill="1" applyBorder="1" applyProtection="1">
      <alignment vertical="center"/>
    </xf>
    <xf numFmtId="0" fontId="0" fillId="6" borderId="9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top"/>
    </xf>
    <xf numFmtId="14" fontId="0" fillId="0" borderId="0" xfId="0" applyNumberFormat="1" applyAlignment="1" applyProtection="1">
      <alignment horizontal="center" vertical="top"/>
    </xf>
    <xf numFmtId="0" fontId="0" fillId="6" borderId="9" xfId="0" applyFill="1" applyBorder="1" applyProtection="1">
      <alignment vertical="center"/>
    </xf>
    <xf numFmtId="0" fontId="0" fillId="6" borderId="0" xfId="0" applyFill="1" applyBorder="1" applyProtection="1">
      <alignment vertical="center"/>
    </xf>
    <xf numFmtId="165" fontId="0" fillId="0" borderId="0" xfId="0" applyNumberFormat="1" applyAlignment="1" applyProtection="1">
      <alignment horizontal="center" vertical="top"/>
    </xf>
    <xf numFmtId="0" fontId="1" fillId="4" borderId="2" xfId="0" applyFont="1" applyFill="1" applyBorder="1" applyAlignment="1" applyProtection="1">
      <alignment horizontal="left" indent="1"/>
    </xf>
    <xf numFmtId="165" fontId="3" fillId="2" borderId="0" xfId="0" applyNumberFormat="1" applyFont="1" applyFill="1" applyBorder="1" applyAlignment="1" applyProtection="1">
      <alignment horizontal="center" vertical="center"/>
    </xf>
    <xf numFmtId="0" fontId="7" fillId="6" borderId="0" xfId="0" applyFont="1" applyFill="1" applyBorder="1" applyAlignment="1" applyProtection="1">
      <alignment horizontal="left" vertical="center" indent="1"/>
    </xf>
    <xf numFmtId="0" fontId="1" fillId="4" borderId="7" xfId="0" applyFont="1" applyFill="1" applyBorder="1" applyAlignment="1" applyProtection="1">
      <alignment horizontal="left" indent="1"/>
    </xf>
    <xf numFmtId="14" fontId="8" fillId="4" borderId="2" xfId="0" applyNumberFormat="1" applyFont="1" applyFill="1" applyBorder="1" applyProtection="1">
      <alignment vertical="center"/>
    </xf>
    <xf numFmtId="165" fontId="3" fillId="2" borderId="10" xfId="0" applyNumberFormat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left" indent="1"/>
    </xf>
    <xf numFmtId="164" fontId="7" fillId="6" borderId="0" xfId="0" applyNumberFormat="1" applyFont="1" applyFill="1" applyBorder="1" applyAlignment="1" applyProtection="1">
      <alignment horizontal="left" vertical="center" indent="1"/>
    </xf>
    <xf numFmtId="0" fontId="10" fillId="6" borderId="0" xfId="0" applyFont="1" applyFill="1" applyBorder="1" applyProtection="1">
      <alignment vertical="center"/>
    </xf>
    <xf numFmtId="14" fontId="8" fillId="4" borderId="12" xfId="0" applyNumberFormat="1" applyFont="1" applyFill="1" applyBorder="1" applyProtection="1">
      <alignment vertical="center"/>
    </xf>
    <xf numFmtId="14" fontId="0" fillId="0" borderId="0" xfId="0" applyNumberFormat="1" applyProtection="1">
      <alignment vertical="center"/>
    </xf>
    <xf numFmtId="0" fontId="1" fillId="4" borderId="4" xfId="0" applyFont="1" applyFill="1" applyBorder="1" applyAlignment="1" applyProtection="1">
      <alignment horizontal="left" indent="1"/>
    </xf>
    <xf numFmtId="14" fontId="8" fillId="4" borderId="9" xfId="0" applyNumberFormat="1" applyFont="1" applyFill="1" applyBorder="1" applyProtection="1">
      <alignment vertical="center"/>
    </xf>
    <xf numFmtId="0" fontId="12" fillId="4" borderId="4" xfId="0" applyFont="1" applyFill="1" applyBorder="1" applyAlignment="1" applyProtection="1">
      <alignment horizontal="left" indent="1"/>
    </xf>
    <xf numFmtId="14" fontId="8" fillId="4" borderId="7" xfId="0" applyNumberFormat="1" applyFont="1" applyFill="1" applyBorder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indent="1"/>
    </xf>
    <xf numFmtId="165" fontId="0" fillId="0" borderId="0" xfId="0" applyNumberFormat="1" applyAlignment="1" applyProtection="1">
      <alignment horizontal="center" vertical="center"/>
    </xf>
    <xf numFmtId="165" fontId="0" fillId="4" borderId="7" xfId="0" applyNumberFormat="1" applyFill="1" applyBorder="1" applyAlignment="1" applyProtection="1">
      <alignment horizontal="center" vertical="center"/>
      <protection locked="0"/>
    </xf>
    <xf numFmtId="165" fontId="0" fillId="5" borderId="7" xfId="0" applyNumberFormat="1" applyFill="1" applyBorder="1" applyAlignment="1" applyProtection="1">
      <alignment horizontal="center" vertical="center"/>
      <protection locked="0"/>
    </xf>
    <xf numFmtId="165" fontId="0" fillId="4" borderId="9" xfId="0" applyNumberFormat="1" applyFill="1" applyBorder="1" applyAlignment="1" applyProtection="1">
      <alignment horizontal="center" vertical="center"/>
      <protection locked="0"/>
    </xf>
    <xf numFmtId="167" fontId="0" fillId="0" borderId="0" xfId="0" applyNumberFormat="1">
      <alignment vertical="center"/>
    </xf>
    <xf numFmtId="166" fontId="0" fillId="0" borderId="0" xfId="0" applyNumberFormat="1" applyProtection="1">
      <alignment vertical="center"/>
    </xf>
    <xf numFmtId="0" fontId="16" fillId="2" borderId="3" xfId="0" applyFont="1" applyFill="1" applyBorder="1" applyAlignment="1" applyProtection="1">
      <alignment horizontal="left" vertical="center"/>
    </xf>
    <xf numFmtId="0" fontId="16" fillId="2" borderId="13" xfId="0" applyFont="1" applyFill="1" applyBorder="1" applyAlignment="1" applyProtection="1">
      <alignment horizontal="left" vertical="center"/>
    </xf>
    <xf numFmtId="0" fontId="11" fillId="0" borderId="0" xfId="0" applyFont="1" applyAlignment="1" applyProtection="1">
      <alignment vertical="center"/>
    </xf>
    <xf numFmtId="0" fontId="16" fillId="5" borderId="6" xfId="0" applyFont="1" applyFill="1" applyBorder="1" applyAlignment="1" applyProtection="1">
      <alignment horizontal="center" vertical="center"/>
    </xf>
    <xf numFmtId="0" fontId="16" fillId="4" borderId="8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16" fillId="4" borderId="11" xfId="0" applyFont="1" applyFill="1" applyBorder="1" applyAlignment="1" applyProtection="1">
      <alignment horizontal="center" vertical="center"/>
    </xf>
    <xf numFmtId="0" fontId="17" fillId="6" borderId="0" xfId="0" applyFont="1" applyFill="1" applyBorder="1" applyAlignment="1" applyProtection="1">
      <alignment horizontal="center" vertical="center"/>
      <protection locked="0"/>
    </xf>
    <xf numFmtId="20" fontId="0" fillId="5" borderId="4" xfId="0" applyNumberFormat="1" applyFill="1" applyBorder="1" applyAlignment="1" applyProtection="1">
      <alignment horizontal="center" vertical="center"/>
      <protection locked="0"/>
    </xf>
    <xf numFmtId="20" fontId="0" fillId="4" borderId="7" xfId="0" applyNumberFormat="1" applyFill="1" applyBorder="1" applyAlignment="1" applyProtection="1">
      <alignment horizontal="center" vertical="center"/>
      <protection locked="0"/>
    </xf>
    <xf numFmtId="20" fontId="0" fillId="5" borderId="7" xfId="0" applyNumberFormat="1" applyFill="1" applyBorder="1" applyAlignment="1" applyProtection="1">
      <alignment horizontal="center" vertical="center"/>
      <protection locked="0"/>
    </xf>
    <xf numFmtId="0" fontId="5" fillId="6" borderId="5" xfId="4" applyFont="1" applyFill="1" applyBorder="1" applyAlignment="1" applyProtection="1">
      <alignment horizontal="center" vertical="center" wrapText="1"/>
    </xf>
    <xf numFmtId="0" fontId="5" fillId="6" borderId="0" xfId="4" applyFont="1" applyFill="1" applyBorder="1" applyAlignment="1" applyProtection="1">
      <alignment horizontal="center" vertical="center" wrapText="1"/>
    </xf>
    <xf numFmtId="0" fontId="5" fillId="6" borderId="6" xfId="0" applyFont="1" applyFill="1" applyBorder="1" applyAlignment="1" applyProtection="1">
      <alignment horizontal="center"/>
    </xf>
    <xf numFmtId="166" fontId="19" fillId="6" borderId="11" xfId="3" applyNumberFormat="1" applyFont="1" applyFill="1" applyBorder="1" applyAlignment="1" applyProtection="1">
      <alignment horizontal="center" vertical="top"/>
      <protection locked="0"/>
    </xf>
    <xf numFmtId="14" fontId="0" fillId="8" borderId="0" xfId="0" applyNumberFormat="1" applyFill="1" applyAlignment="1">
      <alignment horizontal="left" vertical="center" indent="1"/>
    </xf>
    <xf numFmtId="0" fontId="9" fillId="8" borderId="0" xfId="0" applyFont="1" applyFill="1" applyAlignment="1">
      <alignment horizontal="center" vertical="center"/>
    </xf>
    <xf numFmtId="0" fontId="9" fillId="8" borderId="0" xfId="0" applyFont="1" applyFill="1">
      <alignment vertical="center"/>
    </xf>
    <xf numFmtId="0" fontId="0" fillId="8" borderId="0" xfId="0" applyFill="1">
      <alignment vertical="center"/>
    </xf>
    <xf numFmtId="14" fontId="13" fillId="8" borderId="0" xfId="0" quotePrefix="1" applyNumberFormat="1" applyFont="1" applyFill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left" vertical="center"/>
    </xf>
    <xf numFmtId="20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49" fontId="0" fillId="8" borderId="0" xfId="0" applyNumberFormat="1" applyFill="1" applyAlignment="1">
      <alignment horizontal="left" vertical="center" indent="1"/>
    </xf>
    <xf numFmtId="0" fontId="0" fillId="2" borderId="0" xfId="0" applyFill="1" applyAlignment="1">
      <alignment horizontal="center" vertical="center"/>
    </xf>
    <xf numFmtId="0" fontId="0" fillId="2" borderId="0" xfId="0" quotePrefix="1" applyFill="1" applyAlignment="1">
      <alignment horizontal="center" vertical="center"/>
    </xf>
    <xf numFmtId="14" fontId="0" fillId="2" borderId="0" xfId="0" applyNumberFormat="1" applyFill="1">
      <alignment vertical="center"/>
    </xf>
    <xf numFmtId="20" fontId="0" fillId="2" borderId="0" xfId="0" applyNumberFormat="1" applyFill="1">
      <alignment vertical="center"/>
    </xf>
    <xf numFmtId="0" fontId="0" fillId="2" borderId="0" xfId="0" applyFill="1">
      <alignment vertical="center"/>
    </xf>
    <xf numFmtId="14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168" fontId="0" fillId="2" borderId="0" xfId="0" applyNumberFormat="1" applyFill="1" applyAlignment="1">
      <alignment horizontal="center" vertical="center"/>
    </xf>
    <xf numFmtId="0" fontId="20" fillId="0" borderId="0" xfId="0" applyFont="1" applyAlignment="1" applyProtection="1">
      <alignment horizontal="center" vertical="center"/>
    </xf>
    <xf numFmtId="0" fontId="5" fillId="6" borderId="5" xfId="0" applyFont="1" applyFill="1" applyBorder="1" applyAlignment="1" applyProtection="1">
      <alignment horizontal="center"/>
    </xf>
    <xf numFmtId="0" fontId="5" fillId="6" borderId="6" xfId="0" applyFont="1" applyFill="1" applyBorder="1" applyAlignment="1" applyProtection="1">
      <alignment horizontal="center"/>
    </xf>
    <xf numFmtId="0" fontId="19" fillId="6" borderId="10" xfId="3" applyFont="1" applyFill="1" applyBorder="1" applyAlignment="1" applyProtection="1">
      <alignment horizontal="center" vertical="top" wrapText="1"/>
    </xf>
    <xf numFmtId="0" fontId="19" fillId="6" borderId="11" xfId="3" applyFont="1" applyFill="1" applyBorder="1" applyAlignment="1" applyProtection="1">
      <alignment horizontal="center" vertical="top" wrapText="1"/>
    </xf>
    <xf numFmtId="0" fontId="18" fillId="4" borderId="2" xfId="0" applyFont="1" applyFill="1" applyBorder="1" applyAlignment="1" applyProtection="1">
      <alignment vertical="center"/>
    </xf>
  </cellXfs>
  <cellStyles count="6">
    <cellStyle name="Lien hypertexte" xfId="5" builtinId="8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27"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ont>
        <b/>
        <i/>
        <color auto="1"/>
      </font>
      <fill>
        <patternFill patternType="solid">
          <fgColor auto="1"/>
          <bgColor rgb="FFFFC000"/>
        </pattern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gradientFill degree="180">
          <stop position="0">
            <color theme="0"/>
          </stop>
          <stop position="1">
            <color rgb="FFFFC000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rgb="FFFFC000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Daily Schedule" pivot="0" count="4">
      <tableStyleElement type="wholeTable" dxfId="26"/>
      <tableStyleElement type="headerRow" dxfId="25"/>
      <tableStyleElement type="firstRowStripe" dxfId="24"/>
      <tableStyleElement type="secondRowStripe" dxfId="23"/>
    </tableStyle>
    <tableStyle name="Time Intervals" pivot="0" count="4">
      <tableStyleElement type="wholeTable" dxfId="22"/>
      <tableStyleElement type="headerRow" dxfId="21"/>
      <tableStyleElement type="firstRowStripe" dxfId="20"/>
      <tableStyleElement type="secondRowStripe" dxfId="19"/>
    </tableStyle>
  </tableStyles>
  <colors>
    <mruColors>
      <color rgb="FFA0D3F5"/>
      <color rgb="FFDA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activeX1.xml><?xml version="1.0" encoding="utf-8"?>
<ax:ocx xmlns:ax="http://schemas.microsoft.com/office/2006/activeX" xmlns:r="http://schemas.openxmlformats.org/officeDocument/2006/relationships" ax:classid="{232E456A-87C3-11D1-8BE3-0000F8754DA1}" ax:license="651A8940-87C5-11d1-8BE3-0000F8754DA1" ax:persistence="persistPropertyBag">
  <ax:ocxPr ax:name="_ExtentX" ax:value="6588"/>
  <ax:ocxPr ax:name="_ExtentY" ax:value="4868"/>
  <ax:ocxPr ax:name="_Version" ax:value="393216"/>
  <ax:ocxPr ax:name="ForeColor" ax:value="-2147483630"/>
  <ax:ocxPr ax:name="BackColor" ax:value="16777215"/>
  <ax:ocxPr ax:name="Appearance" ax:value="0"/>
  <ax:ocxPr ax:name="Font">
    <ax:font ax:persistence="persistPropertyBag">
      <ax:ocxPr ax:name="Name" ax:value="Georgia"/>
      <ax:ocxPr ax:name="Size" ax:value="9,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MonthBackColor" ax:value="16777215"/>
  <ax:ocxPr ax:name="ShowWeekNumbers" ax:value="1"/>
  <ax:ocxPr ax:name="StartOfWeek" ax:value="662831106"/>
  <ax:ocxPr ax:name="TitleBackColor" ax:value="12632256"/>
  <ax:ocxPr ax:name="TitleForeColor" ax:value="-2147483634"/>
  <ax:ocxPr ax:name="CurrentDate" ax:value="42096"/>
  <ax:ocxPr ax:name="MaxDate" ax:value="402133"/>
  <ax:ocxPr ax:name="MinDate" ax:value="40179"/>
</ax:ocx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Calendrier!A1"/><Relationship Id="rId1" Type="http://schemas.openxmlformats.org/officeDocument/2006/relationships/image" Target="../media/image1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542925</xdr:colOff>
      <xdr:row>12</xdr:row>
      <xdr:rowOff>66675</xdr:rowOff>
    </xdr:from>
    <xdr:to>
      <xdr:col>27</xdr:col>
      <xdr:colOff>457200</xdr:colOff>
      <xdr:row>18</xdr:row>
      <xdr:rowOff>104776</xdr:rowOff>
    </xdr:to>
    <xdr:grpSp>
      <xdr:nvGrpSpPr>
        <xdr:cNvPr id="16" name="Groupe 15"/>
        <xdr:cNvGrpSpPr/>
      </xdr:nvGrpSpPr>
      <xdr:grpSpPr>
        <a:xfrm>
          <a:off x="12537281" y="1924050"/>
          <a:ext cx="0" cy="966789"/>
          <a:chOff x="-123825" y="-2000250"/>
          <a:chExt cx="1285875" cy="1257301"/>
        </a:xfrm>
      </xdr:grpSpPr>
      <xdr:pic>
        <xdr:nvPicPr>
          <xdr:cNvPr id="2" name="Image 1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123825" y="-200025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4" name="ZoneTexte 13"/>
          <xdr:cNvSpPr txBox="1"/>
        </xdr:nvSpPr>
        <xdr:spPr>
          <a:xfrm rot="19078439">
            <a:off x="250298" y="-1529658"/>
            <a:ext cx="67775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twoCellAnchor>
    <xdr:from>
      <xdr:col>29</xdr:col>
      <xdr:colOff>638175</xdr:colOff>
      <xdr:row>17</xdr:row>
      <xdr:rowOff>47625</xdr:rowOff>
    </xdr:from>
    <xdr:to>
      <xdr:col>32</xdr:col>
      <xdr:colOff>295275</xdr:colOff>
      <xdr:row>26</xdr:row>
      <xdr:rowOff>85725</xdr:rowOff>
    </xdr:to>
    <xdr:grpSp>
      <xdr:nvGrpSpPr>
        <xdr:cNvPr id="15" name="Groupe 50">
          <a:hlinkClick xmlns:r="http://schemas.openxmlformats.org/officeDocument/2006/relationships" r:id="rId2" tooltip="Réserver la Salle de réunion."/>
        </xdr:cNvPr>
        <xdr:cNvGrpSpPr/>
      </xdr:nvGrpSpPr>
      <xdr:grpSpPr>
        <a:xfrm>
          <a:off x="12537281" y="2678906"/>
          <a:ext cx="0" cy="1740694"/>
          <a:chOff x="2771775" y="2028825"/>
          <a:chExt cx="1714500" cy="1714500"/>
        </a:xfrm>
      </xdr:grpSpPr>
      <xdr:pic>
        <xdr:nvPicPr>
          <xdr:cNvPr id="17" name="Image 16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771775" y="2028825"/>
            <a:ext cx="1714500" cy="17145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8" name="ZoneTexte 17"/>
          <xdr:cNvSpPr txBox="1"/>
        </xdr:nvSpPr>
        <xdr:spPr>
          <a:xfrm rot="615041">
            <a:off x="3009900" y="2667000"/>
            <a:ext cx="1009650" cy="2571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salle</a:t>
            </a:r>
            <a:r>
              <a:rPr lang="fr-FR" sz="1100" b="0" cap="none" spc="0" baseline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 réunion</a:t>
            </a:r>
            <a:endParaRPr lang="fr-FR" sz="1100"/>
          </a:p>
        </xdr:txBody>
      </xdr:sp>
    </xdr:grpSp>
    <xdr:clientData/>
  </xdr:twoCellAnchor>
  <xdr:twoCellAnchor>
    <xdr:from>
      <xdr:col>9</xdr:col>
      <xdr:colOff>305888</xdr:colOff>
      <xdr:row>1</xdr:row>
      <xdr:rowOff>65086</xdr:rowOff>
    </xdr:from>
    <xdr:to>
      <xdr:col>12</xdr:col>
      <xdr:colOff>171476</xdr:colOff>
      <xdr:row>13</xdr:row>
      <xdr:rowOff>130968</xdr:rowOff>
    </xdr:to>
    <xdr:grpSp>
      <xdr:nvGrpSpPr>
        <xdr:cNvPr id="24" name="Groupe 3"/>
        <xdr:cNvGrpSpPr/>
      </xdr:nvGrpSpPr>
      <xdr:grpSpPr>
        <a:xfrm>
          <a:off x="6520951" y="219867"/>
          <a:ext cx="1937275" cy="1923257"/>
          <a:chOff x="6520951" y="219867"/>
          <a:chExt cx="1937275" cy="1923257"/>
        </a:xfrm>
      </xdr:grpSpPr>
      <xdr:pic macro="[0]!Groupe3_Cliquer">
        <xdr:nvPicPr>
          <xdr:cNvPr id="33" name="Image 32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520951" y="219867"/>
            <a:ext cx="1937275" cy="19232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3_Cliquer" textlink="Données!C4">
        <xdr:nvSpPr>
          <xdr:cNvPr id="34" name="ZoneTexte 33"/>
          <xdr:cNvSpPr txBox="1"/>
        </xdr:nvSpPr>
        <xdr:spPr>
          <a:xfrm rot="615041">
            <a:off x="6718124" y="856219"/>
            <a:ext cx="1210667" cy="71918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4D19A9A3-AEA1-487C-805C-5A5C3A056550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3</a:t>
            </a:fld>
            <a:endParaRPr lang="fr-FR" sz="2000"/>
          </a:p>
        </xdr:txBody>
      </xdr:sp>
    </xdr:grpSp>
    <xdr:clientData/>
  </xdr:twoCellAnchor>
  <xdr:twoCellAnchor>
    <xdr:from>
      <xdr:col>3</xdr:col>
      <xdr:colOff>526256</xdr:colOff>
      <xdr:row>1</xdr:row>
      <xdr:rowOff>65086</xdr:rowOff>
    </xdr:from>
    <xdr:to>
      <xdr:col>6</xdr:col>
      <xdr:colOff>391844</xdr:colOff>
      <xdr:row>13</xdr:row>
      <xdr:rowOff>130968</xdr:rowOff>
    </xdr:to>
    <xdr:grpSp>
      <xdr:nvGrpSpPr>
        <xdr:cNvPr id="31" name="Groupe 1"/>
        <xdr:cNvGrpSpPr/>
      </xdr:nvGrpSpPr>
      <xdr:grpSpPr>
        <a:xfrm>
          <a:off x="2597944" y="219867"/>
          <a:ext cx="1937275" cy="1923257"/>
          <a:chOff x="2648158" y="214174"/>
          <a:chExt cx="1717352" cy="1678056"/>
        </a:xfrm>
      </xdr:grpSpPr>
      <xdr:pic macro="[0]!Groupe1_Cliquer">
        <xdr:nvPicPr>
          <xdr:cNvPr id="36" name="Image 35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648158" y="214174"/>
            <a:ext cx="1717352" cy="167805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1_Cliquer" textlink="Données!C2">
        <xdr:nvSpPr>
          <xdr:cNvPr id="37" name="ZoneTexte 36"/>
          <xdr:cNvSpPr txBox="1"/>
        </xdr:nvSpPr>
        <xdr:spPr>
          <a:xfrm rot="615041">
            <a:off x="2718093" y="852855"/>
            <a:ext cx="1157685" cy="33543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F4332976-9E7C-4C98-B1E8-C2F57BFEC825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1</a:t>
            </a:fld>
            <a:endParaRPr lang="fr-FR" sz="2000"/>
          </a:p>
        </xdr:txBody>
      </xdr:sp>
    </xdr:grpSp>
    <xdr:clientData/>
  </xdr:twoCellAnchor>
  <xdr:twoCellAnchor>
    <xdr:from>
      <xdr:col>6</xdr:col>
      <xdr:colOff>416073</xdr:colOff>
      <xdr:row>1</xdr:row>
      <xdr:rowOff>65086</xdr:rowOff>
    </xdr:from>
    <xdr:to>
      <xdr:col>9</xdr:col>
      <xdr:colOff>281661</xdr:colOff>
      <xdr:row>13</xdr:row>
      <xdr:rowOff>130968</xdr:rowOff>
    </xdr:to>
    <xdr:grpSp>
      <xdr:nvGrpSpPr>
        <xdr:cNvPr id="32" name="Groupe 2"/>
        <xdr:cNvGrpSpPr/>
      </xdr:nvGrpSpPr>
      <xdr:grpSpPr>
        <a:xfrm>
          <a:off x="4559448" y="219867"/>
          <a:ext cx="1937276" cy="1923257"/>
          <a:chOff x="4600343" y="214174"/>
          <a:chExt cx="1717353" cy="1678056"/>
        </a:xfrm>
      </xdr:grpSpPr>
      <xdr:pic macro="[0]!Groupe2_Cliquer">
        <xdr:nvPicPr>
          <xdr:cNvPr id="39" name="Image 38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600343" y="214174"/>
            <a:ext cx="1717353" cy="167805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2_Cliquer" textlink="Données!C3">
        <xdr:nvSpPr>
          <xdr:cNvPr id="40" name="ZoneTexte 39"/>
          <xdr:cNvSpPr txBox="1"/>
        </xdr:nvSpPr>
        <xdr:spPr>
          <a:xfrm rot="615041">
            <a:off x="4822971" y="750138"/>
            <a:ext cx="1011330" cy="60156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AC69AE71-7C54-4D0A-ABDA-BC4FEC9C3B4F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2</a:t>
            </a:fld>
            <a:endParaRPr lang="fr-FR" sz="2000"/>
          </a:p>
        </xdr:txBody>
      </xdr:sp>
    </xdr:grpSp>
    <xdr:clientData/>
  </xdr:twoCellAnchor>
  <xdr:twoCellAnchor>
    <xdr:from>
      <xdr:col>31</xdr:col>
      <xdr:colOff>285750</xdr:colOff>
      <xdr:row>7</xdr:row>
      <xdr:rowOff>142874</xdr:rowOff>
    </xdr:from>
    <xdr:to>
      <xdr:col>33</xdr:col>
      <xdr:colOff>104775</xdr:colOff>
      <xdr:row>14</xdr:row>
      <xdr:rowOff>0</xdr:rowOff>
    </xdr:to>
    <xdr:grpSp>
      <xdr:nvGrpSpPr>
        <xdr:cNvPr id="5" name="Groupe 40"/>
        <xdr:cNvGrpSpPr/>
      </xdr:nvGrpSpPr>
      <xdr:grpSpPr>
        <a:xfrm>
          <a:off x="12537281" y="1226343"/>
          <a:ext cx="0" cy="940595"/>
          <a:chOff x="22088475" y="1523999"/>
          <a:chExt cx="1190625" cy="1190625"/>
        </a:xfrm>
      </xdr:grpSpPr>
      <xdr:pic>
        <xdr:nvPicPr>
          <xdr:cNvPr id="3" name="Image 2" descr="C:\Users\portable alia\AppData\Local\Microsoft\Windows\Temporary Internet Files\Content.IE5\VGR3LQKZ\MC900432636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2088475" y="1523999"/>
            <a:ext cx="1190625" cy="11906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41" name="ZoneTexte 40"/>
          <xdr:cNvSpPr txBox="1"/>
        </xdr:nvSpPr>
        <xdr:spPr>
          <a:xfrm rot="891924">
            <a:off x="22243252" y="2057842"/>
            <a:ext cx="73334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2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Imprimer</a:t>
            </a:r>
            <a:endParaRPr lang="fr-FR" sz="1100"/>
          </a:p>
        </xdr:txBody>
      </xdr:sp>
    </xdr:grpSp>
    <xdr:clientData/>
  </xdr:twoCellAnchor>
  <xdr:twoCellAnchor>
    <xdr:from>
      <xdr:col>0</xdr:col>
      <xdr:colOff>209549</xdr:colOff>
      <xdr:row>1</xdr:row>
      <xdr:rowOff>40481</xdr:rowOff>
    </xdr:from>
    <xdr:to>
      <xdr:col>2</xdr:col>
      <xdr:colOff>342898</xdr:colOff>
      <xdr:row>11</xdr:row>
      <xdr:rowOff>21430</xdr:rowOff>
    </xdr:to>
    <xdr:grpSp>
      <xdr:nvGrpSpPr>
        <xdr:cNvPr id="9" name="Groupe 28"/>
        <xdr:cNvGrpSpPr/>
      </xdr:nvGrpSpPr>
      <xdr:grpSpPr>
        <a:xfrm>
          <a:off x="209549" y="195262"/>
          <a:ext cx="1514474" cy="1528762"/>
          <a:chOff x="12992099" y="457200"/>
          <a:chExt cx="1504949" cy="1504949"/>
        </a:xfrm>
      </xdr:grpSpPr>
      <xdr:pic macro="[0]!ThisWorkbook.CloseandSave">
        <xdr:nvPicPr>
          <xdr:cNvPr id="6" name="Image 5" descr="C:\Users\portable alia\AppData\Local\Microsoft\Windows\Temporary Internet Files\Content.IE5\4FC679OW\MC900442142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 rot="10800000">
            <a:off x="12992099" y="457200"/>
            <a:ext cx="1504949" cy="1504949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7" name="ZoneTexte 6"/>
          <xdr:cNvSpPr txBox="1"/>
        </xdr:nvSpPr>
        <xdr:spPr>
          <a:xfrm>
            <a:off x="13363575" y="885825"/>
            <a:ext cx="723900" cy="4286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900" b="1"/>
              <a:t>Sauver et quitter</a:t>
            </a:r>
          </a:p>
        </xdr:txBody>
      </xdr:sp>
    </xdr:grpSp>
    <xdr:clientData/>
  </xdr:twoCellAnchor>
  <xdr:twoCellAnchor>
    <xdr:from>
      <xdr:col>12</xdr:col>
      <xdr:colOff>195705</xdr:colOff>
      <xdr:row>1</xdr:row>
      <xdr:rowOff>65086</xdr:rowOff>
    </xdr:from>
    <xdr:to>
      <xdr:col>15</xdr:col>
      <xdr:colOff>60699</xdr:colOff>
      <xdr:row>13</xdr:row>
      <xdr:rowOff>130968</xdr:rowOff>
    </xdr:to>
    <xdr:grpSp>
      <xdr:nvGrpSpPr>
        <xdr:cNvPr id="25" name="Groupe 4"/>
        <xdr:cNvGrpSpPr/>
      </xdr:nvGrpSpPr>
      <xdr:grpSpPr>
        <a:xfrm>
          <a:off x="8482455" y="219867"/>
          <a:ext cx="1936682" cy="1923257"/>
          <a:chOff x="8482455" y="219867"/>
          <a:chExt cx="1936682" cy="1923257"/>
        </a:xfrm>
      </xdr:grpSpPr>
      <xdr:pic macro="[0]!Groupe4_Cliquer">
        <xdr:nvPicPr>
          <xdr:cNvPr id="44" name="Image 43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482455" y="219867"/>
            <a:ext cx="1936682" cy="19232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4_Cliquer" textlink="Données!C5">
        <xdr:nvSpPr>
          <xdr:cNvPr id="45" name="ZoneTexte 44"/>
          <xdr:cNvSpPr txBox="1"/>
        </xdr:nvSpPr>
        <xdr:spPr>
          <a:xfrm rot="615041">
            <a:off x="8702583" y="811080"/>
            <a:ext cx="1190304" cy="7472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A9610C55-F33F-403F-869B-D21020B5E24B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4</a:t>
            </a:fld>
            <a:endParaRPr lang="fr-FR" sz="1400"/>
          </a:p>
        </xdr:txBody>
      </xdr:sp>
    </xdr:grpSp>
    <xdr:clientData/>
  </xdr:twoCellAnchor>
  <xdr:twoCellAnchor>
    <xdr:from>
      <xdr:col>15</xdr:col>
      <xdr:colOff>89755</xdr:colOff>
      <xdr:row>1</xdr:row>
      <xdr:rowOff>65086</xdr:rowOff>
    </xdr:from>
    <xdr:to>
      <xdr:col>17</xdr:col>
      <xdr:colOff>642937</xdr:colOff>
      <xdr:row>13</xdr:row>
      <xdr:rowOff>130968</xdr:rowOff>
    </xdr:to>
    <xdr:grpSp>
      <xdr:nvGrpSpPr>
        <xdr:cNvPr id="59" name="Groupe 5"/>
        <xdr:cNvGrpSpPr/>
      </xdr:nvGrpSpPr>
      <xdr:grpSpPr>
        <a:xfrm>
          <a:off x="10448193" y="219867"/>
          <a:ext cx="1934307" cy="1923257"/>
          <a:chOff x="10461134" y="214174"/>
          <a:chExt cx="1717813" cy="1678056"/>
        </a:xfrm>
      </xdr:grpSpPr>
      <xdr:pic macro="[0]!Groupe5_Cliquer">
        <xdr:nvPicPr>
          <xdr:cNvPr id="46" name="Image 45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461134" y="214174"/>
            <a:ext cx="1717813" cy="167805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5_Cliquer" textlink="Données!C6">
        <xdr:nvSpPr>
          <xdr:cNvPr id="47" name="ZoneTexte 46"/>
          <xdr:cNvSpPr txBox="1"/>
        </xdr:nvSpPr>
        <xdr:spPr>
          <a:xfrm rot="615041">
            <a:off x="10658498" y="753657"/>
            <a:ext cx="1043049" cy="58006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4889FADE-2044-468F-9240-CF62876F254B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5</a:t>
            </a:fld>
            <a:endParaRPr lang="fr-FR" sz="28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420529</xdr:colOff>
      <xdr:row>1</xdr:row>
      <xdr:rowOff>133350</xdr:rowOff>
    </xdr:from>
    <xdr:to>
      <xdr:col>10</xdr:col>
      <xdr:colOff>714613</xdr:colOff>
      <xdr:row>2</xdr:row>
      <xdr:rowOff>131618</xdr:rowOff>
    </xdr:to>
    <xdr:grpSp>
      <xdr:nvGrpSpPr>
        <xdr:cNvPr id="2" name="View Schedule Icon" descr="&quot;&quot;" title="Icône Afficher le plannning"/>
        <xdr:cNvGrpSpPr>
          <a:grpSpLocks noChangeAspect="1"/>
        </xdr:cNvGrpSpPr>
      </xdr:nvGrpSpPr>
      <xdr:grpSpPr bwMode="auto">
        <a:xfrm>
          <a:off x="6816933" y="587619"/>
          <a:ext cx="294084" cy="320653"/>
          <a:chOff x="61" y="204"/>
          <a:chExt cx="31" cy="120"/>
        </a:xfrm>
      </xdr:grpSpPr>
      <xdr:sp macro="" textlink="">
        <xdr:nvSpPr>
          <xdr:cNvPr id="3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 editAs="oneCell">
    <xdr:from>
      <xdr:col>3</xdr:col>
      <xdr:colOff>150463</xdr:colOff>
      <xdr:row>1</xdr:row>
      <xdr:rowOff>162806</xdr:rowOff>
    </xdr:from>
    <xdr:to>
      <xdr:col>4</xdr:col>
      <xdr:colOff>134747</xdr:colOff>
      <xdr:row>2</xdr:row>
      <xdr:rowOff>146870</xdr:rowOff>
    </xdr:to>
    <xdr:grpSp>
      <xdr:nvGrpSpPr>
        <xdr:cNvPr id="6" name="Clock Icon" descr="&quot;&quot;" title="Icône Horloge"/>
        <xdr:cNvGrpSpPr>
          <a:grpSpLocks noChangeAspect="1"/>
        </xdr:cNvGrpSpPr>
      </xdr:nvGrpSpPr>
      <xdr:grpSpPr bwMode="auto">
        <a:xfrm>
          <a:off x="3103213" y="617075"/>
          <a:ext cx="321322" cy="306449"/>
          <a:chOff x="270" y="53"/>
          <a:chExt cx="29" cy="29"/>
        </a:xfrm>
      </xdr:grpSpPr>
      <xdr:sp macro="" textlink="">
        <xdr:nvSpPr>
          <xdr:cNvPr id="7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8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0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1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3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7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8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1</xdr:col>
      <xdr:colOff>609600</xdr:colOff>
      <xdr:row>14</xdr:row>
      <xdr:rowOff>161925</xdr:rowOff>
    </xdr:from>
    <xdr:to>
      <xdr:col>1</xdr:col>
      <xdr:colOff>2009775</xdr:colOff>
      <xdr:row>17</xdr:row>
      <xdr:rowOff>161925</xdr:rowOff>
    </xdr:to>
    <xdr:sp macro="[0]!Rectangleàcoinsarrondis29_Cliquer" textlink="">
      <xdr:nvSpPr>
        <xdr:cNvPr id="30" name="Rectangle à coins arrondis 29"/>
        <xdr:cNvSpPr/>
      </xdr:nvSpPr>
      <xdr:spPr>
        <a:xfrm>
          <a:off x="771525" y="3343275"/>
          <a:ext cx="1400175" cy="5715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</a:rPr>
            <a:t>Réserver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49090</xdr:rowOff>
        </xdr:from>
        <xdr:to>
          <xdr:col>4</xdr:col>
          <xdr:colOff>82062</xdr:colOff>
          <xdr:row>15</xdr:row>
          <xdr:rowOff>39565</xdr:rowOff>
        </xdr:to>
        <xdr:sp macro="" textlink="">
          <xdr:nvSpPr>
            <xdr:cNvPr id="1025" name="MonthView_excelpag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542925</xdr:colOff>
      <xdr:row>20</xdr:row>
      <xdr:rowOff>85725</xdr:rowOff>
    </xdr:from>
    <xdr:to>
      <xdr:col>1</xdr:col>
      <xdr:colOff>1838325</xdr:colOff>
      <xdr:row>27</xdr:row>
      <xdr:rowOff>9526</xdr:rowOff>
    </xdr:to>
    <xdr:grpSp>
      <xdr:nvGrpSpPr>
        <xdr:cNvPr id="23" name="Groupe 22">
          <a:hlinkClick xmlns:r="http://schemas.openxmlformats.org/officeDocument/2006/relationships" r:id="rId1" tooltip="Retour au Menu."/>
        </xdr:cNvPr>
        <xdr:cNvGrpSpPr/>
      </xdr:nvGrpSpPr>
      <xdr:grpSpPr>
        <a:xfrm>
          <a:off x="733425" y="4408610"/>
          <a:ext cx="1295400" cy="1257301"/>
          <a:chOff x="733425" y="4410075"/>
          <a:chExt cx="1295400" cy="1257301"/>
        </a:xfrm>
      </xdr:grpSpPr>
      <xdr:pic>
        <xdr:nvPicPr>
          <xdr:cNvPr id="27" name="Image 26" descr="C:\Users\portable alia\AppData\Local\Microsoft\Windows\Temporary Internet Files\Content.IE5\4FC679OW\MC900431623[1].png">
            <a:hlinkClick xmlns:r="http://schemas.openxmlformats.org/officeDocument/2006/relationships" r:id="rId1" tooltip="Retour au Menu."/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33425" y="4410075"/>
            <a:ext cx="1295400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28" name="ZoneTexte 27">
            <a:hlinkClick xmlns:r="http://schemas.openxmlformats.org/officeDocument/2006/relationships" r:id="rId1" tooltip="Retour au Menu."/>
          </xdr:cNvPr>
          <xdr:cNvSpPr txBox="1"/>
        </xdr:nvSpPr>
        <xdr:spPr>
          <a:xfrm rot="19078439">
            <a:off x="1119915" y="4909242"/>
            <a:ext cx="68277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6.emf"/><Relationship Id="rId5" Type="http://schemas.openxmlformats.org/officeDocument/2006/relationships/control" Target="../activeX/activeX1.xml"/><Relationship Id="rId4" Type="http://schemas.openxmlformats.org/officeDocument/2006/relationships/image" Target="../media/image5.png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34"/>
  <sheetViews>
    <sheetView showGridLines="0" zoomScale="80" zoomScaleNormal="80" workbookViewId="0"/>
  </sheetViews>
  <sheetFormatPr baseColWidth="10" defaultColWidth="0" defaultRowHeight="12" zeroHeight="1" x14ac:dyDescent="0.2"/>
  <cols>
    <col min="1" max="17" width="12" customWidth="1"/>
    <col min="18" max="18" width="14" customWidth="1"/>
    <col min="19" max="19" width="21.5" hidden="1" customWidth="1"/>
    <col min="20" max="16384" width="12" hidden="1"/>
  </cols>
  <sheetData>
    <row r="1" spans="19:19" x14ac:dyDescent="0.2">
      <c r="S1" s="35" t="str">
        <f ca="1">TEXT(TODAY(),"jjjj jj mmmm")</f>
        <v>jeudi 02 avril</v>
      </c>
    </row>
    <row r="2" spans="19:19" x14ac:dyDescent="0.2"/>
    <row r="3" spans="19:19" x14ac:dyDescent="0.2"/>
    <row r="4" spans="19:19" x14ac:dyDescent="0.2"/>
    <row r="5" spans="19:19" x14ac:dyDescent="0.2"/>
    <row r="6" spans="19:19" x14ac:dyDescent="0.2"/>
    <row r="7" spans="19:19" x14ac:dyDescent="0.2"/>
    <row r="8" spans="19:19" x14ac:dyDescent="0.2"/>
    <row r="9" spans="19:19" x14ac:dyDescent="0.2"/>
    <row r="10" spans="19:19" x14ac:dyDescent="0.2"/>
    <row r="11" spans="19:19" x14ac:dyDescent="0.2"/>
    <row r="12" spans="19:19" x14ac:dyDescent="0.2"/>
    <row r="13" spans="19:19" x14ac:dyDescent="0.2"/>
    <row r="14" spans="19:19" x14ac:dyDescent="0.2"/>
    <row r="15" spans="19:19" x14ac:dyDescent="0.2"/>
    <row r="16" spans="19:19" x14ac:dyDescent="0.2"/>
    <row r="17" x14ac:dyDescent="0.2"/>
    <row r="18" x14ac:dyDescent="0.2"/>
    <row r="19" x14ac:dyDescent="0.2"/>
    <row r="20" x14ac:dyDescent="0.2"/>
    <row r="21" x14ac:dyDescent="0.2"/>
    <row r="22" x14ac:dyDescent="0.2"/>
    <row r="23" x14ac:dyDescent="0.2"/>
    <row r="24" x14ac:dyDescent="0.2"/>
    <row r="25" x14ac:dyDescent="0.2"/>
    <row r="26" x14ac:dyDescent="0.2"/>
    <row r="27" ht="107.25" customHeight="1" x14ac:dyDescent="0.2"/>
    <row r="28" ht="79.5" hidden="1" customHeight="1" x14ac:dyDescent="0.2"/>
    <row r="29" ht="91.5" hidden="1" customHeight="1" x14ac:dyDescent="0.2"/>
    <row r="30" hidden="1" x14ac:dyDescent="0.2"/>
    <row r="31" hidden="1" x14ac:dyDescent="0.2"/>
    <row r="32" hidden="1" x14ac:dyDescent="0.2"/>
    <row r="33" hidden="1" x14ac:dyDescent="0.2"/>
    <row r="34" hidden="1" x14ac:dyDescent="0.2"/>
  </sheetData>
  <sheetProtection selectLockedCells="1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calendrier">
    <tabColor theme="4"/>
    <pageSetUpPr autoPageBreaks="0" fitToPage="1"/>
  </sheetPr>
  <dimension ref="A1:R37"/>
  <sheetViews>
    <sheetView showGridLines="0" showRowColHeaders="0" tabSelected="1" zoomScale="130" zoomScaleNormal="130" workbookViewId="0">
      <selection activeCell="D11" sqref="D11"/>
    </sheetView>
  </sheetViews>
  <sheetFormatPr baseColWidth="10" defaultColWidth="0" defaultRowHeight="12" zeroHeight="1" x14ac:dyDescent="0.2"/>
  <cols>
    <col min="1" max="1" width="3.33203125" style="3" customWidth="1"/>
    <col min="2" max="2" width="45" style="3" customWidth="1"/>
    <col min="3" max="3" width="3.33203125" style="3" customWidth="1"/>
    <col min="4" max="4" width="5.83203125" style="29" customWidth="1"/>
    <col min="5" max="5" width="51" style="30" customWidth="1"/>
    <col min="6" max="6" width="12" style="30" hidden="1" customWidth="1"/>
    <col min="7" max="8" width="12" style="3" hidden="1" customWidth="1"/>
    <col min="9" max="9" width="25" style="3" hidden="1" customWidth="1"/>
    <col min="10" max="10" width="3.33203125" style="3" customWidth="1"/>
    <col min="11" max="11" width="19" style="3" customWidth="1"/>
    <col min="12" max="13" width="5.83203125" style="31" customWidth="1"/>
    <col min="14" max="14" width="50" style="3" customWidth="1"/>
    <col min="15" max="15" width="2.83203125" style="3" hidden="1" customWidth="1"/>
    <col min="16" max="16" width="5.5" style="3" hidden="1" customWidth="1"/>
    <col min="17" max="17" width="3.33203125" style="3" customWidth="1"/>
    <col min="18" max="18" width="0" style="3" hidden="1" customWidth="1"/>
    <col min="19" max="16384" width="9.5" style="3" hidden="1"/>
  </cols>
  <sheetData>
    <row r="1" spans="1:17" ht="36" customHeight="1" x14ac:dyDescent="0.2">
      <c r="A1" s="3" t="s">
        <v>0</v>
      </c>
      <c r="B1" s="70" t="str">
        <f>"PLANNING DE RÉSERVATION " &amp; B6</f>
        <v xml:space="preserve">PLANNING DE RÉSERVATION 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39"/>
      <c r="Q1" s="4"/>
    </row>
    <row r="2" spans="1:17" ht="25.5" customHeight="1" x14ac:dyDescent="0.35">
      <c r="B2" s="48" t="s">
        <v>13</v>
      </c>
      <c r="D2" s="5"/>
      <c r="E2" s="50" t="str">
        <f>"AGENDA DU "&amp;UPPER(TEXT(E3,"jjjj"))</f>
        <v>AGENDA DU JEUDI</v>
      </c>
      <c r="F2" s="6"/>
      <c r="G2" s="6"/>
      <c r="H2" s="6"/>
      <c r="I2" s="6"/>
      <c r="J2" s="6"/>
      <c r="K2" s="7"/>
      <c r="L2" s="71" t="s">
        <v>12</v>
      </c>
      <c r="M2" s="71"/>
      <c r="N2" s="72"/>
    </row>
    <row r="3" spans="1:17" ht="24" customHeight="1" x14ac:dyDescent="0.2">
      <c r="B3" s="49" t="s">
        <v>14</v>
      </c>
      <c r="D3" s="8"/>
      <c r="E3" s="51">
        <v>42096</v>
      </c>
      <c r="F3" s="9"/>
      <c r="G3" s="9"/>
      <c r="H3" s="9"/>
      <c r="I3" s="9"/>
      <c r="J3" s="10"/>
      <c r="K3" s="11"/>
      <c r="L3" s="73" t="str">
        <f>UPPER(TEXT($E$3,"jj/mm/aaaa"))&amp;" au "&amp;UPPER(TEXT($E$3+5,"jj/mm/aaaa"))</f>
        <v>02/04/2015 au 07/04/2015</v>
      </c>
      <c r="M3" s="73"/>
      <c r="N3" s="74"/>
      <c r="P3" s="3" t="s">
        <v>0</v>
      </c>
    </row>
    <row r="4" spans="1:17" ht="15" customHeight="1" x14ac:dyDescent="0.25">
      <c r="B4" s="12"/>
      <c r="D4" s="45">
        <v>0.33333333333333331</v>
      </c>
      <c r="E4" s="40" t="str">
        <f ca="1">IFERROR(IF(INDEX(saisie,MATCH(I4,RechDateEtHeure,0),5)="Interne",INDEX(saisie,MATCH(I4,RechDateEtHeure,0),4)&amp;" : "&amp;INDEX(saisie,MATCH(I4,RechDateEtHeure,0),6),INDEX(saisie,MATCH(I4,RechDateEtHeure,0),4)&amp;" : "&amp;INDEX(saisie,MATCH(I4,RechDateEtHeure,0),5)&amp;" - "&amp;INDEX(saisie,MATCH(I4,RechDateEtHeure,0),6)),"")</f>
        <v/>
      </c>
      <c r="F4" s="13" t="str">
        <f t="shared" ref="F4:F33" ca="1" si="0">IFERROR(IF(E4&lt;&gt;"",INDEX(saisie,MATCH(I4,RechDateEtHeure,0),3),""),"")</f>
        <v/>
      </c>
      <c r="G4" s="13" t="str">
        <f t="shared" ref="G4:G33" ca="1" si="1">IF(AND(F4&lt;&gt;"",OR(F5="",F4&lt;&gt;F5)),F4,IF(G3&gt;=D4,G3,""))</f>
        <v/>
      </c>
      <c r="H4" s="13" t="str">
        <f t="shared" ref="H4:H33" ca="1" si="2">IFERROR(IF(E4&lt;&gt;"",INDEX(saisie,MATCH(I4,RechDateEtHeure,0),2),""),"")</f>
        <v/>
      </c>
      <c r="I4" s="13" t="str">
        <f t="shared" ref="I4:I33" si="3">$B$6&amp;$E$3&amp;ROUND(D4,4)</f>
        <v>420960,3333</v>
      </c>
      <c r="K4" s="14" t="str">
        <f>TEXT(E3,"jjjj")</f>
        <v>jeudi</v>
      </c>
      <c r="L4" s="15" t="str">
        <f t="shared" ref="L4:L33" ca="1" si="4">IFERROR(INDEX(saisie,MATCH($B$6&amp;O4&amp;"|"&amp;(ROW()-P4),valunique,0),2),"")</f>
        <v/>
      </c>
      <c r="M4" s="15" t="str">
        <f t="shared" ref="M4:M33" ca="1" si="5">IFERROR(INDEX(saisie,MATCH($B$6&amp;O4&amp;"|"&amp;(ROW()-P4),valunique,0),3),"")</f>
        <v/>
      </c>
      <c r="N4" s="37" t="str">
        <f t="shared" ref="N4:N33" ca="1" si="6">IFERROR(IF(INDEX(saisie,MATCH($B$6&amp;O4&amp;"|"&amp;(ROW()-P4),valunique,0),5)="interne",INDEX(saisie,MATCH($B$6&amp;O4&amp;"|"&amp;(ROW()-P4),valunique,0),4)&amp;" : "&amp;INDEX(saisie,MATCH($B$6&amp;O4&amp;"|"&amp;(ROW()-P4),valunique,0),6),INDEX(saisie,MATCH($B$6&amp;O4&amp;"|"&amp;(ROW()-P4),valunique,0),4)&amp;" : "&amp;INDEX(saisie,MATCH($B$6&amp;O4&amp;"|"&amp;(ROW()-P4),valunique,0),5)&amp;" - "&amp;INDEX(saisie,MATCH($B$6&amp;O4&amp;"|"&amp;(ROW()-P4),valunique,0),6)),"")</f>
        <v/>
      </c>
      <c r="O4" s="36">
        <f>$E$3</f>
        <v>42096</v>
      </c>
      <c r="P4" s="3">
        <v>3</v>
      </c>
    </row>
    <row r="5" spans="1:17" ht="15" customHeight="1" x14ac:dyDescent="0.2">
      <c r="B5" s="12"/>
      <c r="D5" s="46">
        <v>0.35416666666666669</v>
      </c>
      <c r="E5" s="41" t="str">
        <f t="shared" ref="E5:E33" ca="1" si="7">IFERROR(IF(INDEX(saisie,MATCH(I5,RechDateEtHeure,0),5)="Interne",INDEX(saisie,MATCH(I5,RechDateEtHeure,0),4)&amp;" : "&amp;INDEX(saisie,MATCH(I5,RechDateEtHeure,0),6),INDEX(saisie,MATCH(I5,RechDateEtHeure,0),4)&amp;" : "&amp;INDEX(saisie,MATCH(I5,RechDateEtHeure,0),5)&amp;" - "&amp;INDEX(saisie,MATCH(I5,RechDateEtHeure,0),6)),"")</f>
        <v/>
      </c>
      <c r="F5" s="13" t="str">
        <f t="shared" ca="1" si="0"/>
        <v/>
      </c>
      <c r="G5" s="13" t="str">
        <f t="shared" ca="1" si="1"/>
        <v/>
      </c>
      <c r="H5" s="13" t="str">
        <f t="shared" ca="1" si="2"/>
        <v/>
      </c>
      <c r="I5" s="13" t="str">
        <f t="shared" si="3"/>
        <v>420960,3542</v>
      </c>
      <c r="J5" s="13"/>
      <c r="K5" s="75" t="str">
        <f>TEXT($E$3,"j-mmm")</f>
        <v>2-avr</v>
      </c>
      <c r="L5" s="15" t="str">
        <f t="shared" ca="1" si="4"/>
        <v/>
      </c>
      <c r="M5" s="15" t="str">
        <f t="shared" ca="1" si="5"/>
        <v/>
      </c>
      <c r="N5" s="37" t="str">
        <f t="shared" ca="1" si="6"/>
        <v/>
      </c>
      <c r="O5" s="36">
        <f t="shared" ref="O5:O8" si="8">$E$3</f>
        <v>42096</v>
      </c>
      <c r="P5" s="3">
        <v>3</v>
      </c>
    </row>
    <row r="6" spans="1:17" ht="15" customHeight="1" x14ac:dyDescent="0.2">
      <c r="B6" s="44"/>
      <c r="D6" s="47">
        <v>0.375</v>
      </c>
      <c r="E6" s="42" t="str">
        <f t="shared" ca="1" si="7"/>
        <v/>
      </c>
      <c r="F6" s="13" t="str">
        <f t="shared" ca="1" si="0"/>
        <v/>
      </c>
      <c r="G6" s="13" t="str">
        <f t="shared" ca="1" si="1"/>
        <v/>
      </c>
      <c r="H6" s="13" t="str">
        <f t="shared" ca="1" si="2"/>
        <v/>
      </c>
      <c r="I6" s="13" t="str">
        <f t="shared" si="3"/>
        <v>420960,375</v>
      </c>
      <c r="J6" s="13"/>
      <c r="K6" s="75"/>
      <c r="L6" s="15" t="str">
        <f t="shared" ca="1" si="4"/>
        <v/>
      </c>
      <c r="M6" s="15" t="str">
        <f t="shared" ca="1" si="5"/>
        <v/>
      </c>
      <c r="N6" s="37" t="str">
        <f t="shared" ca="1" si="6"/>
        <v/>
      </c>
      <c r="O6" s="36">
        <f t="shared" si="8"/>
        <v>42096</v>
      </c>
      <c r="P6" s="3">
        <v>3</v>
      </c>
    </row>
    <row r="7" spans="1:17" ht="15" customHeight="1" x14ac:dyDescent="0.25">
      <c r="B7" s="16"/>
      <c r="D7" s="46">
        <v>0.39583333333333331</v>
      </c>
      <c r="E7" s="41" t="str">
        <f t="shared" ca="1" si="7"/>
        <v/>
      </c>
      <c r="F7" s="13" t="str">
        <f t="shared" ca="1" si="0"/>
        <v/>
      </c>
      <c r="G7" s="13" t="str">
        <f t="shared" ca="1" si="1"/>
        <v/>
      </c>
      <c r="H7" s="13" t="str">
        <f t="shared" ca="1" si="2"/>
        <v/>
      </c>
      <c r="I7" s="13" t="str">
        <f t="shared" si="3"/>
        <v>420960,3958</v>
      </c>
      <c r="J7" s="13"/>
      <c r="K7" s="17"/>
      <c r="L7" s="15" t="str">
        <f t="shared" ca="1" si="4"/>
        <v/>
      </c>
      <c r="M7" s="15" t="str">
        <f t="shared" ca="1" si="5"/>
        <v/>
      </c>
      <c r="N7" s="37" t="str">
        <f t="shared" ca="1" si="6"/>
        <v/>
      </c>
      <c r="O7" s="36">
        <f t="shared" si="8"/>
        <v>42096</v>
      </c>
      <c r="P7" s="3">
        <v>3</v>
      </c>
    </row>
    <row r="8" spans="1:17" ht="15" customHeight="1" x14ac:dyDescent="0.2">
      <c r="B8" s="16"/>
      <c r="D8" s="33">
        <v>0.41666666666666669</v>
      </c>
      <c r="E8" s="42" t="str">
        <f t="shared" ca="1" si="7"/>
        <v/>
      </c>
      <c r="F8" s="13" t="str">
        <f t="shared" ca="1" si="0"/>
        <v/>
      </c>
      <c r="G8" s="13" t="str">
        <f t="shared" ca="1" si="1"/>
        <v/>
      </c>
      <c r="H8" s="13" t="str">
        <f t="shared" ca="1" si="2"/>
        <v/>
      </c>
      <c r="I8" s="13" t="str">
        <f t="shared" si="3"/>
        <v>420960,4167</v>
      </c>
      <c r="J8" s="13"/>
      <c r="K8" s="18">
        <f>$E$3</f>
        <v>42096</v>
      </c>
      <c r="L8" s="19" t="str">
        <f t="shared" ca="1" si="4"/>
        <v/>
      </c>
      <c r="M8" s="19" t="str">
        <f t="shared" ca="1" si="5"/>
        <v/>
      </c>
      <c r="N8" s="38" t="str">
        <f t="shared" ca="1" si="6"/>
        <v/>
      </c>
      <c r="O8" s="36">
        <f t="shared" si="8"/>
        <v>42096</v>
      </c>
      <c r="P8" s="3">
        <v>3</v>
      </c>
    </row>
    <row r="9" spans="1:17" ht="15" customHeight="1" x14ac:dyDescent="0.25">
      <c r="B9" s="16"/>
      <c r="D9" s="32">
        <v>0.4375</v>
      </c>
      <c r="E9" s="41" t="str">
        <f t="shared" ca="1" si="7"/>
        <v/>
      </c>
      <c r="F9" s="13" t="str">
        <f t="shared" ca="1" si="0"/>
        <v/>
      </c>
      <c r="G9" s="13" t="str">
        <f t="shared" ca="1" si="1"/>
        <v/>
      </c>
      <c r="H9" s="13" t="str">
        <f t="shared" ca="1" si="2"/>
        <v/>
      </c>
      <c r="I9" s="13" t="str">
        <f t="shared" si="3"/>
        <v>420960,4375</v>
      </c>
      <c r="J9" s="13"/>
      <c r="K9" s="20" t="str">
        <f>TEXT($E$3+1,"jjjj")</f>
        <v>vendredi</v>
      </c>
      <c r="L9" s="15" t="str">
        <f t="shared" ca="1" si="4"/>
        <v/>
      </c>
      <c r="M9" s="15" t="str">
        <f t="shared" ca="1" si="5"/>
        <v/>
      </c>
      <c r="N9" s="37" t="str">
        <f t="shared" ca="1" si="6"/>
        <v/>
      </c>
      <c r="O9" s="36">
        <f>$E$3+1</f>
        <v>42097</v>
      </c>
      <c r="P9" s="3">
        <v>8</v>
      </c>
    </row>
    <row r="10" spans="1:17" ht="15" customHeight="1" x14ac:dyDescent="0.2">
      <c r="B10" s="21">
        <v>1</v>
      </c>
      <c r="D10" s="33">
        <v>0.45833333333333331</v>
      </c>
      <c r="E10" s="42" t="str">
        <f t="shared" ca="1" si="7"/>
        <v/>
      </c>
      <c r="F10" s="13" t="str">
        <f t="shared" ca="1" si="0"/>
        <v/>
      </c>
      <c r="G10" s="13" t="str">
        <f t="shared" ca="1" si="1"/>
        <v/>
      </c>
      <c r="H10" s="13" t="str">
        <f t="shared" ca="1" si="2"/>
        <v/>
      </c>
      <c r="I10" s="13" t="str">
        <f t="shared" si="3"/>
        <v>420960,4583</v>
      </c>
      <c r="J10" s="13"/>
      <c r="K10" s="75" t="str">
        <f>TEXT($E$3+1,"j-mmm")</f>
        <v>3-avr</v>
      </c>
      <c r="L10" s="15" t="str">
        <f t="shared" ca="1" si="4"/>
        <v/>
      </c>
      <c r="M10" s="15" t="str">
        <f t="shared" ca="1" si="5"/>
        <v/>
      </c>
      <c r="N10" s="37" t="str">
        <f t="shared" ca="1" si="6"/>
        <v/>
      </c>
      <c r="O10" s="36">
        <f t="shared" ref="O10:O13" si="9">$E$3+1</f>
        <v>42097</v>
      </c>
      <c r="P10" s="3">
        <v>8</v>
      </c>
    </row>
    <row r="11" spans="1:17" ht="15" customHeight="1" x14ac:dyDescent="0.2">
      <c r="B11" s="16"/>
      <c r="D11" s="32">
        <v>0.47916666666666669</v>
      </c>
      <c r="E11" s="41" t="str">
        <f t="shared" ca="1" si="7"/>
        <v/>
      </c>
      <c r="F11" s="13" t="str">
        <f t="shared" ca="1" si="0"/>
        <v/>
      </c>
      <c r="G11" s="13" t="str">
        <f t="shared" ca="1" si="1"/>
        <v/>
      </c>
      <c r="H11" s="13" t="str">
        <f t="shared" ca="1" si="2"/>
        <v/>
      </c>
      <c r="I11" s="13" t="str">
        <f t="shared" si="3"/>
        <v>420960,4792</v>
      </c>
      <c r="J11" s="13"/>
      <c r="K11" s="75"/>
      <c r="L11" s="15" t="str">
        <f t="shared" ca="1" si="4"/>
        <v/>
      </c>
      <c r="M11" s="15" t="str">
        <f t="shared" ca="1" si="5"/>
        <v/>
      </c>
      <c r="N11" s="37" t="str">
        <f t="shared" ca="1" si="6"/>
        <v/>
      </c>
      <c r="O11" s="36">
        <f t="shared" si="9"/>
        <v>42097</v>
      </c>
      <c r="P11" s="3">
        <v>8</v>
      </c>
    </row>
    <row r="12" spans="1:17" ht="15" customHeight="1" x14ac:dyDescent="0.25">
      <c r="B12" s="22">
        <v>1</v>
      </c>
      <c r="D12" s="33">
        <v>0.5</v>
      </c>
      <c r="E12" s="42" t="str">
        <f t="shared" ca="1" si="7"/>
        <v/>
      </c>
      <c r="F12" s="13" t="str">
        <f t="shared" ca="1" si="0"/>
        <v/>
      </c>
      <c r="G12" s="13" t="str">
        <f t="shared" ca="1" si="1"/>
        <v/>
      </c>
      <c r="H12" s="13" t="str">
        <f t="shared" ca="1" si="2"/>
        <v/>
      </c>
      <c r="I12" s="13" t="str">
        <f t="shared" si="3"/>
        <v>420960,5</v>
      </c>
      <c r="J12" s="13"/>
      <c r="K12" s="17"/>
      <c r="L12" s="15" t="str">
        <f t="shared" ca="1" si="4"/>
        <v/>
      </c>
      <c r="M12" s="15" t="str">
        <f t="shared" ca="1" si="5"/>
        <v/>
      </c>
      <c r="N12" s="37" t="str">
        <f t="shared" ca="1" si="6"/>
        <v/>
      </c>
      <c r="O12" s="36">
        <f t="shared" si="9"/>
        <v>42097</v>
      </c>
      <c r="P12" s="3">
        <v>8</v>
      </c>
    </row>
    <row r="13" spans="1:17" ht="15" customHeight="1" x14ac:dyDescent="0.2">
      <c r="B13" s="22"/>
      <c r="D13" s="32">
        <v>0.52083333333333337</v>
      </c>
      <c r="E13" s="41" t="str">
        <f t="shared" ca="1" si="7"/>
        <v/>
      </c>
      <c r="F13" s="13" t="str">
        <f t="shared" ca="1" si="0"/>
        <v/>
      </c>
      <c r="G13" s="13" t="str">
        <f t="shared" ca="1" si="1"/>
        <v/>
      </c>
      <c r="H13" s="13" t="str">
        <f t="shared" ca="1" si="2"/>
        <v/>
      </c>
      <c r="I13" s="13" t="str">
        <f t="shared" si="3"/>
        <v>420960,5208</v>
      </c>
      <c r="J13" s="13"/>
      <c r="K13" s="23">
        <f>$E$3+1</f>
        <v>42097</v>
      </c>
      <c r="L13" s="19" t="str">
        <f t="shared" ca="1" si="4"/>
        <v/>
      </c>
      <c r="M13" s="19" t="str">
        <f t="shared" ca="1" si="5"/>
        <v/>
      </c>
      <c r="N13" s="38" t="str">
        <f t="shared" ca="1" si="6"/>
        <v/>
      </c>
      <c r="O13" s="36">
        <f t="shared" si="9"/>
        <v>42097</v>
      </c>
      <c r="P13" s="3">
        <v>8</v>
      </c>
    </row>
    <row r="14" spans="1:17" ht="15" customHeight="1" x14ac:dyDescent="0.25">
      <c r="D14" s="33">
        <v>0.54166666666666663</v>
      </c>
      <c r="E14" s="42" t="str">
        <f t="shared" ca="1" si="7"/>
        <v/>
      </c>
      <c r="F14" s="13" t="str">
        <f t="shared" ca="1" si="0"/>
        <v/>
      </c>
      <c r="G14" s="13" t="str">
        <f t="shared" ca="1" si="1"/>
        <v/>
      </c>
      <c r="H14" s="13" t="str">
        <f t="shared" ca="1" si="2"/>
        <v/>
      </c>
      <c r="I14" s="13" t="str">
        <f t="shared" si="3"/>
        <v>420960,5417</v>
      </c>
      <c r="J14" s="13"/>
      <c r="K14" s="20" t="str">
        <f>TEXT($E$3+2,"jjjj")</f>
        <v>samedi</v>
      </c>
      <c r="L14" s="15" t="str">
        <f t="shared" ca="1" si="4"/>
        <v/>
      </c>
      <c r="M14" s="15" t="str">
        <f t="shared" ca="1" si="5"/>
        <v/>
      </c>
      <c r="N14" s="37" t="str">
        <f t="shared" ca="1" si="6"/>
        <v/>
      </c>
      <c r="O14" s="36">
        <f>$E$3+2</f>
        <v>42098</v>
      </c>
      <c r="P14" s="3">
        <v>13</v>
      </c>
    </row>
    <row r="15" spans="1:17" ht="15" customHeight="1" x14ac:dyDescent="0.2">
      <c r="B15" s="24"/>
      <c r="D15" s="32">
        <v>0.5625</v>
      </c>
      <c r="E15" s="41" t="str">
        <f t="shared" ca="1" si="7"/>
        <v/>
      </c>
      <c r="F15" s="13" t="str">
        <f t="shared" ca="1" si="0"/>
        <v/>
      </c>
      <c r="G15" s="13" t="str">
        <f t="shared" ca="1" si="1"/>
        <v/>
      </c>
      <c r="H15" s="13" t="str">
        <f t="shared" ca="1" si="2"/>
        <v/>
      </c>
      <c r="I15" s="13" t="str">
        <f t="shared" si="3"/>
        <v>420960,5625</v>
      </c>
      <c r="J15" s="13"/>
      <c r="K15" s="75" t="str">
        <f>TEXT($E$3+2,"j-mmm")</f>
        <v>4-avr</v>
      </c>
      <c r="L15" s="15" t="str">
        <f t="shared" ca="1" si="4"/>
        <v/>
      </c>
      <c r="M15" s="15" t="str">
        <f t="shared" ca="1" si="5"/>
        <v/>
      </c>
      <c r="N15" s="37" t="str">
        <f t="shared" ca="1" si="6"/>
        <v/>
      </c>
      <c r="O15" s="36">
        <f t="shared" ref="O15:O18" si="10">$E$3+2</f>
        <v>42098</v>
      </c>
      <c r="P15" s="3">
        <v>13</v>
      </c>
    </row>
    <row r="16" spans="1:17" ht="15" customHeight="1" x14ac:dyDescent="0.2">
      <c r="D16" s="33">
        <v>0.58333333333333337</v>
      </c>
      <c r="E16" s="42" t="str">
        <f t="shared" ca="1" si="7"/>
        <v/>
      </c>
      <c r="F16" s="13" t="str">
        <f t="shared" ca="1" si="0"/>
        <v/>
      </c>
      <c r="G16" s="13" t="str">
        <f t="shared" ca="1" si="1"/>
        <v/>
      </c>
      <c r="H16" s="13" t="str">
        <f t="shared" ca="1" si="2"/>
        <v/>
      </c>
      <c r="I16" s="13" t="str">
        <f t="shared" si="3"/>
        <v>420960,5833</v>
      </c>
      <c r="J16" s="13"/>
      <c r="K16" s="75"/>
      <c r="L16" s="15" t="str">
        <f t="shared" ca="1" si="4"/>
        <v/>
      </c>
      <c r="M16" s="15" t="str">
        <f t="shared" ca="1" si="5"/>
        <v/>
      </c>
      <c r="N16" s="37" t="str">
        <f t="shared" ca="1" si="6"/>
        <v/>
      </c>
      <c r="O16" s="36">
        <f t="shared" si="10"/>
        <v>42098</v>
      </c>
      <c r="P16" s="3">
        <v>13</v>
      </c>
    </row>
    <row r="17" spans="4:16" ht="15" customHeight="1" x14ac:dyDescent="0.25">
      <c r="D17" s="32">
        <v>0.60416666666666663</v>
      </c>
      <c r="E17" s="41" t="str">
        <f t="shared" ca="1" si="7"/>
        <v/>
      </c>
      <c r="F17" s="13" t="str">
        <f t="shared" ca="1" si="0"/>
        <v/>
      </c>
      <c r="G17" s="13" t="str">
        <f t="shared" ca="1" si="1"/>
        <v/>
      </c>
      <c r="H17" s="13" t="str">
        <f t="shared" ca="1" si="2"/>
        <v/>
      </c>
      <c r="I17" s="13" t="str">
        <f t="shared" si="3"/>
        <v>420960,6042</v>
      </c>
      <c r="J17" s="13"/>
      <c r="K17" s="17"/>
      <c r="L17" s="15" t="str">
        <f t="shared" ca="1" si="4"/>
        <v/>
      </c>
      <c r="M17" s="15" t="str">
        <f t="shared" ca="1" si="5"/>
        <v/>
      </c>
      <c r="N17" s="37" t="str">
        <f t="shared" ca="1" si="6"/>
        <v/>
      </c>
      <c r="O17" s="36">
        <f t="shared" si="10"/>
        <v>42098</v>
      </c>
      <c r="P17" s="3">
        <v>13</v>
      </c>
    </row>
    <row r="18" spans="4:16" ht="15" customHeight="1" x14ac:dyDescent="0.2">
      <c r="D18" s="33">
        <v>0.625</v>
      </c>
      <c r="E18" s="42" t="str">
        <f t="shared" ca="1" si="7"/>
        <v/>
      </c>
      <c r="F18" s="13" t="str">
        <f t="shared" ca="1" si="0"/>
        <v/>
      </c>
      <c r="G18" s="13" t="str">
        <f t="shared" ca="1" si="1"/>
        <v/>
      </c>
      <c r="H18" s="13" t="str">
        <f t="shared" ca="1" si="2"/>
        <v/>
      </c>
      <c r="I18" s="13" t="str">
        <f t="shared" si="3"/>
        <v>420960,625</v>
      </c>
      <c r="J18" s="13"/>
      <c r="K18" s="18">
        <f>$E$3+2</f>
        <v>42098</v>
      </c>
      <c r="L18" s="19" t="str">
        <f t="shared" ca="1" si="4"/>
        <v/>
      </c>
      <c r="M18" s="19" t="str">
        <f t="shared" ca="1" si="5"/>
        <v/>
      </c>
      <c r="N18" s="38" t="str">
        <f t="shared" ca="1" si="6"/>
        <v/>
      </c>
      <c r="O18" s="36">
        <f t="shared" si="10"/>
        <v>42098</v>
      </c>
      <c r="P18" s="3">
        <v>13</v>
      </c>
    </row>
    <row r="19" spans="4:16" ht="15" customHeight="1" x14ac:dyDescent="0.25">
      <c r="D19" s="32">
        <v>0.64583333333333337</v>
      </c>
      <c r="E19" s="41" t="str">
        <f t="shared" ca="1" si="7"/>
        <v/>
      </c>
      <c r="F19" s="13" t="str">
        <f t="shared" ca="1" si="0"/>
        <v/>
      </c>
      <c r="G19" s="13" t="str">
        <f t="shared" ca="1" si="1"/>
        <v/>
      </c>
      <c r="H19" s="13" t="str">
        <f t="shared" ca="1" si="2"/>
        <v/>
      </c>
      <c r="I19" s="13" t="str">
        <f t="shared" si="3"/>
        <v>420960,6458</v>
      </c>
      <c r="J19" s="13"/>
      <c r="K19" s="25" t="str">
        <f>TEXT($E$3+3,"jjjj")</f>
        <v>dimanche</v>
      </c>
      <c r="L19" s="15" t="str">
        <f t="shared" ca="1" si="4"/>
        <v/>
      </c>
      <c r="M19" s="15" t="str">
        <f t="shared" ca="1" si="5"/>
        <v/>
      </c>
      <c r="N19" s="37" t="str">
        <f t="shared" ca="1" si="6"/>
        <v/>
      </c>
      <c r="O19" s="36">
        <f>$E$3+3</f>
        <v>42099</v>
      </c>
      <c r="P19" s="3">
        <v>18</v>
      </c>
    </row>
    <row r="20" spans="4:16" ht="15" customHeight="1" x14ac:dyDescent="0.2">
      <c r="D20" s="33">
        <v>0.66666666666666663</v>
      </c>
      <c r="E20" s="42" t="str">
        <f t="shared" ca="1" si="7"/>
        <v/>
      </c>
      <c r="F20" s="13" t="str">
        <f t="shared" ca="1" si="0"/>
        <v/>
      </c>
      <c r="G20" s="13" t="str">
        <f t="shared" ca="1" si="1"/>
        <v/>
      </c>
      <c r="H20" s="13" t="str">
        <f t="shared" ca="1" si="2"/>
        <v/>
      </c>
      <c r="I20" s="13" t="str">
        <f t="shared" si="3"/>
        <v>420960,6667</v>
      </c>
      <c r="J20" s="13"/>
      <c r="K20" s="75" t="str">
        <f>TEXT($E$3+3,"j-mmm")</f>
        <v>5-avr</v>
      </c>
      <c r="L20" s="15" t="str">
        <f t="shared" ca="1" si="4"/>
        <v/>
      </c>
      <c r="M20" s="15" t="str">
        <f t="shared" ca="1" si="5"/>
        <v/>
      </c>
      <c r="N20" s="37" t="str">
        <f t="shared" ca="1" si="6"/>
        <v/>
      </c>
      <c r="O20" s="36">
        <f t="shared" ref="O20:O23" si="11">$E$3+3</f>
        <v>42099</v>
      </c>
      <c r="P20" s="3">
        <v>18</v>
      </c>
    </row>
    <row r="21" spans="4:16" ht="15" customHeight="1" x14ac:dyDescent="0.2">
      <c r="D21" s="32">
        <v>0.6875</v>
      </c>
      <c r="E21" s="41" t="str">
        <f t="shared" ca="1" si="7"/>
        <v/>
      </c>
      <c r="F21" s="13" t="str">
        <f t="shared" ca="1" si="0"/>
        <v/>
      </c>
      <c r="G21" s="13" t="str">
        <f t="shared" ca="1" si="1"/>
        <v/>
      </c>
      <c r="H21" s="13" t="str">
        <f t="shared" ca="1" si="2"/>
        <v/>
      </c>
      <c r="I21" s="13" t="str">
        <f t="shared" si="3"/>
        <v>420960,6875</v>
      </c>
      <c r="J21" s="13"/>
      <c r="K21" s="75"/>
      <c r="L21" s="15" t="str">
        <f t="shared" ca="1" si="4"/>
        <v/>
      </c>
      <c r="M21" s="15" t="str">
        <f t="shared" ca="1" si="5"/>
        <v/>
      </c>
      <c r="N21" s="37" t="str">
        <f t="shared" ca="1" si="6"/>
        <v/>
      </c>
      <c r="O21" s="36">
        <f t="shared" si="11"/>
        <v>42099</v>
      </c>
      <c r="P21" s="3">
        <v>18</v>
      </c>
    </row>
    <row r="22" spans="4:16" ht="15" customHeight="1" x14ac:dyDescent="0.25">
      <c r="D22" s="33">
        <v>0.70833333333333337</v>
      </c>
      <c r="E22" s="42" t="str">
        <f t="shared" ca="1" si="7"/>
        <v/>
      </c>
      <c r="F22" s="13" t="str">
        <f t="shared" ca="1" si="0"/>
        <v/>
      </c>
      <c r="G22" s="13" t="str">
        <f t="shared" ca="1" si="1"/>
        <v/>
      </c>
      <c r="H22" s="13" t="str">
        <f t="shared" ca="1" si="2"/>
        <v/>
      </c>
      <c r="I22" s="13" t="str">
        <f t="shared" si="3"/>
        <v>420960,7083</v>
      </c>
      <c r="J22" s="13"/>
      <c r="K22" s="17"/>
      <c r="L22" s="15" t="str">
        <f t="shared" ca="1" si="4"/>
        <v/>
      </c>
      <c r="M22" s="15" t="str">
        <f t="shared" ca="1" si="5"/>
        <v/>
      </c>
      <c r="N22" s="37" t="str">
        <f t="shared" ca="1" si="6"/>
        <v/>
      </c>
      <c r="O22" s="36">
        <f t="shared" si="11"/>
        <v>42099</v>
      </c>
      <c r="P22" s="3">
        <v>18</v>
      </c>
    </row>
    <row r="23" spans="4:16" ht="15" customHeight="1" x14ac:dyDescent="0.2">
      <c r="D23" s="32">
        <v>0.72916666666666663</v>
      </c>
      <c r="E23" s="41" t="str">
        <f t="shared" ca="1" si="7"/>
        <v/>
      </c>
      <c r="F23" s="13" t="str">
        <f t="shared" ca="1" si="0"/>
        <v/>
      </c>
      <c r="G23" s="13" t="str">
        <f t="shared" ca="1" si="1"/>
        <v/>
      </c>
      <c r="H23" s="13" t="str">
        <f t="shared" ca="1" si="2"/>
        <v/>
      </c>
      <c r="I23" s="13" t="str">
        <f t="shared" si="3"/>
        <v>420960,7292</v>
      </c>
      <c r="J23" s="13"/>
      <c r="K23" s="26">
        <f>$E$3+3</f>
        <v>42099</v>
      </c>
      <c r="L23" s="19" t="str">
        <f t="shared" ca="1" si="4"/>
        <v/>
      </c>
      <c r="M23" s="19" t="str">
        <f t="shared" ca="1" si="5"/>
        <v/>
      </c>
      <c r="N23" s="38" t="str">
        <f t="shared" ca="1" si="6"/>
        <v/>
      </c>
      <c r="O23" s="36">
        <f t="shared" si="11"/>
        <v>42099</v>
      </c>
      <c r="P23" s="3">
        <v>18</v>
      </c>
    </row>
    <row r="24" spans="4:16" ht="15" customHeight="1" x14ac:dyDescent="0.25">
      <c r="D24" s="33">
        <v>0.75</v>
      </c>
      <c r="E24" s="42" t="str">
        <f t="shared" ca="1" si="7"/>
        <v/>
      </c>
      <c r="F24" s="13" t="str">
        <f t="shared" ca="1" si="0"/>
        <v/>
      </c>
      <c r="G24" s="13" t="str">
        <f t="shared" ca="1" si="1"/>
        <v/>
      </c>
      <c r="H24" s="13" t="str">
        <f t="shared" ca="1" si="2"/>
        <v/>
      </c>
      <c r="I24" s="13" t="str">
        <f t="shared" si="3"/>
        <v>420960,75</v>
      </c>
      <c r="J24" s="13"/>
      <c r="K24" s="27" t="str">
        <f>TEXT($E$3+4,"jjjj")</f>
        <v>lundi</v>
      </c>
      <c r="L24" s="15" t="str">
        <f t="shared" ca="1" si="4"/>
        <v/>
      </c>
      <c r="M24" s="15" t="str">
        <f t="shared" ca="1" si="5"/>
        <v/>
      </c>
      <c r="N24" s="37" t="str">
        <f t="shared" ca="1" si="6"/>
        <v/>
      </c>
      <c r="O24" s="36">
        <f>$E$3+4</f>
        <v>42100</v>
      </c>
      <c r="P24" s="3">
        <v>23</v>
      </c>
    </row>
    <row r="25" spans="4:16" ht="15" customHeight="1" x14ac:dyDescent="0.2">
      <c r="D25" s="32">
        <v>0.77083333333333337</v>
      </c>
      <c r="E25" s="41" t="str">
        <f t="shared" ca="1" si="7"/>
        <v/>
      </c>
      <c r="F25" s="13" t="str">
        <f t="shared" ca="1" si="0"/>
        <v/>
      </c>
      <c r="G25" s="13" t="str">
        <f t="shared" ca="1" si="1"/>
        <v/>
      </c>
      <c r="H25" s="13" t="str">
        <f t="shared" ca="1" si="2"/>
        <v/>
      </c>
      <c r="I25" s="13" t="str">
        <f t="shared" si="3"/>
        <v>420960,7708</v>
      </c>
      <c r="J25" s="13"/>
      <c r="K25" s="75" t="str">
        <f>TEXT($E$3+4,"j-mmm")</f>
        <v>6-avr</v>
      </c>
      <c r="L25" s="15" t="str">
        <f t="shared" ca="1" si="4"/>
        <v/>
      </c>
      <c r="M25" s="15" t="str">
        <f t="shared" ca="1" si="5"/>
        <v/>
      </c>
      <c r="N25" s="37" t="str">
        <f t="shared" ca="1" si="6"/>
        <v/>
      </c>
      <c r="O25" s="36">
        <f t="shared" ref="O25:O28" si="12">$E$3+4</f>
        <v>42100</v>
      </c>
      <c r="P25" s="3">
        <v>23</v>
      </c>
    </row>
    <row r="26" spans="4:16" ht="15" customHeight="1" x14ac:dyDescent="0.2">
      <c r="D26" s="33">
        <v>0.79166666666666663</v>
      </c>
      <c r="E26" s="42" t="str">
        <f t="shared" ca="1" si="7"/>
        <v/>
      </c>
      <c r="F26" s="13" t="str">
        <f t="shared" ca="1" si="0"/>
        <v/>
      </c>
      <c r="G26" s="13" t="str">
        <f t="shared" ca="1" si="1"/>
        <v/>
      </c>
      <c r="H26" s="13" t="str">
        <f t="shared" ca="1" si="2"/>
        <v/>
      </c>
      <c r="I26" s="13" t="str">
        <f t="shared" si="3"/>
        <v>420960,7917</v>
      </c>
      <c r="J26" s="13"/>
      <c r="K26" s="75"/>
      <c r="L26" s="15" t="str">
        <f t="shared" ca="1" si="4"/>
        <v/>
      </c>
      <c r="M26" s="15" t="str">
        <f t="shared" ca="1" si="5"/>
        <v/>
      </c>
      <c r="N26" s="37" t="str">
        <f t="shared" ca="1" si="6"/>
        <v/>
      </c>
      <c r="O26" s="36">
        <f t="shared" si="12"/>
        <v>42100</v>
      </c>
      <c r="P26" s="3">
        <v>23</v>
      </c>
    </row>
    <row r="27" spans="4:16" ht="15" customHeight="1" x14ac:dyDescent="0.25">
      <c r="D27" s="32">
        <v>0.8125</v>
      </c>
      <c r="E27" s="41" t="str">
        <f t="shared" ca="1" si="7"/>
        <v/>
      </c>
      <c r="F27" s="13" t="str">
        <f t="shared" ca="1" si="0"/>
        <v/>
      </c>
      <c r="G27" s="13" t="str">
        <f t="shared" ca="1" si="1"/>
        <v/>
      </c>
      <c r="H27" s="13" t="str">
        <f t="shared" ca="1" si="2"/>
        <v/>
      </c>
      <c r="I27" s="13" t="str">
        <f t="shared" si="3"/>
        <v>420960,8125</v>
      </c>
      <c r="K27" s="17"/>
      <c r="L27" s="15" t="str">
        <f t="shared" ca="1" si="4"/>
        <v/>
      </c>
      <c r="M27" s="15" t="str">
        <f t="shared" ca="1" si="5"/>
        <v/>
      </c>
      <c r="N27" s="37" t="str">
        <f t="shared" ca="1" si="6"/>
        <v/>
      </c>
      <c r="O27" s="36">
        <f t="shared" si="12"/>
        <v>42100</v>
      </c>
      <c r="P27" s="3">
        <v>23</v>
      </c>
    </row>
    <row r="28" spans="4:16" ht="15" customHeight="1" x14ac:dyDescent="0.2">
      <c r="D28" s="33">
        <v>0.83333333333333304</v>
      </c>
      <c r="E28" s="42" t="str">
        <f t="shared" ca="1" si="7"/>
        <v/>
      </c>
      <c r="F28" s="13" t="str">
        <f t="shared" ca="1" si="0"/>
        <v/>
      </c>
      <c r="G28" s="13" t="str">
        <f t="shared" ca="1" si="1"/>
        <v/>
      </c>
      <c r="H28" s="13" t="str">
        <f t="shared" ca="1" si="2"/>
        <v/>
      </c>
      <c r="I28" s="13" t="str">
        <f t="shared" si="3"/>
        <v>420960,8333</v>
      </c>
      <c r="K28" s="28">
        <f>$E$3+4</f>
        <v>42100</v>
      </c>
      <c r="L28" s="19" t="str">
        <f t="shared" ca="1" si="4"/>
        <v/>
      </c>
      <c r="M28" s="19" t="str">
        <f t="shared" ca="1" si="5"/>
        <v/>
      </c>
      <c r="N28" s="38" t="str">
        <f t="shared" ca="1" si="6"/>
        <v/>
      </c>
      <c r="O28" s="36">
        <f t="shared" si="12"/>
        <v>42100</v>
      </c>
      <c r="P28" s="3">
        <v>23</v>
      </c>
    </row>
    <row r="29" spans="4:16" ht="15" customHeight="1" x14ac:dyDescent="0.25">
      <c r="D29" s="32">
        <v>0.85416666666666596</v>
      </c>
      <c r="E29" s="41" t="str">
        <f t="shared" ca="1" si="7"/>
        <v/>
      </c>
      <c r="F29" s="13" t="str">
        <f t="shared" ca="1" si="0"/>
        <v/>
      </c>
      <c r="G29" s="13" t="str">
        <f t="shared" ca="1" si="1"/>
        <v/>
      </c>
      <c r="H29" s="13" t="str">
        <f t="shared" ca="1" si="2"/>
        <v/>
      </c>
      <c r="I29" s="13" t="str">
        <f t="shared" si="3"/>
        <v>420960,8542</v>
      </c>
      <c r="K29" s="25" t="str">
        <f>TEXT($E$3+5,"jjjj")</f>
        <v>mardi</v>
      </c>
      <c r="L29" s="15" t="str">
        <f t="shared" ca="1" si="4"/>
        <v/>
      </c>
      <c r="M29" s="15" t="str">
        <f t="shared" ca="1" si="5"/>
        <v/>
      </c>
      <c r="N29" s="37" t="str">
        <f t="shared" ca="1" si="6"/>
        <v/>
      </c>
      <c r="O29" s="36">
        <f>$E$3+5</f>
        <v>42101</v>
      </c>
      <c r="P29" s="3">
        <v>28</v>
      </c>
    </row>
    <row r="30" spans="4:16" ht="15" customHeight="1" x14ac:dyDescent="0.2">
      <c r="D30" s="33">
        <v>0.874999999999999</v>
      </c>
      <c r="E30" s="42" t="str">
        <f t="shared" ca="1" si="7"/>
        <v/>
      </c>
      <c r="F30" s="13" t="str">
        <f t="shared" ca="1" si="0"/>
        <v/>
      </c>
      <c r="G30" s="13" t="str">
        <f t="shared" ca="1" si="1"/>
        <v/>
      </c>
      <c r="H30" s="13" t="str">
        <f t="shared" ca="1" si="2"/>
        <v/>
      </c>
      <c r="I30" s="13" t="str">
        <f t="shared" si="3"/>
        <v>420960,875</v>
      </c>
      <c r="K30" s="75" t="str">
        <f>TEXT($E$3+5,"j-mmm")</f>
        <v>7-avr</v>
      </c>
      <c r="L30" s="15" t="str">
        <f t="shared" ca="1" si="4"/>
        <v/>
      </c>
      <c r="M30" s="15" t="str">
        <f t="shared" ca="1" si="5"/>
        <v/>
      </c>
      <c r="N30" s="37" t="str">
        <f t="shared" ca="1" si="6"/>
        <v/>
      </c>
      <c r="O30" s="36">
        <f t="shared" ref="O30:O33" si="13">$E$3+5</f>
        <v>42101</v>
      </c>
      <c r="P30" s="3">
        <v>28</v>
      </c>
    </row>
    <row r="31" spans="4:16" ht="15" customHeight="1" x14ac:dyDescent="0.2">
      <c r="D31" s="32">
        <v>0.89583333333333304</v>
      </c>
      <c r="E31" s="41" t="str">
        <f t="shared" ca="1" si="7"/>
        <v/>
      </c>
      <c r="F31" s="13" t="str">
        <f t="shared" ca="1" si="0"/>
        <v/>
      </c>
      <c r="G31" s="13" t="str">
        <f t="shared" ca="1" si="1"/>
        <v/>
      </c>
      <c r="H31" s="13" t="str">
        <f t="shared" ca="1" si="2"/>
        <v/>
      </c>
      <c r="I31" s="13" t="str">
        <f t="shared" si="3"/>
        <v>420960,8958</v>
      </c>
      <c r="K31" s="75"/>
      <c r="L31" s="15" t="str">
        <f t="shared" ca="1" si="4"/>
        <v/>
      </c>
      <c r="M31" s="15" t="str">
        <f t="shared" ca="1" si="5"/>
        <v/>
      </c>
      <c r="N31" s="37" t="str">
        <f t="shared" ca="1" si="6"/>
        <v/>
      </c>
      <c r="O31" s="36">
        <f t="shared" si="13"/>
        <v>42101</v>
      </c>
      <c r="P31" s="3">
        <v>28</v>
      </c>
    </row>
    <row r="32" spans="4:16" ht="15" customHeight="1" x14ac:dyDescent="0.25">
      <c r="D32" s="33">
        <v>0.91666666666666596</v>
      </c>
      <c r="E32" s="42" t="str">
        <f t="shared" ca="1" si="7"/>
        <v/>
      </c>
      <c r="F32" s="13" t="str">
        <f t="shared" ca="1" si="0"/>
        <v/>
      </c>
      <c r="G32" s="13" t="str">
        <f t="shared" ca="1" si="1"/>
        <v/>
      </c>
      <c r="H32" s="13" t="str">
        <f t="shared" ca="1" si="2"/>
        <v/>
      </c>
      <c r="I32" s="13" t="str">
        <f t="shared" si="3"/>
        <v>420960,9167</v>
      </c>
      <c r="K32" s="17"/>
      <c r="L32" s="15" t="str">
        <f t="shared" ca="1" si="4"/>
        <v/>
      </c>
      <c r="M32" s="15" t="str">
        <f t="shared" ca="1" si="5"/>
        <v/>
      </c>
      <c r="N32" s="37" t="str">
        <f t="shared" ca="1" si="6"/>
        <v/>
      </c>
      <c r="O32" s="36">
        <f t="shared" si="13"/>
        <v>42101</v>
      </c>
      <c r="P32" s="3">
        <v>28</v>
      </c>
    </row>
    <row r="33" spans="4:16" ht="15" customHeight="1" x14ac:dyDescent="0.2">
      <c r="D33" s="34">
        <v>0.937499999999999</v>
      </c>
      <c r="E33" s="43" t="str">
        <f t="shared" ca="1" si="7"/>
        <v/>
      </c>
      <c r="F33" s="13" t="str">
        <f t="shared" ca="1" si="0"/>
        <v/>
      </c>
      <c r="G33" s="13" t="str">
        <f t="shared" ca="1" si="1"/>
        <v/>
      </c>
      <c r="H33" s="13" t="str">
        <f t="shared" ca="1" si="2"/>
        <v/>
      </c>
      <c r="I33" s="13" t="str">
        <f t="shared" si="3"/>
        <v>420960,9375</v>
      </c>
      <c r="K33" s="26">
        <f>$E$3+5</f>
        <v>42101</v>
      </c>
      <c r="L33" s="19" t="str">
        <f t="shared" ca="1" si="4"/>
        <v/>
      </c>
      <c r="M33" s="19" t="str">
        <f t="shared" ca="1" si="5"/>
        <v/>
      </c>
      <c r="N33" s="38" t="str">
        <f t="shared" ca="1" si="6"/>
        <v/>
      </c>
      <c r="O33" s="36">
        <f t="shared" si="13"/>
        <v>42101</v>
      </c>
      <c r="P33" s="3">
        <v>28</v>
      </c>
    </row>
    <row r="34" spans="4:16" ht="15" customHeight="1" x14ac:dyDescent="0.2"/>
    <row r="35" spans="4:16" ht="15" customHeight="1" x14ac:dyDescent="0.2"/>
    <row r="36" spans="4:16" ht="15" hidden="1" customHeight="1" x14ac:dyDescent="0.2"/>
    <row r="37" spans="4:16" ht="15" hidden="1" customHeight="1" x14ac:dyDescent="0.2"/>
  </sheetData>
  <sheetProtection sheet="1" objects="1" scenarios="1" selectLockedCells="1"/>
  <mergeCells count="9">
    <mergeCell ref="B1:N1"/>
    <mergeCell ref="L2:N2"/>
    <mergeCell ref="L3:N3"/>
    <mergeCell ref="K5:K6"/>
    <mergeCell ref="K30:K31"/>
    <mergeCell ref="K25:K26"/>
    <mergeCell ref="K20:K21"/>
    <mergeCell ref="K15:K16"/>
    <mergeCell ref="K10:K11"/>
  </mergeCells>
  <conditionalFormatting sqref="L9:N13">
    <cfRule type="expression" dxfId="18" priority="21">
      <formula>OR(Fériés=$K$13,JoursFériés2014=$K$13,JoursFériés2015=$K$13)</formula>
    </cfRule>
    <cfRule type="expression" dxfId="17" priority="22">
      <formula>OR($K$9="samedi",$K$9="dimanche")</formula>
    </cfRule>
  </conditionalFormatting>
  <conditionalFormatting sqref="L19:N23">
    <cfRule type="expression" dxfId="16" priority="25">
      <formula>OR(Fériés=$K$23,JoursFériés2014=$K$23,JoursFériés2015=$K$23)</formula>
    </cfRule>
    <cfRule type="expression" dxfId="15" priority="26">
      <formula>OR($K$19="samedi",$K$19="dimanche")</formula>
    </cfRule>
  </conditionalFormatting>
  <conditionalFormatting sqref="L24:N28">
    <cfRule type="expression" dxfId="14" priority="27">
      <formula>OR(Fériés=$K$28,JoursFériés2014=$K$28,JoursFériés2015=$K$28)</formula>
    </cfRule>
    <cfRule type="expression" dxfId="13" priority="28">
      <formula>OR($K$24="samedi",$K$24="dimanche")</formula>
    </cfRule>
  </conditionalFormatting>
  <conditionalFormatting sqref="L4:N33">
    <cfRule type="expression" dxfId="12" priority="19">
      <formula>WEEKDAY($O4,2)&gt;5</formula>
    </cfRule>
  </conditionalFormatting>
  <conditionalFormatting sqref="L29:M33">
    <cfRule type="expression" dxfId="11" priority="29">
      <formula>OR($K$29="samedi",$K$29="dimanche")</formula>
    </cfRule>
    <cfRule type="expression" dxfId="10" priority="30">
      <formula>OR(Fériés=$K$33,JoursFériés2014=$K$33,JoursFériés2015=$K$33)</formula>
    </cfRule>
  </conditionalFormatting>
  <conditionalFormatting sqref="D4:D33">
    <cfRule type="expression" dxfId="9" priority="3">
      <formula>D4=H4</formula>
    </cfRule>
    <cfRule type="expression" dxfId="8" priority="11">
      <formula>G4&lt;&gt;""</formula>
    </cfRule>
    <cfRule type="expression" dxfId="7" priority="12">
      <formula>ROUND(D4,4)=ROUND(G4,4)</formula>
    </cfRule>
  </conditionalFormatting>
  <conditionalFormatting sqref="E4:E33">
    <cfRule type="expression" dxfId="6" priority="8">
      <formula>OR(TEXT(DATEVALUE(Valdate),"jjjj")="samedi",TEXT(DATEVALUE(Valdate),"jjjj")="dimanche")</formula>
    </cfRule>
    <cfRule type="expression" dxfId="5" priority="9">
      <formula>OR(Fériés=$E$3,JoursFériés2014=$E$3,JoursFériés2015=$E$3)</formula>
    </cfRule>
  </conditionalFormatting>
  <conditionalFormatting sqref="L14:N18">
    <cfRule type="expression" dxfId="4" priority="6">
      <formula>OR(Fériés=$K$18,JoursFériés2014=$K$18,JoursFériés2015=$K$18)</formula>
    </cfRule>
    <cfRule type="expression" dxfId="3" priority="7">
      <formula>OR($K$14="samedi",$K$14="dimanche")</formula>
    </cfRule>
  </conditionalFormatting>
  <conditionalFormatting sqref="N29:N33">
    <cfRule type="expression" dxfId="2" priority="4">
      <formula>OR(Fériés=$K$28,JoursFériés2014=$K$28,JoursFériés2015=$K$28)</formula>
    </cfRule>
    <cfRule type="expression" dxfId="1" priority="5">
      <formula>OR($K$29="samedi",$K$29="dimanche")</formula>
    </cfRule>
  </conditionalFormatting>
  <conditionalFormatting sqref="L4:N33">
    <cfRule type="expression" dxfId="0" priority="32">
      <formula>COUNTIF(Fériés,$O4)&gt;0</formula>
    </cfRule>
  </conditionalFormatting>
  <printOptions horizontalCentered="1"/>
  <pageMargins left="0.25" right="0.25" top="0.75" bottom="0.75" header="0.3" footer="0.3"/>
  <pageSetup fitToHeight="0" orientation="landscape" r:id="rId1"/>
  <drawing r:id="rId2"/>
  <legacyDrawing r:id="rId3"/>
  <picture r:id="rId4"/>
  <controls>
    <mc:AlternateContent xmlns:mc="http://schemas.openxmlformats.org/markup-compatibility/2006">
      <mc:Choice Requires="x14">
        <control shapeId="1025" r:id="rId5" name="MonthView_excelpage">
          <controlPr defaultSize="0" autoFill="0" autoLine="0" autoPict="0" r:id="rId6">
            <anchor moveWithCells="1">
              <from>
                <xdr:col>1</xdr:col>
                <xdr:colOff>95250</xdr:colOff>
                <xdr:row>3</xdr:row>
                <xdr:rowOff>47625</xdr:rowOff>
              </from>
              <to>
                <xdr:col>1</xdr:col>
                <xdr:colOff>2466975</xdr:colOff>
                <xdr:row>12</xdr:row>
                <xdr:rowOff>85725</xdr:rowOff>
              </to>
            </anchor>
          </controlPr>
        </control>
      </mc:Choice>
      <mc:Fallback>
        <control shapeId="1025" r:id="rId5" name="MonthView_excelpag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données">
    <tabColor theme="3"/>
    <pageSetUpPr autoPageBreaks="0"/>
  </sheetPr>
  <dimension ref="A1:M31"/>
  <sheetViews>
    <sheetView showGridLines="0" zoomScaleNormal="100" workbookViewId="0">
      <selection activeCell="E17" sqref="E17"/>
    </sheetView>
  </sheetViews>
  <sheetFormatPr baseColWidth="10" defaultColWidth="9.5" defaultRowHeight="18.75" customHeight="1" x14ac:dyDescent="0.2"/>
  <cols>
    <col min="1" max="1" width="25.83203125" style="52" customWidth="1"/>
    <col min="2" max="3" width="12.83203125" style="60" customWidth="1"/>
    <col min="4" max="4" width="17" style="60" customWidth="1"/>
    <col min="5" max="5" width="16.83203125" style="55" customWidth="1"/>
    <col min="6" max="6" width="23.5" style="55" customWidth="1"/>
    <col min="7" max="7" width="24.1640625" style="55" customWidth="1"/>
    <col min="8" max="8" width="11.1640625" style="60" customWidth="1"/>
    <col min="9" max="9" width="16.83203125" style="55" customWidth="1"/>
    <col min="10" max="16384" width="9.5" style="55"/>
  </cols>
  <sheetData>
    <row r="1" spans="1:13" ht="18.75" customHeight="1" x14ac:dyDescent="0.2">
      <c r="A1" s="52" t="str">
        <f ca="1">UPPER(TEXT(TODAY(),"jj/mm/aaaa"))&amp;" au "&amp;UPPER(TEXT(TODAY()+5,"jj/mm/aaaa"))</f>
        <v>02/04/2015 au 07/04/2015</v>
      </c>
      <c r="B1" s="53">
        <f ca="1">YEAR(TODAY())</f>
        <v>2015</v>
      </c>
      <c r="C1" s="54" t="s">
        <v>27</v>
      </c>
      <c r="D1" s="54" t="s">
        <v>15</v>
      </c>
      <c r="E1" s="54" t="s">
        <v>16</v>
      </c>
      <c r="F1" s="54" t="s">
        <v>17</v>
      </c>
      <c r="G1" s="54" t="s">
        <v>41</v>
      </c>
      <c r="H1" s="53" t="s">
        <v>25</v>
      </c>
      <c r="I1" s="53" t="s">
        <v>22</v>
      </c>
      <c r="J1" s="54" t="s">
        <v>58</v>
      </c>
    </row>
    <row r="2" spans="1:13" ht="18.75" customHeight="1" x14ac:dyDescent="0.2">
      <c r="A2" s="52" t="s">
        <v>1</v>
      </c>
      <c r="B2" s="56">
        <f ca="1">DATE(B1,1,1)</f>
        <v>42005</v>
      </c>
      <c r="C2" s="57" t="s">
        <v>48</v>
      </c>
      <c r="D2" s="55" t="s">
        <v>16</v>
      </c>
      <c r="E2" s="55" t="s">
        <v>42</v>
      </c>
      <c r="F2" s="58" t="s">
        <v>70</v>
      </c>
      <c r="G2" s="55" t="s">
        <v>39</v>
      </c>
      <c r="H2" s="59">
        <v>0.33333333333333331</v>
      </c>
      <c r="I2" s="55" t="s">
        <v>28</v>
      </c>
      <c r="J2" s="54" t="s">
        <v>59</v>
      </c>
      <c r="M2" s="60"/>
    </row>
    <row r="3" spans="1:13" ht="18.75" customHeight="1" x14ac:dyDescent="0.2">
      <c r="A3" s="52" t="s">
        <v>18</v>
      </c>
      <c r="B3" s="56">
        <f ca="1">ROUND(DATE(B1,4,MOD(234-11*MOD(B1,19),30))/7,0)*7-6</f>
        <v>42099</v>
      </c>
      <c r="C3" s="57" t="s">
        <v>49</v>
      </c>
      <c r="D3" s="55" t="s">
        <v>17</v>
      </c>
      <c r="E3" s="55" t="s">
        <v>43</v>
      </c>
      <c r="F3" s="58" t="s">
        <v>71</v>
      </c>
      <c r="G3" s="55" t="s">
        <v>44</v>
      </c>
      <c r="H3" s="59">
        <v>0.35416666666666669</v>
      </c>
      <c r="I3" s="55" t="s">
        <v>29</v>
      </c>
      <c r="J3" s="54" t="s">
        <v>60</v>
      </c>
      <c r="M3" s="60"/>
    </row>
    <row r="4" spans="1:13" ht="18.75" customHeight="1" x14ac:dyDescent="0.2">
      <c r="A4" s="52" t="s">
        <v>2</v>
      </c>
      <c r="B4" s="56">
        <f ca="1">B3+1</f>
        <v>42100</v>
      </c>
      <c r="C4" s="57" t="s">
        <v>50</v>
      </c>
      <c r="D4" s="55" t="s">
        <v>40</v>
      </c>
      <c r="E4" s="55" t="s">
        <v>45</v>
      </c>
      <c r="F4" s="58" t="s">
        <v>72</v>
      </c>
      <c r="G4" s="55" t="s">
        <v>38</v>
      </c>
      <c r="H4" s="59">
        <v>0.375</v>
      </c>
      <c r="I4" s="55" t="s">
        <v>30</v>
      </c>
      <c r="J4" s="54" t="s">
        <v>61</v>
      </c>
      <c r="M4" s="60"/>
    </row>
    <row r="5" spans="1:13" ht="18.75" customHeight="1" x14ac:dyDescent="0.2">
      <c r="A5" s="52" t="s">
        <v>3</v>
      </c>
      <c r="B5" s="56">
        <f ca="1">DATE(B1,5,1)</f>
        <v>42125</v>
      </c>
      <c r="C5" s="57" t="s">
        <v>51</v>
      </c>
      <c r="D5" s="55"/>
      <c r="E5" s="55" t="s">
        <v>46</v>
      </c>
      <c r="F5" s="58" t="s">
        <v>73</v>
      </c>
      <c r="G5" s="55" t="s">
        <v>47</v>
      </c>
      <c r="H5" s="59">
        <v>0.39583333333333298</v>
      </c>
      <c r="I5" s="55" t="s">
        <v>31</v>
      </c>
      <c r="J5" s="54" t="s">
        <v>62</v>
      </c>
    </row>
    <row r="6" spans="1:13" ht="18.75" customHeight="1" x14ac:dyDescent="0.2">
      <c r="A6" s="61" t="s">
        <v>11</v>
      </c>
      <c r="B6" s="56">
        <f ca="1">DATE(B1,5,8)</f>
        <v>42132</v>
      </c>
      <c r="C6" s="57" t="s">
        <v>52</v>
      </c>
      <c r="D6" s="55"/>
      <c r="F6" s="58"/>
      <c r="H6" s="59">
        <v>0.41666666666666702</v>
      </c>
      <c r="I6" s="55" t="s">
        <v>32</v>
      </c>
      <c r="J6" s="54" t="s">
        <v>63</v>
      </c>
      <c r="M6" s="60"/>
    </row>
    <row r="7" spans="1:13" ht="18.75" customHeight="1" x14ac:dyDescent="0.2">
      <c r="A7" s="52" t="s">
        <v>4</v>
      </c>
      <c r="B7" s="56">
        <f ca="1">B3+38</f>
        <v>42137</v>
      </c>
      <c r="C7" s="57" t="s">
        <v>53</v>
      </c>
      <c r="D7" s="57"/>
      <c r="F7" s="58"/>
      <c r="H7" s="59">
        <v>0.4375</v>
      </c>
      <c r="I7" s="55" t="s">
        <v>33</v>
      </c>
      <c r="J7" s="54" t="s">
        <v>64</v>
      </c>
      <c r="M7" s="60"/>
    </row>
    <row r="8" spans="1:13" ht="18.75" customHeight="1" x14ac:dyDescent="0.2">
      <c r="A8" s="52" t="s">
        <v>5</v>
      </c>
      <c r="B8" s="56">
        <f ca="1">B3+49</f>
        <v>42148</v>
      </c>
      <c r="C8" s="57" t="s">
        <v>54</v>
      </c>
      <c r="D8" s="57"/>
      <c r="F8" s="58"/>
      <c r="H8" s="59">
        <v>0.45833333333333298</v>
      </c>
      <c r="I8" s="55" t="s">
        <v>34</v>
      </c>
      <c r="J8" s="54" t="s">
        <v>65</v>
      </c>
      <c r="M8" s="60"/>
    </row>
    <row r="9" spans="1:13" ht="18.75" customHeight="1" x14ac:dyDescent="0.2">
      <c r="A9" s="52" t="s">
        <v>6</v>
      </c>
      <c r="B9" s="56">
        <f ca="1">DATE(B1,7,14)</f>
        <v>42199</v>
      </c>
      <c r="C9" s="57" t="s">
        <v>55</v>
      </c>
      <c r="D9" s="57"/>
      <c r="F9" s="58"/>
      <c r="H9" s="59">
        <v>0.47916666666666702</v>
      </c>
      <c r="I9" s="55" t="s">
        <v>35</v>
      </c>
      <c r="J9" s="54" t="s">
        <v>66</v>
      </c>
    </row>
    <row r="10" spans="1:13" ht="18.75" customHeight="1" x14ac:dyDescent="0.2">
      <c r="A10" s="52" t="s">
        <v>7</v>
      </c>
      <c r="B10" s="56">
        <f ca="1">DATE(B1,8,15)</f>
        <v>42231</v>
      </c>
      <c r="C10" s="57" t="s">
        <v>56</v>
      </c>
      <c r="D10" s="57"/>
      <c r="F10" s="58"/>
      <c r="H10" s="59">
        <v>0.5</v>
      </c>
      <c r="I10" s="55" t="s">
        <v>36</v>
      </c>
      <c r="J10" s="54" t="s">
        <v>67</v>
      </c>
      <c r="M10" s="60"/>
    </row>
    <row r="11" spans="1:13" ht="18.75" customHeight="1" x14ac:dyDescent="0.2">
      <c r="A11" s="52" t="s">
        <v>8</v>
      </c>
      <c r="B11" s="56">
        <f ca="1">DATE(B1,11,1)</f>
        <v>42309</v>
      </c>
      <c r="C11" s="57" t="s">
        <v>57</v>
      </c>
      <c r="D11" s="57"/>
      <c r="F11" s="58"/>
      <c r="H11" s="59">
        <v>0.52083333333333304</v>
      </c>
      <c r="I11" s="55" t="s">
        <v>37</v>
      </c>
      <c r="J11" s="54" t="s">
        <v>68</v>
      </c>
      <c r="M11" s="60"/>
    </row>
    <row r="12" spans="1:13" ht="18.75" customHeight="1" x14ac:dyDescent="0.2">
      <c r="A12" s="52" t="s">
        <v>9</v>
      </c>
      <c r="B12" s="56">
        <f ca="1">DATE(B1,11,11)</f>
        <v>42319</v>
      </c>
      <c r="C12" s="57"/>
      <c r="D12" s="57"/>
      <c r="F12" s="58"/>
      <c r="H12" s="59">
        <v>0.54166666666666696</v>
      </c>
      <c r="J12" s="54" t="s">
        <v>69</v>
      </c>
      <c r="M12" s="60"/>
    </row>
    <row r="13" spans="1:13" ht="18.75" customHeight="1" x14ac:dyDescent="0.2">
      <c r="A13" s="52" t="s">
        <v>10</v>
      </c>
      <c r="B13" s="56">
        <f ca="1">DATE(B1,12,25)</f>
        <v>42363</v>
      </c>
      <c r="C13" s="57"/>
      <c r="D13" s="57"/>
      <c r="F13" s="58"/>
      <c r="H13" s="59">
        <v>0.5625</v>
      </c>
      <c r="M13" s="60"/>
    </row>
    <row r="14" spans="1:13" ht="18.75" customHeight="1" x14ac:dyDescent="0.2">
      <c r="B14" s="56">
        <f ca="1">DATE(B1+1,1,1)</f>
        <v>42370</v>
      </c>
      <c r="H14" s="59">
        <v>0.58333333333333304</v>
      </c>
      <c r="M14" s="60"/>
    </row>
    <row r="15" spans="1:13" ht="18.75" customHeight="1" x14ac:dyDescent="0.2">
      <c r="B15" s="56">
        <f ca="1">ROUND(DATE(B1+1,4,MOD(234-11*MOD(B1+1,19),30))/7,0)*7-6</f>
        <v>42456</v>
      </c>
      <c r="H15" s="59">
        <v>0.60416666666666696</v>
      </c>
      <c r="M15" s="60"/>
    </row>
    <row r="16" spans="1:13" ht="18.75" customHeight="1" x14ac:dyDescent="0.2">
      <c r="B16" s="56">
        <f ca="1">B15+1</f>
        <v>42457</v>
      </c>
      <c r="H16" s="59">
        <v>0.625</v>
      </c>
      <c r="M16" s="60"/>
    </row>
    <row r="17" spans="2:13" ht="18.75" customHeight="1" x14ac:dyDescent="0.2">
      <c r="B17" s="56">
        <f ca="1">DATE(B1+1,5,1)</f>
        <v>42491</v>
      </c>
      <c r="H17" s="59">
        <v>0.64583333333333404</v>
      </c>
      <c r="M17" s="60"/>
    </row>
    <row r="18" spans="2:13" ht="18.75" customHeight="1" x14ac:dyDescent="0.2">
      <c r="B18" s="56">
        <f ca="1">DATE(B1+1,5,8)</f>
        <v>42498</v>
      </c>
      <c r="H18" s="59">
        <v>0.66666666666666696</v>
      </c>
      <c r="M18" s="60"/>
    </row>
    <row r="19" spans="2:13" ht="18.75" customHeight="1" x14ac:dyDescent="0.2">
      <c r="B19" s="56">
        <f ca="1">B15+38</f>
        <v>42494</v>
      </c>
      <c r="H19" s="59">
        <v>0.6875</v>
      </c>
      <c r="M19" s="60"/>
    </row>
    <row r="20" spans="2:13" ht="18.75" customHeight="1" x14ac:dyDescent="0.2">
      <c r="B20" s="56">
        <f ca="1">B15+49</f>
        <v>42505</v>
      </c>
      <c r="H20" s="59">
        <v>0.70833333333333404</v>
      </c>
      <c r="M20" s="60"/>
    </row>
    <row r="21" spans="2:13" ht="18.75" customHeight="1" x14ac:dyDescent="0.2">
      <c r="B21" s="56">
        <f ca="1">DATE(B1+1,7,14)</f>
        <v>42565</v>
      </c>
      <c r="H21" s="59">
        <v>0.72916666666666696</v>
      </c>
      <c r="M21" s="60"/>
    </row>
    <row r="22" spans="2:13" ht="18.75" customHeight="1" x14ac:dyDescent="0.2">
      <c r="B22" s="56">
        <f ca="1">DATE(B1+1,8,15)</f>
        <v>42597</v>
      </c>
      <c r="H22" s="59">
        <v>0.75</v>
      </c>
      <c r="M22" s="60"/>
    </row>
    <row r="23" spans="2:13" ht="18.75" customHeight="1" x14ac:dyDescent="0.2">
      <c r="B23" s="56">
        <f ca="1">DATE(B1+1,11,1)</f>
        <v>42675</v>
      </c>
      <c r="H23" s="59">
        <v>0.77083333333333404</v>
      </c>
      <c r="M23" s="60"/>
    </row>
    <row r="24" spans="2:13" ht="18.75" customHeight="1" x14ac:dyDescent="0.2">
      <c r="B24" s="56">
        <f ca="1">DATE(B1+1,11,11)</f>
        <v>42685</v>
      </c>
      <c r="H24" s="59">
        <v>0.79166666666666696</v>
      </c>
      <c r="M24" s="60"/>
    </row>
    <row r="25" spans="2:13" ht="18.75" customHeight="1" x14ac:dyDescent="0.2">
      <c r="B25" s="56">
        <f ca="1">DATE(B1+1,12,25)</f>
        <v>42729</v>
      </c>
      <c r="H25" s="59">
        <v>0.812500000000001</v>
      </c>
      <c r="M25" s="60"/>
    </row>
    <row r="26" spans="2:13" ht="18.75" customHeight="1" x14ac:dyDescent="0.2">
      <c r="H26" s="59">
        <v>0.83333333333333404</v>
      </c>
      <c r="M26" s="60"/>
    </row>
    <row r="27" spans="2:13" ht="18.75" customHeight="1" x14ac:dyDescent="0.2">
      <c r="H27" s="59">
        <v>0.85416666666666696</v>
      </c>
      <c r="M27" s="60"/>
    </row>
    <row r="28" spans="2:13" ht="18.75" customHeight="1" x14ac:dyDescent="0.2">
      <c r="H28" s="59">
        <v>0.875000000000001</v>
      </c>
      <c r="M28" s="60"/>
    </row>
    <row r="29" spans="2:13" ht="18.75" customHeight="1" x14ac:dyDescent="0.2">
      <c r="H29" s="59">
        <v>0.89583333333333404</v>
      </c>
      <c r="M29" s="60"/>
    </row>
    <row r="30" spans="2:13" ht="18.75" customHeight="1" x14ac:dyDescent="0.2">
      <c r="H30" s="59">
        <v>0.91666666666666696</v>
      </c>
    </row>
    <row r="31" spans="2:13" ht="18.75" customHeight="1" x14ac:dyDescent="0.2">
      <c r="H31" s="59">
        <v>0.9375</v>
      </c>
    </row>
  </sheetData>
  <sortState ref="G2:G5">
    <sortCondition ref="G2"/>
  </sortState>
  <pageMargins left="0.7" right="0.7" top="0.75" bottom="0.75" header="0.3" footer="0.3"/>
  <pageSetup orientation="landscape"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BD_CAL">
    <tabColor theme="3" tint="0.749992370372631"/>
    <pageSetUpPr autoPageBreaks="0" fitToPage="1"/>
  </sheetPr>
  <dimension ref="A1:L365"/>
  <sheetViews>
    <sheetView showGridLines="0" zoomScale="80" zoomScaleNormal="80" workbookViewId="0">
      <selection activeCell="E30" sqref="E30"/>
    </sheetView>
  </sheetViews>
  <sheetFormatPr baseColWidth="10" defaultColWidth="9.5" defaultRowHeight="12" x14ac:dyDescent="0.2"/>
  <cols>
    <col min="1" max="1" width="22.83203125" style="62" customWidth="1"/>
    <col min="2" max="2" width="10.5" style="62" customWidth="1"/>
    <col min="3" max="3" width="9.5" style="62" customWidth="1"/>
    <col min="4" max="4" width="28.5" style="62" customWidth="1"/>
    <col min="5" max="5" width="29.6640625" style="62" customWidth="1"/>
    <col min="6" max="6" width="27.5" style="62" customWidth="1"/>
    <col min="7" max="7" width="34.33203125" style="62" customWidth="1"/>
    <col min="8" max="8" width="40.83203125" style="62" customWidth="1"/>
    <col min="9" max="9" width="29.5" style="62" customWidth="1"/>
    <col min="10" max="10" width="28.1640625" style="62" customWidth="1"/>
    <col min="11" max="16384" width="9.5" style="62"/>
  </cols>
  <sheetData>
    <row r="1" spans="1:12" ht="42.75" customHeight="1" x14ac:dyDescent="0.2">
      <c r="A1" s="1" t="s">
        <v>19</v>
      </c>
      <c r="B1" s="1" t="s">
        <v>20</v>
      </c>
      <c r="C1" s="1" t="s">
        <v>21</v>
      </c>
      <c r="D1" s="1" t="s">
        <v>22</v>
      </c>
      <c r="E1" s="1" t="s">
        <v>15</v>
      </c>
      <c r="F1" s="1" t="s">
        <v>23</v>
      </c>
      <c r="G1" s="2" t="s">
        <v>24</v>
      </c>
      <c r="H1" s="2" t="s">
        <v>26</v>
      </c>
      <c r="K1" s="63"/>
    </row>
    <row r="2" spans="1:12" ht="12" customHeight="1" x14ac:dyDescent="0.2">
      <c r="A2" s="64">
        <v>42094</v>
      </c>
      <c r="B2" s="65">
        <v>0.39583333333333331</v>
      </c>
      <c r="C2" s="65">
        <v>0.41666666666666669</v>
      </c>
      <c r="D2" s="66" t="s">
        <v>29</v>
      </c>
      <c r="E2" s="66" t="s">
        <v>16</v>
      </c>
      <c r="F2" s="66" t="s">
        <v>42</v>
      </c>
      <c r="G2" s="66" t="str">
        <f>IF(A2="","",I2&amp;A2&amp;"|"&amp;COUNTIFS($A$2:A2,A2,$I$2:I2,I2))</f>
        <v>Objet 142094|1</v>
      </c>
      <c r="H2" s="66" t="str">
        <f t="shared" ref="H2:H10" si="0">I2&amp;A2 &amp;ROUND(B2,4)</f>
        <v>Objet 1420940,3958</v>
      </c>
      <c r="I2" s="67" t="s">
        <v>48</v>
      </c>
      <c r="K2" s="68"/>
      <c r="L2" s="68"/>
    </row>
    <row r="3" spans="1:12" ht="12" customHeight="1" x14ac:dyDescent="0.2">
      <c r="A3" s="64">
        <v>42101</v>
      </c>
      <c r="B3" s="65">
        <v>0.39583333333333331</v>
      </c>
      <c r="C3" s="65">
        <v>0.41666666666666669</v>
      </c>
      <c r="D3" s="66" t="s">
        <v>29</v>
      </c>
      <c r="E3" s="66" t="s">
        <v>16</v>
      </c>
      <c r="F3" s="66" t="s">
        <v>42</v>
      </c>
      <c r="G3" s="66" t="str">
        <f>IF(A3="","",I3&amp;A3&amp;"|"&amp;COUNTIFS($A$2:A3,A3,$I$2:I3,I3))</f>
        <v>Objet 142101|1</v>
      </c>
      <c r="H3" s="66" t="str">
        <f t="shared" si="0"/>
        <v>Objet 1421010,3958</v>
      </c>
      <c r="I3" s="67" t="s">
        <v>48</v>
      </c>
      <c r="K3" s="68"/>
      <c r="L3" s="68"/>
    </row>
    <row r="4" spans="1:12" ht="12" customHeight="1" x14ac:dyDescent="0.2">
      <c r="A4" s="64">
        <v>42108</v>
      </c>
      <c r="B4" s="65">
        <v>0.39583333333333331</v>
      </c>
      <c r="C4" s="65">
        <v>0.41666666666666669</v>
      </c>
      <c r="D4" s="66" t="s">
        <v>29</v>
      </c>
      <c r="E4" s="66" t="s">
        <v>16</v>
      </c>
      <c r="F4" s="66" t="s">
        <v>42</v>
      </c>
      <c r="G4" s="66" t="str">
        <f>IF(A4="","",I4&amp;A4&amp;"|"&amp;COUNTIFS($A$2:A4,A4,$I$2:I4,I4))</f>
        <v>Objet 142108|1</v>
      </c>
      <c r="H4" s="66" t="str">
        <f t="shared" si="0"/>
        <v>Objet 1421080,3958</v>
      </c>
      <c r="I4" s="67" t="s">
        <v>48</v>
      </c>
      <c r="K4" s="68"/>
      <c r="L4" s="68"/>
    </row>
    <row r="5" spans="1:12" ht="12" customHeight="1" x14ac:dyDescent="0.2">
      <c r="A5" s="64">
        <v>42115</v>
      </c>
      <c r="B5" s="65">
        <v>0.39583333333333331</v>
      </c>
      <c r="C5" s="65">
        <v>0.41666666666666669</v>
      </c>
      <c r="D5" s="66" t="s">
        <v>29</v>
      </c>
      <c r="E5" s="66" t="s">
        <v>16</v>
      </c>
      <c r="F5" s="66" t="s">
        <v>42</v>
      </c>
      <c r="G5" s="66" t="str">
        <f>IF(A5="","",I5&amp;A5&amp;"|"&amp;COUNTIFS($A$2:A5,A5,$I$2:I5,I5))</f>
        <v>Objet 142115|1</v>
      </c>
      <c r="H5" s="66" t="str">
        <f t="shared" si="0"/>
        <v>Objet 1421150,3958</v>
      </c>
      <c r="I5" s="67" t="s">
        <v>48</v>
      </c>
      <c r="K5" s="68"/>
      <c r="L5" s="68"/>
    </row>
    <row r="6" spans="1:12" x14ac:dyDescent="0.2">
      <c r="A6" s="64">
        <v>42122</v>
      </c>
      <c r="B6" s="65">
        <v>0.39583333333333331</v>
      </c>
      <c r="C6" s="65">
        <v>0.41666666666666669</v>
      </c>
      <c r="D6" s="66" t="s">
        <v>29</v>
      </c>
      <c r="E6" s="66" t="s">
        <v>16</v>
      </c>
      <c r="F6" s="66" t="s">
        <v>42</v>
      </c>
      <c r="G6" s="66" t="str">
        <f>IF(A6="","",I6&amp;A6&amp;"|"&amp;COUNTIFS($A$2:A6,A6,$I$2:I6,I6))</f>
        <v>Objet 142122|1</v>
      </c>
      <c r="H6" s="66" t="str">
        <f t="shared" si="0"/>
        <v>Objet 1421220,3958</v>
      </c>
      <c r="I6" s="67" t="s">
        <v>48</v>
      </c>
      <c r="K6" s="68"/>
      <c r="L6" s="68"/>
    </row>
    <row r="7" spans="1:12" x14ac:dyDescent="0.2">
      <c r="A7" s="64">
        <v>42129</v>
      </c>
      <c r="B7" s="65">
        <v>0.39583333333333331</v>
      </c>
      <c r="C7" s="65">
        <v>0.41666666666666669</v>
      </c>
      <c r="D7" s="66" t="s">
        <v>29</v>
      </c>
      <c r="E7" s="66" t="s">
        <v>16</v>
      </c>
      <c r="F7" s="66" t="s">
        <v>42</v>
      </c>
      <c r="G7" s="66" t="str">
        <f>IF(A7="","",I7&amp;A7&amp;"|"&amp;COUNTIFS($A$2:A7,A7,$I$2:I7,I7))</f>
        <v>Objet 142129|1</v>
      </c>
      <c r="H7" s="66" t="str">
        <f t="shared" si="0"/>
        <v>Objet 1421290,3958</v>
      </c>
      <c r="I7" s="67" t="s">
        <v>48</v>
      </c>
      <c r="K7" s="68"/>
      <c r="L7" s="68"/>
    </row>
    <row r="8" spans="1:12" x14ac:dyDescent="0.2">
      <c r="A8" s="64">
        <v>42136</v>
      </c>
      <c r="B8" s="65">
        <v>0.39583333333333331</v>
      </c>
      <c r="C8" s="65">
        <v>0.41666666666666669</v>
      </c>
      <c r="D8" s="66" t="s">
        <v>29</v>
      </c>
      <c r="E8" s="66" t="s">
        <v>16</v>
      </c>
      <c r="F8" s="66" t="s">
        <v>42</v>
      </c>
      <c r="G8" s="66" t="str">
        <f>IF(A8="","",I8&amp;A8&amp;"|"&amp;COUNTIFS($A$2:A8,A8,$I$2:I8,I8))</f>
        <v>Objet 142136|1</v>
      </c>
      <c r="H8" s="66" t="str">
        <f t="shared" si="0"/>
        <v>Objet 1421360,3958</v>
      </c>
      <c r="I8" s="67" t="s">
        <v>48</v>
      </c>
      <c r="K8" s="68"/>
      <c r="L8" s="68"/>
    </row>
    <row r="9" spans="1:12" x14ac:dyDescent="0.2">
      <c r="A9" s="64">
        <v>42143</v>
      </c>
      <c r="B9" s="65">
        <v>0.39583333333333331</v>
      </c>
      <c r="C9" s="65">
        <v>0.41666666666666669</v>
      </c>
      <c r="D9" s="66" t="s">
        <v>29</v>
      </c>
      <c r="E9" s="66" t="s">
        <v>16</v>
      </c>
      <c r="F9" s="66" t="s">
        <v>42</v>
      </c>
      <c r="G9" s="66" t="str">
        <f>IF(A9="","",I9&amp;A9&amp;"|"&amp;COUNTIFS($A$2:A9,A9,$I$2:I9,I9))</f>
        <v>Objet 142143|1</v>
      </c>
      <c r="H9" s="66" t="str">
        <f t="shared" si="0"/>
        <v>Objet 1421430,3958</v>
      </c>
      <c r="I9" s="67" t="s">
        <v>48</v>
      </c>
      <c r="K9" s="68"/>
      <c r="L9" s="68"/>
    </row>
    <row r="10" spans="1:12" x14ac:dyDescent="0.2">
      <c r="A10" s="64">
        <v>42150</v>
      </c>
      <c r="B10" s="65">
        <v>0.39583333333333331</v>
      </c>
      <c r="C10" s="65">
        <v>0.41666666666666669</v>
      </c>
      <c r="D10" s="66" t="s">
        <v>29</v>
      </c>
      <c r="E10" s="66" t="s">
        <v>16</v>
      </c>
      <c r="F10" s="66" t="s">
        <v>42</v>
      </c>
      <c r="G10" s="66" t="str">
        <f>IF(A10="","",I10&amp;A10&amp;"|"&amp;COUNTIFS($A$2:A10,A10,$I$2:I10,I10))</f>
        <v>Objet 142150|1</v>
      </c>
      <c r="H10" s="66" t="str">
        <f t="shared" si="0"/>
        <v>Objet 1421500,3958</v>
      </c>
      <c r="I10" s="67" t="s">
        <v>48</v>
      </c>
      <c r="K10" s="68"/>
      <c r="L10" s="68"/>
    </row>
    <row r="11" spans="1:12" x14ac:dyDescent="0.2">
      <c r="A11" s="64"/>
      <c r="B11" s="65"/>
      <c r="C11" s="65"/>
      <c r="D11" s="66"/>
      <c r="E11" s="66"/>
      <c r="F11" s="66"/>
      <c r="G11" s="66"/>
      <c r="H11" s="66"/>
      <c r="I11" s="67"/>
      <c r="K11" s="68"/>
      <c r="L11" s="68"/>
    </row>
    <row r="12" spans="1:12" x14ac:dyDescent="0.2">
      <c r="A12" s="64"/>
      <c r="B12" s="65"/>
      <c r="C12" s="65"/>
      <c r="D12" s="66"/>
      <c r="E12" s="66"/>
      <c r="F12" s="66"/>
      <c r="G12" s="66"/>
      <c r="H12" s="66"/>
      <c r="I12" s="67"/>
    </row>
    <row r="13" spans="1:12" x14ac:dyDescent="0.2">
      <c r="A13" s="64"/>
      <c r="B13" s="65"/>
      <c r="C13" s="65"/>
      <c r="D13" s="66"/>
      <c r="E13" s="66"/>
      <c r="F13" s="66"/>
      <c r="G13" s="66"/>
      <c r="H13" s="66"/>
      <c r="I13" s="67"/>
    </row>
    <row r="14" spans="1:12" x14ac:dyDescent="0.2">
      <c r="A14" s="64"/>
      <c r="B14" s="65"/>
      <c r="C14" s="65"/>
      <c r="D14" s="66"/>
      <c r="E14" s="66"/>
      <c r="F14" s="66"/>
      <c r="G14" s="66"/>
      <c r="H14" s="66"/>
      <c r="I14" s="67"/>
    </row>
    <row r="15" spans="1:12" x14ac:dyDescent="0.2">
      <c r="A15" s="64"/>
      <c r="B15" s="65"/>
      <c r="C15" s="65"/>
      <c r="D15" s="66"/>
      <c r="E15" s="66"/>
      <c r="F15" s="66"/>
      <c r="G15" s="66"/>
      <c r="H15" s="66"/>
      <c r="I15" s="67"/>
    </row>
    <row r="16" spans="1:12" x14ac:dyDescent="0.2">
      <c r="A16" s="64"/>
      <c r="B16" s="65"/>
      <c r="C16" s="65"/>
      <c r="D16" s="66"/>
      <c r="E16" s="66"/>
      <c r="F16" s="66"/>
      <c r="G16" s="66"/>
      <c r="H16" s="66"/>
      <c r="I16" s="67"/>
    </row>
    <row r="17" spans="1:10" x14ac:dyDescent="0.2">
      <c r="A17" s="64"/>
      <c r="B17" s="65"/>
      <c r="C17" s="65"/>
      <c r="D17" s="66"/>
      <c r="E17" s="66"/>
      <c r="F17" s="66"/>
      <c r="G17" s="66"/>
      <c r="H17" s="66"/>
      <c r="I17" s="67"/>
    </row>
    <row r="18" spans="1:10" x14ac:dyDescent="0.2">
      <c r="A18" s="64"/>
      <c r="B18" s="65"/>
      <c r="C18" s="65"/>
      <c r="D18" s="66"/>
      <c r="E18" s="66"/>
      <c r="F18" s="66"/>
      <c r="G18" s="66"/>
      <c r="H18" s="66"/>
      <c r="I18" s="67"/>
    </row>
    <row r="19" spans="1:10" x14ac:dyDescent="0.2">
      <c r="A19" s="64"/>
      <c r="B19" s="65"/>
      <c r="C19" s="65"/>
      <c r="D19" s="66"/>
      <c r="E19" s="66"/>
      <c r="F19" s="66"/>
      <c r="G19" s="66"/>
      <c r="H19" s="66"/>
      <c r="I19" s="67"/>
    </row>
    <row r="20" spans="1:10" x14ac:dyDescent="0.2">
      <c r="A20" s="64"/>
      <c r="B20" s="65"/>
      <c r="C20" s="65"/>
      <c r="D20" s="66"/>
      <c r="E20" s="66"/>
      <c r="F20" s="66"/>
      <c r="G20" s="66"/>
      <c r="H20" s="66"/>
      <c r="I20" s="67"/>
    </row>
    <row r="21" spans="1:10" x14ac:dyDescent="0.2">
      <c r="A21" s="64"/>
      <c r="B21" s="65"/>
      <c r="C21" s="65"/>
      <c r="D21" s="66"/>
      <c r="E21" s="66"/>
      <c r="F21" s="66"/>
      <c r="G21" s="66"/>
      <c r="H21" s="66"/>
      <c r="I21" s="67"/>
    </row>
    <row r="22" spans="1:10" x14ac:dyDescent="0.2">
      <c r="A22" s="64"/>
      <c r="B22" s="65"/>
      <c r="C22" s="65"/>
      <c r="D22" s="66"/>
      <c r="E22" s="66"/>
      <c r="F22" s="66"/>
      <c r="G22" s="66"/>
      <c r="H22" s="66"/>
      <c r="I22" s="67"/>
    </row>
    <row r="23" spans="1:10" x14ac:dyDescent="0.2">
      <c r="A23" s="64"/>
      <c r="B23" s="65"/>
      <c r="C23" s="65"/>
      <c r="D23" s="66"/>
      <c r="E23" s="66"/>
      <c r="F23" s="66"/>
      <c r="G23" s="66"/>
      <c r="H23" s="66"/>
      <c r="I23" s="67"/>
    </row>
    <row r="24" spans="1:10" x14ac:dyDescent="0.2">
      <c r="A24" s="64"/>
      <c r="B24" s="65"/>
      <c r="C24" s="65"/>
      <c r="D24" s="66"/>
      <c r="E24" s="66"/>
      <c r="F24" s="66"/>
      <c r="G24" s="66"/>
      <c r="H24" s="66"/>
      <c r="I24" s="67"/>
    </row>
    <row r="25" spans="1:10" x14ac:dyDescent="0.2">
      <c r="A25" s="64"/>
      <c r="B25" s="65"/>
      <c r="C25" s="65"/>
      <c r="D25" s="66"/>
      <c r="E25" s="66"/>
      <c r="F25" s="66"/>
      <c r="G25" s="66"/>
      <c r="H25" s="66"/>
      <c r="I25" s="67"/>
    </row>
    <row r="26" spans="1:10" x14ac:dyDescent="0.2">
      <c r="A26" s="64"/>
      <c r="B26" s="65"/>
      <c r="C26" s="65"/>
      <c r="D26" s="66"/>
      <c r="E26" s="66"/>
      <c r="F26" s="66"/>
      <c r="G26" s="66"/>
      <c r="H26" s="66"/>
      <c r="I26" s="67"/>
      <c r="J26" s="69"/>
    </row>
    <row r="27" spans="1:10" x14ac:dyDescent="0.2">
      <c r="A27" s="64"/>
      <c r="B27" s="65"/>
      <c r="C27" s="65"/>
      <c r="D27" s="66"/>
      <c r="E27" s="66"/>
      <c r="F27" s="66"/>
      <c r="G27" s="66"/>
      <c r="H27" s="66"/>
      <c r="I27" s="67"/>
    </row>
    <row r="28" spans="1:10" x14ac:dyDescent="0.2">
      <c r="A28" s="64"/>
      <c r="B28" s="65"/>
      <c r="C28" s="65"/>
      <c r="D28" s="66"/>
      <c r="E28" s="66"/>
      <c r="F28" s="66"/>
      <c r="G28" s="66"/>
      <c r="H28" s="66"/>
      <c r="I28" s="67"/>
    </row>
    <row r="29" spans="1:10" x14ac:dyDescent="0.2">
      <c r="A29" s="64"/>
      <c r="B29" s="65"/>
      <c r="C29" s="65"/>
      <c r="D29" s="66"/>
      <c r="E29" s="66"/>
      <c r="F29" s="66"/>
      <c r="G29" s="66"/>
      <c r="H29" s="66"/>
      <c r="I29" s="67"/>
    </row>
    <row r="30" spans="1:10" x14ac:dyDescent="0.2">
      <c r="A30" s="64"/>
      <c r="B30" s="65"/>
      <c r="C30" s="65"/>
      <c r="D30" s="66"/>
      <c r="E30" s="66"/>
      <c r="F30" s="66"/>
      <c r="G30" s="66"/>
      <c r="H30" s="66"/>
      <c r="I30" s="67"/>
    </row>
    <row r="31" spans="1:10" x14ac:dyDescent="0.2">
      <c r="A31" s="64"/>
      <c r="B31" s="65"/>
      <c r="C31" s="65"/>
      <c r="D31" s="66"/>
      <c r="E31" s="66"/>
      <c r="F31" s="66"/>
      <c r="G31" s="66"/>
      <c r="H31" s="66"/>
      <c r="I31" s="67"/>
    </row>
    <row r="32" spans="1:10" x14ac:dyDescent="0.2">
      <c r="A32" s="64"/>
      <c r="B32" s="65"/>
      <c r="C32" s="65"/>
      <c r="D32" s="66"/>
      <c r="E32" s="66"/>
      <c r="F32" s="66"/>
      <c r="G32" s="66"/>
      <c r="H32" s="66"/>
      <c r="I32" s="67"/>
    </row>
    <row r="33" spans="1:10" x14ac:dyDescent="0.2">
      <c r="A33" s="64"/>
      <c r="B33" s="65"/>
      <c r="C33" s="65"/>
      <c r="D33" s="66"/>
      <c r="E33" s="66"/>
      <c r="F33" s="66"/>
      <c r="G33" s="66"/>
      <c r="H33" s="66"/>
      <c r="I33" s="67"/>
    </row>
    <row r="34" spans="1:10" x14ac:dyDescent="0.2">
      <c r="A34" s="64"/>
      <c r="B34" s="65"/>
      <c r="C34" s="65"/>
      <c r="D34" s="66"/>
      <c r="E34" s="66"/>
      <c r="F34" s="66"/>
      <c r="G34" s="66"/>
      <c r="H34" s="66"/>
      <c r="I34" s="67"/>
      <c r="J34" s="69"/>
    </row>
    <row r="35" spans="1:10" x14ac:dyDescent="0.2">
      <c r="A35" s="64"/>
      <c r="B35" s="65"/>
      <c r="C35" s="65"/>
      <c r="D35" s="66"/>
      <c r="E35" s="66"/>
      <c r="F35" s="66"/>
      <c r="G35" s="66"/>
      <c r="H35" s="66"/>
      <c r="I35" s="67"/>
    </row>
    <row r="36" spans="1:10" x14ac:dyDescent="0.2">
      <c r="A36" s="64"/>
      <c r="B36" s="65"/>
      <c r="C36" s="65"/>
      <c r="D36" s="66"/>
      <c r="E36" s="66"/>
      <c r="F36" s="66"/>
      <c r="G36" s="66"/>
      <c r="H36" s="66"/>
      <c r="I36" s="67"/>
    </row>
    <row r="37" spans="1:10" x14ac:dyDescent="0.2">
      <c r="A37" s="64"/>
      <c r="B37" s="65"/>
      <c r="C37" s="65"/>
      <c r="D37" s="66"/>
      <c r="E37" s="66"/>
      <c r="F37" s="66"/>
      <c r="G37" s="66"/>
      <c r="H37" s="66"/>
      <c r="I37" s="67"/>
      <c r="J37" s="69"/>
    </row>
    <row r="38" spans="1:10" x14ac:dyDescent="0.2">
      <c r="A38" s="64"/>
      <c r="B38" s="65"/>
      <c r="C38" s="65"/>
      <c r="D38" s="66"/>
      <c r="E38" s="66"/>
      <c r="F38" s="66"/>
      <c r="G38" s="66"/>
      <c r="H38" s="66"/>
      <c r="I38" s="67"/>
    </row>
    <row r="39" spans="1:10" x14ac:dyDescent="0.2">
      <c r="A39" s="64"/>
      <c r="B39" s="65"/>
      <c r="C39" s="65"/>
      <c r="D39" s="66"/>
      <c r="E39" s="66"/>
      <c r="F39" s="66"/>
      <c r="G39" s="66"/>
      <c r="H39" s="66"/>
      <c r="I39" s="67"/>
    </row>
    <row r="40" spans="1:10" x14ac:dyDescent="0.2">
      <c r="A40" s="64"/>
      <c r="B40" s="65"/>
      <c r="C40" s="65"/>
      <c r="D40" s="66"/>
      <c r="E40" s="66"/>
      <c r="F40" s="66"/>
      <c r="G40" s="66"/>
      <c r="H40" s="66"/>
      <c r="I40" s="67"/>
    </row>
    <row r="41" spans="1:10" x14ac:dyDescent="0.2">
      <c r="A41" s="64"/>
      <c r="B41" s="65"/>
      <c r="C41" s="65"/>
      <c r="D41" s="66"/>
      <c r="E41" s="66"/>
      <c r="F41" s="66"/>
      <c r="G41" s="66"/>
      <c r="H41" s="66"/>
      <c r="I41" s="67"/>
    </row>
    <row r="42" spans="1:10" x14ac:dyDescent="0.2">
      <c r="A42" s="64"/>
      <c r="B42" s="65"/>
      <c r="C42" s="65"/>
      <c r="D42" s="66"/>
      <c r="E42" s="66"/>
      <c r="F42" s="66"/>
      <c r="G42" s="66"/>
      <c r="H42" s="66"/>
      <c r="I42" s="67"/>
    </row>
    <row r="43" spans="1:10" x14ac:dyDescent="0.2">
      <c r="A43" s="64"/>
      <c r="B43" s="65"/>
      <c r="C43" s="65"/>
      <c r="D43" s="66"/>
      <c r="E43" s="66"/>
      <c r="F43" s="66"/>
      <c r="G43" s="66"/>
      <c r="H43" s="66"/>
      <c r="I43" s="67"/>
    </row>
    <row r="44" spans="1:10" x14ac:dyDescent="0.2">
      <c r="A44" s="64"/>
      <c r="B44" s="65"/>
      <c r="C44" s="65"/>
      <c r="D44" s="66"/>
      <c r="E44" s="66"/>
      <c r="F44" s="66"/>
      <c r="G44" s="66"/>
      <c r="H44" s="66"/>
      <c r="I44" s="67"/>
    </row>
    <row r="45" spans="1:10" x14ac:dyDescent="0.2">
      <c r="A45" s="64"/>
      <c r="B45" s="65"/>
      <c r="C45" s="65"/>
      <c r="D45" s="66"/>
      <c r="E45" s="66"/>
      <c r="F45" s="66"/>
      <c r="G45" s="66"/>
      <c r="H45" s="66"/>
      <c r="I45" s="67"/>
    </row>
    <row r="46" spans="1:10" x14ac:dyDescent="0.2">
      <c r="A46" s="64"/>
      <c r="B46" s="65"/>
      <c r="C46" s="65"/>
      <c r="D46" s="66"/>
      <c r="E46" s="66"/>
      <c r="F46" s="66"/>
      <c r="G46" s="66"/>
      <c r="H46" s="66"/>
      <c r="I46" s="67"/>
    </row>
    <row r="47" spans="1:10" x14ac:dyDescent="0.2">
      <c r="A47" s="64"/>
      <c r="B47" s="65"/>
      <c r="C47" s="65"/>
      <c r="D47" s="66"/>
      <c r="E47" s="66"/>
      <c r="F47" s="66"/>
      <c r="G47" s="66"/>
      <c r="H47" s="66"/>
      <c r="I47" s="67"/>
    </row>
    <row r="48" spans="1:10" x14ac:dyDescent="0.2">
      <c r="A48" s="64"/>
      <c r="B48" s="65"/>
      <c r="C48" s="65"/>
      <c r="D48" s="66"/>
      <c r="E48" s="66"/>
      <c r="F48" s="66"/>
      <c r="G48" s="66"/>
      <c r="H48" s="66"/>
      <c r="I48" s="67"/>
    </row>
    <row r="49" spans="1:10" x14ac:dyDescent="0.2">
      <c r="A49" s="64"/>
      <c r="B49" s="65"/>
      <c r="C49" s="65"/>
      <c r="D49" s="66"/>
      <c r="E49" s="66"/>
      <c r="F49" s="66"/>
      <c r="G49" s="66"/>
      <c r="H49" s="66"/>
      <c r="I49" s="67"/>
    </row>
    <row r="50" spans="1:10" x14ac:dyDescent="0.2">
      <c r="A50" s="64"/>
      <c r="B50" s="65"/>
      <c r="C50" s="65"/>
      <c r="D50" s="66"/>
      <c r="E50" s="66"/>
      <c r="F50" s="66"/>
      <c r="G50" s="66"/>
      <c r="H50" s="66"/>
      <c r="I50" s="67"/>
    </row>
    <row r="51" spans="1:10" x14ac:dyDescent="0.2">
      <c r="A51" s="64"/>
      <c r="B51" s="65"/>
      <c r="C51" s="65"/>
      <c r="D51" s="66"/>
      <c r="E51" s="66"/>
      <c r="F51" s="66"/>
      <c r="G51" s="66"/>
      <c r="H51" s="66"/>
      <c r="I51" s="67"/>
    </row>
    <row r="52" spans="1:10" x14ac:dyDescent="0.2">
      <c r="A52" s="64"/>
      <c r="B52" s="65"/>
      <c r="C52" s="65"/>
      <c r="D52" s="66"/>
      <c r="E52" s="66"/>
      <c r="F52" s="66"/>
      <c r="G52" s="66"/>
      <c r="H52" s="66"/>
      <c r="I52" s="67"/>
    </row>
    <row r="53" spans="1:10" x14ac:dyDescent="0.2">
      <c r="A53" s="64"/>
      <c r="B53" s="65"/>
      <c r="C53" s="65"/>
      <c r="D53" s="66"/>
      <c r="E53" s="66"/>
      <c r="F53" s="66"/>
      <c r="G53" s="66"/>
      <c r="H53" s="66"/>
      <c r="I53" s="67"/>
    </row>
    <row r="54" spans="1:10" x14ac:dyDescent="0.2">
      <c r="A54" s="64"/>
      <c r="B54" s="65"/>
      <c r="C54" s="65"/>
      <c r="D54" s="66"/>
      <c r="E54" s="66"/>
      <c r="F54" s="66"/>
      <c r="G54" s="66"/>
      <c r="H54" s="66"/>
      <c r="I54" s="67"/>
    </row>
    <row r="55" spans="1:10" x14ac:dyDescent="0.2">
      <c r="A55" s="64"/>
      <c r="B55" s="65"/>
      <c r="C55" s="65"/>
      <c r="D55" s="66"/>
      <c r="E55" s="66"/>
      <c r="F55" s="66"/>
      <c r="G55" s="66"/>
      <c r="H55" s="66"/>
      <c r="I55" s="67"/>
    </row>
    <row r="56" spans="1:10" x14ac:dyDescent="0.2">
      <c r="A56" s="64"/>
      <c r="B56" s="65"/>
      <c r="C56" s="65"/>
      <c r="D56" s="66"/>
      <c r="E56" s="66"/>
      <c r="F56" s="66"/>
      <c r="G56" s="66"/>
      <c r="H56" s="66"/>
      <c r="I56" s="67"/>
    </row>
    <row r="57" spans="1:10" x14ac:dyDescent="0.2">
      <c r="A57" s="64"/>
      <c r="B57" s="65"/>
      <c r="C57" s="65"/>
      <c r="D57" s="66"/>
      <c r="E57" s="66"/>
      <c r="F57" s="66"/>
      <c r="G57" s="66"/>
      <c r="H57" s="66"/>
      <c r="I57" s="67"/>
      <c r="J57" s="69"/>
    </row>
    <row r="58" spans="1:10" x14ac:dyDescent="0.2">
      <c r="A58" s="64"/>
      <c r="B58" s="65"/>
      <c r="C58" s="65"/>
      <c r="D58" s="66"/>
      <c r="E58" s="66"/>
      <c r="F58" s="66"/>
      <c r="G58" s="66"/>
      <c r="H58" s="66"/>
      <c r="I58" s="67"/>
    </row>
    <row r="59" spans="1:10" x14ac:dyDescent="0.2">
      <c r="A59" s="64"/>
      <c r="B59" s="65"/>
      <c r="C59" s="65"/>
      <c r="D59" s="66"/>
      <c r="E59" s="66"/>
      <c r="F59" s="66"/>
      <c r="G59" s="66"/>
      <c r="H59" s="66"/>
      <c r="I59" s="67"/>
    </row>
    <row r="60" spans="1:10" x14ac:dyDescent="0.2">
      <c r="A60" s="64"/>
      <c r="B60" s="65"/>
      <c r="C60" s="65"/>
      <c r="D60" s="66"/>
      <c r="E60" s="66"/>
      <c r="F60" s="66"/>
      <c r="G60" s="66"/>
      <c r="H60" s="66"/>
      <c r="I60" s="67"/>
    </row>
    <row r="61" spans="1:10" x14ac:dyDescent="0.2">
      <c r="A61" s="64"/>
      <c r="B61" s="65"/>
      <c r="C61" s="65"/>
      <c r="D61" s="66"/>
      <c r="E61" s="66"/>
      <c r="F61" s="66"/>
      <c r="G61" s="66"/>
      <c r="H61" s="66"/>
      <c r="I61" s="67"/>
    </row>
    <row r="62" spans="1:10" x14ac:dyDescent="0.2">
      <c r="A62" s="64"/>
      <c r="B62" s="65"/>
      <c r="C62" s="65"/>
      <c r="D62" s="66"/>
      <c r="E62" s="66"/>
      <c r="F62" s="66"/>
      <c r="G62" s="66"/>
      <c r="H62" s="66"/>
      <c r="I62" s="67"/>
      <c r="J62" s="69"/>
    </row>
    <row r="63" spans="1:10" x14ac:dyDescent="0.2">
      <c r="A63" s="64"/>
      <c r="B63" s="65"/>
      <c r="C63" s="65"/>
      <c r="D63" s="66"/>
      <c r="E63" s="66"/>
      <c r="F63" s="66"/>
      <c r="G63" s="66"/>
      <c r="H63" s="66"/>
      <c r="I63" s="67"/>
    </row>
    <row r="64" spans="1:10" x14ac:dyDescent="0.2">
      <c r="A64" s="64"/>
      <c r="B64" s="65"/>
      <c r="C64" s="65"/>
      <c r="D64" s="66"/>
      <c r="E64" s="66"/>
      <c r="F64" s="66"/>
      <c r="G64" s="66"/>
      <c r="H64" s="66"/>
      <c r="I64" s="67"/>
    </row>
    <row r="65" spans="1:9" x14ac:dyDescent="0.2">
      <c r="A65" s="64"/>
      <c r="B65" s="65"/>
      <c r="C65" s="65"/>
      <c r="D65" s="66"/>
      <c r="E65" s="66"/>
      <c r="F65" s="66"/>
      <c r="G65" s="66"/>
      <c r="H65" s="66"/>
      <c r="I65" s="67"/>
    </row>
    <row r="66" spans="1:9" x14ac:dyDescent="0.2">
      <c r="A66" s="64"/>
      <c r="B66" s="65"/>
      <c r="C66" s="65"/>
      <c r="D66" s="66"/>
      <c r="E66" s="66"/>
      <c r="F66" s="66"/>
      <c r="G66" s="66"/>
      <c r="H66" s="66"/>
      <c r="I66" s="67"/>
    </row>
    <row r="67" spans="1:9" x14ac:dyDescent="0.2">
      <c r="A67" s="64"/>
      <c r="B67" s="65"/>
      <c r="C67" s="65"/>
      <c r="D67" s="66"/>
      <c r="E67" s="66"/>
      <c r="F67" s="66"/>
      <c r="G67" s="66"/>
      <c r="H67" s="66"/>
      <c r="I67" s="67"/>
    </row>
    <row r="68" spans="1:9" x14ac:dyDescent="0.2">
      <c r="A68" s="64"/>
      <c r="B68" s="65"/>
      <c r="C68" s="65"/>
      <c r="D68" s="66"/>
      <c r="E68" s="66"/>
      <c r="F68" s="66"/>
      <c r="G68" s="66"/>
      <c r="H68" s="66"/>
      <c r="I68" s="67"/>
    </row>
    <row r="69" spans="1:9" x14ac:dyDescent="0.2">
      <c r="A69" s="64"/>
      <c r="B69" s="65"/>
      <c r="C69" s="65"/>
      <c r="D69" s="66"/>
      <c r="E69" s="66"/>
      <c r="F69" s="66"/>
      <c r="G69" s="66"/>
      <c r="H69" s="66"/>
      <c r="I69" s="67"/>
    </row>
    <row r="70" spans="1:9" x14ac:dyDescent="0.2">
      <c r="A70" s="64"/>
      <c r="B70" s="65"/>
      <c r="C70" s="65"/>
      <c r="D70" s="66"/>
      <c r="E70" s="66"/>
      <c r="F70" s="66"/>
      <c r="G70" s="66"/>
      <c r="H70" s="66"/>
      <c r="I70" s="67"/>
    </row>
    <row r="71" spans="1:9" x14ac:dyDescent="0.2">
      <c r="A71" s="64"/>
      <c r="B71" s="65"/>
      <c r="C71" s="65"/>
      <c r="D71" s="66"/>
      <c r="E71" s="66"/>
      <c r="F71" s="66"/>
      <c r="G71" s="66"/>
      <c r="H71" s="66"/>
      <c r="I71" s="67"/>
    </row>
    <row r="72" spans="1:9" x14ac:dyDescent="0.2">
      <c r="A72" s="64"/>
      <c r="B72" s="65"/>
      <c r="C72" s="65"/>
      <c r="D72" s="66"/>
      <c r="E72" s="66"/>
      <c r="F72" s="66"/>
      <c r="G72" s="66"/>
      <c r="H72" s="66"/>
      <c r="I72" s="67"/>
    </row>
    <row r="73" spans="1:9" x14ac:dyDescent="0.2">
      <c r="A73" s="64"/>
      <c r="B73" s="65"/>
      <c r="C73" s="65"/>
      <c r="D73" s="66"/>
      <c r="E73" s="66"/>
      <c r="F73" s="66"/>
      <c r="G73" s="66"/>
      <c r="H73" s="66"/>
      <c r="I73" s="67"/>
    </row>
    <row r="74" spans="1:9" x14ac:dyDescent="0.2">
      <c r="A74" s="64"/>
      <c r="B74" s="65"/>
      <c r="C74" s="65"/>
      <c r="D74" s="66"/>
      <c r="E74" s="66"/>
      <c r="F74" s="66"/>
      <c r="G74" s="66"/>
      <c r="H74" s="66"/>
      <c r="I74" s="67"/>
    </row>
    <row r="75" spans="1:9" x14ac:dyDescent="0.2">
      <c r="A75" s="64"/>
      <c r="B75" s="65"/>
      <c r="C75" s="65"/>
      <c r="D75" s="66"/>
      <c r="E75" s="66"/>
      <c r="F75" s="66"/>
      <c r="G75" s="66"/>
      <c r="H75" s="66"/>
      <c r="I75" s="67"/>
    </row>
    <row r="76" spans="1:9" x14ac:dyDescent="0.2">
      <c r="A76" s="64"/>
      <c r="B76" s="65"/>
      <c r="C76" s="65"/>
      <c r="D76" s="66"/>
      <c r="E76" s="66"/>
      <c r="F76" s="66"/>
      <c r="G76" s="66"/>
      <c r="H76" s="66"/>
      <c r="I76" s="67"/>
    </row>
    <row r="77" spans="1:9" x14ac:dyDescent="0.2">
      <c r="A77" s="64"/>
      <c r="B77" s="65"/>
      <c r="C77" s="65"/>
      <c r="D77" s="66"/>
      <c r="E77" s="66"/>
      <c r="F77" s="66"/>
      <c r="G77" s="66"/>
      <c r="H77" s="66"/>
      <c r="I77" s="67"/>
    </row>
    <row r="78" spans="1:9" x14ac:dyDescent="0.2">
      <c r="A78" s="64"/>
      <c r="B78" s="65"/>
      <c r="C78" s="65"/>
      <c r="D78" s="66"/>
      <c r="E78" s="66"/>
      <c r="F78" s="66"/>
      <c r="G78" s="66"/>
      <c r="H78" s="66"/>
      <c r="I78" s="67"/>
    </row>
    <row r="79" spans="1:9" x14ac:dyDescent="0.2">
      <c r="A79" s="64"/>
      <c r="B79" s="65"/>
      <c r="C79" s="65"/>
      <c r="D79" s="66"/>
      <c r="E79" s="66"/>
      <c r="F79" s="66"/>
      <c r="G79" s="66"/>
      <c r="H79" s="66"/>
      <c r="I79" s="67"/>
    </row>
    <row r="80" spans="1:9" x14ac:dyDescent="0.2">
      <c r="A80" s="64"/>
      <c r="B80" s="65"/>
      <c r="C80" s="65"/>
      <c r="D80" s="66"/>
      <c r="E80" s="66"/>
      <c r="F80" s="66"/>
      <c r="G80" s="66"/>
      <c r="H80" s="66"/>
      <c r="I80" s="67"/>
    </row>
    <row r="81" spans="1:9" x14ac:dyDescent="0.2">
      <c r="A81" s="64"/>
      <c r="B81" s="65"/>
      <c r="C81" s="65"/>
      <c r="D81" s="66"/>
      <c r="E81" s="66"/>
      <c r="F81" s="66"/>
      <c r="G81" s="66"/>
      <c r="H81" s="66"/>
      <c r="I81" s="67"/>
    </row>
    <row r="82" spans="1:9" x14ac:dyDescent="0.2">
      <c r="A82" s="64"/>
      <c r="B82" s="65"/>
      <c r="C82" s="65"/>
      <c r="D82" s="66"/>
      <c r="E82" s="66"/>
      <c r="F82" s="66"/>
      <c r="G82" s="66"/>
      <c r="H82" s="66"/>
      <c r="I82" s="67"/>
    </row>
    <row r="83" spans="1:9" x14ac:dyDescent="0.2">
      <c r="A83" s="64"/>
      <c r="B83" s="65"/>
      <c r="C83" s="65"/>
      <c r="D83" s="66"/>
      <c r="E83" s="66"/>
      <c r="F83" s="66"/>
      <c r="G83" s="66"/>
      <c r="H83" s="66"/>
      <c r="I83" s="67"/>
    </row>
    <row r="84" spans="1:9" x14ac:dyDescent="0.2">
      <c r="A84" s="64"/>
      <c r="B84" s="65"/>
      <c r="C84" s="65"/>
      <c r="D84" s="66"/>
      <c r="E84" s="66"/>
      <c r="F84" s="66"/>
      <c r="G84" s="66"/>
      <c r="H84" s="66"/>
      <c r="I84" s="67"/>
    </row>
    <row r="85" spans="1:9" x14ac:dyDescent="0.2">
      <c r="A85" s="64"/>
      <c r="B85" s="65"/>
      <c r="C85" s="65"/>
      <c r="D85" s="66"/>
      <c r="E85" s="66"/>
      <c r="F85" s="66"/>
      <c r="G85" s="66"/>
      <c r="H85" s="66"/>
      <c r="I85" s="67"/>
    </row>
    <row r="86" spans="1:9" x14ac:dyDescent="0.2">
      <c r="A86" s="64"/>
      <c r="B86" s="65"/>
      <c r="C86" s="65"/>
      <c r="D86" s="66"/>
      <c r="E86" s="66"/>
      <c r="F86" s="66"/>
      <c r="G86" s="66"/>
      <c r="H86" s="66"/>
      <c r="I86" s="67"/>
    </row>
    <row r="87" spans="1:9" x14ac:dyDescent="0.2">
      <c r="A87" s="64"/>
      <c r="B87" s="65"/>
      <c r="C87" s="65"/>
      <c r="D87" s="66"/>
      <c r="E87" s="66"/>
      <c r="F87" s="66"/>
      <c r="G87" s="66"/>
      <c r="H87" s="66"/>
      <c r="I87" s="67"/>
    </row>
    <row r="88" spans="1:9" x14ac:dyDescent="0.2">
      <c r="A88" s="64"/>
      <c r="B88" s="65"/>
      <c r="C88" s="65"/>
      <c r="D88" s="66"/>
      <c r="E88" s="66"/>
      <c r="F88" s="66"/>
      <c r="G88" s="66"/>
      <c r="H88" s="66"/>
      <c r="I88" s="67"/>
    </row>
    <row r="89" spans="1:9" x14ac:dyDescent="0.2">
      <c r="A89" s="64"/>
      <c r="B89" s="65"/>
      <c r="C89" s="65"/>
      <c r="D89" s="66"/>
      <c r="E89" s="66"/>
      <c r="F89" s="66"/>
      <c r="G89" s="66"/>
      <c r="H89" s="66"/>
      <c r="I89" s="67"/>
    </row>
    <row r="90" spans="1:9" x14ac:dyDescent="0.2">
      <c r="A90" s="64"/>
      <c r="B90" s="65"/>
      <c r="C90" s="65"/>
      <c r="D90" s="66"/>
      <c r="E90" s="66"/>
      <c r="F90" s="66"/>
      <c r="G90" s="66"/>
      <c r="H90" s="66"/>
      <c r="I90" s="67"/>
    </row>
    <row r="91" spans="1:9" x14ac:dyDescent="0.2">
      <c r="A91" s="64"/>
      <c r="B91" s="65"/>
      <c r="C91" s="65"/>
      <c r="D91" s="66"/>
      <c r="E91" s="66"/>
      <c r="F91" s="66"/>
      <c r="G91" s="66"/>
      <c r="H91" s="66"/>
      <c r="I91" s="67"/>
    </row>
    <row r="92" spans="1:9" x14ac:dyDescent="0.2">
      <c r="A92" s="64"/>
      <c r="B92" s="65"/>
      <c r="C92" s="65"/>
      <c r="D92" s="66"/>
      <c r="E92" s="66"/>
      <c r="F92" s="66"/>
      <c r="G92" s="66"/>
      <c r="H92" s="66"/>
      <c r="I92" s="67"/>
    </row>
    <row r="93" spans="1:9" x14ac:dyDescent="0.2">
      <c r="A93" s="64"/>
      <c r="B93" s="65"/>
      <c r="C93" s="65"/>
      <c r="D93" s="66"/>
      <c r="E93" s="66"/>
      <c r="F93" s="66"/>
      <c r="G93" s="66"/>
      <c r="H93" s="66"/>
      <c r="I93" s="67"/>
    </row>
    <row r="94" spans="1:9" x14ac:dyDescent="0.2">
      <c r="A94" s="64"/>
      <c r="B94" s="65"/>
      <c r="C94" s="65"/>
      <c r="D94" s="66"/>
      <c r="E94" s="66"/>
      <c r="F94" s="66"/>
      <c r="G94" s="66"/>
      <c r="H94" s="66"/>
      <c r="I94" s="67"/>
    </row>
    <row r="95" spans="1:9" x14ac:dyDescent="0.2">
      <c r="A95" s="64"/>
      <c r="B95" s="65"/>
      <c r="C95" s="65"/>
      <c r="D95" s="66"/>
      <c r="E95" s="66"/>
      <c r="F95" s="66"/>
      <c r="G95" s="66"/>
      <c r="H95" s="66"/>
      <c r="I95" s="67"/>
    </row>
    <row r="96" spans="1:9" x14ac:dyDescent="0.2">
      <c r="A96" s="64"/>
      <c r="B96" s="65"/>
      <c r="C96" s="65"/>
      <c r="D96" s="66"/>
      <c r="E96" s="66"/>
      <c r="F96" s="66"/>
      <c r="G96" s="66"/>
      <c r="H96" s="66"/>
      <c r="I96" s="67"/>
    </row>
    <row r="97" spans="1:10" x14ac:dyDescent="0.2">
      <c r="A97" s="64"/>
      <c r="B97" s="65"/>
      <c r="C97" s="65"/>
      <c r="D97" s="66"/>
      <c r="E97" s="66"/>
      <c r="F97" s="66"/>
      <c r="G97" s="66"/>
      <c r="H97" s="66"/>
      <c r="I97" s="67"/>
    </row>
    <row r="98" spans="1:10" x14ac:dyDescent="0.2">
      <c r="A98" s="64"/>
      <c r="B98" s="65"/>
      <c r="C98" s="65"/>
      <c r="D98" s="66"/>
      <c r="E98" s="66"/>
      <c r="F98" s="66"/>
      <c r="G98" s="66"/>
      <c r="H98" s="66"/>
      <c r="I98" s="67"/>
    </row>
    <row r="99" spans="1:10" x14ac:dyDescent="0.2">
      <c r="A99" s="64"/>
      <c r="B99" s="65"/>
      <c r="C99" s="65"/>
      <c r="D99" s="66"/>
      <c r="E99" s="66"/>
      <c r="F99" s="66"/>
      <c r="G99" s="66"/>
      <c r="H99" s="66"/>
      <c r="I99" s="67"/>
    </row>
    <row r="100" spans="1:10" x14ac:dyDescent="0.2">
      <c r="A100" s="64"/>
      <c r="B100" s="65"/>
      <c r="C100" s="65"/>
      <c r="D100" s="66"/>
      <c r="E100" s="66"/>
      <c r="F100" s="66"/>
      <c r="G100" s="66"/>
      <c r="H100" s="66"/>
      <c r="I100" s="67"/>
    </row>
    <row r="101" spans="1:10" x14ac:dyDescent="0.2">
      <c r="A101" s="64"/>
      <c r="B101" s="65"/>
      <c r="C101" s="65"/>
      <c r="D101" s="66"/>
      <c r="E101" s="66"/>
      <c r="F101" s="66"/>
      <c r="G101" s="66"/>
      <c r="H101" s="66"/>
      <c r="I101" s="67"/>
    </row>
    <row r="102" spans="1:10" x14ac:dyDescent="0.2">
      <c r="A102" s="64"/>
      <c r="B102" s="65"/>
      <c r="C102" s="65"/>
      <c r="D102" s="66"/>
      <c r="E102" s="66"/>
      <c r="F102" s="66"/>
      <c r="G102" s="66"/>
      <c r="H102" s="66"/>
      <c r="I102" s="67"/>
    </row>
    <row r="103" spans="1:10" x14ac:dyDescent="0.2">
      <c r="A103" s="64"/>
      <c r="B103" s="65"/>
      <c r="C103" s="65"/>
      <c r="D103" s="66"/>
      <c r="E103" s="66"/>
      <c r="F103" s="66"/>
      <c r="G103" s="66"/>
      <c r="H103" s="66"/>
      <c r="I103" s="67"/>
    </row>
    <row r="104" spans="1:10" x14ac:dyDescent="0.2">
      <c r="A104" s="64"/>
      <c r="B104" s="65"/>
      <c r="C104" s="65"/>
      <c r="D104" s="66"/>
      <c r="E104" s="66"/>
      <c r="F104" s="66"/>
      <c r="G104" s="66"/>
      <c r="H104" s="66"/>
      <c r="I104" s="67"/>
      <c r="J104" s="69"/>
    </row>
    <row r="105" spans="1:10" x14ac:dyDescent="0.2">
      <c r="A105" s="64"/>
      <c r="B105" s="65"/>
      <c r="C105" s="65"/>
      <c r="D105" s="66"/>
      <c r="E105" s="66"/>
      <c r="F105" s="66"/>
      <c r="G105" s="66"/>
      <c r="H105" s="66"/>
      <c r="I105" s="67"/>
    </row>
    <row r="106" spans="1:10" x14ac:dyDescent="0.2">
      <c r="A106" s="64"/>
      <c r="B106" s="65"/>
      <c r="C106" s="65"/>
      <c r="D106" s="66"/>
      <c r="E106" s="66"/>
      <c r="F106" s="66"/>
      <c r="G106" s="66"/>
      <c r="H106" s="66"/>
      <c r="I106" s="67"/>
    </row>
    <row r="107" spans="1:10" x14ac:dyDescent="0.2">
      <c r="A107" s="64"/>
      <c r="B107" s="65"/>
      <c r="C107" s="65"/>
      <c r="D107" s="66"/>
      <c r="E107" s="66"/>
      <c r="F107" s="66"/>
      <c r="G107" s="66"/>
      <c r="H107" s="66"/>
      <c r="I107" s="67"/>
    </row>
    <row r="108" spans="1:10" x14ac:dyDescent="0.2">
      <c r="A108" s="64"/>
      <c r="B108" s="65"/>
      <c r="C108" s="65"/>
      <c r="D108" s="66"/>
      <c r="E108" s="66"/>
      <c r="F108" s="66"/>
      <c r="G108" s="66"/>
      <c r="H108" s="66"/>
      <c r="I108" s="67"/>
    </row>
    <row r="109" spans="1:10" x14ac:dyDescent="0.2">
      <c r="A109" s="67"/>
      <c r="B109" s="68"/>
      <c r="C109" s="68"/>
    </row>
    <row r="110" spans="1:10" x14ac:dyDescent="0.2">
      <c r="A110" s="64"/>
      <c r="B110" s="65"/>
      <c r="C110" s="65"/>
      <c r="D110" s="66"/>
      <c r="E110" s="66"/>
      <c r="F110" s="66"/>
      <c r="G110" s="66"/>
      <c r="H110" s="66"/>
      <c r="I110" s="67"/>
    </row>
    <row r="111" spans="1:10" x14ac:dyDescent="0.2">
      <c r="A111" s="64"/>
      <c r="B111" s="65"/>
      <c r="C111" s="65"/>
      <c r="D111" s="66"/>
      <c r="E111" s="66"/>
      <c r="F111" s="66"/>
      <c r="G111" s="66"/>
      <c r="H111" s="66"/>
      <c r="I111" s="67"/>
    </row>
    <row r="112" spans="1:10" x14ac:dyDescent="0.2">
      <c r="A112" s="64"/>
      <c r="B112" s="65"/>
      <c r="C112" s="65"/>
      <c r="D112" s="66"/>
      <c r="E112" s="66"/>
      <c r="F112" s="66"/>
      <c r="G112" s="66"/>
      <c r="H112" s="66"/>
      <c r="I112" s="67"/>
    </row>
    <row r="113" spans="1:10" x14ac:dyDescent="0.2">
      <c r="A113" s="67"/>
      <c r="B113" s="68"/>
      <c r="C113" s="68"/>
      <c r="I113" s="67"/>
    </row>
    <row r="114" spans="1:10" x14ac:dyDescent="0.2">
      <c r="A114" s="67"/>
      <c r="B114" s="68"/>
      <c r="C114" s="68"/>
      <c r="J114" s="69"/>
    </row>
    <row r="115" spans="1:10" x14ac:dyDescent="0.2">
      <c r="A115" s="67"/>
      <c r="B115" s="68"/>
      <c r="C115" s="68"/>
    </row>
    <row r="116" spans="1:10" x14ac:dyDescent="0.2">
      <c r="A116" s="64"/>
      <c r="B116" s="65"/>
      <c r="C116" s="65"/>
      <c r="D116" s="66"/>
      <c r="E116" s="66"/>
      <c r="F116" s="66"/>
      <c r="G116" s="66"/>
      <c r="H116" s="66"/>
      <c r="I116" s="67"/>
    </row>
    <row r="117" spans="1:10" x14ac:dyDescent="0.2">
      <c r="A117" s="67"/>
      <c r="B117" s="68"/>
      <c r="C117" s="68"/>
    </row>
    <row r="118" spans="1:10" x14ac:dyDescent="0.2">
      <c r="A118" s="67"/>
      <c r="B118" s="68"/>
      <c r="C118" s="68"/>
    </row>
    <row r="119" spans="1:10" x14ac:dyDescent="0.2">
      <c r="A119" s="64"/>
      <c r="B119" s="65"/>
      <c r="C119" s="65"/>
      <c r="D119" s="66"/>
      <c r="E119" s="66"/>
      <c r="F119" s="66"/>
      <c r="G119" s="66"/>
      <c r="H119" s="66"/>
      <c r="I119" s="67"/>
    </row>
    <row r="120" spans="1:10" x14ac:dyDescent="0.2">
      <c r="A120" s="64"/>
      <c r="B120" s="65"/>
      <c r="C120" s="65"/>
      <c r="D120" s="66"/>
      <c r="E120" s="66"/>
      <c r="F120" s="66"/>
      <c r="G120" s="66"/>
      <c r="H120" s="66"/>
      <c r="I120" s="67"/>
    </row>
    <row r="121" spans="1:10" x14ac:dyDescent="0.2">
      <c r="A121" s="64"/>
      <c r="B121" s="65"/>
      <c r="C121" s="65"/>
      <c r="D121" s="66"/>
      <c r="E121" s="66"/>
      <c r="F121" s="66"/>
      <c r="G121" s="66"/>
      <c r="H121" s="66"/>
      <c r="I121" s="67"/>
    </row>
    <row r="122" spans="1:10" x14ac:dyDescent="0.2">
      <c r="A122" s="64"/>
      <c r="B122" s="65"/>
      <c r="C122" s="65"/>
      <c r="D122" s="66"/>
      <c r="E122" s="66"/>
      <c r="F122" s="66"/>
      <c r="G122" s="66"/>
      <c r="H122" s="66"/>
      <c r="I122" s="67"/>
    </row>
    <row r="123" spans="1:10" x14ac:dyDescent="0.2">
      <c r="A123" s="64"/>
      <c r="B123" s="65"/>
      <c r="C123" s="65"/>
      <c r="D123" s="66"/>
      <c r="E123" s="66"/>
      <c r="F123" s="66"/>
      <c r="G123" s="66"/>
      <c r="H123" s="66"/>
      <c r="I123" s="67"/>
    </row>
    <row r="124" spans="1:10" x14ac:dyDescent="0.2">
      <c r="A124" s="67"/>
      <c r="B124" s="68"/>
      <c r="C124" s="68"/>
      <c r="I124" s="67"/>
    </row>
    <row r="125" spans="1:10" x14ac:dyDescent="0.2">
      <c r="A125" s="67"/>
      <c r="B125" s="68"/>
      <c r="C125" s="68"/>
      <c r="I125" s="67"/>
    </row>
    <row r="126" spans="1:10" x14ac:dyDescent="0.2">
      <c r="A126" s="67"/>
      <c r="B126" s="68"/>
      <c r="C126" s="68"/>
      <c r="I126" s="67"/>
    </row>
    <row r="127" spans="1:10" x14ac:dyDescent="0.2">
      <c r="A127" s="67"/>
      <c r="B127" s="68"/>
      <c r="C127" s="68"/>
      <c r="I127" s="67"/>
    </row>
    <row r="128" spans="1:10" x14ac:dyDescent="0.2">
      <c r="A128" s="67"/>
      <c r="B128" s="68"/>
      <c r="C128" s="68"/>
      <c r="I128" s="67"/>
    </row>
    <row r="129" spans="1:9" x14ac:dyDescent="0.2">
      <c r="A129" s="67"/>
      <c r="B129" s="68"/>
      <c r="C129" s="68"/>
    </row>
    <row r="130" spans="1:9" x14ac:dyDescent="0.2">
      <c r="A130" s="67"/>
      <c r="B130" s="68"/>
      <c r="C130" s="68"/>
    </row>
    <row r="131" spans="1:9" x14ac:dyDescent="0.2">
      <c r="A131" s="67"/>
      <c r="B131" s="68"/>
      <c r="C131" s="68"/>
      <c r="I131" s="67"/>
    </row>
    <row r="132" spans="1:9" x14ac:dyDescent="0.2">
      <c r="A132" s="67"/>
      <c r="B132" s="68"/>
      <c r="C132" s="68"/>
    </row>
    <row r="133" spans="1:9" x14ac:dyDescent="0.2">
      <c r="A133" s="67"/>
      <c r="B133" s="68"/>
      <c r="C133" s="68"/>
    </row>
    <row r="134" spans="1:9" x14ac:dyDescent="0.2">
      <c r="A134" s="67"/>
      <c r="B134" s="68"/>
      <c r="C134" s="68"/>
    </row>
    <row r="135" spans="1:9" x14ac:dyDescent="0.2">
      <c r="A135" s="67"/>
      <c r="B135" s="68"/>
      <c r="C135" s="68"/>
    </row>
    <row r="136" spans="1:9" x14ac:dyDescent="0.2">
      <c r="A136" s="67"/>
      <c r="B136" s="68"/>
      <c r="C136" s="68"/>
    </row>
    <row r="137" spans="1:9" x14ac:dyDescent="0.2">
      <c r="A137" s="67"/>
      <c r="B137" s="68"/>
      <c r="C137" s="68"/>
    </row>
    <row r="138" spans="1:9" x14ac:dyDescent="0.2">
      <c r="A138" s="67"/>
      <c r="B138" s="68"/>
      <c r="C138" s="68"/>
    </row>
    <row r="139" spans="1:9" x14ac:dyDescent="0.2">
      <c r="A139" s="67"/>
      <c r="B139" s="68"/>
      <c r="C139" s="68"/>
    </row>
    <row r="140" spans="1:9" x14ac:dyDescent="0.2">
      <c r="A140" s="67"/>
      <c r="B140" s="68"/>
      <c r="C140" s="68"/>
    </row>
    <row r="141" spans="1:9" x14ac:dyDescent="0.2">
      <c r="A141" s="67"/>
      <c r="B141" s="68"/>
      <c r="C141" s="68"/>
    </row>
    <row r="142" spans="1:9" x14ac:dyDescent="0.2">
      <c r="A142" s="67"/>
      <c r="B142" s="68"/>
      <c r="C142" s="68"/>
    </row>
    <row r="143" spans="1:9" x14ac:dyDescent="0.2">
      <c r="A143" s="67"/>
      <c r="B143" s="68"/>
      <c r="C143" s="68"/>
    </row>
    <row r="144" spans="1:9" x14ac:dyDescent="0.2">
      <c r="A144" s="67"/>
      <c r="B144" s="68"/>
      <c r="C144" s="68"/>
    </row>
    <row r="145" spans="1:3" x14ac:dyDescent="0.2">
      <c r="A145" s="67"/>
      <c r="B145" s="68"/>
      <c r="C145" s="68"/>
    </row>
    <row r="146" spans="1:3" x14ac:dyDescent="0.2">
      <c r="A146" s="67"/>
      <c r="B146" s="68"/>
      <c r="C146" s="68"/>
    </row>
    <row r="147" spans="1:3" x14ac:dyDescent="0.2">
      <c r="A147" s="67"/>
      <c r="B147" s="68"/>
      <c r="C147" s="68"/>
    </row>
    <row r="148" spans="1:3" x14ac:dyDescent="0.2">
      <c r="A148" s="67"/>
      <c r="B148" s="68"/>
      <c r="C148" s="68"/>
    </row>
    <row r="149" spans="1:3" x14ac:dyDescent="0.2">
      <c r="A149" s="67"/>
      <c r="B149" s="68"/>
      <c r="C149" s="68"/>
    </row>
    <row r="150" spans="1:3" x14ac:dyDescent="0.2">
      <c r="A150" s="67"/>
      <c r="B150" s="68"/>
      <c r="C150" s="68"/>
    </row>
    <row r="151" spans="1:3" x14ac:dyDescent="0.2">
      <c r="A151" s="67"/>
      <c r="B151" s="68"/>
      <c r="C151" s="68"/>
    </row>
    <row r="152" spans="1:3" x14ac:dyDescent="0.2">
      <c r="A152" s="67"/>
      <c r="B152" s="68"/>
      <c r="C152" s="68"/>
    </row>
    <row r="153" spans="1:3" x14ac:dyDescent="0.2">
      <c r="A153" s="67"/>
      <c r="B153" s="68"/>
      <c r="C153" s="68"/>
    </row>
    <row r="154" spans="1:3" x14ac:dyDescent="0.2">
      <c r="A154" s="67"/>
      <c r="B154" s="68"/>
      <c r="C154" s="68"/>
    </row>
    <row r="155" spans="1:3" x14ac:dyDescent="0.2">
      <c r="A155" s="67"/>
      <c r="B155" s="68"/>
      <c r="C155" s="68"/>
    </row>
    <row r="156" spans="1:3" x14ac:dyDescent="0.2">
      <c r="A156" s="67"/>
      <c r="B156" s="68"/>
      <c r="C156" s="68"/>
    </row>
    <row r="157" spans="1:3" x14ac:dyDescent="0.2">
      <c r="A157" s="67"/>
      <c r="B157" s="68"/>
      <c r="C157" s="68"/>
    </row>
    <row r="158" spans="1:3" x14ac:dyDescent="0.2">
      <c r="A158" s="67"/>
      <c r="B158" s="68"/>
      <c r="C158" s="68"/>
    </row>
    <row r="159" spans="1:3" x14ac:dyDescent="0.2">
      <c r="A159" s="67"/>
      <c r="B159" s="68"/>
      <c r="C159" s="68"/>
    </row>
    <row r="160" spans="1:3" x14ac:dyDescent="0.2">
      <c r="A160" s="67"/>
      <c r="B160" s="68"/>
      <c r="C160" s="68"/>
    </row>
    <row r="161" spans="1:10" x14ac:dyDescent="0.2">
      <c r="A161" s="67"/>
      <c r="B161" s="68"/>
      <c r="C161" s="68"/>
    </row>
    <row r="162" spans="1:10" x14ac:dyDescent="0.2">
      <c r="A162" s="67"/>
      <c r="B162" s="68"/>
      <c r="C162" s="68"/>
    </row>
    <row r="163" spans="1:10" x14ac:dyDescent="0.2">
      <c r="A163" s="67"/>
      <c r="B163" s="68"/>
      <c r="C163" s="68"/>
    </row>
    <row r="164" spans="1:10" x14ac:dyDescent="0.2">
      <c r="A164" s="67"/>
      <c r="B164" s="68"/>
      <c r="C164" s="68"/>
    </row>
    <row r="165" spans="1:10" x14ac:dyDescent="0.2">
      <c r="A165" s="67"/>
      <c r="B165" s="68"/>
      <c r="C165" s="68"/>
    </row>
    <row r="166" spans="1:10" x14ac:dyDescent="0.2">
      <c r="A166" s="67"/>
      <c r="B166" s="68"/>
      <c r="C166" s="68"/>
    </row>
    <row r="167" spans="1:10" x14ac:dyDescent="0.2">
      <c r="A167" s="67"/>
      <c r="B167" s="68"/>
      <c r="C167" s="68"/>
    </row>
    <row r="168" spans="1:10" x14ac:dyDescent="0.2">
      <c r="A168" s="67"/>
      <c r="B168" s="68"/>
      <c r="C168" s="68"/>
      <c r="J168" s="69"/>
    </row>
    <row r="169" spans="1:10" x14ac:dyDescent="0.2">
      <c r="A169" s="67"/>
      <c r="B169" s="68"/>
      <c r="C169" s="68"/>
    </row>
    <row r="170" spans="1:10" x14ac:dyDescent="0.2">
      <c r="A170" s="67"/>
      <c r="B170" s="68"/>
      <c r="C170" s="68"/>
    </row>
    <row r="171" spans="1:10" x14ac:dyDescent="0.2">
      <c r="A171" s="67"/>
      <c r="B171" s="68"/>
      <c r="C171" s="68"/>
    </row>
    <row r="172" spans="1:10" x14ac:dyDescent="0.2">
      <c r="A172" s="67"/>
      <c r="B172" s="68"/>
      <c r="C172" s="68"/>
    </row>
    <row r="173" spans="1:10" x14ac:dyDescent="0.2">
      <c r="A173" s="67"/>
      <c r="B173" s="68"/>
      <c r="C173" s="68"/>
    </row>
    <row r="174" spans="1:10" x14ac:dyDescent="0.2">
      <c r="A174" s="67"/>
      <c r="B174" s="68"/>
      <c r="C174" s="68"/>
    </row>
    <row r="175" spans="1:10" x14ac:dyDescent="0.2">
      <c r="A175" s="67"/>
      <c r="B175" s="68"/>
      <c r="C175" s="68"/>
    </row>
    <row r="176" spans="1:10" x14ac:dyDescent="0.2">
      <c r="A176" s="67"/>
      <c r="B176" s="68"/>
      <c r="C176" s="68"/>
    </row>
    <row r="177" spans="1:3" x14ac:dyDescent="0.2">
      <c r="A177" s="67"/>
      <c r="B177" s="68"/>
      <c r="C177" s="68"/>
    </row>
    <row r="178" spans="1:3" x14ac:dyDescent="0.2">
      <c r="A178" s="67"/>
      <c r="B178" s="68"/>
      <c r="C178" s="68"/>
    </row>
    <row r="179" spans="1:3" x14ac:dyDescent="0.2">
      <c r="A179" s="67"/>
      <c r="B179" s="68"/>
      <c r="C179" s="68"/>
    </row>
    <row r="180" spans="1:3" x14ac:dyDescent="0.2">
      <c r="A180" s="67"/>
      <c r="B180" s="68"/>
      <c r="C180" s="68"/>
    </row>
    <row r="181" spans="1:3" x14ac:dyDescent="0.2">
      <c r="A181" s="67"/>
      <c r="B181" s="68"/>
      <c r="C181" s="68"/>
    </row>
    <row r="182" spans="1:3" x14ac:dyDescent="0.2">
      <c r="A182" s="67"/>
      <c r="B182" s="68"/>
      <c r="C182" s="68"/>
    </row>
    <row r="183" spans="1:3" x14ac:dyDescent="0.2">
      <c r="A183" s="67"/>
      <c r="B183" s="68"/>
      <c r="C183" s="68"/>
    </row>
    <row r="184" spans="1:3" x14ac:dyDescent="0.2">
      <c r="A184" s="67"/>
      <c r="B184" s="68"/>
      <c r="C184" s="68"/>
    </row>
    <row r="185" spans="1:3" x14ac:dyDescent="0.2">
      <c r="A185" s="67"/>
      <c r="B185" s="68"/>
      <c r="C185" s="68"/>
    </row>
    <row r="186" spans="1:3" x14ac:dyDescent="0.2">
      <c r="A186" s="67"/>
      <c r="B186" s="68"/>
      <c r="C186" s="68"/>
    </row>
    <row r="187" spans="1:3" x14ac:dyDescent="0.2">
      <c r="A187" s="67"/>
      <c r="B187" s="68"/>
      <c r="C187" s="68"/>
    </row>
    <row r="188" spans="1:3" x14ac:dyDescent="0.2">
      <c r="A188" s="67"/>
      <c r="B188" s="68"/>
      <c r="C188" s="68"/>
    </row>
    <row r="189" spans="1:3" x14ac:dyDescent="0.2">
      <c r="A189" s="67"/>
      <c r="B189" s="68"/>
      <c r="C189" s="68"/>
    </row>
    <row r="190" spans="1:3" x14ac:dyDescent="0.2">
      <c r="A190" s="67"/>
      <c r="B190" s="68"/>
      <c r="C190" s="68"/>
    </row>
    <row r="191" spans="1:3" x14ac:dyDescent="0.2">
      <c r="A191" s="67"/>
      <c r="B191" s="68"/>
      <c r="C191" s="68"/>
    </row>
    <row r="192" spans="1:3" x14ac:dyDescent="0.2">
      <c r="A192" s="67"/>
      <c r="B192" s="68"/>
      <c r="C192" s="68"/>
    </row>
    <row r="193" spans="1:3" x14ac:dyDescent="0.2">
      <c r="A193" s="67"/>
      <c r="B193" s="68"/>
      <c r="C193" s="68"/>
    </row>
    <row r="194" spans="1:3" x14ac:dyDescent="0.2">
      <c r="A194" s="67"/>
      <c r="B194" s="68"/>
      <c r="C194" s="68"/>
    </row>
    <row r="195" spans="1:3" x14ac:dyDescent="0.2">
      <c r="A195" s="67"/>
      <c r="B195" s="68"/>
      <c r="C195" s="68"/>
    </row>
    <row r="196" spans="1:3" x14ac:dyDescent="0.2">
      <c r="A196" s="67"/>
      <c r="B196" s="68"/>
      <c r="C196" s="68"/>
    </row>
    <row r="197" spans="1:3" x14ac:dyDescent="0.2">
      <c r="A197" s="67"/>
      <c r="B197" s="68"/>
      <c r="C197" s="68"/>
    </row>
    <row r="198" spans="1:3" x14ac:dyDescent="0.2">
      <c r="A198" s="67"/>
      <c r="B198" s="68"/>
      <c r="C198" s="68"/>
    </row>
    <row r="199" spans="1:3" x14ac:dyDescent="0.2">
      <c r="A199" s="67"/>
      <c r="B199" s="68"/>
      <c r="C199" s="68"/>
    </row>
    <row r="200" spans="1:3" x14ac:dyDescent="0.2">
      <c r="A200" s="67"/>
      <c r="B200" s="68"/>
      <c r="C200" s="68"/>
    </row>
    <row r="201" spans="1:3" x14ac:dyDescent="0.2">
      <c r="A201" s="67"/>
      <c r="B201" s="68"/>
      <c r="C201" s="68"/>
    </row>
    <row r="202" spans="1:3" x14ac:dyDescent="0.2">
      <c r="A202" s="67"/>
      <c r="B202" s="68"/>
      <c r="C202" s="68"/>
    </row>
    <row r="203" spans="1:3" x14ac:dyDescent="0.2">
      <c r="A203" s="67"/>
      <c r="B203" s="68"/>
      <c r="C203" s="68"/>
    </row>
    <row r="204" spans="1:3" x14ac:dyDescent="0.2">
      <c r="A204" s="67"/>
      <c r="B204" s="68"/>
      <c r="C204" s="68"/>
    </row>
    <row r="205" spans="1:3" x14ac:dyDescent="0.2">
      <c r="A205" s="67"/>
      <c r="B205" s="68"/>
      <c r="C205" s="68"/>
    </row>
    <row r="206" spans="1:3" x14ac:dyDescent="0.2">
      <c r="A206" s="67"/>
      <c r="B206" s="68"/>
      <c r="C206" s="68"/>
    </row>
    <row r="207" spans="1:3" x14ac:dyDescent="0.2">
      <c r="A207" s="67"/>
      <c r="B207" s="68"/>
      <c r="C207" s="68"/>
    </row>
    <row r="208" spans="1:3" x14ac:dyDescent="0.2">
      <c r="A208" s="67"/>
      <c r="B208" s="68"/>
      <c r="C208" s="68"/>
    </row>
    <row r="209" spans="1:3" x14ac:dyDescent="0.2">
      <c r="A209" s="67"/>
      <c r="B209" s="68"/>
      <c r="C209" s="68"/>
    </row>
    <row r="210" spans="1:3" x14ac:dyDescent="0.2">
      <c r="A210" s="67"/>
      <c r="B210" s="68"/>
      <c r="C210" s="68"/>
    </row>
    <row r="211" spans="1:3" x14ac:dyDescent="0.2">
      <c r="A211" s="67"/>
      <c r="B211" s="68"/>
      <c r="C211" s="68"/>
    </row>
    <row r="212" spans="1:3" x14ac:dyDescent="0.2">
      <c r="A212" s="67"/>
      <c r="B212" s="68"/>
      <c r="C212" s="68"/>
    </row>
    <row r="213" spans="1:3" x14ac:dyDescent="0.2">
      <c r="A213" s="67"/>
      <c r="B213" s="68"/>
      <c r="C213" s="68"/>
    </row>
    <row r="214" spans="1:3" x14ac:dyDescent="0.2">
      <c r="A214" s="67"/>
      <c r="B214" s="68"/>
      <c r="C214" s="68"/>
    </row>
    <row r="215" spans="1:3" x14ac:dyDescent="0.2">
      <c r="A215" s="67"/>
      <c r="B215" s="68"/>
      <c r="C215" s="68"/>
    </row>
    <row r="216" spans="1:3" x14ac:dyDescent="0.2">
      <c r="A216" s="67"/>
      <c r="B216" s="68"/>
      <c r="C216" s="68"/>
    </row>
    <row r="217" spans="1:3" x14ac:dyDescent="0.2">
      <c r="A217" s="67"/>
      <c r="B217" s="68"/>
      <c r="C217" s="68"/>
    </row>
    <row r="218" spans="1:3" x14ac:dyDescent="0.2">
      <c r="A218" s="67"/>
      <c r="B218" s="68"/>
      <c r="C218" s="68"/>
    </row>
    <row r="219" spans="1:3" x14ac:dyDescent="0.2">
      <c r="A219" s="67"/>
      <c r="B219" s="68"/>
      <c r="C219" s="68"/>
    </row>
    <row r="220" spans="1:3" x14ac:dyDescent="0.2">
      <c r="A220" s="67"/>
      <c r="B220" s="68"/>
      <c r="C220" s="68"/>
    </row>
    <row r="221" spans="1:3" x14ac:dyDescent="0.2">
      <c r="A221" s="67"/>
      <c r="B221" s="68"/>
      <c r="C221" s="68"/>
    </row>
    <row r="222" spans="1:3" x14ac:dyDescent="0.2">
      <c r="A222" s="67"/>
      <c r="B222" s="68"/>
      <c r="C222" s="68"/>
    </row>
    <row r="223" spans="1:3" x14ac:dyDescent="0.2">
      <c r="A223" s="67"/>
      <c r="B223" s="68"/>
      <c r="C223" s="68"/>
    </row>
    <row r="224" spans="1:3" x14ac:dyDescent="0.2">
      <c r="A224" s="67"/>
      <c r="B224" s="68"/>
      <c r="C224" s="68"/>
    </row>
    <row r="225" spans="1:10" x14ac:dyDescent="0.2">
      <c r="A225" s="67"/>
      <c r="B225" s="68"/>
      <c r="C225" s="68"/>
    </row>
    <row r="226" spans="1:10" x14ac:dyDescent="0.2">
      <c r="A226" s="67"/>
      <c r="B226" s="68"/>
      <c r="C226" s="68"/>
    </row>
    <row r="227" spans="1:10" x14ac:dyDescent="0.2">
      <c r="A227" s="67"/>
      <c r="B227" s="68"/>
      <c r="C227" s="68"/>
    </row>
    <row r="228" spans="1:10" x14ac:dyDescent="0.2">
      <c r="A228" s="67"/>
      <c r="B228" s="68"/>
      <c r="C228" s="68"/>
    </row>
    <row r="229" spans="1:10" x14ac:dyDescent="0.2">
      <c r="A229" s="67"/>
      <c r="B229" s="68"/>
      <c r="C229" s="68"/>
    </row>
    <row r="230" spans="1:10" x14ac:dyDescent="0.2">
      <c r="A230" s="67"/>
      <c r="B230" s="68"/>
      <c r="C230" s="68"/>
    </row>
    <row r="231" spans="1:10" x14ac:dyDescent="0.2">
      <c r="A231" s="67"/>
      <c r="B231" s="68"/>
      <c r="C231" s="68"/>
    </row>
    <row r="232" spans="1:10" x14ac:dyDescent="0.2">
      <c r="A232" s="67"/>
      <c r="B232" s="68"/>
      <c r="C232" s="68"/>
    </row>
    <row r="233" spans="1:10" x14ac:dyDescent="0.2">
      <c r="A233" s="67"/>
      <c r="B233" s="68"/>
      <c r="C233" s="68"/>
    </row>
    <row r="234" spans="1:10" x14ac:dyDescent="0.2">
      <c r="A234" s="67"/>
      <c r="B234" s="68"/>
      <c r="C234" s="68"/>
    </row>
    <row r="235" spans="1:10" x14ac:dyDescent="0.2">
      <c r="A235" s="67"/>
      <c r="B235" s="68"/>
      <c r="C235" s="68"/>
      <c r="J235" s="69"/>
    </row>
    <row r="236" spans="1:10" x14ac:dyDescent="0.2">
      <c r="A236" s="67"/>
      <c r="B236" s="68"/>
      <c r="C236" s="68"/>
    </row>
    <row r="237" spans="1:10" x14ac:dyDescent="0.2">
      <c r="A237" s="67"/>
      <c r="B237" s="68"/>
      <c r="C237" s="68"/>
    </row>
    <row r="238" spans="1:10" x14ac:dyDescent="0.2">
      <c r="A238" s="67"/>
      <c r="B238" s="68"/>
      <c r="C238" s="68"/>
    </row>
    <row r="239" spans="1:10" x14ac:dyDescent="0.2">
      <c r="A239" s="67"/>
      <c r="B239" s="68"/>
      <c r="C239" s="68"/>
    </row>
    <row r="240" spans="1:10" x14ac:dyDescent="0.2">
      <c r="A240" s="67"/>
      <c r="B240" s="68"/>
      <c r="C240" s="68"/>
    </row>
    <row r="241" spans="1:3" x14ac:dyDescent="0.2">
      <c r="A241" s="67"/>
      <c r="B241" s="68"/>
      <c r="C241" s="68"/>
    </row>
    <row r="242" spans="1:3" x14ac:dyDescent="0.2">
      <c r="A242" s="67"/>
      <c r="B242" s="68"/>
      <c r="C242" s="68"/>
    </row>
    <row r="243" spans="1:3" x14ac:dyDescent="0.2">
      <c r="A243" s="67"/>
      <c r="B243" s="68"/>
      <c r="C243" s="68"/>
    </row>
    <row r="244" spans="1:3" x14ac:dyDescent="0.2">
      <c r="A244" s="67"/>
      <c r="B244" s="68"/>
      <c r="C244" s="68"/>
    </row>
    <row r="245" spans="1:3" x14ac:dyDescent="0.2">
      <c r="A245" s="67"/>
      <c r="B245" s="68"/>
      <c r="C245" s="68"/>
    </row>
    <row r="246" spans="1:3" x14ac:dyDescent="0.2">
      <c r="A246" s="67"/>
      <c r="B246" s="68"/>
      <c r="C246" s="68"/>
    </row>
    <row r="247" spans="1:3" x14ac:dyDescent="0.2">
      <c r="A247" s="67"/>
      <c r="B247" s="68"/>
      <c r="C247" s="68"/>
    </row>
    <row r="248" spans="1:3" x14ac:dyDescent="0.2">
      <c r="A248" s="67"/>
      <c r="B248" s="68"/>
      <c r="C248" s="68"/>
    </row>
    <row r="249" spans="1:3" x14ac:dyDescent="0.2">
      <c r="A249" s="67"/>
      <c r="B249" s="68"/>
      <c r="C249" s="68"/>
    </row>
    <row r="250" spans="1:3" x14ac:dyDescent="0.2">
      <c r="A250" s="67"/>
      <c r="B250" s="68"/>
      <c r="C250" s="68"/>
    </row>
    <row r="251" spans="1:3" x14ac:dyDescent="0.2">
      <c r="A251" s="67"/>
      <c r="B251" s="68"/>
      <c r="C251" s="68"/>
    </row>
    <row r="252" spans="1:3" x14ac:dyDescent="0.2">
      <c r="A252" s="67"/>
      <c r="B252" s="68"/>
      <c r="C252" s="68"/>
    </row>
    <row r="253" spans="1:3" x14ac:dyDescent="0.2">
      <c r="A253" s="67"/>
      <c r="B253" s="68"/>
      <c r="C253" s="68"/>
    </row>
    <row r="254" spans="1:3" x14ac:dyDescent="0.2">
      <c r="A254" s="67"/>
      <c r="B254" s="68"/>
      <c r="C254" s="68"/>
    </row>
    <row r="255" spans="1:3" x14ac:dyDescent="0.2">
      <c r="A255" s="67"/>
      <c r="B255" s="68"/>
      <c r="C255" s="68"/>
    </row>
    <row r="256" spans="1:3" x14ac:dyDescent="0.2">
      <c r="A256" s="67"/>
      <c r="B256" s="68"/>
      <c r="C256" s="68"/>
    </row>
    <row r="257" spans="1:10" x14ac:dyDescent="0.2">
      <c r="A257" s="67"/>
      <c r="B257" s="68"/>
      <c r="C257" s="68"/>
    </row>
    <row r="258" spans="1:10" x14ac:dyDescent="0.2">
      <c r="A258" s="67"/>
      <c r="B258" s="68"/>
      <c r="C258" s="68"/>
    </row>
    <row r="259" spans="1:10" x14ac:dyDescent="0.2">
      <c r="A259" s="67"/>
      <c r="B259" s="68"/>
      <c r="C259" s="68"/>
      <c r="J259" s="69"/>
    </row>
    <row r="260" spans="1:10" x14ac:dyDescent="0.2">
      <c r="A260" s="67"/>
      <c r="B260" s="68"/>
      <c r="C260" s="68"/>
    </row>
    <row r="261" spans="1:10" x14ac:dyDescent="0.2">
      <c r="A261" s="67"/>
      <c r="B261" s="68"/>
      <c r="C261" s="68"/>
    </row>
    <row r="262" spans="1:10" x14ac:dyDescent="0.2">
      <c r="A262" s="67"/>
      <c r="B262" s="68"/>
      <c r="C262" s="68"/>
      <c r="J262" s="69"/>
    </row>
    <row r="263" spans="1:10" x14ac:dyDescent="0.2">
      <c r="A263" s="67"/>
      <c r="B263" s="68"/>
      <c r="C263" s="68"/>
    </row>
    <row r="264" spans="1:10" x14ac:dyDescent="0.2">
      <c r="A264" s="67"/>
      <c r="B264" s="68"/>
      <c r="C264" s="68"/>
    </row>
    <row r="265" spans="1:10" x14ac:dyDescent="0.2">
      <c r="A265" s="67"/>
      <c r="B265" s="68"/>
      <c r="C265" s="68"/>
    </row>
    <row r="266" spans="1:10" x14ac:dyDescent="0.2">
      <c r="A266" s="67"/>
      <c r="B266" s="68"/>
      <c r="C266" s="68"/>
    </row>
    <row r="267" spans="1:10" x14ac:dyDescent="0.2">
      <c r="A267" s="67"/>
      <c r="B267" s="68"/>
      <c r="C267" s="68"/>
    </row>
    <row r="268" spans="1:10" x14ac:dyDescent="0.2">
      <c r="A268" s="67"/>
      <c r="B268" s="68"/>
      <c r="C268" s="68"/>
    </row>
    <row r="269" spans="1:10" x14ac:dyDescent="0.2">
      <c r="A269" s="67"/>
      <c r="B269" s="68"/>
      <c r="C269" s="68"/>
    </row>
    <row r="270" spans="1:10" x14ac:dyDescent="0.2">
      <c r="A270" s="67"/>
      <c r="B270" s="68"/>
      <c r="C270" s="68"/>
    </row>
    <row r="271" spans="1:10" x14ac:dyDescent="0.2">
      <c r="A271" s="67"/>
      <c r="B271" s="68"/>
      <c r="C271" s="68"/>
    </row>
    <row r="272" spans="1:10" x14ac:dyDescent="0.2">
      <c r="A272" s="67"/>
      <c r="B272" s="68"/>
      <c r="C272" s="68"/>
    </row>
    <row r="273" spans="1:10" x14ac:dyDescent="0.2">
      <c r="A273" s="67"/>
      <c r="B273" s="68"/>
      <c r="C273" s="68"/>
    </row>
    <row r="274" spans="1:10" x14ac:dyDescent="0.2">
      <c r="A274" s="67"/>
      <c r="B274" s="68"/>
      <c r="C274" s="68"/>
    </row>
    <row r="275" spans="1:10" x14ac:dyDescent="0.2">
      <c r="A275" s="67"/>
      <c r="B275" s="68"/>
      <c r="C275" s="68"/>
      <c r="J275" s="69"/>
    </row>
    <row r="276" spans="1:10" x14ac:dyDescent="0.2">
      <c r="A276" s="67"/>
      <c r="B276" s="68"/>
      <c r="C276" s="68"/>
    </row>
    <row r="277" spans="1:10" x14ac:dyDescent="0.2">
      <c r="A277" s="67"/>
      <c r="B277" s="68"/>
      <c r="C277" s="68"/>
    </row>
    <row r="278" spans="1:10" x14ac:dyDescent="0.2">
      <c r="A278" s="67"/>
      <c r="B278" s="68"/>
      <c r="C278" s="68"/>
    </row>
    <row r="279" spans="1:10" x14ac:dyDescent="0.2">
      <c r="A279" s="67"/>
      <c r="B279" s="68"/>
      <c r="C279" s="68"/>
    </row>
    <row r="280" spans="1:10" x14ac:dyDescent="0.2">
      <c r="A280" s="67"/>
      <c r="B280" s="68"/>
      <c r="C280" s="68"/>
    </row>
    <row r="281" spans="1:10" x14ac:dyDescent="0.2">
      <c r="A281" s="67"/>
      <c r="B281" s="68"/>
      <c r="C281" s="68"/>
    </row>
    <row r="282" spans="1:10" x14ac:dyDescent="0.2">
      <c r="A282" s="67"/>
      <c r="B282" s="68"/>
      <c r="C282" s="68"/>
    </row>
    <row r="283" spans="1:10" x14ac:dyDescent="0.2">
      <c r="A283" s="67"/>
      <c r="B283" s="68"/>
      <c r="C283" s="68"/>
    </row>
    <row r="284" spans="1:10" x14ac:dyDescent="0.2">
      <c r="A284" s="67"/>
      <c r="B284" s="68"/>
      <c r="C284" s="68"/>
    </row>
    <row r="285" spans="1:10" x14ac:dyDescent="0.2">
      <c r="A285" s="67"/>
      <c r="B285" s="68"/>
      <c r="C285" s="68"/>
    </row>
    <row r="286" spans="1:10" x14ac:dyDescent="0.2">
      <c r="A286" s="67"/>
      <c r="B286" s="68"/>
      <c r="C286" s="68"/>
    </row>
    <row r="287" spans="1:10" x14ac:dyDescent="0.2">
      <c r="A287" s="67"/>
      <c r="B287" s="68"/>
      <c r="C287" s="68"/>
    </row>
    <row r="288" spans="1:10" x14ac:dyDescent="0.2">
      <c r="A288" s="67"/>
      <c r="B288" s="68"/>
      <c r="C288" s="68"/>
    </row>
    <row r="289" spans="1:3" x14ac:dyDescent="0.2">
      <c r="A289" s="67"/>
      <c r="B289" s="68"/>
      <c r="C289" s="68"/>
    </row>
    <row r="290" spans="1:3" x14ac:dyDescent="0.2">
      <c r="A290" s="67"/>
      <c r="B290" s="68"/>
      <c r="C290" s="68"/>
    </row>
    <row r="291" spans="1:3" x14ac:dyDescent="0.2">
      <c r="A291" s="67"/>
      <c r="B291" s="68"/>
      <c r="C291" s="68"/>
    </row>
    <row r="292" spans="1:3" x14ac:dyDescent="0.2">
      <c r="A292" s="67"/>
      <c r="B292" s="68"/>
      <c r="C292" s="68"/>
    </row>
    <row r="293" spans="1:3" x14ac:dyDescent="0.2">
      <c r="A293" s="67"/>
      <c r="B293" s="68"/>
      <c r="C293" s="68"/>
    </row>
    <row r="294" spans="1:3" x14ac:dyDescent="0.2">
      <c r="A294" s="67"/>
      <c r="B294" s="68"/>
      <c r="C294" s="68"/>
    </row>
    <row r="295" spans="1:3" x14ac:dyDescent="0.2">
      <c r="A295" s="67"/>
      <c r="B295" s="68"/>
      <c r="C295" s="68"/>
    </row>
    <row r="296" spans="1:3" x14ac:dyDescent="0.2">
      <c r="A296" s="67"/>
      <c r="B296" s="68"/>
      <c r="C296" s="68"/>
    </row>
    <row r="297" spans="1:3" x14ac:dyDescent="0.2">
      <c r="A297" s="67"/>
      <c r="B297" s="68"/>
      <c r="C297" s="68"/>
    </row>
    <row r="298" spans="1:3" x14ac:dyDescent="0.2">
      <c r="A298" s="67"/>
      <c r="B298" s="68"/>
      <c r="C298" s="68"/>
    </row>
    <row r="299" spans="1:3" x14ac:dyDescent="0.2">
      <c r="A299" s="67"/>
      <c r="B299" s="68"/>
      <c r="C299" s="68"/>
    </row>
    <row r="300" spans="1:3" x14ac:dyDescent="0.2">
      <c r="A300" s="67"/>
      <c r="B300" s="68"/>
      <c r="C300" s="68"/>
    </row>
    <row r="301" spans="1:3" x14ac:dyDescent="0.2">
      <c r="A301" s="67"/>
      <c r="B301" s="68"/>
      <c r="C301" s="68"/>
    </row>
    <row r="302" spans="1:3" x14ac:dyDescent="0.2">
      <c r="A302" s="67"/>
      <c r="B302" s="68"/>
      <c r="C302" s="68"/>
    </row>
    <row r="303" spans="1:3" x14ac:dyDescent="0.2">
      <c r="A303" s="67"/>
      <c r="B303" s="68"/>
      <c r="C303" s="68"/>
    </row>
    <row r="304" spans="1:3" x14ac:dyDescent="0.2">
      <c r="A304" s="67"/>
      <c r="B304" s="68"/>
      <c r="C304" s="68"/>
    </row>
    <row r="305" spans="1:3" x14ac:dyDescent="0.2">
      <c r="A305" s="67"/>
      <c r="B305" s="68"/>
      <c r="C305" s="68"/>
    </row>
    <row r="306" spans="1:3" x14ac:dyDescent="0.2">
      <c r="A306" s="67"/>
      <c r="B306" s="68"/>
      <c r="C306" s="68"/>
    </row>
    <row r="307" spans="1:3" x14ac:dyDescent="0.2">
      <c r="A307" s="67"/>
      <c r="B307" s="68"/>
      <c r="C307" s="68"/>
    </row>
    <row r="308" spans="1:3" x14ac:dyDescent="0.2">
      <c r="A308" s="67"/>
      <c r="B308" s="68"/>
      <c r="C308" s="68"/>
    </row>
    <row r="309" spans="1:3" x14ac:dyDescent="0.2">
      <c r="A309" s="67"/>
      <c r="B309" s="68"/>
      <c r="C309" s="68"/>
    </row>
    <row r="310" spans="1:3" x14ac:dyDescent="0.2">
      <c r="A310" s="67"/>
      <c r="B310" s="68"/>
      <c r="C310" s="68"/>
    </row>
    <row r="311" spans="1:3" x14ac:dyDescent="0.2">
      <c r="A311" s="67"/>
      <c r="B311" s="68"/>
      <c r="C311" s="68"/>
    </row>
    <row r="312" spans="1:3" x14ac:dyDescent="0.2">
      <c r="A312" s="67"/>
      <c r="B312" s="68"/>
      <c r="C312" s="68"/>
    </row>
    <row r="313" spans="1:3" x14ac:dyDescent="0.2">
      <c r="A313" s="67"/>
      <c r="B313" s="68"/>
      <c r="C313" s="68"/>
    </row>
    <row r="314" spans="1:3" x14ac:dyDescent="0.2">
      <c r="A314" s="67"/>
      <c r="B314" s="68"/>
      <c r="C314" s="68"/>
    </row>
    <row r="315" spans="1:3" x14ac:dyDescent="0.2">
      <c r="A315" s="67"/>
      <c r="B315" s="68"/>
      <c r="C315" s="68"/>
    </row>
    <row r="316" spans="1:3" x14ac:dyDescent="0.2">
      <c r="A316" s="67"/>
      <c r="B316" s="68"/>
      <c r="C316" s="68"/>
    </row>
    <row r="317" spans="1:3" x14ac:dyDescent="0.2">
      <c r="A317" s="67"/>
      <c r="B317" s="68"/>
      <c r="C317" s="68"/>
    </row>
    <row r="318" spans="1:3" x14ac:dyDescent="0.2">
      <c r="A318" s="67"/>
      <c r="B318" s="68"/>
      <c r="C318" s="68"/>
    </row>
    <row r="319" spans="1:3" x14ac:dyDescent="0.2">
      <c r="A319" s="67"/>
      <c r="B319" s="68"/>
      <c r="C319" s="68"/>
    </row>
    <row r="320" spans="1:3" x14ac:dyDescent="0.2">
      <c r="A320" s="67"/>
      <c r="B320" s="68"/>
      <c r="C320" s="68"/>
    </row>
    <row r="321" spans="1:3" x14ac:dyDescent="0.2">
      <c r="A321" s="67"/>
      <c r="B321" s="68"/>
      <c r="C321" s="68"/>
    </row>
    <row r="322" spans="1:3" x14ac:dyDescent="0.2">
      <c r="A322" s="67"/>
      <c r="B322" s="68"/>
      <c r="C322" s="68"/>
    </row>
    <row r="323" spans="1:3" x14ac:dyDescent="0.2">
      <c r="A323" s="67"/>
      <c r="B323" s="68"/>
      <c r="C323" s="68"/>
    </row>
    <row r="324" spans="1:3" x14ac:dyDescent="0.2">
      <c r="A324" s="67"/>
      <c r="B324" s="68"/>
      <c r="C324" s="68"/>
    </row>
    <row r="325" spans="1:3" x14ac:dyDescent="0.2">
      <c r="A325" s="67"/>
      <c r="B325" s="68"/>
      <c r="C325" s="68"/>
    </row>
    <row r="326" spans="1:3" x14ac:dyDescent="0.2">
      <c r="A326" s="67"/>
      <c r="B326" s="68"/>
      <c r="C326" s="68"/>
    </row>
    <row r="327" spans="1:3" x14ac:dyDescent="0.2">
      <c r="A327" s="67"/>
      <c r="B327" s="68"/>
      <c r="C327" s="68"/>
    </row>
    <row r="328" spans="1:3" x14ac:dyDescent="0.2">
      <c r="A328" s="67"/>
      <c r="B328" s="68"/>
      <c r="C328" s="68"/>
    </row>
    <row r="329" spans="1:3" x14ac:dyDescent="0.2">
      <c r="A329" s="67"/>
      <c r="B329" s="68"/>
      <c r="C329" s="68"/>
    </row>
    <row r="330" spans="1:3" x14ac:dyDescent="0.2">
      <c r="A330" s="67"/>
      <c r="B330" s="68"/>
      <c r="C330" s="68"/>
    </row>
    <row r="331" spans="1:3" x14ac:dyDescent="0.2">
      <c r="A331" s="67"/>
      <c r="B331" s="68"/>
      <c r="C331" s="68"/>
    </row>
    <row r="332" spans="1:3" x14ac:dyDescent="0.2">
      <c r="A332" s="67"/>
      <c r="B332" s="68"/>
      <c r="C332" s="68"/>
    </row>
    <row r="333" spans="1:3" x14ac:dyDescent="0.2">
      <c r="A333" s="67"/>
      <c r="B333" s="68"/>
      <c r="C333" s="68"/>
    </row>
    <row r="334" spans="1:3" x14ac:dyDescent="0.2">
      <c r="A334" s="67"/>
      <c r="B334" s="68"/>
      <c r="C334" s="68"/>
    </row>
    <row r="335" spans="1:3" x14ac:dyDescent="0.2">
      <c r="A335" s="67"/>
      <c r="B335" s="68"/>
      <c r="C335" s="68"/>
    </row>
    <row r="336" spans="1:3" x14ac:dyDescent="0.2">
      <c r="A336" s="67"/>
      <c r="B336" s="68"/>
      <c r="C336" s="68"/>
    </row>
    <row r="337" spans="1:3" x14ac:dyDescent="0.2">
      <c r="A337" s="67"/>
      <c r="B337" s="68"/>
      <c r="C337" s="68"/>
    </row>
    <row r="338" spans="1:3" x14ac:dyDescent="0.2">
      <c r="A338" s="67"/>
      <c r="B338" s="68"/>
      <c r="C338" s="68"/>
    </row>
    <row r="339" spans="1:3" x14ac:dyDescent="0.2">
      <c r="A339" s="67"/>
      <c r="B339" s="68"/>
      <c r="C339" s="68"/>
    </row>
    <row r="340" spans="1:3" x14ac:dyDescent="0.2">
      <c r="A340" s="67"/>
      <c r="B340" s="68"/>
      <c r="C340" s="68"/>
    </row>
    <row r="341" spans="1:3" x14ac:dyDescent="0.2">
      <c r="A341" s="67"/>
      <c r="B341" s="68"/>
      <c r="C341" s="68"/>
    </row>
    <row r="342" spans="1:3" x14ac:dyDescent="0.2">
      <c r="A342" s="67"/>
      <c r="B342" s="68"/>
      <c r="C342" s="68"/>
    </row>
    <row r="343" spans="1:3" x14ac:dyDescent="0.2">
      <c r="A343" s="67"/>
      <c r="B343" s="68"/>
      <c r="C343" s="68"/>
    </row>
    <row r="344" spans="1:3" x14ac:dyDescent="0.2">
      <c r="A344" s="67"/>
      <c r="B344" s="68"/>
      <c r="C344" s="68"/>
    </row>
    <row r="345" spans="1:3" x14ac:dyDescent="0.2">
      <c r="A345" s="67"/>
      <c r="B345" s="68"/>
      <c r="C345" s="68"/>
    </row>
    <row r="346" spans="1:3" x14ac:dyDescent="0.2">
      <c r="A346" s="67"/>
      <c r="B346" s="68"/>
      <c r="C346" s="68"/>
    </row>
    <row r="347" spans="1:3" x14ac:dyDescent="0.2">
      <c r="A347" s="67"/>
      <c r="B347" s="68"/>
      <c r="C347" s="68"/>
    </row>
    <row r="348" spans="1:3" x14ac:dyDescent="0.2">
      <c r="A348" s="67"/>
      <c r="B348" s="68"/>
      <c r="C348" s="68"/>
    </row>
    <row r="349" spans="1:3" x14ac:dyDescent="0.2">
      <c r="A349" s="67"/>
      <c r="B349" s="68"/>
      <c r="C349" s="68"/>
    </row>
    <row r="350" spans="1:3" x14ac:dyDescent="0.2">
      <c r="A350" s="67"/>
      <c r="B350" s="68"/>
      <c r="C350" s="68"/>
    </row>
    <row r="351" spans="1:3" x14ac:dyDescent="0.2">
      <c r="A351" s="67"/>
      <c r="B351" s="68"/>
      <c r="C351" s="68"/>
    </row>
    <row r="352" spans="1:3" x14ac:dyDescent="0.2">
      <c r="A352" s="67"/>
      <c r="B352" s="68"/>
      <c r="C352" s="68"/>
    </row>
    <row r="353" spans="1:3" x14ac:dyDescent="0.2">
      <c r="A353" s="67"/>
      <c r="B353" s="68"/>
      <c r="C353" s="68"/>
    </row>
    <row r="354" spans="1:3" x14ac:dyDescent="0.2">
      <c r="A354" s="67"/>
      <c r="B354" s="68"/>
      <c r="C354" s="68"/>
    </row>
    <row r="355" spans="1:3" x14ac:dyDescent="0.2">
      <c r="A355" s="67"/>
      <c r="B355" s="68"/>
      <c r="C355" s="68"/>
    </row>
    <row r="356" spans="1:3" x14ac:dyDescent="0.2">
      <c r="A356" s="67"/>
      <c r="B356" s="68"/>
      <c r="C356" s="68"/>
    </row>
    <row r="357" spans="1:3" x14ac:dyDescent="0.2">
      <c r="A357" s="67"/>
      <c r="B357" s="68"/>
      <c r="C357" s="68"/>
    </row>
    <row r="358" spans="1:3" x14ac:dyDescent="0.2">
      <c r="A358" s="67"/>
      <c r="B358" s="68"/>
      <c r="C358" s="68"/>
    </row>
    <row r="359" spans="1:3" x14ac:dyDescent="0.2">
      <c r="A359" s="67"/>
      <c r="B359" s="68"/>
      <c r="C359" s="68"/>
    </row>
    <row r="360" spans="1:3" x14ac:dyDescent="0.2">
      <c r="A360" s="67"/>
      <c r="B360" s="68"/>
      <c r="C360" s="68"/>
    </row>
    <row r="361" spans="1:3" x14ac:dyDescent="0.2">
      <c r="A361" s="67"/>
      <c r="B361" s="68"/>
      <c r="C361" s="68"/>
    </row>
    <row r="362" spans="1:3" x14ac:dyDescent="0.2">
      <c r="A362" s="67"/>
      <c r="B362" s="68"/>
      <c r="C362" s="68"/>
    </row>
    <row r="363" spans="1:3" x14ac:dyDescent="0.2">
      <c r="A363" s="67"/>
      <c r="B363" s="68"/>
      <c r="C363" s="68"/>
    </row>
    <row r="364" spans="1:3" x14ac:dyDescent="0.2">
      <c r="A364" s="67"/>
      <c r="B364" s="68"/>
      <c r="C364" s="68"/>
    </row>
    <row r="365" spans="1:3" x14ac:dyDescent="0.2">
      <c r="A365" s="67"/>
      <c r="B365" s="68"/>
      <c r="C365" s="68"/>
    </row>
  </sheetData>
  <sortState ref="A2:J10">
    <sortCondition ref="A2"/>
    <sortCondition ref="B2"/>
  </sortState>
  <printOptions horizontalCentered="1"/>
  <pageMargins left="0.25" right="0.25" top="0.75" bottom="0.75" header="0.3" footer="0.3"/>
  <pageSetup fitToHeight="0" orientation="landscape" r:id="rId1"/>
  <picture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Menu</vt:lpstr>
      <vt:lpstr>Calendrier</vt:lpstr>
      <vt:lpstr>Données</vt:lpstr>
      <vt:lpstr>BD_CAL</vt:lpstr>
      <vt:lpstr>Fériés</vt:lpstr>
      <vt:lpstr>HorairesBis</vt:lpstr>
      <vt:lpstr>Menu!Zone_d_impression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agenda de réservation</dc:title>
  <dc:creator>Leakim</dc:creator>
  <cp:lastModifiedBy>ahmed</cp:lastModifiedBy>
  <cp:lastPrinted>2015-03-31T17:54:38Z</cp:lastPrinted>
  <dcterms:created xsi:type="dcterms:W3CDTF">2013-10-15T10:56:43Z</dcterms:created>
  <dcterms:modified xsi:type="dcterms:W3CDTF">2015-04-01T23:45:18Z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