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" yWindow="7500" windowWidth="19320" windowHeight="4905" tabRatio="789" activeTab="1"/>
  </bookViews>
  <sheets>
    <sheet name="Feuil1" sheetId="1" r:id="rId1"/>
    <sheet name="Pointage" sheetId="2" r:id="rId2"/>
    <sheet name="Theorique" sheetId="3" r:id="rId3"/>
  </sheets>
  <definedNames>
    <definedName name="Année">Feuil1!$F$5</definedName>
    <definedName name="defjour">Theorique!$E$4:$K$4</definedName>
    <definedName name="horaire">Theorique!$A$5:$K$50</definedName>
    <definedName name="MATRICULE">Theorique!$A$5:$D$50</definedName>
  </definedNames>
  <calcPr calcId="145621"/>
</workbook>
</file>

<file path=xl/calcChain.xml><?xml version="1.0" encoding="utf-8"?>
<calcChain xmlns="http://schemas.openxmlformats.org/spreadsheetml/2006/main">
  <c r="AK32" i="2" l="1"/>
  <c r="D39" i="2"/>
  <c r="D41" i="2"/>
  <c r="D40" i="2"/>
  <c r="D43" i="2"/>
  <c r="D42" i="2"/>
  <c r="E18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D23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D22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D19" i="2"/>
  <c r="E19" i="2"/>
  <c r="F19" i="2"/>
  <c r="G19" i="2"/>
  <c r="H19" i="2"/>
  <c r="I19" i="2"/>
  <c r="I18" i="2"/>
  <c r="I17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D18" i="2"/>
  <c r="F18" i="2"/>
  <c r="G18" i="2"/>
  <c r="H18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D16" i="2"/>
  <c r="E16" i="2"/>
  <c r="F17" i="2"/>
  <c r="G17" i="2"/>
  <c r="H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D17" i="2"/>
  <c r="E17" i="2"/>
  <c r="AK19" i="2" l="1"/>
  <c r="AK16" i="2"/>
  <c r="AK17" i="2"/>
  <c r="AK18" i="2"/>
  <c r="AK22" i="2"/>
  <c r="AK23" i="2"/>
  <c r="D10" i="2"/>
  <c r="AP14" i="2"/>
  <c r="AP17" i="2" s="1"/>
  <c r="AQ16" i="2"/>
  <c r="AP26" i="2" s="1"/>
  <c r="E3" i="2"/>
  <c r="AP18" i="2" l="1"/>
  <c r="AP22" i="2"/>
  <c r="AP20" i="2"/>
  <c r="AP16" i="2"/>
  <c r="AP19" i="2"/>
  <c r="AP21" i="2"/>
  <c r="AP23" i="2"/>
  <c r="AP25" i="2"/>
  <c r="AP24" i="2"/>
  <c r="F51" i="3"/>
  <c r="A2" i="3" l="1"/>
  <c r="Q4" i="2" s="1"/>
  <c r="P1" i="2"/>
  <c r="F1" i="2"/>
  <c r="B5" i="3"/>
  <c r="K51" i="3"/>
  <c r="J51" i="3"/>
  <c r="I51" i="3"/>
  <c r="H51" i="3"/>
  <c r="G51" i="3"/>
  <c r="E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Z4" i="2"/>
  <c r="AI13" i="2"/>
  <c r="A13" i="2"/>
  <c r="A14" i="2" s="1"/>
  <c r="A7" i="2"/>
  <c r="E10" i="2" l="1"/>
  <c r="D9" i="2"/>
  <c r="D8" i="2"/>
  <c r="D11" i="2" l="1"/>
  <c r="D21" i="2"/>
  <c r="D20" i="2"/>
  <c r="D12" i="2"/>
  <c r="F10" i="2"/>
  <c r="E9" i="2"/>
  <c r="E8" i="2"/>
  <c r="E21" i="2" l="1"/>
  <c r="E20" i="2"/>
  <c r="E11" i="2"/>
  <c r="E12" i="2"/>
  <c r="G10" i="2"/>
  <c r="F9" i="2"/>
  <c r="F8" i="2"/>
  <c r="F11" i="2" l="1"/>
  <c r="F21" i="2"/>
  <c r="F20" i="2"/>
  <c r="F12" i="2"/>
  <c r="H10" i="2"/>
  <c r="G9" i="2"/>
  <c r="G8" i="2"/>
  <c r="G11" i="2" l="1"/>
  <c r="G21" i="2"/>
  <c r="G20" i="2"/>
  <c r="H9" i="2"/>
  <c r="H21" i="2" s="1"/>
  <c r="H12" i="2"/>
  <c r="G12" i="2"/>
  <c r="I10" i="2"/>
  <c r="H11" i="2"/>
  <c r="H20" i="2" s="1"/>
  <c r="H8" i="2"/>
  <c r="J10" i="2" l="1"/>
  <c r="I9" i="2"/>
  <c r="I8" i="2"/>
  <c r="I11" i="2" l="1"/>
  <c r="I20" i="2" s="1"/>
  <c r="I21" i="2"/>
  <c r="I12" i="2"/>
  <c r="K10" i="2"/>
  <c r="J9" i="2"/>
  <c r="J8" i="2"/>
  <c r="J11" i="2" l="1"/>
  <c r="J21" i="2"/>
  <c r="J20" i="2"/>
  <c r="J12" i="2"/>
  <c r="L10" i="2"/>
  <c r="K9" i="2"/>
  <c r="K8" i="2"/>
  <c r="K11" i="2" l="1"/>
  <c r="K21" i="2"/>
  <c r="K20" i="2"/>
  <c r="K12" i="2"/>
  <c r="M10" i="2"/>
  <c r="L9" i="2"/>
  <c r="L8" i="2"/>
  <c r="L11" i="2" l="1"/>
  <c r="L21" i="2"/>
  <c r="L20" i="2"/>
  <c r="L12" i="2"/>
  <c r="N10" i="2"/>
  <c r="M9" i="2"/>
  <c r="M8" i="2"/>
  <c r="M11" i="2" l="1"/>
  <c r="M21" i="2"/>
  <c r="M20" i="2"/>
  <c r="M12" i="2"/>
  <c r="O10" i="2"/>
  <c r="N9" i="2"/>
  <c r="N8" i="2"/>
  <c r="N11" i="2" l="1"/>
  <c r="N21" i="2"/>
  <c r="N20" i="2"/>
  <c r="N12" i="2"/>
  <c r="P10" i="2"/>
  <c r="O9" i="2"/>
  <c r="O8" i="2"/>
  <c r="O11" i="2" l="1"/>
  <c r="O21" i="2"/>
  <c r="O20" i="2"/>
  <c r="O12" i="2"/>
  <c r="Q10" i="2"/>
  <c r="P9" i="2"/>
  <c r="P8" i="2"/>
  <c r="P11" i="2" l="1"/>
  <c r="P20" i="2" s="1"/>
  <c r="P21" i="2"/>
  <c r="P12" i="2"/>
  <c r="R10" i="2"/>
  <c r="Q9" i="2"/>
  <c r="Q8" i="2"/>
  <c r="Q11" i="2" l="1"/>
  <c r="Q21" i="2"/>
  <c r="Q20" i="2"/>
  <c r="Q12" i="2"/>
  <c r="S10" i="2"/>
  <c r="R9" i="2"/>
  <c r="R8" i="2"/>
  <c r="R11" i="2" l="1"/>
  <c r="R21" i="2"/>
  <c r="R20" i="2"/>
  <c r="R12" i="2"/>
  <c r="T10" i="2"/>
  <c r="S9" i="2"/>
  <c r="S8" i="2"/>
  <c r="S11" i="2" l="1"/>
  <c r="S21" i="2"/>
  <c r="S20" i="2"/>
  <c r="S12" i="2"/>
  <c r="U10" i="2"/>
  <c r="T9" i="2"/>
  <c r="T8" i="2"/>
  <c r="T11" i="2" l="1"/>
  <c r="T21" i="2"/>
  <c r="T20" i="2"/>
  <c r="T12" i="2"/>
  <c r="V10" i="2"/>
  <c r="U9" i="2"/>
  <c r="U8" i="2"/>
  <c r="U11" i="2" l="1"/>
  <c r="U21" i="2"/>
  <c r="U20" i="2"/>
  <c r="U12" i="2"/>
  <c r="W10" i="2"/>
  <c r="V9" i="2"/>
  <c r="V8" i="2"/>
  <c r="V11" i="2" l="1"/>
  <c r="V21" i="2"/>
  <c r="V20" i="2"/>
  <c r="V12" i="2"/>
  <c r="X10" i="2"/>
  <c r="W9" i="2"/>
  <c r="W8" i="2"/>
  <c r="W11" i="2" l="1"/>
  <c r="W20" i="2" s="1"/>
  <c r="W21" i="2"/>
  <c r="W12" i="2"/>
  <c r="Y10" i="2"/>
  <c r="X9" i="2"/>
  <c r="X8" i="2"/>
  <c r="X11" i="2" l="1"/>
  <c r="X21" i="2"/>
  <c r="X20" i="2"/>
  <c r="X12" i="2"/>
  <c r="Z10" i="2"/>
  <c r="Y9" i="2"/>
  <c r="Y8" i="2"/>
  <c r="Y11" i="2" l="1"/>
  <c r="Y21" i="2"/>
  <c r="Y20" i="2"/>
  <c r="Y12" i="2"/>
  <c r="AA10" i="2"/>
  <c r="Z9" i="2"/>
  <c r="Z8" i="2"/>
  <c r="Z11" i="2" l="1"/>
  <c r="Z21" i="2"/>
  <c r="Z20" i="2"/>
  <c r="Z12" i="2"/>
  <c r="AB10" i="2"/>
  <c r="AA9" i="2"/>
  <c r="AA8" i="2"/>
  <c r="AA11" i="2" l="1"/>
  <c r="AA21" i="2"/>
  <c r="AA20" i="2"/>
  <c r="AA12" i="2"/>
  <c r="AC10" i="2"/>
  <c r="AB9" i="2"/>
  <c r="AB8" i="2"/>
  <c r="AB11" i="2" l="1"/>
  <c r="AB21" i="2"/>
  <c r="AB20" i="2"/>
  <c r="AB12" i="2"/>
  <c r="AD10" i="2"/>
  <c r="AC9" i="2"/>
  <c r="AC8" i="2"/>
  <c r="AC11" i="2" l="1"/>
  <c r="AC21" i="2"/>
  <c r="AC20" i="2"/>
  <c r="AC12" i="2"/>
  <c r="AE10" i="2"/>
  <c r="AD9" i="2"/>
  <c r="AD8" i="2"/>
  <c r="AD11" i="2" l="1"/>
  <c r="AD21" i="2"/>
  <c r="AD20" i="2"/>
  <c r="AD12" i="2"/>
  <c r="AF10" i="2"/>
  <c r="AE9" i="2"/>
  <c r="AE8" i="2"/>
  <c r="AE11" i="2" l="1"/>
  <c r="AE21" i="2"/>
  <c r="AE20" i="2"/>
  <c r="AE12" i="2"/>
  <c r="AG10" i="2"/>
  <c r="AF9" i="2"/>
  <c r="AF8" i="2"/>
  <c r="AF11" i="2" l="1"/>
  <c r="AF21" i="2"/>
  <c r="AF20" i="2"/>
  <c r="AF12" i="2"/>
  <c r="AH10" i="2"/>
  <c r="AG9" i="2"/>
  <c r="AG8" i="2"/>
  <c r="AG11" i="2" l="1"/>
  <c r="AG21" i="2"/>
  <c r="AG20" i="2"/>
  <c r="AG12" i="2"/>
  <c r="AH9" i="2"/>
  <c r="AH8" i="2"/>
  <c r="AH11" i="2" l="1"/>
  <c r="AI15" i="2" s="1"/>
  <c r="AH21" i="2"/>
  <c r="AK21" i="2" s="1"/>
  <c r="AH20" i="2"/>
  <c r="AK20" i="2" s="1"/>
  <c r="D38" i="2" s="1"/>
  <c r="AH12" i="2"/>
</calcChain>
</file>

<file path=xl/comments1.xml><?xml version="1.0" encoding="utf-8"?>
<comments xmlns="http://schemas.openxmlformats.org/spreadsheetml/2006/main">
  <authors>
    <author>BLANCHET Philippe LPR PRESTA EXT</author>
  </authors>
  <commentList>
    <comment ref="B13" authorId="0">
      <text>
        <r>
          <rPr>
            <sz val="9"/>
            <color indexed="81"/>
            <rFont val="Tahoma"/>
            <family val="2"/>
          </rPr>
          <t>Mettre dans cette ligne les heures réalisées différentes du théorique</t>
        </r>
      </text>
    </comment>
    <comment ref="B14" authorId="0">
      <text>
        <r>
          <rPr>
            <sz val="9"/>
            <color indexed="81"/>
            <rFont val="Tahoma"/>
            <family val="2"/>
          </rPr>
          <t>Mettre dans cette ligne les incidents modifiant le pointage ex: Cpa, ML, Anm, etc...</t>
        </r>
      </text>
    </comment>
  </commentList>
</comments>
</file>

<file path=xl/sharedStrings.xml><?xml version="1.0" encoding="utf-8"?>
<sst xmlns="http://schemas.openxmlformats.org/spreadsheetml/2006/main" count="218" uniqueCount="100">
  <si>
    <t>heures</t>
  </si>
  <si>
    <t>Matricule</t>
  </si>
  <si>
    <t>Type</t>
  </si>
  <si>
    <t>*96673</t>
  </si>
  <si>
    <t>mensu</t>
  </si>
  <si>
    <t>T</t>
  </si>
  <si>
    <t>R</t>
  </si>
  <si>
    <t>I</t>
  </si>
  <si>
    <t>dont nuit</t>
  </si>
  <si>
    <t>*</t>
  </si>
  <si>
    <r>
      <t>T</t>
    </r>
    <r>
      <rPr>
        <sz val="12"/>
        <rFont val="Times New Roman"/>
        <family val="1"/>
      </rPr>
      <t xml:space="preserve"> =</t>
    </r>
  </si>
  <si>
    <t>SECTION :</t>
  </si>
  <si>
    <t>CHANTIER :</t>
  </si>
  <si>
    <t>T  =  Théorique</t>
  </si>
  <si>
    <t>R  =  Réalisé</t>
  </si>
  <si>
    <t>I  =  Incident</t>
  </si>
  <si>
    <t>R =</t>
  </si>
  <si>
    <t xml:space="preserve">              MOIS DE :</t>
  </si>
  <si>
    <t>SEMAINE TYPE</t>
  </si>
  <si>
    <t>HEURES THEORIQUES DU CHANTIER</t>
  </si>
  <si>
    <t>heures théoriques / semaine</t>
  </si>
  <si>
    <t>dimanche</t>
  </si>
  <si>
    <t>lundi</t>
  </si>
  <si>
    <t>mardi</t>
  </si>
  <si>
    <t>mercredi</t>
  </si>
  <si>
    <t>jeudi</t>
  </si>
  <si>
    <t>vendredi</t>
  </si>
  <si>
    <t>samedi</t>
  </si>
  <si>
    <t>MATRICULE</t>
  </si>
  <si>
    <t>MENSU</t>
  </si>
  <si>
    <t>NOM</t>
  </si>
  <si>
    <t>PRENOM</t>
  </si>
  <si>
    <t>total</t>
  </si>
  <si>
    <t>réel</t>
  </si>
  <si>
    <t>agent</t>
  </si>
  <si>
    <t>Heures complémentaires pour les temps partiel (inférieur à 151 h 67)</t>
  </si>
  <si>
    <t>Heures supérieures à 25% pour les temps complets (= 151 h 67)</t>
  </si>
  <si>
    <t>Heures majo nuit régulière</t>
  </si>
  <si>
    <t>Heures majo dimanche régulier</t>
  </si>
  <si>
    <t>Heures majo férié régulier</t>
  </si>
  <si>
    <t>Nombre d'heures</t>
  </si>
  <si>
    <t xml:space="preserve">Explications </t>
  </si>
  <si>
    <t>Heures majo dimanche exceptionnel</t>
  </si>
  <si>
    <t>Heures majo férié exceptionnel</t>
  </si>
  <si>
    <t>Heures majo nuit exceptionnelle</t>
  </si>
  <si>
    <t>Codes</t>
  </si>
  <si>
    <t>Commentaires</t>
  </si>
  <si>
    <t>CPA</t>
  </si>
  <si>
    <t>Congés Payés</t>
  </si>
  <si>
    <t>Absence pour congés sans soldes</t>
  </si>
  <si>
    <t>Absence Autorisée</t>
  </si>
  <si>
    <t>Absence non motivée</t>
  </si>
  <si>
    <t>Date du ….. Au</t>
  </si>
  <si>
    <t>Absence pour congés parental</t>
  </si>
  <si>
    <t>Absence en paternité</t>
  </si>
  <si>
    <t>Absence en maternité</t>
  </si>
  <si>
    <t>Absence maladie. Si une partie du mois</t>
  </si>
  <si>
    <t>Absence maladie. Si tout le mois</t>
  </si>
  <si>
    <t>Absence accident trajet</t>
  </si>
  <si>
    <t>Absence accident travail</t>
  </si>
  <si>
    <t>Absence maladie professionnelle</t>
  </si>
  <si>
    <t>Mi temps thérapeutique</t>
  </si>
  <si>
    <t>Evènement familial</t>
  </si>
  <si>
    <t>EX</t>
  </si>
  <si>
    <t>FR</t>
  </si>
  <si>
    <t>Abréviations pointage</t>
  </si>
  <si>
    <t>Anm</t>
  </si>
  <si>
    <t>Cpa</t>
  </si>
  <si>
    <t>Acss</t>
  </si>
  <si>
    <t>AA</t>
  </si>
  <si>
    <t>Acp</t>
  </si>
  <si>
    <t>AP</t>
  </si>
  <si>
    <t>AM</t>
  </si>
  <si>
    <t>AT</t>
  </si>
  <si>
    <t>Atj</t>
  </si>
  <si>
    <t>ML</t>
  </si>
  <si>
    <t>MP</t>
  </si>
  <si>
    <t>EF</t>
  </si>
  <si>
    <t>Mtt</t>
  </si>
  <si>
    <t>Fex</t>
  </si>
  <si>
    <t>HC</t>
  </si>
  <si>
    <t>HS</t>
  </si>
  <si>
    <t>POINTAGE</t>
  </si>
  <si>
    <t>Fériés</t>
  </si>
  <si>
    <t>Pâques</t>
  </si>
  <si>
    <t>Année</t>
  </si>
  <si>
    <t>Mois</t>
  </si>
  <si>
    <t>Changement de date</t>
  </si>
  <si>
    <t>Nuit régul</t>
  </si>
  <si>
    <t>Dim régul</t>
  </si>
  <si>
    <t xml:space="preserve">EX     </t>
  </si>
  <si>
    <t>Css</t>
  </si>
  <si>
    <t xml:space="preserve">  =  0,00  h</t>
  </si>
  <si>
    <t xml:space="preserve">   du    06/01/2013  au  10/01/2013</t>
  </si>
  <si>
    <t xml:space="preserve">   du    06/01/2013  au  10/01/2013        et du    13/01/2013  au  17/01/2013</t>
  </si>
  <si>
    <t xml:space="preserve">   du    06/01/2013  au  10/01/2013        et du    13/01/2013  au  17/01/2013        et du    20/01/2013  au  20/01/2013</t>
  </si>
  <si>
    <t>MS</t>
  </si>
  <si>
    <t>ROTATIVE</t>
  </si>
  <si>
    <t>BEN</t>
  </si>
  <si>
    <t>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</si>
</sst>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0000000"/>
    <numFmt numFmtId="165" formatCode="ddd"/>
    <numFmt numFmtId="166" formatCode="dd"/>
    <numFmt numFmtId="167" formatCode="0.00&quot; h&quot;"/>
    <numFmt numFmtId="168" formatCode="mmmm\ yyyy"/>
    <numFmt numFmtId="169" formatCode="General_)"/>
    <numFmt numFmtId="170" formatCode="dddd"/>
    <numFmt numFmtId="171" formatCode="0.00;;"/>
    <numFmt numFmtId="172" formatCode="000,000"/>
    <numFmt numFmtId="173" formatCode="d\-mmm\-yy"/>
  </numFmts>
  <fonts count="31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b/>
      <sz val="14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9"/>
      <name val="Times New Roman"/>
      <family val="1"/>
    </font>
    <font>
      <b/>
      <sz val="11"/>
      <name val="Times New Roman"/>
      <family val="1"/>
    </font>
    <font>
      <b/>
      <sz val="10"/>
      <color indexed="10"/>
      <name val="Times New Roman"/>
      <family val="1"/>
    </font>
    <font>
      <b/>
      <sz val="8"/>
      <color theme="3" tint="0.39997558519241921"/>
      <name val="Times New Roman"/>
      <family val="1"/>
    </font>
    <font>
      <b/>
      <sz val="8"/>
      <color theme="3" tint="0.39997558519241921"/>
      <name val="Calibri"/>
      <family val="2"/>
      <scheme val="minor"/>
    </font>
    <font>
      <b/>
      <sz val="8"/>
      <color rgb="FF93B8E5"/>
      <name val="Times New Roman"/>
      <family val="1"/>
    </font>
    <font>
      <sz val="12"/>
      <name val="Helv"/>
    </font>
    <font>
      <b/>
      <u val="double"/>
      <sz val="14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u/>
      <sz val="10"/>
      <name val="Times New Roman"/>
      <family val="1"/>
    </font>
    <font>
      <u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6"/>
      <color theme="1"/>
      <name val="Times New Roman"/>
      <family val="1"/>
    </font>
    <font>
      <sz val="26"/>
      <color theme="1"/>
      <name val="Times New Roman"/>
      <family val="1"/>
    </font>
    <font>
      <b/>
      <sz val="8"/>
      <name val="Verdana"/>
      <family val="2"/>
    </font>
    <font>
      <sz val="8"/>
      <name val="Verdana"/>
      <family val="2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u/>
      <sz val="11"/>
      <color theme="1"/>
      <name val="Times New Roman"/>
      <family val="1"/>
    </font>
    <font>
      <u/>
      <sz val="26"/>
      <color theme="1"/>
      <name val="Times New Roman"/>
      <family val="1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3B8E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</borders>
  <cellStyleXfs count="3">
    <xf numFmtId="0" fontId="0" fillId="0" borderId="0"/>
    <xf numFmtId="0" fontId="14" fillId="0" borderId="0"/>
    <xf numFmtId="0" fontId="16" fillId="0" borderId="0"/>
  </cellStyleXfs>
  <cellXfs count="149">
    <xf numFmtId="0" fontId="0" fillId="0" borderId="0" xfId="0"/>
    <xf numFmtId="0" fontId="1" fillId="0" borderId="0" xfId="0" applyFont="1" applyProtection="1"/>
    <xf numFmtId="0" fontId="3" fillId="0" borderId="0" xfId="0" applyFont="1" applyProtection="1"/>
    <xf numFmtId="0" fontId="0" fillId="0" borderId="0" xfId="0" applyProtection="1"/>
    <xf numFmtId="164" fontId="3" fillId="0" borderId="0" xfId="0" applyNumberFormat="1" applyFont="1" applyAlignment="1" applyProtection="1">
      <alignment horizontal="centerContinuous"/>
    </xf>
    <xf numFmtId="0" fontId="2" fillId="0" borderId="0" xfId="0" applyFont="1" applyProtection="1"/>
    <xf numFmtId="0" fontId="1" fillId="0" borderId="0" xfId="0" applyFont="1" applyAlignment="1" applyProtection="1">
      <alignment horizontal="centerContinuous"/>
    </xf>
    <xf numFmtId="0" fontId="0" fillId="0" borderId="0" xfId="0" applyAlignment="1" applyProtection="1">
      <alignment horizontal="centerContinuous"/>
    </xf>
    <xf numFmtId="0" fontId="3" fillId="0" borderId="0" xfId="0" applyFont="1" applyAlignment="1" applyProtection="1">
      <alignment horizontal="centerContinuous"/>
    </xf>
    <xf numFmtId="2" fontId="4" fillId="0" borderId="0" xfId="0" applyNumberFormat="1" applyFont="1" applyAlignment="1" applyProtection="1">
      <alignment horizontal="centerContinuous"/>
    </xf>
    <xf numFmtId="49" fontId="3" fillId="0" borderId="0" xfId="0" applyNumberFormat="1" applyFont="1" applyProtection="1"/>
    <xf numFmtId="165" fontId="3" fillId="0" borderId="0" xfId="0" applyNumberFormat="1" applyFont="1" applyProtection="1"/>
    <xf numFmtId="0" fontId="2" fillId="0" borderId="2" xfId="0" applyFont="1" applyBorder="1" applyProtection="1"/>
    <xf numFmtId="0" fontId="2" fillId="0" borderId="5" xfId="0" applyFont="1" applyBorder="1" applyProtection="1"/>
    <xf numFmtId="0" fontId="2" fillId="0" borderId="0" xfId="0" applyFont="1" applyAlignment="1" applyProtection="1">
      <alignment horizontal="centerContinuous" vertical="center"/>
    </xf>
    <xf numFmtId="0" fontId="1" fillId="0" borderId="0" xfId="0" applyFont="1" applyAlignment="1" applyProtection="1">
      <alignment horizontal="centerContinuous" vertical="center"/>
    </xf>
    <xf numFmtId="0" fontId="6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Continuous" vertical="center"/>
    </xf>
    <xf numFmtId="164" fontId="1" fillId="0" borderId="0" xfId="0" applyNumberFormat="1" applyFont="1" applyAlignment="1" applyProtection="1">
      <alignment horizontal="left" vertical="center"/>
    </xf>
    <xf numFmtId="0" fontId="6" fillId="0" borderId="0" xfId="0" applyFont="1" applyAlignment="1" applyProtection="1">
      <alignment horizontal="left"/>
    </xf>
    <xf numFmtId="0" fontId="11" fillId="0" borderId="0" xfId="0" applyFont="1" applyProtection="1"/>
    <xf numFmtId="0" fontId="12" fillId="0" borderId="0" xfId="0" applyFont="1"/>
    <xf numFmtId="2" fontId="4" fillId="0" borderId="0" xfId="0" applyNumberFormat="1" applyFont="1" applyAlignment="1" applyProtection="1">
      <alignment horizontal="centerContinuous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 applyProtection="1">
      <alignment horizontal="centerContinuous" vertical="center"/>
    </xf>
    <xf numFmtId="168" fontId="4" fillId="0" borderId="0" xfId="0" applyNumberFormat="1" applyFont="1" applyAlignment="1" applyProtection="1">
      <alignment horizontal="left" vertical="center"/>
      <protection locked="0"/>
    </xf>
    <xf numFmtId="165" fontId="8" fillId="0" borderId="2" xfId="0" applyNumberFormat="1" applyFont="1" applyBorder="1" applyAlignment="1" applyProtection="1">
      <alignment horizontal="center" vertical="center"/>
    </xf>
    <xf numFmtId="166" fontId="9" fillId="0" borderId="5" xfId="0" applyNumberFormat="1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3" fillId="0" borderId="0" xfId="0" applyFont="1" applyAlignment="1" applyProtection="1">
      <alignment horizontal="left"/>
    </xf>
    <xf numFmtId="165" fontId="7" fillId="0" borderId="9" xfId="0" applyNumberFormat="1" applyFont="1" applyBorder="1" applyProtection="1"/>
    <xf numFmtId="165" fontId="2" fillId="0" borderId="9" xfId="0" applyNumberFormat="1" applyFont="1" applyBorder="1" applyProtection="1"/>
    <xf numFmtId="166" fontId="2" fillId="0" borderId="9" xfId="0" applyNumberFormat="1" applyFont="1" applyBorder="1" applyAlignment="1" applyProtection="1"/>
    <xf numFmtId="0" fontId="7" fillId="0" borderId="0" xfId="0" quotePrefix="1" applyFont="1" applyAlignment="1">
      <alignment horizontal="centerContinuous"/>
    </xf>
    <xf numFmtId="0" fontId="2" fillId="0" borderId="0" xfId="0" applyFont="1" applyAlignment="1">
      <alignment horizontal="centerContinuous"/>
    </xf>
    <xf numFmtId="0" fontId="2" fillId="0" borderId="0" xfId="0" applyFont="1"/>
    <xf numFmtId="2" fontId="2" fillId="0" borderId="0" xfId="0" applyNumberFormat="1" applyFont="1" applyAlignment="1">
      <alignment horizontal="center"/>
    </xf>
    <xf numFmtId="169" fontId="15" fillId="3" borderId="0" xfId="1" applyNumberFormat="1" applyFont="1" applyFill="1" applyAlignment="1">
      <alignment horizontal="centerContinuous" vertical="center"/>
    </xf>
    <xf numFmtId="169" fontId="16" fillId="3" borderId="0" xfId="1" applyNumberFormat="1" applyFont="1" applyFill="1" applyAlignment="1">
      <alignment horizontal="centerContinuous"/>
    </xf>
    <xf numFmtId="2" fontId="17" fillId="0" borderId="0" xfId="0" applyNumberFormat="1" applyFont="1"/>
    <xf numFmtId="166" fontId="2" fillId="0" borderId="0" xfId="0" applyNumberFormat="1" applyFont="1" applyAlignment="1">
      <alignment horizontal="center"/>
    </xf>
    <xf numFmtId="170" fontId="2" fillId="0" borderId="10" xfId="0" applyNumberFormat="1" applyFont="1" applyBorder="1" applyAlignment="1">
      <alignment horizontal="center"/>
    </xf>
    <xf numFmtId="170" fontId="2" fillId="0" borderId="11" xfId="0" applyNumberFormat="1" applyFont="1" applyBorder="1" applyAlignment="1">
      <alignment horizontal="center"/>
    </xf>
    <xf numFmtId="0" fontId="2" fillId="0" borderId="10" xfId="0" applyFont="1" applyBorder="1"/>
    <xf numFmtId="0" fontId="2" fillId="0" borderId="0" xfId="0" applyNumberFormat="1" applyFont="1" applyAlignment="1">
      <alignment horizontal="center"/>
    </xf>
    <xf numFmtId="2" fontId="2" fillId="0" borderId="12" xfId="0" applyNumberFormat="1" applyFont="1" applyBorder="1" applyAlignment="1">
      <alignment horizontal="center"/>
    </xf>
    <xf numFmtId="0" fontId="7" fillId="0" borderId="0" xfId="0" quotePrefix="1" applyFont="1" applyAlignment="1">
      <alignment horizontal="centerContinuous" vertical="center"/>
    </xf>
    <xf numFmtId="2" fontId="17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13" xfId="0" applyFont="1" applyBorder="1" applyAlignment="1"/>
    <xf numFmtId="2" fontId="2" fillId="0" borderId="13" xfId="0" applyNumberFormat="1" applyFont="1" applyBorder="1" applyAlignment="1">
      <alignment horizontal="right" vertical="center" indent="1"/>
    </xf>
    <xf numFmtId="0" fontId="2" fillId="0" borderId="13" xfId="0" applyFont="1" applyBorder="1" applyAlignment="1">
      <alignment horizontal="left" vertical="center" indent="1"/>
    </xf>
    <xf numFmtId="0" fontId="2" fillId="0" borderId="13" xfId="0" applyFont="1" applyBorder="1"/>
    <xf numFmtId="2" fontId="2" fillId="0" borderId="12" xfId="0" applyNumberFormat="1" applyFont="1" applyBorder="1" applyAlignment="1">
      <alignment horizontal="right" vertical="center" indent="1"/>
    </xf>
    <xf numFmtId="0" fontId="2" fillId="0" borderId="12" xfId="0" applyFont="1" applyBorder="1" applyAlignment="1">
      <alignment horizontal="left" vertical="center" indent="1"/>
    </xf>
    <xf numFmtId="0" fontId="2" fillId="0" borderId="12" xfId="0" applyFont="1" applyBorder="1"/>
    <xf numFmtId="0" fontId="2" fillId="0" borderId="12" xfId="0" applyFont="1" applyBorder="1" applyAlignment="1">
      <alignment horizontal="left"/>
    </xf>
    <xf numFmtId="0" fontId="2" fillId="0" borderId="14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left"/>
    </xf>
    <xf numFmtId="171" fontId="2" fillId="0" borderId="3" xfId="0" applyNumberFormat="1" applyFont="1" applyBorder="1" applyAlignment="1" applyProtection="1">
      <alignment horizontal="center" vertical="center"/>
    </xf>
    <xf numFmtId="0" fontId="20" fillId="4" borderId="6" xfId="0" applyFont="1" applyFill="1" applyBorder="1" applyAlignment="1">
      <alignment horizontal="center" vertical="center"/>
    </xf>
    <xf numFmtId="167" fontId="7" fillId="4" borderId="7" xfId="0" applyNumberFormat="1" applyFont="1" applyFill="1" applyBorder="1" applyAlignment="1" applyProtection="1">
      <alignment horizontal="center" vertical="center"/>
    </xf>
    <xf numFmtId="167" fontId="7" fillId="5" borderId="7" xfId="0" applyNumberFormat="1" applyFont="1" applyFill="1" applyBorder="1" applyAlignment="1" applyProtection="1">
      <alignment horizontal="center" vertical="center"/>
    </xf>
    <xf numFmtId="166" fontId="19" fillId="5" borderId="6" xfId="0" applyNumberFormat="1" applyFont="1" applyFill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Continuous"/>
    </xf>
    <xf numFmtId="0" fontId="2" fillId="0" borderId="16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protection locked="0"/>
    </xf>
    <xf numFmtId="0" fontId="2" fillId="0" borderId="7" xfId="0" applyFont="1" applyBorder="1" applyAlignment="1" applyProtection="1">
      <alignment vertical="center"/>
    </xf>
    <xf numFmtId="2" fontId="2" fillId="0" borderId="17" xfId="0" applyNumberFormat="1" applyFont="1" applyFill="1" applyBorder="1" applyAlignment="1" applyProtection="1">
      <alignment vertical="center"/>
      <protection locked="0"/>
    </xf>
    <xf numFmtId="14" fontId="2" fillId="0" borderId="0" xfId="0" applyNumberFormat="1" applyFont="1" applyAlignment="1" applyProtection="1">
      <alignment horizontal="center" vertical="center"/>
    </xf>
    <xf numFmtId="0" fontId="21" fillId="0" borderId="0" xfId="0" applyFont="1"/>
    <xf numFmtId="172" fontId="21" fillId="0" borderId="0" xfId="0" applyNumberFormat="1" applyFont="1" applyAlignment="1">
      <alignment horizontal="center" vertical="center"/>
    </xf>
    <xf numFmtId="0" fontId="21" fillId="0" borderId="12" xfId="0" applyFont="1" applyBorder="1" applyAlignment="1">
      <alignment horizontal="left" vertical="center" indent="1"/>
    </xf>
    <xf numFmtId="0" fontId="21" fillId="0" borderId="20" xfId="0" applyFont="1" applyBorder="1" applyAlignment="1">
      <alignment horizontal="left" vertical="center" indent="1"/>
    </xf>
    <xf numFmtId="172" fontId="21" fillId="0" borderId="21" xfId="0" applyNumberFormat="1" applyFont="1" applyBorder="1" applyAlignment="1">
      <alignment horizontal="center" vertical="center"/>
    </xf>
    <xf numFmtId="0" fontId="21" fillId="0" borderId="13" xfId="0" applyFont="1" applyBorder="1" applyAlignment="1">
      <alignment horizontal="left" vertical="center" indent="1"/>
    </xf>
    <xf numFmtId="0" fontId="21" fillId="0" borderId="22" xfId="0" applyFont="1" applyBorder="1" applyAlignment="1">
      <alignment horizontal="left" vertical="center" indent="1"/>
    </xf>
    <xf numFmtId="172" fontId="21" fillId="0" borderId="23" xfId="0" applyNumberFormat="1" applyFont="1" applyBorder="1" applyAlignment="1">
      <alignment horizontal="center" vertical="center"/>
    </xf>
    <xf numFmtId="0" fontId="21" fillId="0" borderId="24" xfId="0" applyFont="1" applyBorder="1" applyAlignment="1">
      <alignment horizontal="left" vertical="center" indent="1"/>
    </xf>
    <xf numFmtId="172" fontId="21" fillId="0" borderId="25" xfId="0" applyNumberFormat="1" applyFont="1" applyBorder="1" applyAlignment="1">
      <alignment horizontal="center" vertical="center"/>
    </xf>
    <xf numFmtId="0" fontId="21" fillId="0" borderId="26" xfId="0" applyFont="1" applyBorder="1" applyAlignment="1">
      <alignment horizontal="left" vertical="center" indent="1"/>
    </xf>
    <xf numFmtId="172" fontId="21" fillId="0" borderId="27" xfId="0" applyNumberFormat="1" applyFont="1" applyBorder="1" applyAlignment="1">
      <alignment horizontal="center" vertical="center"/>
    </xf>
    <xf numFmtId="172" fontId="21" fillId="0" borderId="28" xfId="0" applyNumberFormat="1" applyFont="1" applyBorder="1" applyAlignment="1">
      <alignment horizontal="center" vertical="center"/>
    </xf>
    <xf numFmtId="0" fontId="21" fillId="0" borderId="29" xfId="0" applyFont="1" applyBorder="1" applyAlignment="1">
      <alignment horizontal="left" vertical="center" indent="1"/>
    </xf>
    <xf numFmtId="0" fontId="21" fillId="0" borderId="30" xfId="0" applyFont="1" applyBorder="1" applyAlignment="1">
      <alignment horizontal="left" vertical="center" indent="1"/>
    </xf>
    <xf numFmtId="0" fontId="21" fillId="0" borderId="0" xfId="0" applyFont="1" applyAlignment="1">
      <alignment horizontal="centerContinuous" vertical="center"/>
    </xf>
    <xf numFmtId="0" fontId="23" fillId="0" borderId="0" xfId="0" applyFont="1" applyAlignment="1">
      <alignment horizontal="centerContinuous" vertical="center"/>
    </xf>
    <xf numFmtId="172" fontId="22" fillId="0" borderId="11" xfId="0" applyNumberFormat="1" applyFont="1" applyBorder="1" applyAlignment="1">
      <alignment horizontal="center" vertical="center"/>
    </xf>
    <xf numFmtId="0" fontId="22" fillId="0" borderId="31" xfId="0" applyFont="1" applyBorder="1" applyAlignment="1">
      <alignment horizontal="center" vertical="center"/>
    </xf>
    <xf numFmtId="0" fontId="22" fillId="0" borderId="32" xfId="0" applyFont="1" applyBorder="1" applyAlignment="1">
      <alignment horizontal="center" vertical="center" wrapText="1"/>
    </xf>
    <xf numFmtId="0" fontId="24" fillId="3" borderId="12" xfId="2" applyFont="1" applyFill="1" applyBorder="1"/>
    <xf numFmtId="0" fontId="25" fillId="0" borderId="0" xfId="2" applyFont="1"/>
    <xf numFmtId="0" fontId="25" fillId="3" borderId="12" xfId="2" applyFont="1" applyFill="1" applyBorder="1"/>
    <xf numFmtId="14" fontId="25" fillId="3" borderId="12" xfId="2" applyNumberFormat="1" applyFont="1" applyFill="1" applyBorder="1"/>
    <xf numFmtId="173" fontId="25" fillId="6" borderId="12" xfId="2" applyNumberFormat="1" applyFont="1" applyFill="1" applyBorder="1"/>
    <xf numFmtId="14" fontId="25" fillId="6" borderId="12" xfId="2" applyNumberFormat="1" applyFont="1" applyFill="1" applyBorder="1"/>
    <xf numFmtId="0" fontId="26" fillId="0" borderId="0" xfId="0" applyFont="1"/>
    <xf numFmtId="172" fontId="27" fillId="0" borderId="0" xfId="0" applyNumberFormat="1" applyFont="1" applyAlignment="1">
      <alignment horizontal="centerContinuous" vertical="center"/>
    </xf>
    <xf numFmtId="0" fontId="21" fillId="0" borderId="0" xfId="0" applyFont="1" applyAlignment="1">
      <alignment horizontal="center" vertical="center"/>
    </xf>
    <xf numFmtId="0" fontId="25" fillId="0" borderId="0" xfId="2" applyFont="1" applyAlignment="1">
      <alignment horizontal="center" vertical="center"/>
    </xf>
    <xf numFmtId="168" fontId="4" fillId="0" borderId="0" xfId="0" applyNumberFormat="1" applyFont="1" applyAlignment="1" applyProtection="1">
      <alignment horizontal="centerContinuous" vertical="center"/>
      <protection locked="0"/>
    </xf>
    <xf numFmtId="168" fontId="4" fillId="0" borderId="0" xfId="0" applyNumberFormat="1" applyFont="1" applyAlignment="1" applyProtection="1">
      <alignment horizontal="centerContinuous" vertical="center"/>
    </xf>
    <xf numFmtId="0" fontId="26" fillId="0" borderId="0" xfId="0" applyFont="1" applyAlignment="1">
      <alignment horizontal="center" vertical="center"/>
    </xf>
    <xf numFmtId="0" fontId="21" fillId="0" borderId="0" xfId="0" applyFont="1" applyAlignment="1">
      <alignment horizontal="centerContinuous" vertical="center" wrapText="1"/>
    </xf>
    <xf numFmtId="172" fontId="21" fillId="0" borderId="12" xfId="0" applyNumberFormat="1" applyFont="1" applyBorder="1" applyAlignment="1">
      <alignment horizontal="center" vertical="center"/>
    </xf>
    <xf numFmtId="0" fontId="0" fillId="7" borderId="12" xfId="0" applyFill="1" applyBorder="1"/>
    <xf numFmtId="0" fontId="0" fillId="8" borderId="12" xfId="0" applyFill="1" applyBorder="1"/>
    <xf numFmtId="49" fontId="10" fillId="0" borderId="5" xfId="0" quotePrefix="1" applyNumberFormat="1" applyFont="1" applyBorder="1" applyAlignment="1" applyProtection="1">
      <alignment horizontal="center" vertical="center"/>
      <protection locked="0"/>
    </xf>
    <xf numFmtId="0" fontId="2" fillId="7" borderId="4" xfId="0" applyFont="1" applyFill="1" applyBorder="1" applyProtection="1"/>
    <xf numFmtId="0" fontId="28" fillId="0" borderId="0" xfId="0" applyFont="1" applyAlignment="1">
      <alignment horizontal="centerContinuous" wrapText="1"/>
    </xf>
    <xf numFmtId="172" fontId="29" fillId="0" borderId="0" xfId="0" applyNumberFormat="1" applyFont="1" applyAlignment="1">
      <alignment horizontal="centerContinuous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166" fontId="19" fillId="5" borderId="33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 vertical="center"/>
    </xf>
    <xf numFmtId="0" fontId="2" fillId="7" borderId="33" xfId="0" applyFont="1" applyFill="1" applyBorder="1" applyAlignment="1" applyProtection="1">
      <protection locked="0"/>
    </xf>
    <xf numFmtId="0" fontId="2" fillId="7" borderId="4" xfId="0" applyFont="1" applyFill="1" applyBorder="1" applyAlignment="1" applyProtection="1">
      <alignment horizontal="center" vertical="center"/>
    </xf>
    <xf numFmtId="171" fontId="2" fillId="7" borderId="3" xfId="0" quotePrefix="1" applyNumberFormat="1" applyFont="1" applyFill="1" applyBorder="1" applyAlignment="1" applyProtection="1">
      <alignment horizontal="center" vertical="center"/>
    </xf>
    <xf numFmtId="0" fontId="2" fillId="7" borderId="0" xfId="0" applyFont="1" applyFill="1" applyProtection="1"/>
    <xf numFmtId="1" fontId="3" fillId="7" borderId="0" xfId="0" applyNumberFormat="1" applyFont="1" applyFill="1" applyProtection="1"/>
    <xf numFmtId="0" fontId="5" fillId="7" borderId="4" xfId="0" applyNumberFormat="1" applyFont="1" applyFill="1" applyBorder="1" applyProtection="1"/>
    <xf numFmtId="2" fontId="0" fillId="0" borderId="0" xfId="0" applyNumberFormat="1" applyAlignment="1">
      <alignment horizontal="center" vertical="center"/>
    </xf>
    <xf numFmtId="0" fontId="30" fillId="8" borderId="12" xfId="0" applyFont="1" applyFill="1" applyBorder="1"/>
    <xf numFmtId="2" fontId="30" fillId="7" borderId="12" xfId="0" applyNumberFormat="1" applyFont="1" applyFill="1" applyBorder="1" applyAlignment="1" applyProtection="1">
      <alignment horizontal="center" vertical="center"/>
    </xf>
    <xf numFmtId="0" fontId="0" fillId="0" borderId="34" xfId="0" applyBorder="1"/>
    <xf numFmtId="0" fontId="0" fillId="0" borderId="36" xfId="0" applyBorder="1"/>
    <xf numFmtId="0" fontId="0" fillId="0" borderId="38" xfId="0" applyBorder="1"/>
    <xf numFmtId="0" fontId="0" fillId="0" borderId="37" xfId="0" applyBorder="1"/>
    <xf numFmtId="0" fontId="0" fillId="0" borderId="40" xfId="0" applyBorder="1"/>
    <xf numFmtId="0" fontId="0" fillId="0" borderId="39" xfId="0" applyBorder="1"/>
    <xf numFmtId="0" fontId="0" fillId="0" borderId="42" xfId="0" applyBorder="1"/>
    <xf numFmtId="0" fontId="0" fillId="0" borderId="41" xfId="0" applyBorder="1"/>
    <xf numFmtId="0" fontId="2" fillId="0" borderId="5" xfId="0" applyFont="1" applyBorder="1" applyAlignment="1" applyProtection="1">
      <alignment horizontal="centerContinuous"/>
    </xf>
    <xf numFmtId="0" fontId="0" fillId="0" borderId="43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9" xfId="0" applyBorder="1" applyAlignment="1">
      <alignment horizontal="center"/>
    </xf>
    <xf numFmtId="0" fontId="7" fillId="0" borderId="1" xfId="0" quotePrefix="1" applyFont="1" applyBorder="1" applyAlignment="1" applyProtection="1">
      <alignment horizontal="center" vertical="center"/>
    </xf>
    <xf numFmtId="0" fontId="7" fillId="0" borderId="3" xfId="0" quotePrefix="1" applyFont="1" applyBorder="1" applyAlignment="1" applyProtection="1">
      <alignment horizontal="center" vertical="center"/>
    </xf>
    <xf numFmtId="0" fontId="7" fillId="0" borderId="18" xfId="0" quotePrefix="1" applyFont="1" applyBorder="1" applyAlignment="1" applyProtection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</cellXfs>
  <cellStyles count="3">
    <cellStyle name="Normal" xfId="0" builtinId="0"/>
    <cellStyle name="Normal_9620" xfId="1"/>
    <cellStyle name="Normal_Planning_onglets2" xfId="2"/>
  </cellStyles>
  <dxfs count="3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93B8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19050</xdr:colOff>
      <xdr:row>3</xdr:row>
      <xdr:rowOff>57150</xdr:rowOff>
    </xdr:from>
    <xdr:to>
      <xdr:col>34</xdr:col>
      <xdr:colOff>733425</xdr:colOff>
      <xdr:row>3</xdr:row>
      <xdr:rowOff>190500</xdr:rowOff>
    </xdr:to>
    <xdr:sp macro="[0]!chaines_cpa1" textlink="">
      <xdr:nvSpPr>
        <xdr:cNvPr id="2" name="Rectangle à coins arrondis 1"/>
        <xdr:cNvSpPr/>
      </xdr:nvSpPr>
      <xdr:spPr>
        <a:xfrm>
          <a:off x="9267825" y="695325"/>
          <a:ext cx="714375" cy="133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41"/>
  <sheetViews>
    <sheetView workbookViewId="0">
      <selection activeCell="G5" sqref="G5"/>
    </sheetView>
  </sheetViews>
  <sheetFormatPr baseColWidth="10" defaultRowHeight="15" x14ac:dyDescent="0.25"/>
  <cols>
    <col min="1" max="1" width="11.42578125" style="75"/>
    <col min="2" max="2" width="63" style="74" customWidth="1"/>
    <col min="3" max="3" width="22.28515625" style="74" customWidth="1"/>
    <col min="4" max="4" width="20.42578125" style="74" customWidth="1"/>
    <col min="5" max="16384" width="11.42578125" style="74"/>
  </cols>
  <sheetData>
    <row r="2" spans="1:7" ht="33.75" thickBot="1" x14ac:dyDescent="0.3">
      <c r="A2" s="114" t="s">
        <v>82</v>
      </c>
      <c r="B2" s="90"/>
      <c r="C2" s="90"/>
      <c r="D2" s="90"/>
      <c r="F2" s="101"/>
      <c r="G2" s="89"/>
    </row>
    <row r="3" spans="1:7" ht="51" customHeight="1" thickBot="1" x14ac:dyDescent="0.3">
      <c r="A3" s="91" t="s">
        <v>45</v>
      </c>
      <c r="B3" s="92" t="s">
        <v>41</v>
      </c>
      <c r="C3" s="92" t="s">
        <v>46</v>
      </c>
      <c r="D3" s="93" t="s">
        <v>65</v>
      </c>
      <c r="F3" s="113" t="s">
        <v>87</v>
      </c>
      <c r="G3" s="107"/>
    </row>
    <row r="4" spans="1:7" ht="17.100000000000001" customHeight="1" x14ac:dyDescent="0.25">
      <c r="A4" s="78">
        <v>63677</v>
      </c>
      <c r="B4" s="79" t="s">
        <v>35</v>
      </c>
      <c r="C4" s="79" t="s">
        <v>40</v>
      </c>
      <c r="D4" s="80" t="s">
        <v>80</v>
      </c>
      <c r="F4" s="106" t="s">
        <v>85</v>
      </c>
      <c r="G4" s="106" t="s">
        <v>86</v>
      </c>
    </row>
    <row r="5" spans="1:7" ht="17.100000000000001" customHeight="1" x14ac:dyDescent="0.25">
      <c r="A5" s="81">
        <v>201510</v>
      </c>
      <c r="B5" s="76" t="s">
        <v>36</v>
      </c>
      <c r="C5" s="76" t="s">
        <v>40</v>
      </c>
      <c r="D5" s="82" t="s">
        <v>81</v>
      </c>
      <c r="F5" s="102">
        <v>2013</v>
      </c>
      <c r="G5" s="102">
        <v>1</v>
      </c>
    </row>
    <row r="6" spans="1:7" ht="17.100000000000001" customHeight="1" x14ac:dyDescent="0.25">
      <c r="A6" s="81">
        <v>201050</v>
      </c>
      <c r="B6" s="76" t="s">
        <v>37</v>
      </c>
      <c r="C6" s="76" t="s">
        <v>40</v>
      </c>
      <c r="D6" s="82"/>
    </row>
    <row r="7" spans="1:7" ht="17.100000000000001" customHeight="1" x14ac:dyDescent="0.25">
      <c r="A7" s="81">
        <v>201160</v>
      </c>
      <c r="B7" s="76" t="s">
        <v>44</v>
      </c>
      <c r="C7" s="76" t="s">
        <v>40</v>
      </c>
      <c r="D7" s="82" t="s">
        <v>63</v>
      </c>
    </row>
    <row r="8" spans="1:7" ht="17.100000000000001" customHeight="1" x14ac:dyDescent="0.25">
      <c r="A8" s="81">
        <v>201030</v>
      </c>
      <c r="B8" s="76" t="s">
        <v>38</v>
      </c>
      <c r="C8" s="76" t="s">
        <v>40</v>
      </c>
      <c r="D8" s="82"/>
    </row>
    <row r="9" spans="1:7" ht="17.100000000000001" customHeight="1" x14ac:dyDescent="0.25">
      <c r="A9" s="81">
        <v>201140</v>
      </c>
      <c r="B9" s="76" t="s">
        <v>42</v>
      </c>
      <c r="C9" s="76" t="s">
        <v>40</v>
      </c>
      <c r="D9" s="82" t="s">
        <v>63</v>
      </c>
    </row>
    <row r="10" spans="1:7" ht="17.100000000000001" customHeight="1" x14ac:dyDescent="0.25">
      <c r="A10" s="81">
        <v>201010</v>
      </c>
      <c r="B10" s="76" t="s">
        <v>39</v>
      </c>
      <c r="C10" s="76" t="s">
        <v>40</v>
      </c>
      <c r="D10" s="82" t="s">
        <v>64</v>
      </c>
    </row>
    <row r="11" spans="1:7" ht="17.100000000000001" customHeight="1" thickBot="1" x14ac:dyDescent="0.3">
      <c r="A11" s="83">
        <v>201120</v>
      </c>
      <c r="B11" s="77" t="s">
        <v>43</v>
      </c>
      <c r="C11" s="77" t="s">
        <v>40</v>
      </c>
      <c r="D11" s="84" t="s">
        <v>79</v>
      </c>
    </row>
    <row r="12" spans="1:7" ht="17.100000000000001" customHeight="1" thickTop="1" x14ac:dyDescent="0.25">
      <c r="A12" s="81" t="s">
        <v>47</v>
      </c>
      <c r="B12" s="76" t="s">
        <v>48</v>
      </c>
      <c r="C12" s="76" t="s">
        <v>52</v>
      </c>
      <c r="D12" s="82" t="s">
        <v>67</v>
      </c>
    </row>
    <row r="13" spans="1:7" ht="17.100000000000001" customHeight="1" thickBot="1" x14ac:dyDescent="0.3">
      <c r="A13" s="83">
        <v>70910</v>
      </c>
      <c r="B13" s="77" t="s">
        <v>49</v>
      </c>
      <c r="C13" s="77" t="s">
        <v>52</v>
      </c>
      <c r="D13" s="84" t="s">
        <v>68</v>
      </c>
    </row>
    <row r="14" spans="1:7" ht="17.100000000000001" customHeight="1" thickTop="1" x14ac:dyDescent="0.25">
      <c r="A14" s="81">
        <v>70785</v>
      </c>
      <c r="B14" s="76" t="s">
        <v>51</v>
      </c>
      <c r="C14" s="76" t="s">
        <v>52</v>
      </c>
      <c r="D14" s="82" t="s">
        <v>66</v>
      </c>
    </row>
    <row r="15" spans="1:7" ht="17.100000000000001" customHeight="1" thickBot="1" x14ac:dyDescent="0.3">
      <c r="A15" s="83">
        <v>70680</v>
      </c>
      <c r="B15" s="77" t="s">
        <v>50</v>
      </c>
      <c r="C15" s="77" t="s">
        <v>52</v>
      </c>
      <c r="D15" s="84" t="s">
        <v>69</v>
      </c>
    </row>
    <row r="16" spans="1:7" ht="17.100000000000001" customHeight="1" thickTop="1" x14ac:dyDescent="0.25">
      <c r="A16" s="85">
        <v>70855</v>
      </c>
      <c r="B16" s="76" t="s">
        <v>53</v>
      </c>
      <c r="C16" s="76" t="s">
        <v>52</v>
      </c>
      <c r="D16" s="82" t="s">
        <v>70</v>
      </c>
    </row>
    <row r="17" spans="1:5" ht="17.100000000000001" customHeight="1" x14ac:dyDescent="0.25">
      <c r="A17" s="81">
        <v>255965</v>
      </c>
      <c r="B17" s="76" t="s">
        <v>54</v>
      </c>
      <c r="C17" s="76" t="s">
        <v>52</v>
      </c>
      <c r="D17" s="82" t="s">
        <v>71</v>
      </c>
    </row>
    <row r="18" spans="1:5" ht="17.100000000000001" customHeight="1" x14ac:dyDescent="0.25">
      <c r="A18" s="81">
        <v>70580</v>
      </c>
      <c r="B18" s="76" t="s">
        <v>55</v>
      </c>
      <c r="C18" s="76" t="s">
        <v>52</v>
      </c>
      <c r="D18" s="82" t="s">
        <v>72</v>
      </c>
    </row>
    <row r="19" spans="1:5" ht="17.100000000000001" customHeight="1" x14ac:dyDescent="0.25">
      <c r="A19" s="81">
        <v>70420</v>
      </c>
      <c r="B19" s="76" t="s">
        <v>56</v>
      </c>
      <c r="C19" s="76" t="s">
        <v>52</v>
      </c>
      <c r="D19" s="82" t="s">
        <v>75</v>
      </c>
    </row>
    <row r="20" spans="1:5" ht="17.100000000000001" customHeight="1" x14ac:dyDescent="0.25">
      <c r="A20" s="81">
        <v>70410</v>
      </c>
      <c r="B20" s="76" t="s">
        <v>57</v>
      </c>
      <c r="C20" s="76" t="s">
        <v>52</v>
      </c>
      <c r="D20" s="82" t="s">
        <v>75</v>
      </c>
    </row>
    <row r="21" spans="1:5" ht="17.100000000000001" customHeight="1" x14ac:dyDescent="0.25">
      <c r="A21" s="81">
        <v>70500</v>
      </c>
      <c r="B21" s="76" t="s">
        <v>58</v>
      </c>
      <c r="C21" s="76" t="s">
        <v>52</v>
      </c>
      <c r="D21" s="82" t="s">
        <v>74</v>
      </c>
    </row>
    <row r="22" spans="1:5" ht="17.100000000000001" customHeight="1" x14ac:dyDescent="0.25">
      <c r="A22" s="81">
        <v>70460</v>
      </c>
      <c r="B22" s="76" t="s">
        <v>59</v>
      </c>
      <c r="C22" s="76" t="s">
        <v>52</v>
      </c>
      <c r="D22" s="82" t="s">
        <v>73</v>
      </c>
    </row>
    <row r="23" spans="1:5" ht="17.100000000000001" customHeight="1" x14ac:dyDescent="0.25">
      <c r="A23" s="81">
        <v>70540</v>
      </c>
      <c r="B23" s="76" t="s">
        <v>60</v>
      </c>
      <c r="C23" s="76" t="s">
        <v>52</v>
      </c>
      <c r="D23" s="82" t="s">
        <v>76</v>
      </c>
    </row>
    <row r="24" spans="1:5" ht="17.100000000000001" customHeight="1" x14ac:dyDescent="0.25">
      <c r="A24" s="81">
        <v>71280</v>
      </c>
      <c r="B24" s="76" t="s">
        <v>61</v>
      </c>
      <c r="C24" s="76" t="s">
        <v>52</v>
      </c>
      <c r="D24" s="82" t="s">
        <v>78</v>
      </c>
    </row>
    <row r="25" spans="1:5" ht="17.100000000000001" customHeight="1" thickBot="1" x14ac:dyDescent="0.3">
      <c r="A25" s="86">
        <v>71060</v>
      </c>
      <c r="B25" s="87" t="s">
        <v>62</v>
      </c>
      <c r="C25" s="87" t="s">
        <v>52</v>
      </c>
      <c r="D25" s="88" t="s">
        <v>77</v>
      </c>
    </row>
    <row r="26" spans="1:5" ht="17.100000000000001" customHeight="1" x14ac:dyDescent="0.25"/>
    <row r="27" spans="1:5" ht="17.100000000000001" customHeight="1" x14ac:dyDescent="0.25"/>
    <row r="28" spans="1:5" ht="17.100000000000001" customHeight="1" x14ac:dyDescent="0.25"/>
    <row r="29" spans="1:5" ht="17.100000000000001" customHeight="1" x14ac:dyDescent="0.25">
      <c r="B29" s="75"/>
    </row>
    <row r="30" spans="1:5" ht="17.100000000000001" customHeight="1" x14ac:dyDescent="0.25"/>
    <row r="31" spans="1:5" ht="17.100000000000001" customHeight="1" x14ac:dyDescent="0.25"/>
    <row r="32" spans="1:5" ht="17.100000000000001" customHeight="1" x14ac:dyDescent="0.25">
      <c r="E32" s="95"/>
    </row>
    <row r="33" spans="5:5" ht="17.100000000000001" customHeight="1" x14ac:dyDescent="0.25">
      <c r="E33" s="95"/>
    </row>
    <row r="34" spans="5:5" ht="17.100000000000001" customHeight="1" x14ac:dyDescent="0.25">
      <c r="E34" s="95"/>
    </row>
    <row r="35" spans="5:5" ht="17.100000000000001" customHeight="1" x14ac:dyDescent="0.25">
      <c r="E35" s="95"/>
    </row>
    <row r="36" spans="5:5" ht="17.100000000000001" customHeight="1" x14ac:dyDescent="0.25">
      <c r="E36" s="95"/>
    </row>
    <row r="37" spans="5:5" ht="17.100000000000001" customHeight="1" x14ac:dyDescent="0.25">
      <c r="E37" s="95"/>
    </row>
    <row r="38" spans="5:5" ht="17.100000000000001" customHeight="1" x14ac:dyDescent="0.25">
      <c r="E38" s="95"/>
    </row>
    <row r="39" spans="5:5" x14ac:dyDescent="0.25">
      <c r="E39" s="95"/>
    </row>
    <row r="40" spans="5:5" x14ac:dyDescent="0.25">
      <c r="E40" s="95"/>
    </row>
    <row r="41" spans="5:5" x14ac:dyDescent="0.25">
      <c r="E41" s="95"/>
    </row>
  </sheetData>
  <dataValidations count="2">
    <dataValidation type="list" allowBlank="1" showInputMessage="1" showErrorMessage="1" sqref="F5">
      <formula1>"2013,2014,2015,2016,2017,2018,2019,2020"</formula1>
    </dataValidation>
    <dataValidation type="list" allowBlank="1" showInputMessage="1" showErrorMessage="1" sqref="G5">
      <formula1>"1,2,3,4,5,6,7,8,9,10,11,12"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Q43"/>
  <sheetViews>
    <sheetView tabSelected="1" workbookViewId="0">
      <pane ySplit="10" topLeftCell="A11" activePane="bottomLeft" state="frozen"/>
      <selection pane="bottomLeft" activeCell="J30" sqref="J30"/>
    </sheetView>
  </sheetViews>
  <sheetFormatPr baseColWidth="10" defaultRowHeight="15" x14ac:dyDescent="0.25"/>
  <cols>
    <col min="1" max="1" width="11.85546875" customWidth="1"/>
    <col min="2" max="2" width="2.85546875" customWidth="1"/>
    <col min="3" max="3" width="2.85546875" hidden="1" customWidth="1"/>
    <col min="4" max="34" width="4" customWidth="1"/>
    <col min="36" max="38" width="11.42578125" customWidth="1"/>
    <col min="39" max="39" width="105" customWidth="1"/>
    <col min="40" max="43" width="11.42578125" hidden="1" customWidth="1"/>
    <col min="44" max="44" width="11.42578125" customWidth="1"/>
  </cols>
  <sheetData>
    <row r="1" spans="1:43" ht="15.75" x14ac:dyDescent="0.25">
      <c r="D1" s="1"/>
      <c r="E1" s="118" t="s">
        <v>11</v>
      </c>
      <c r="F1" s="18" t="str">
        <f>Theorique!D1</f>
        <v>MS</v>
      </c>
      <c r="G1" s="3"/>
      <c r="J1" s="4"/>
      <c r="K1" s="4"/>
      <c r="L1" s="2"/>
      <c r="M1" s="117" t="s">
        <v>12</v>
      </c>
      <c r="N1" s="2"/>
      <c r="P1" s="1" t="str">
        <f>Theorique!E1</f>
        <v>ROTATIVE</v>
      </c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5"/>
    </row>
    <row r="2" spans="1:43" ht="15.75" x14ac:dyDescent="0.25">
      <c r="D2" s="6"/>
      <c r="F2" s="2"/>
      <c r="G2" s="3"/>
      <c r="J2" s="2"/>
      <c r="K2" s="2"/>
      <c r="L2" s="2"/>
      <c r="M2" s="2"/>
      <c r="N2" s="2"/>
      <c r="O2" s="2"/>
      <c r="P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5"/>
    </row>
    <row r="3" spans="1:43" ht="18.75" x14ac:dyDescent="0.25">
      <c r="A3" s="15" t="s">
        <v>17</v>
      </c>
      <c r="B3" s="14"/>
      <c r="C3" s="14"/>
      <c r="D3" s="24"/>
      <c r="E3" s="105">
        <f>DATE(Année,Feuil1!G5,1)</f>
        <v>41275</v>
      </c>
      <c r="F3" s="104"/>
      <c r="G3" s="104"/>
      <c r="H3" s="104"/>
      <c r="I3" s="104"/>
      <c r="J3" s="25"/>
      <c r="K3" s="25"/>
      <c r="L3" s="2"/>
      <c r="M3" s="2"/>
      <c r="N3" s="2"/>
      <c r="O3" s="2"/>
      <c r="P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5"/>
    </row>
    <row r="4" spans="1:43" ht="18.75" x14ac:dyDescent="0.3">
      <c r="A4" s="1"/>
      <c r="B4" s="31" t="s">
        <v>13</v>
      </c>
      <c r="C4" s="31"/>
      <c r="D4" s="20"/>
      <c r="E4" s="21"/>
      <c r="F4" s="21"/>
      <c r="G4" s="31" t="s">
        <v>14</v>
      </c>
      <c r="H4" s="20"/>
      <c r="I4" s="20"/>
      <c r="J4" s="31" t="s">
        <v>15</v>
      </c>
      <c r="M4" s="7"/>
      <c r="N4" s="7"/>
      <c r="P4" s="16" t="s">
        <v>10</v>
      </c>
      <c r="Q4" s="9">
        <f>Theorique!A2*52/12</f>
        <v>151.66666666666666</v>
      </c>
      <c r="R4" s="8"/>
      <c r="S4" s="7"/>
      <c r="T4" s="1" t="s">
        <v>0</v>
      </c>
      <c r="X4" s="2"/>
      <c r="Y4" s="19" t="s">
        <v>16</v>
      </c>
      <c r="Z4" s="22">
        <f>AI271</f>
        <v>0</v>
      </c>
      <c r="AA4" s="23"/>
      <c r="AB4" s="17"/>
      <c r="AC4" s="17"/>
      <c r="AD4" s="1" t="s">
        <v>0</v>
      </c>
      <c r="AE4" s="2"/>
      <c r="AG4" s="2"/>
      <c r="AH4" s="2"/>
      <c r="AI4" s="5"/>
    </row>
    <row r="5" spans="1:43" x14ac:dyDescent="0.25">
      <c r="A5" s="5"/>
      <c r="B5" s="5"/>
      <c r="C5" s="5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E5" s="2"/>
      <c r="AF5" s="2"/>
      <c r="AG5" s="2"/>
      <c r="AH5" s="2"/>
      <c r="AI5" s="5"/>
    </row>
    <row r="6" spans="1:43" hidden="1" x14ac:dyDescent="0.25">
      <c r="A6" s="122" t="s">
        <v>1</v>
      </c>
      <c r="B6" s="122" t="s">
        <v>2</v>
      </c>
      <c r="C6" s="122"/>
      <c r="D6" s="123">
        <v>1</v>
      </c>
      <c r="E6" s="123">
        <v>2</v>
      </c>
      <c r="F6" s="123">
        <v>3</v>
      </c>
      <c r="G6" s="123">
        <v>4</v>
      </c>
      <c r="H6" s="123">
        <v>5</v>
      </c>
      <c r="I6" s="123">
        <v>6</v>
      </c>
      <c r="J6" s="123">
        <v>7</v>
      </c>
      <c r="K6" s="123">
        <v>8</v>
      </c>
      <c r="L6" s="123">
        <v>9</v>
      </c>
      <c r="M6" s="123">
        <v>10</v>
      </c>
      <c r="N6" s="123">
        <v>11</v>
      </c>
      <c r="O6" s="123">
        <v>12</v>
      </c>
      <c r="P6" s="123">
        <v>13</v>
      </c>
      <c r="Q6" s="123">
        <v>14</v>
      </c>
      <c r="R6" s="123">
        <v>15</v>
      </c>
      <c r="S6" s="123">
        <v>16</v>
      </c>
      <c r="T6" s="123">
        <v>17</v>
      </c>
      <c r="U6" s="123">
        <v>18</v>
      </c>
      <c r="V6" s="123">
        <v>19</v>
      </c>
      <c r="W6" s="123">
        <v>20</v>
      </c>
      <c r="X6" s="123">
        <v>21</v>
      </c>
      <c r="Y6" s="123">
        <v>22</v>
      </c>
      <c r="Z6" s="123">
        <v>23</v>
      </c>
      <c r="AA6" s="123">
        <v>24</v>
      </c>
      <c r="AB6" s="123">
        <v>25</v>
      </c>
      <c r="AC6" s="123">
        <v>26</v>
      </c>
      <c r="AD6" s="123">
        <v>27</v>
      </c>
      <c r="AE6" s="123">
        <v>28</v>
      </c>
      <c r="AF6" s="123">
        <v>29</v>
      </c>
      <c r="AG6" s="123">
        <v>30</v>
      </c>
      <c r="AH6" s="123">
        <v>31</v>
      </c>
      <c r="AI6" s="5"/>
    </row>
    <row r="7" spans="1:43" x14ac:dyDescent="0.25">
      <c r="A7" s="73">
        <f>$E$3</f>
        <v>41275</v>
      </c>
      <c r="B7" s="5"/>
      <c r="C7" s="5"/>
      <c r="D7" s="10"/>
      <c r="E7" s="10"/>
      <c r="F7" s="10"/>
      <c r="G7" s="10"/>
      <c r="H7" s="10"/>
      <c r="I7" s="10"/>
      <c r="J7" s="10"/>
      <c r="K7" s="10"/>
      <c r="L7" s="10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5"/>
    </row>
    <row r="8" spans="1:43" x14ac:dyDescent="0.25">
      <c r="A8" s="144" t="s">
        <v>34</v>
      </c>
      <c r="B8" s="12"/>
      <c r="C8" s="12"/>
      <c r="D8" s="26">
        <f t="shared" ref="D8:AH8" si="0">D10</f>
        <v>41275</v>
      </c>
      <c r="E8" s="26">
        <f t="shared" si="0"/>
        <v>41276</v>
      </c>
      <c r="F8" s="26">
        <f t="shared" si="0"/>
        <v>41277</v>
      </c>
      <c r="G8" s="26">
        <f t="shared" si="0"/>
        <v>41278</v>
      </c>
      <c r="H8" s="26">
        <f t="shared" si="0"/>
        <v>41279</v>
      </c>
      <c r="I8" s="26">
        <f t="shared" si="0"/>
        <v>41280</v>
      </c>
      <c r="J8" s="26">
        <f t="shared" si="0"/>
        <v>41281</v>
      </c>
      <c r="K8" s="26">
        <f t="shared" si="0"/>
        <v>41282</v>
      </c>
      <c r="L8" s="26">
        <f t="shared" si="0"/>
        <v>41283</v>
      </c>
      <c r="M8" s="26">
        <f t="shared" si="0"/>
        <v>41284</v>
      </c>
      <c r="N8" s="26">
        <f t="shared" si="0"/>
        <v>41285</v>
      </c>
      <c r="O8" s="26">
        <f t="shared" si="0"/>
        <v>41286</v>
      </c>
      <c r="P8" s="26">
        <f t="shared" si="0"/>
        <v>41287</v>
      </c>
      <c r="Q8" s="26">
        <f t="shared" si="0"/>
        <v>41288</v>
      </c>
      <c r="R8" s="26">
        <f t="shared" si="0"/>
        <v>41289</v>
      </c>
      <c r="S8" s="26">
        <f t="shared" si="0"/>
        <v>41290</v>
      </c>
      <c r="T8" s="26">
        <f t="shared" si="0"/>
        <v>41291</v>
      </c>
      <c r="U8" s="26">
        <f t="shared" si="0"/>
        <v>41292</v>
      </c>
      <c r="V8" s="26">
        <f t="shared" si="0"/>
        <v>41293</v>
      </c>
      <c r="W8" s="26">
        <f t="shared" si="0"/>
        <v>41294</v>
      </c>
      <c r="X8" s="26">
        <f t="shared" si="0"/>
        <v>41295</v>
      </c>
      <c r="Y8" s="26">
        <f t="shared" si="0"/>
        <v>41296</v>
      </c>
      <c r="Z8" s="26">
        <f t="shared" si="0"/>
        <v>41297</v>
      </c>
      <c r="AA8" s="26">
        <f t="shared" si="0"/>
        <v>41298</v>
      </c>
      <c r="AB8" s="26">
        <f t="shared" si="0"/>
        <v>41299</v>
      </c>
      <c r="AC8" s="26">
        <f t="shared" si="0"/>
        <v>41300</v>
      </c>
      <c r="AD8" s="26">
        <f t="shared" si="0"/>
        <v>41301</v>
      </c>
      <c r="AE8" s="26">
        <f t="shared" si="0"/>
        <v>41302</v>
      </c>
      <c r="AF8" s="26">
        <f t="shared" si="0"/>
        <v>41303</v>
      </c>
      <c r="AG8" s="26">
        <f t="shared" si="0"/>
        <v>41304</v>
      </c>
      <c r="AH8" s="26">
        <f t="shared" si="0"/>
        <v>41305</v>
      </c>
      <c r="AI8" s="32"/>
    </row>
    <row r="9" spans="1:43" hidden="1" x14ac:dyDescent="0.25">
      <c r="A9" s="145"/>
      <c r="B9" s="112"/>
      <c r="C9" s="112"/>
      <c r="D9" s="124">
        <f t="shared" ref="D9:AE9" si="1">WEEKDAY(D10)</f>
        <v>3</v>
      </c>
      <c r="E9" s="124">
        <f t="shared" si="1"/>
        <v>4</v>
      </c>
      <c r="F9" s="124">
        <f t="shared" si="1"/>
        <v>5</v>
      </c>
      <c r="G9" s="124">
        <f t="shared" si="1"/>
        <v>6</v>
      </c>
      <c r="H9" s="124">
        <f t="shared" si="1"/>
        <v>7</v>
      </c>
      <c r="I9" s="124">
        <f t="shared" si="1"/>
        <v>1</v>
      </c>
      <c r="J9" s="124">
        <f t="shared" si="1"/>
        <v>2</v>
      </c>
      <c r="K9" s="124">
        <f t="shared" si="1"/>
        <v>3</v>
      </c>
      <c r="L9" s="124">
        <f t="shared" si="1"/>
        <v>4</v>
      </c>
      <c r="M9" s="124">
        <f t="shared" si="1"/>
        <v>5</v>
      </c>
      <c r="N9" s="124">
        <f t="shared" si="1"/>
        <v>6</v>
      </c>
      <c r="O9" s="124">
        <f t="shared" si="1"/>
        <v>7</v>
      </c>
      <c r="P9" s="124">
        <f t="shared" si="1"/>
        <v>1</v>
      </c>
      <c r="Q9" s="124">
        <f t="shared" si="1"/>
        <v>2</v>
      </c>
      <c r="R9" s="124">
        <f t="shared" si="1"/>
        <v>3</v>
      </c>
      <c r="S9" s="124">
        <f t="shared" si="1"/>
        <v>4</v>
      </c>
      <c r="T9" s="124">
        <f t="shared" si="1"/>
        <v>5</v>
      </c>
      <c r="U9" s="124">
        <f t="shared" si="1"/>
        <v>6</v>
      </c>
      <c r="V9" s="124">
        <f t="shared" si="1"/>
        <v>7</v>
      </c>
      <c r="W9" s="124">
        <f t="shared" si="1"/>
        <v>1</v>
      </c>
      <c r="X9" s="124">
        <f t="shared" si="1"/>
        <v>2</v>
      </c>
      <c r="Y9" s="124">
        <f t="shared" si="1"/>
        <v>3</v>
      </c>
      <c r="Z9" s="124">
        <f t="shared" si="1"/>
        <v>4</v>
      </c>
      <c r="AA9" s="124">
        <f t="shared" si="1"/>
        <v>5</v>
      </c>
      <c r="AB9" s="124">
        <f t="shared" si="1"/>
        <v>6</v>
      </c>
      <c r="AC9" s="124">
        <f t="shared" si="1"/>
        <v>7</v>
      </c>
      <c r="AD9" s="124">
        <f t="shared" si="1"/>
        <v>1</v>
      </c>
      <c r="AE9" s="124">
        <f t="shared" si="1"/>
        <v>2</v>
      </c>
      <c r="AF9" s="124">
        <f>IF(AF10="","",WEEKDAY(AF10))</f>
        <v>3</v>
      </c>
      <c r="AG9" s="124">
        <f>IF(AG10="","",WEEKDAY(AG10))</f>
        <v>4</v>
      </c>
      <c r="AH9" s="124">
        <f>IF(AH10="","",WEEKDAY(AH10))</f>
        <v>5</v>
      </c>
      <c r="AI9" s="33"/>
    </row>
    <row r="10" spans="1:43" ht="15.75" thickBot="1" x14ac:dyDescent="0.3">
      <c r="A10" s="146"/>
      <c r="B10" s="13"/>
      <c r="C10" s="13"/>
      <c r="D10" s="27">
        <f>DATE(Année,Feuil1!G5,1)</f>
        <v>41275</v>
      </c>
      <c r="E10" s="27">
        <f t="shared" ref="E10:AE10" si="2">D10+1</f>
        <v>41276</v>
      </c>
      <c r="F10" s="27">
        <f t="shared" si="2"/>
        <v>41277</v>
      </c>
      <c r="G10" s="27">
        <f t="shared" si="2"/>
        <v>41278</v>
      </c>
      <c r="H10" s="27">
        <f t="shared" si="2"/>
        <v>41279</v>
      </c>
      <c r="I10" s="27">
        <f t="shared" si="2"/>
        <v>41280</v>
      </c>
      <c r="J10" s="27">
        <f t="shared" si="2"/>
        <v>41281</v>
      </c>
      <c r="K10" s="27">
        <f t="shared" si="2"/>
        <v>41282</v>
      </c>
      <c r="L10" s="27">
        <f t="shared" si="2"/>
        <v>41283</v>
      </c>
      <c r="M10" s="27">
        <f t="shared" si="2"/>
        <v>41284</v>
      </c>
      <c r="N10" s="27">
        <f t="shared" si="2"/>
        <v>41285</v>
      </c>
      <c r="O10" s="27">
        <f t="shared" si="2"/>
        <v>41286</v>
      </c>
      <c r="P10" s="27">
        <f t="shared" si="2"/>
        <v>41287</v>
      </c>
      <c r="Q10" s="27">
        <f t="shared" si="2"/>
        <v>41288</v>
      </c>
      <c r="R10" s="27">
        <f t="shared" si="2"/>
        <v>41289</v>
      </c>
      <c r="S10" s="27">
        <f t="shared" si="2"/>
        <v>41290</v>
      </c>
      <c r="T10" s="27">
        <f t="shared" si="2"/>
        <v>41291</v>
      </c>
      <c r="U10" s="27">
        <f t="shared" si="2"/>
        <v>41292</v>
      </c>
      <c r="V10" s="27">
        <f t="shared" si="2"/>
        <v>41293</v>
      </c>
      <c r="W10" s="27">
        <f t="shared" si="2"/>
        <v>41294</v>
      </c>
      <c r="X10" s="27">
        <f t="shared" si="2"/>
        <v>41295</v>
      </c>
      <c r="Y10" s="27">
        <f t="shared" si="2"/>
        <v>41296</v>
      </c>
      <c r="Z10" s="27">
        <f t="shared" si="2"/>
        <v>41297</v>
      </c>
      <c r="AA10" s="27">
        <f t="shared" si="2"/>
        <v>41298</v>
      </c>
      <c r="AB10" s="27">
        <f t="shared" si="2"/>
        <v>41299</v>
      </c>
      <c r="AC10" s="27">
        <f t="shared" si="2"/>
        <v>41300</v>
      </c>
      <c r="AD10" s="27">
        <f t="shared" si="2"/>
        <v>41301</v>
      </c>
      <c r="AE10" s="27">
        <f t="shared" si="2"/>
        <v>41302</v>
      </c>
      <c r="AF10" s="27">
        <f>IF(AE10="","",IF(DAY(AE10+1)=AF$6,AE10+1,""))</f>
        <v>41303</v>
      </c>
      <c r="AG10" s="27">
        <f>IF(AF10="","",IF(DAY(AF10+1)=AG$6,AF10+1,""))</f>
        <v>41304</v>
      </c>
      <c r="AH10" s="27">
        <f>IF(AG10="","",IF(DAY(AG10+1)=AH$6,AG10+1,""))</f>
        <v>41305</v>
      </c>
      <c r="AI10" s="34"/>
    </row>
    <row r="11" spans="1:43" x14ac:dyDescent="0.25">
      <c r="A11" s="70" t="s">
        <v>3</v>
      </c>
      <c r="B11" s="28" t="s">
        <v>5</v>
      </c>
      <c r="C11" s="28"/>
      <c r="D11" s="63">
        <f t="shared" ref="D11:AH11" si="3">IF(AND((D13=""),(D14="")),IF(D$10="","",IF($A11="","",VLOOKUP($A11,horaire,HLOOKUP(D$9,defjour,1,FALSE)+4,FALSE))),"")</f>
        <v>7</v>
      </c>
      <c r="E11" s="63">
        <f>IF(AND((E13=""),(E14="")),IF(E$10="","",IF($A11="","",VLOOKUP($A11,horaire,HLOOKUP(E$9,defjour,1,FALSE)+4,FALSE))),"")</f>
        <v>7</v>
      </c>
      <c r="F11" s="63">
        <f>IF(AND((F13=""),(F14="")),IF(F$10="","",IF($A11="","",VLOOKUP($A11,horaire,HLOOKUP(F$9,defjour,1,FALSE)+4,FALSE))),"")</f>
        <v>7</v>
      </c>
      <c r="G11" s="63">
        <f t="shared" si="3"/>
        <v>0</v>
      </c>
      <c r="H11" s="63">
        <f t="shared" si="3"/>
        <v>0</v>
      </c>
      <c r="I11" s="63" t="str">
        <f t="shared" si="3"/>
        <v/>
      </c>
      <c r="J11" s="63" t="str">
        <f t="shared" si="3"/>
        <v/>
      </c>
      <c r="K11" s="63" t="str">
        <f t="shared" si="3"/>
        <v/>
      </c>
      <c r="L11" s="63" t="str">
        <f t="shared" si="3"/>
        <v/>
      </c>
      <c r="M11" s="63" t="str">
        <f t="shared" si="3"/>
        <v/>
      </c>
      <c r="N11" s="63">
        <f t="shared" si="3"/>
        <v>0</v>
      </c>
      <c r="O11" s="63">
        <f t="shared" si="3"/>
        <v>0</v>
      </c>
      <c r="P11" s="63" t="str">
        <f t="shared" si="3"/>
        <v/>
      </c>
      <c r="Q11" s="63" t="str">
        <f t="shared" si="3"/>
        <v/>
      </c>
      <c r="R11" s="63" t="str">
        <f t="shared" si="3"/>
        <v/>
      </c>
      <c r="S11" s="63" t="str">
        <f t="shared" si="3"/>
        <v/>
      </c>
      <c r="T11" s="63" t="str">
        <f t="shared" si="3"/>
        <v/>
      </c>
      <c r="U11" s="63">
        <f t="shared" si="3"/>
        <v>0</v>
      </c>
      <c r="V11" s="63">
        <f t="shared" si="3"/>
        <v>0</v>
      </c>
      <c r="W11" s="63" t="str">
        <f t="shared" si="3"/>
        <v/>
      </c>
      <c r="X11" s="63">
        <f t="shared" si="3"/>
        <v>7</v>
      </c>
      <c r="Y11" s="63">
        <f t="shared" si="3"/>
        <v>7</v>
      </c>
      <c r="Z11" s="63">
        <f t="shared" si="3"/>
        <v>7</v>
      </c>
      <c r="AA11" s="63">
        <f t="shared" si="3"/>
        <v>7</v>
      </c>
      <c r="AB11" s="63">
        <f t="shared" si="3"/>
        <v>0</v>
      </c>
      <c r="AC11" s="63">
        <f t="shared" si="3"/>
        <v>0</v>
      </c>
      <c r="AD11" s="63">
        <f t="shared" si="3"/>
        <v>7</v>
      </c>
      <c r="AE11" s="63">
        <f t="shared" si="3"/>
        <v>7</v>
      </c>
      <c r="AF11" s="63">
        <f t="shared" si="3"/>
        <v>7</v>
      </c>
      <c r="AG11" s="63">
        <f t="shared" si="3"/>
        <v>7</v>
      </c>
      <c r="AH11" s="63">
        <f t="shared" si="3"/>
        <v>7</v>
      </c>
      <c r="AI11" s="67" t="s">
        <v>4</v>
      </c>
    </row>
    <row r="12" spans="1:43" hidden="1" x14ac:dyDescent="0.25">
      <c r="A12" s="119"/>
      <c r="B12" s="120"/>
      <c r="C12" s="120"/>
      <c r="D12" s="121">
        <f t="shared" ref="D12:AH12" si="4">IF(D$10="","",IF($A11="","",VLOOKUP($A11,horaire,HLOOKUP(D$9,defjour,1,FALSE)+4,FALSE)))</f>
        <v>7</v>
      </c>
      <c r="E12" s="121">
        <f t="shared" si="4"/>
        <v>7</v>
      </c>
      <c r="F12" s="121">
        <f t="shared" si="4"/>
        <v>7</v>
      </c>
      <c r="G12" s="121">
        <f t="shared" si="4"/>
        <v>0</v>
      </c>
      <c r="H12" s="121">
        <f t="shared" si="4"/>
        <v>0</v>
      </c>
      <c r="I12" s="121">
        <f t="shared" si="4"/>
        <v>7</v>
      </c>
      <c r="J12" s="121">
        <f t="shared" si="4"/>
        <v>7</v>
      </c>
      <c r="K12" s="121">
        <f t="shared" si="4"/>
        <v>7</v>
      </c>
      <c r="L12" s="121">
        <f t="shared" si="4"/>
        <v>7</v>
      </c>
      <c r="M12" s="121">
        <f t="shared" si="4"/>
        <v>7</v>
      </c>
      <c r="N12" s="121">
        <f t="shared" si="4"/>
        <v>0</v>
      </c>
      <c r="O12" s="121">
        <f t="shared" si="4"/>
        <v>0</v>
      </c>
      <c r="P12" s="121">
        <f t="shared" si="4"/>
        <v>7</v>
      </c>
      <c r="Q12" s="121">
        <f t="shared" si="4"/>
        <v>7</v>
      </c>
      <c r="R12" s="121">
        <f t="shared" si="4"/>
        <v>7</v>
      </c>
      <c r="S12" s="121">
        <f t="shared" si="4"/>
        <v>7</v>
      </c>
      <c r="T12" s="121">
        <f t="shared" si="4"/>
        <v>7</v>
      </c>
      <c r="U12" s="121">
        <f t="shared" si="4"/>
        <v>0</v>
      </c>
      <c r="V12" s="121">
        <f t="shared" si="4"/>
        <v>0</v>
      </c>
      <c r="W12" s="121">
        <f t="shared" si="4"/>
        <v>7</v>
      </c>
      <c r="X12" s="121">
        <f t="shared" si="4"/>
        <v>7</v>
      </c>
      <c r="Y12" s="121">
        <f t="shared" si="4"/>
        <v>7</v>
      </c>
      <c r="Z12" s="121">
        <f t="shared" si="4"/>
        <v>7</v>
      </c>
      <c r="AA12" s="121">
        <f t="shared" si="4"/>
        <v>7</v>
      </c>
      <c r="AB12" s="121">
        <f t="shared" si="4"/>
        <v>0</v>
      </c>
      <c r="AC12" s="121">
        <f t="shared" si="4"/>
        <v>0</v>
      </c>
      <c r="AD12" s="121">
        <f t="shared" si="4"/>
        <v>7</v>
      </c>
      <c r="AE12" s="121">
        <f t="shared" si="4"/>
        <v>7</v>
      </c>
      <c r="AF12" s="121">
        <f t="shared" si="4"/>
        <v>7</v>
      </c>
      <c r="AG12" s="121">
        <f t="shared" si="4"/>
        <v>7</v>
      </c>
      <c r="AH12" s="121">
        <f t="shared" si="4"/>
        <v>7</v>
      </c>
      <c r="AI12" s="116"/>
    </row>
    <row r="13" spans="1:43" ht="15.75" thickBot="1" x14ac:dyDescent="0.3">
      <c r="A13" s="72" t="str">
        <f>IF($A11="","",VLOOKUP(A11,MATRICULE,3,FALSE))</f>
        <v>BEN</v>
      </c>
      <c r="B13" s="29" t="s">
        <v>6</v>
      </c>
      <c r="C13" s="28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6">
        <f>IF($A11="","",VLOOKUP(A11,MATRICULE,2,FALSE))</f>
        <v>151.66666666666666</v>
      </c>
      <c r="AP13" s="100" t="s">
        <v>85</v>
      </c>
      <c r="AQ13" s="100" t="s">
        <v>86</v>
      </c>
    </row>
    <row r="14" spans="1:43" ht="15.75" thickBot="1" x14ac:dyDescent="0.3">
      <c r="A14" s="71" t="str">
        <f>IF($A13="","",VLOOKUP(A11,MATRICULE,4,FALSE))</f>
        <v>Mat</v>
      </c>
      <c r="B14" s="30" t="s">
        <v>7</v>
      </c>
      <c r="C14" s="30"/>
      <c r="D14" s="115"/>
      <c r="E14" s="115"/>
      <c r="F14" s="115"/>
      <c r="G14" s="115"/>
      <c r="H14" s="115"/>
      <c r="I14" s="115" t="s">
        <v>67</v>
      </c>
      <c r="J14" s="115" t="s">
        <v>67</v>
      </c>
      <c r="K14" s="115" t="s">
        <v>67</v>
      </c>
      <c r="L14" s="115" t="s">
        <v>67</v>
      </c>
      <c r="M14" s="115" t="s">
        <v>67</v>
      </c>
      <c r="N14" s="115"/>
      <c r="O14" s="115"/>
      <c r="P14" s="115" t="s">
        <v>91</v>
      </c>
      <c r="Q14" s="115" t="s">
        <v>91</v>
      </c>
      <c r="R14" s="115" t="s">
        <v>91</v>
      </c>
      <c r="S14" s="115" t="s">
        <v>91</v>
      </c>
      <c r="T14" s="115" t="s">
        <v>91</v>
      </c>
      <c r="U14" s="115"/>
      <c r="V14" s="115"/>
      <c r="W14" s="115" t="s">
        <v>66</v>
      </c>
      <c r="X14" s="115"/>
      <c r="Y14" s="115"/>
      <c r="Z14" s="115"/>
      <c r="AA14" s="115"/>
      <c r="AB14" s="115"/>
      <c r="AC14" s="115"/>
      <c r="AD14" s="115"/>
      <c r="AE14" s="115"/>
      <c r="AF14" s="115"/>
      <c r="AG14" s="115"/>
      <c r="AH14" s="115"/>
      <c r="AI14" s="64" t="s">
        <v>33</v>
      </c>
      <c r="AP14" s="102">
        <f>Année</f>
        <v>2013</v>
      </c>
      <c r="AQ14" s="103"/>
    </row>
    <row r="15" spans="1:43" ht="15.75" thickBot="1" x14ac:dyDescent="0.3">
      <c r="A15" s="69" t="s">
        <v>8</v>
      </c>
      <c r="B15" s="68"/>
      <c r="C15" s="136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65">
        <f>SUM(D13:AH13)+SUM(D11:AH11)</f>
        <v>84</v>
      </c>
      <c r="AP15" s="94" t="s">
        <v>83</v>
      </c>
      <c r="AQ15" s="96" t="s">
        <v>84</v>
      </c>
    </row>
    <row r="16" spans="1:43" hidden="1" x14ac:dyDescent="0.25">
      <c r="A16" s="109" t="s">
        <v>80</v>
      </c>
      <c r="B16" s="109"/>
      <c r="C16" s="109"/>
      <c r="D16" s="127" t="str">
        <f>IF(D14="HC",D13-D12,"")</f>
        <v/>
      </c>
      <c r="E16" s="127" t="str">
        <f>IF(E14="HC",E13-E12,"")</f>
        <v/>
      </c>
      <c r="F16" s="127" t="str">
        <f t="shared" ref="F16:AH16" si="5">IF(F14="HC",F13-F12,"")</f>
        <v/>
      </c>
      <c r="G16" s="127" t="str">
        <f t="shared" si="5"/>
        <v/>
      </c>
      <c r="H16" s="127" t="str">
        <f t="shared" si="5"/>
        <v/>
      </c>
      <c r="I16" s="127" t="str">
        <f t="shared" si="5"/>
        <v/>
      </c>
      <c r="J16" s="127" t="str">
        <f t="shared" si="5"/>
        <v/>
      </c>
      <c r="K16" s="127" t="str">
        <f t="shared" si="5"/>
        <v/>
      </c>
      <c r="L16" s="127" t="str">
        <f t="shared" si="5"/>
        <v/>
      </c>
      <c r="M16" s="127" t="str">
        <f t="shared" si="5"/>
        <v/>
      </c>
      <c r="N16" s="127" t="str">
        <f t="shared" si="5"/>
        <v/>
      </c>
      <c r="O16" s="127" t="str">
        <f t="shared" si="5"/>
        <v/>
      </c>
      <c r="P16" s="127" t="str">
        <f t="shared" si="5"/>
        <v/>
      </c>
      <c r="Q16" s="127" t="str">
        <f t="shared" si="5"/>
        <v/>
      </c>
      <c r="R16" s="127" t="str">
        <f t="shared" si="5"/>
        <v/>
      </c>
      <c r="S16" s="127" t="str">
        <f t="shared" si="5"/>
        <v/>
      </c>
      <c r="T16" s="127" t="str">
        <f t="shared" si="5"/>
        <v/>
      </c>
      <c r="U16" s="127" t="str">
        <f t="shared" si="5"/>
        <v/>
      </c>
      <c r="V16" s="127" t="str">
        <f t="shared" si="5"/>
        <v/>
      </c>
      <c r="W16" s="127" t="str">
        <f t="shared" si="5"/>
        <v/>
      </c>
      <c r="X16" s="127" t="str">
        <f t="shared" si="5"/>
        <v/>
      </c>
      <c r="Y16" s="127" t="str">
        <f t="shared" si="5"/>
        <v/>
      </c>
      <c r="Z16" s="127" t="str">
        <f t="shared" si="5"/>
        <v/>
      </c>
      <c r="AA16" s="127" t="str">
        <f t="shared" si="5"/>
        <v/>
      </c>
      <c r="AB16" s="127" t="str">
        <f t="shared" si="5"/>
        <v/>
      </c>
      <c r="AC16" s="127" t="str">
        <f t="shared" si="5"/>
        <v/>
      </c>
      <c r="AD16" s="127" t="str">
        <f t="shared" si="5"/>
        <v/>
      </c>
      <c r="AE16" s="127" t="str">
        <f t="shared" si="5"/>
        <v/>
      </c>
      <c r="AF16" s="127" t="str">
        <f t="shared" si="5"/>
        <v/>
      </c>
      <c r="AG16" s="127" t="str">
        <f t="shared" si="5"/>
        <v/>
      </c>
      <c r="AH16" s="127" t="str">
        <f t="shared" si="5"/>
        <v/>
      </c>
      <c r="AJ16" s="108">
        <v>63677</v>
      </c>
      <c r="AK16" s="125" t="str">
        <f t="shared" ref="AK16:AK23" si="6">"  =  "&amp;SUM(D16:AH16)&amp;",00  h"</f>
        <v xml:space="preserve">  =  0,00  h</v>
      </c>
      <c r="AM16" t="s">
        <v>92</v>
      </c>
      <c r="AN16" s="76" t="s">
        <v>80</v>
      </c>
      <c r="AP16" s="97">
        <f>DATE(AP14,1,1)</f>
        <v>41275</v>
      </c>
      <c r="AQ16" s="98">
        <f>ROUND(DATE(Année,4,MOD(234-11*MOD(Année,19),30))/7,0)*7-6</f>
        <v>41364</v>
      </c>
    </row>
    <row r="17" spans="1:43" hidden="1" x14ac:dyDescent="0.25">
      <c r="A17" s="109" t="s">
        <v>81</v>
      </c>
      <c r="B17" s="109"/>
      <c r="C17" s="109"/>
      <c r="D17" s="127" t="str">
        <f>IF(D14="HS",D13-D12,"")</f>
        <v/>
      </c>
      <c r="E17" s="127" t="str">
        <f>IF(E14="HS",E13-E12,"")</f>
        <v/>
      </c>
      <c r="F17" s="127" t="str">
        <f t="shared" ref="F17:AH17" si="7">IF(F14="HS",F13-F12,"")</f>
        <v/>
      </c>
      <c r="G17" s="127" t="str">
        <f t="shared" si="7"/>
        <v/>
      </c>
      <c r="H17" s="127" t="str">
        <f t="shared" si="7"/>
        <v/>
      </c>
      <c r="I17" s="127" t="str">
        <f>IF(I14="HS",I13-I12,"")</f>
        <v/>
      </c>
      <c r="J17" s="127" t="str">
        <f t="shared" si="7"/>
        <v/>
      </c>
      <c r="K17" s="127" t="str">
        <f t="shared" si="7"/>
        <v/>
      </c>
      <c r="L17" s="127" t="str">
        <f t="shared" si="7"/>
        <v/>
      </c>
      <c r="M17" s="127" t="str">
        <f t="shared" si="7"/>
        <v/>
      </c>
      <c r="N17" s="127" t="str">
        <f t="shared" si="7"/>
        <v/>
      </c>
      <c r="O17" s="127" t="str">
        <f t="shared" si="7"/>
        <v/>
      </c>
      <c r="P17" s="127" t="str">
        <f t="shared" si="7"/>
        <v/>
      </c>
      <c r="Q17" s="127" t="str">
        <f t="shared" si="7"/>
        <v/>
      </c>
      <c r="R17" s="127" t="str">
        <f t="shared" si="7"/>
        <v/>
      </c>
      <c r="S17" s="127" t="str">
        <f t="shared" si="7"/>
        <v/>
      </c>
      <c r="T17" s="127" t="str">
        <f t="shared" si="7"/>
        <v/>
      </c>
      <c r="U17" s="127" t="str">
        <f t="shared" si="7"/>
        <v/>
      </c>
      <c r="V17" s="127" t="str">
        <f t="shared" si="7"/>
        <v/>
      </c>
      <c r="W17" s="127" t="str">
        <f t="shared" si="7"/>
        <v/>
      </c>
      <c r="X17" s="127" t="str">
        <f t="shared" si="7"/>
        <v/>
      </c>
      <c r="Y17" s="127" t="str">
        <f t="shared" si="7"/>
        <v/>
      </c>
      <c r="Z17" s="127" t="str">
        <f t="shared" si="7"/>
        <v/>
      </c>
      <c r="AA17" s="127" t="str">
        <f t="shared" si="7"/>
        <v/>
      </c>
      <c r="AB17" s="127" t="str">
        <f t="shared" si="7"/>
        <v/>
      </c>
      <c r="AC17" s="127" t="str">
        <f t="shared" si="7"/>
        <v/>
      </c>
      <c r="AD17" s="127" t="str">
        <f t="shared" si="7"/>
        <v/>
      </c>
      <c r="AE17" s="127" t="str">
        <f t="shared" si="7"/>
        <v/>
      </c>
      <c r="AF17" s="127" t="str">
        <f t="shared" si="7"/>
        <v/>
      </c>
      <c r="AG17" s="127" t="str">
        <f t="shared" si="7"/>
        <v/>
      </c>
      <c r="AH17" s="127" t="str">
        <f t="shared" si="7"/>
        <v/>
      </c>
      <c r="AJ17" s="108">
        <v>201510</v>
      </c>
      <c r="AK17" s="125" t="str">
        <f t="shared" si="6"/>
        <v xml:space="preserve">  =  0,00  h</v>
      </c>
      <c r="AN17" s="76" t="s">
        <v>81</v>
      </c>
      <c r="AP17" s="97">
        <f>DATE(AP14,5,1)</f>
        <v>41395</v>
      </c>
      <c r="AQ17" s="95"/>
    </row>
    <row r="18" spans="1:43" hidden="1" x14ac:dyDescent="0.25">
      <c r="A18" s="109" t="s">
        <v>88</v>
      </c>
      <c r="B18" s="109"/>
      <c r="C18" s="109"/>
      <c r="D18" s="127" t="str">
        <f t="shared" ref="D18:AH18" si="8">IF(AND(D14="",D15&lt;&gt;""),D15,"")</f>
        <v/>
      </c>
      <c r="E18" s="127" t="str">
        <f t="shared" si="8"/>
        <v/>
      </c>
      <c r="F18" s="127" t="str">
        <f t="shared" si="8"/>
        <v/>
      </c>
      <c r="G18" s="127" t="str">
        <f t="shared" si="8"/>
        <v/>
      </c>
      <c r="H18" s="127" t="str">
        <f t="shared" si="8"/>
        <v/>
      </c>
      <c r="I18" s="127" t="str">
        <f>IF(AND(I14="",I15&lt;&gt;""),I15,"")</f>
        <v/>
      </c>
      <c r="J18" s="127" t="str">
        <f t="shared" si="8"/>
        <v/>
      </c>
      <c r="K18" s="127" t="str">
        <f t="shared" si="8"/>
        <v/>
      </c>
      <c r="L18" s="127" t="str">
        <f t="shared" si="8"/>
        <v/>
      </c>
      <c r="M18" s="127" t="str">
        <f t="shared" si="8"/>
        <v/>
      </c>
      <c r="N18" s="127" t="str">
        <f t="shared" si="8"/>
        <v/>
      </c>
      <c r="O18" s="127" t="str">
        <f t="shared" si="8"/>
        <v/>
      </c>
      <c r="P18" s="127" t="str">
        <f t="shared" si="8"/>
        <v/>
      </c>
      <c r="Q18" s="127" t="str">
        <f t="shared" si="8"/>
        <v/>
      </c>
      <c r="R18" s="127" t="str">
        <f t="shared" si="8"/>
        <v/>
      </c>
      <c r="S18" s="127" t="str">
        <f t="shared" si="8"/>
        <v/>
      </c>
      <c r="T18" s="127" t="str">
        <f t="shared" si="8"/>
        <v/>
      </c>
      <c r="U18" s="127" t="str">
        <f t="shared" si="8"/>
        <v/>
      </c>
      <c r="V18" s="127" t="str">
        <f t="shared" si="8"/>
        <v/>
      </c>
      <c r="W18" s="127" t="str">
        <f t="shared" si="8"/>
        <v/>
      </c>
      <c r="X18" s="127" t="str">
        <f t="shared" si="8"/>
        <v/>
      </c>
      <c r="Y18" s="127" t="str">
        <f t="shared" si="8"/>
        <v/>
      </c>
      <c r="Z18" s="127" t="str">
        <f t="shared" si="8"/>
        <v/>
      </c>
      <c r="AA18" s="127" t="str">
        <f t="shared" si="8"/>
        <v/>
      </c>
      <c r="AB18" s="127" t="str">
        <f t="shared" si="8"/>
        <v/>
      </c>
      <c r="AC18" s="127" t="str">
        <f t="shared" si="8"/>
        <v/>
      </c>
      <c r="AD18" s="127" t="str">
        <f t="shared" si="8"/>
        <v/>
      </c>
      <c r="AE18" s="127" t="str">
        <f t="shared" si="8"/>
        <v/>
      </c>
      <c r="AF18" s="127" t="str">
        <f t="shared" si="8"/>
        <v/>
      </c>
      <c r="AG18" s="127" t="str">
        <f t="shared" si="8"/>
        <v/>
      </c>
      <c r="AH18" s="127" t="str">
        <f t="shared" si="8"/>
        <v/>
      </c>
      <c r="AJ18" s="108">
        <v>201050</v>
      </c>
      <c r="AK18" s="125" t="str">
        <f t="shared" si="6"/>
        <v xml:space="preserve">  =  0,00  h</v>
      </c>
      <c r="AN18" s="76" t="s">
        <v>63</v>
      </c>
      <c r="AP18" s="97">
        <f>DATE(AP14,5,8)</f>
        <v>41402</v>
      </c>
      <c r="AQ18" s="95"/>
    </row>
    <row r="19" spans="1:43" hidden="1" x14ac:dyDescent="0.25">
      <c r="A19" s="109" t="s">
        <v>63</v>
      </c>
      <c r="B19" s="109"/>
      <c r="C19" s="109"/>
      <c r="D19" s="127" t="str">
        <f t="shared" ref="D19:AH19" si="9">IF(D14="EX",D15,"")</f>
        <v/>
      </c>
      <c r="E19" s="127" t="str">
        <f t="shared" si="9"/>
        <v/>
      </c>
      <c r="F19" s="127" t="str">
        <f t="shared" si="9"/>
        <v/>
      </c>
      <c r="G19" s="127" t="str">
        <f t="shared" si="9"/>
        <v/>
      </c>
      <c r="H19" s="127" t="str">
        <f t="shared" si="9"/>
        <v/>
      </c>
      <c r="I19" s="127" t="str">
        <f>IF(I14="EX",I15,"")</f>
        <v/>
      </c>
      <c r="J19" s="127" t="str">
        <f t="shared" si="9"/>
        <v/>
      </c>
      <c r="K19" s="127" t="str">
        <f t="shared" si="9"/>
        <v/>
      </c>
      <c r="L19" s="127" t="str">
        <f t="shared" si="9"/>
        <v/>
      </c>
      <c r="M19" s="127" t="str">
        <f t="shared" si="9"/>
        <v/>
      </c>
      <c r="N19" s="127" t="str">
        <f t="shared" si="9"/>
        <v/>
      </c>
      <c r="O19" s="127" t="str">
        <f t="shared" si="9"/>
        <v/>
      </c>
      <c r="P19" s="127" t="str">
        <f t="shared" si="9"/>
        <v/>
      </c>
      <c r="Q19" s="127" t="str">
        <f t="shared" si="9"/>
        <v/>
      </c>
      <c r="R19" s="127" t="str">
        <f t="shared" si="9"/>
        <v/>
      </c>
      <c r="S19" s="127" t="str">
        <f t="shared" si="9"/>
        <v/>
      </c>
      <c r="T19" s="127" t="str">
        <f t="shared" si="9"/>
        <v/>
      </c>
      <c r="U19" s="127" t="str">
        <f t="shared" si="9"/>
        <v/>
      </c>
      <c r="V19" s="127" t="str">
        <f t="shared" si="9"/>
        <v/>
      </c>
      <c r="W19" s="127" t="str">
        <f t="shared" si="9"/>
        <v/>
      </c>
      <c r="X19" s="127" t="str">
        <f t="shared" si="9"/>
        <v/>
      </c>
      <c r="Y19" s="127" t="str">
        <f t="shared" si="9"/>
        <v/>
      </c>
      <c r="Z19" s="127" t="str">
        <f t="shared" si="9"/>
        <v/>
      </c>
      <c r="AA19" s="127" t="str">
        <f t="shared" si="9"/>
        <v/>
      </c>
      <c r="AB19" s="127" t="str">
        <f t="shared" si="9"/>
        <v/>
      </c>
      <c r="AC19" s="127" t="str">
        <f t="shared" si="9"/>
        <v/>
      </c>
      <c r="AD19" s="127" t="str">
        <f t="shared" si="9"/>
        <v/>
      </c>
      <c r="AE19" s="127" t="str">
        <f t="shared" si="9"/>
        <v/>
      </c>
      <c r="AF19" s="127" t="str">
        <f t="shared" si="9"/>
        <v/>
      </c>
      <c r="AG19" s="127" t="str">
        <f t="shared" si="9"/>
        <v/>
      </c>
      <c r="AH19" s="127" t="str">
        <f t="shared" si="9"/>
        <v/>
      </c>
      <c r="AJ19" s="108">
        <v>201160</v>
      </c>
      <c r="AK19" s="125" t="str">
        <f t="shared" si="6"/>
        <v xml:space="preserve">  =  0,00  h</v>
      </c>
      <c r="AN19" s="76" t="s">
        <v>64</v>
      </c>
      <c r="AP19" s="97">
        <f>DATE(AP14,7,14)</f>
        <v>41469</v>
      </c>
      <c r="AQ19" s="95"/>
    </row>
    <row r="20" spans="1:43" hidden="1" x14ac:dyDescent="0.25">
      <c r="A20" s="109" t="s">
        <v>89</v>
      </c>
      <c r="B20" s="109"/>
      <c r="C20" s="109"/>
      <c r="D20" s="127" t="str">
        <f t="shared" ref="D20:AH20" si="10">IF(AND(D9=1,D13=0,D14=""),D11,IF(AND(D9=1,D13&lt;&gt;0,D14=""),D13,""))</f>
        <v/>
      </c>
      <c r="E20" s="127" t="str">
        <f t="shared" si="10"/>
        <v/>
      </c>
      <c r="F20" s="127" t="str">
        <f t="shared" si="10"/>
        <v/>
      </c>
      <c r="G20" s="127" t="str">
        <f t="shared" si="10"/>
        <v/>
      </c>
      <c r="H20" s="127" t="str">
        <f t="shared" si="10"/>
        <v/>
      </c>
      <c r="I20" s="127" t="str">
        <f>IF(AND(I9=1,I13=0,I14=""),I11,IF(AND(I9=1,I13&lt;&gt;0,I14=""),I13,""))</f>
        <v/>
      </c>
      <c r="J20" s="127" t="str">
        <f t="shared" si="10"/>
        <v/>
      </c>
      <c r="K20" s="127" t="str">
        <f t="shared" si="10"/>
        <v/>
      </c>
      <c r="L20" s="127" t="str">
        <f t="shared" si="10"/>
        <v/>
      </c>
      <c r="M20" s="127" t="str">
        <f t="shared" si="10"/>
        <v/>
      </c>
      <c r="N20" s="127" t="str">
        <f t="shared" si="10"/>
        <v/>
      </c>
      <c r="O20" s="127" t="str">
        <f t="shared" si="10"/>
        <v/>
      </c>
      <c r="P20" s="127" t="str">
        <f t="shared" si="10"/>
        <v/>
      </c>
      <c r="Q20" s="127" t="str">
        <f t="shared" si="10"/>
        <v/>
      </c>
      <c r="R20" s="127" t="str">
        <f t="shared" si="10"/>
        <v/>
      </c>
      <c r="S20" s="127" t="str">
        <f t="shared" si="10"/>
        <v/>
      </c>
      <c r="T20" s="127" t="str">
        <f t="shared" si="10"/>
        <v/>
      </c>
      <c r="U20" s="127" t="str">
        <f t="shared" si="10"/>
        <v/>
      </c>
      <c r="V20" s="127" t="str">
        <f t="shared" si="10"/>
        <v/>
      </c>
      <c r="W20" s="127" t="str">
        <f t="shared" si="10"/>
        <v/>
      </c>
      <c r="X20" s="127" t="str">
        <f t="shared" si="10"/>
        <v/>
      </c>
      <c r="Y20" s="127" t="str">
        <f t="shared" si="10"/>
        <v/>
      </c>
      <c r="Z20" s="127" t="str">
        <f t="shared" si="10"/>
        <v/>
      </c>
      <c r="AA20" s="127" t="str">
        <f t="shared" si="10"/>
        <v/>
      </c>
      <c r="AB20" s="127" t="str">
        <f t="shared" si="10"/>
        <v/>
      </c>
      <c r="AC20" s="127" t="str">
        <f t="shared" si="10"/>
        <v/>
      </c>
      <c r="AD20" s="127">
        <f t="shared" si="10"/>
        <v>7</v>
      </c>
      <c r="AE20" s="127" t="str">
        <f t="shared" si="10"/>
        <v/>
      </c>
      <c r="AF20" s="127" t="str">
        <f t="shared" si="10"/>
        <v/>
      </c>
      <c r="AG20" s="127" t="str">
        <f t="shared" si="10"/>
        <v/>
      </c>
      <c r="AH20" s="127" t="str">
        <f t="shared" si="10"/>
        <v/>
      </c>
      <c r="AJ20" s="108">
        <v>201030</v>
      </c>
      <c r="AK20" s="125" t="str">
        <f>"  =  "&amp;SUM(D20:AH20)&amp;",00  h"</f>
        <v xml:space="preserve">  =  7,00  h</v>
      </c>
      <c r="AN20" s="76" t="s">
        <v>79</v>
      </c>
      <c r="AP20" s="97">
        <f>DATE(AP14,8,15)</f>
        <v>41501</v>
      </c>
      <c r="AQ20" s="95"/>
    </row>
    <row r="21" spans="1:43" hidden="1" x14ac:dyDescent="0.25">
      <c r="A21" s="109" t="s">
        <v>90</v>
      </c>
      <c r="B21" s="109"/>
      <c r="C21" s="109"/>
      <c r="D21" s="127" t="str">
        <f t="shared" ref="D21:AH21" si="11">IF(AND(D9=1,D13=0,D14=""),"",IF(AND(D9=1,D13&lt;&gt;0,D14="EX"),D13,""))</f>
        <v/>
      </c>
      <c r="E21" s="127" t="str">
        <f t="shared" si="11"/>
        <v/>
      </c>
      <c r="F21" s="127" t="str">
        <f t="shared" si="11"/>
        <v/>
      </c>
      <c r="G21" s="127" t="str">
        <f t="shared" si="11"/>
        <v/>
      </c>
      <c r="H21" s="127" t="str">
        <f t="shared" si="11"/>
        <v/>
      </c>
      <c r="I21" s="127" t="str">
        <f>IF(AND(I9=1,I13=0,I14=""),"",IF(AND(I9=1,I13&lt;&gt;0,I14="EX"),I13,""))</f>
        <v/>
      </c>
      <c r="J21" s="127" t="str">
        <f t="shared" si="11"/>
        <v/>
      </c>
      <c r="K21" s="127" t="str">
        <f t="shared" si="11"/>
        <v/>
      </c>
      <c r="L21" s="127" t="str">
        <f t="shared" si="11"/>
        <v/>
      </c>
      <c r="M21" s="127" t="str">
        <f t="shared" si="11"/>
        <v/>
      </c>
      <c r="N21" s="127" t="str">
        <f t="shared" si="11"/>
        <v/>
      </c>
      <c r="O21" s="127" t="str">
        <f t="shared" si="11"/>
        <v/>
      </c>
      <c r="P21" s="127" t="str">
        <f t="shared" si="11"/>
        <v/>
      </c>
      <c r="Q21" s="127" t="str">
        <f t="shared" si="11"/>
        <v/>
      </c>
      <c r="R21" s="127" t="str">
        <f t="shared" si="11"/>
        <v/>
      </c>
      <c r="S21" s="127" t="str">
        <f t="shared" si="11"/>
        <v/>
      </c>
      <c r="T21" s="127" t="str">
        <f t="shared" si="11"/>
        <v/>
      </c>
      <c r="U21" s="127" t="str">
        <f t="shared" si="11"/>
        <v/>
      </c>
      <c r="V21" s="127" t="str">
        <f t="shared" si="11"/>
        <v/>
      </c>
      <c r="W21" s="127" t="str">
        <f t="shared" si="11"/>
        <v/>
      </c>
      <c r="X21" s="127" t="str">
        <f t="shared" si="11"/>
        <v/>
      </c>
      <c r="Y21" s="127" t="str">
        <f t="shared" si="11"/>
        <v/>
      </c>
      <c r="Z21" s="127" t="str">
        <f t="shared" si="11"/>
        <v/>
      </c>
      <c r="AA21" s="127" t="str">
        <f t="shared" si="11"/>
        <v/>
      </c>
      <c r="AB21" s="127" t="str">
        <f t="shared" si="11"/>
        <v/>
      </c>
      <c r="AC21" s="127" t="str">
        <f t="shared" si="11"/>
        <v/>
      </c>
      <c r="AD21" s="127" t="str">
        <f t="shared" si="11"/>
        <v/>
      </c>
      <c r="AE21" s="127" t="str">
        <f t="shared" si="11"/>
        <v/>
      </c>
      <c r="AF21" s="127" t="str">
        <f t="shared" si="11"/>
        <v/>
      </c>
      <c r="AG21" s="127" t="str">
        <f t="shared" si="11"/>
        <v/>
      </c>
      <c r="AH21" s="127" t="str">
        <f t="shared" si="11"/>
        <v/>
      </c>
      <c r="AJ21" s="108">
        <v>201140</v>
      </c>
      <c r="AK21" s="125" t="str">
        <f t="shared" si="6"/>
        <v xml:space="preserve">  =  0,00  h</v>
      </c>
      <c r="AN21" s="76" t="s">
        <v>67</v>
      </c>
      <c r="AP21" s="97">
        <f>DATE(AP14,11,1)</f>
        <v>41579</v>
      </c>
      <c r="AQ21" s="95"/>
    </row>
    <row r="22" spans="1:43" hidden="1" x14ac:dyDescent="0.25">
      <c r="A22" s="109" t="s">
        <v>64</v>
      </c>
      <c r="B22" s="109"/>
      <c r="C22" s="109"/>
      <c r="D22" s="127" t="str">
        <f>IF(D14="FR",D13,"")</f>
        <v/>
      </c>
      <c r="E22" s="127" t="str">
        <f t="shared" ref="E22:AH22" si="12">IF(E14="FR",E13,"")</f>
        <v/>
      </c>
      <c r="F22" s="127" t="str">
        <f t="shared" si="12"/>
        <v/>
      </c>
      <c r="G22" s="127" t="str">
        <f t="shared" si="12"/>
        <v/>
      </c>
      <c r="H22" s="127" t="str">
        <f t="shared" si="12"/>
        <v/>
      </c>
      <c r="I22" s="127" t="str">
        <f t="shared" si="12"/>
        <v/>
      </c>
      <c r="J22" s="127" t="str">
        <f t="shared" si="12"/>
        <v/>
      </c>
      <c r="K22" s="127" t="str">
        <f t="shared" si="12"/>
        <v/>
      </c>
      <c r="L22" s="127" t="str">
        <f t="shared" si="12"/>
        <v/>
      </c>
      <c r="M22" s="127" t="str">
        <f t="shared" si="12"/>
        <v/>
      </c>
      <c r="N22" s="127" t="str">
        <f t="shared" si="12"/>
        <v/>
      </c>
      <c r="O22" s="127" t="str">
        <f t="shared" si="12"/>
        <v/>
      </c>
      <c r="P22" s="127" t="str">
        <f t="shared" si="12"/>
        <v/>
      </c>
      <c r="Q22" s="127" t="str">
        <f t="shared" si="12"/>
        <v/>
      </c>
      <c r="R22" s="127" t="str">
        <f t="shared" si="12"/>
        <v/>
      </c>
      <c r="S22" s="127" t="str">
        <f t="shared" si="12"/>
        <v/>
      </c>
      <c r="T22" s="127" t="str">
        <f t="shared" si="12"/>
        <v/>
      </c>
      <c r="U22" s="127" t="str">
        <f t="shared" si="12"/>
        <v/>
      </c>
      <c r="V22" s="127" t="str">
        <f t="shared" si="12"/>
        <v/>
      </c>
      <c r="W22" s="127" t="str">
        <f t="shared" si="12"/>
        <v/>
      </c>
      <c r="X22" s="127" t="str">
        <f t="shared" si="12"/>
        <v/>
      </c>
      <c r="Y22" s="127" t="str">
        <f t="shared" si="12"/>
        <v/>
      </c>
      <c r="Z22" s="127" t="str">
        <f t="shared" si="12"/>
        <v/>
      </c>
      <c r="AA22" s="127" t="str">
        <f t="shared" si="12"/>
        <v/>
      </c>
      <c r="AB22" s="127" t="str">
        <f t="shared" si="12"/>
        <v/>
      </c>
      <c r="AC22" s="127" t="str">
        <f t="shared" si="12"/>
        <v/>
      </c>
      <c r="AD22" s="127" t="str">
        <f t="shared" si="12"/>
        <v/>
      </c>
      <c r="AE22" s="127" t="str">
        <f t="shared" si="12"/>
        <v/>
      </c>
      <c r="AF22" s="127" t="str">
        <f t="shared" si="12"/>
        <v/>
      </c>
      <c r="AG22" s="127" t="str">
        <f t="shared" si="12"/>
        <v/>
      </c>
      <c r="AH22" s="127" t="str">
        <f t="shared" si="12"/>
        <v/>
      </c>
      <c r="AJ22" s="108">
        <v>201010</v>
      </c>
      <c r="AK22" s="125" t="str">
        <f t="shared" si="6"/>
        <v xml:space="preserve">  =  0,00  h</v>
      </c>
      <c r="AN22" s="76" t="s">
        <v>91</v>
      </c>
      <c r="AP22" s="97">
        <f>DATE(AP14,11,11)</f>
        <v>41589</v>
      </c>
      <c r="AQ22" s="95"/>
    </row>
    <row r="23" spans="1:43" hidden="1" x14ac:dyDescent="0.25">
      <c r="A23" s="109" t="s">
        <v>79</v>
      </c>
      <c r="B23" s="109"/>
      <c r="C23" s="109"/>
      <c r="D23" s="127" t="str">
        <f>IF(D14="Fex",D13,"")</f>
        <v/>
      </c>
      <c r="E23" s="127" t="str">
        <f t="shared" ref="E23:AH23" si="13">IF(E14="Fex",E13,"")</f>
        <v/>
      </c>
      <c r="F23" s="127" t="str">
        <f t="shared" si="13"/>
        <v/>
      </c>
      <c r="G23" s="127" t="str">
        <f t="shared" si="13"/>
        <v/>
      </c>
      <c r="H23" s="127" t="str">
        <f t="shared" si="13"/>
        <v/>
      </c>
      <c r="I23" s="127" t="str">
        <f t="shared" si="13"/>
        <v/>
      </c>
      <c r="J23" s="127" t="str">
        <f t="shared" si="13"/>
        <v/>
      </c>
      <c r="K23" s="127" t="str">
        <f t="shared" si="13"/>
        <v/>
      </c>
      <c r="L23" s="127" t="str">
        <f t="shared" si="13"/>
        <v/>
      </c>
      <c r="M23" s="127" t="str">
        <f t="shared" si="13"/>
        <v/>
      </c>
      <c r="N23" s="127" t="str">
        <f t="shared" si="13"/>
        <v/>
      </c>
      <c r="O23" s="127" t="str">
        <f t="shared" si="13"/>
        <v/>
      </c>
      <c r="P23" s="127" t="str">
        <f t="shared" si="13"/>
        <v/>
      </c>
      <c r="Q23" s="127" t="str">
        <f t="shared" si="13"/>
        <v/>
      </c>
      <c r="R23" s="127" t="str">
        <f t="shared" si="13"/>
        <v/>
      </c>
      <c r="S23" s="127" t="str">
        <f t="shared" si="13"/>
        <v/>
      </c>
      <c r="T23" s="127" t="str">
        <f t="shared" si="13"/>
        <v/>
      </c>
      <c r="U23" s="127" t="str">
        <f t="shared" si="13"/>
        <v/>
      </c>
      <c r="V23" s="127" t="str">
        <f t="shared" si="13"/>
        <v/>
      </c>
      <c r="W23" s="127" t="str">
        <f t="shared" si="13"/>
        <v/>
      </c>
      <c r="X23" s="127" t="str">
        <f t="shared" si="13"/>
        <v/>
      </c>
      <c r="Y23" s="127" t="str">
        <f t="shared" si="13"/>
        <v/>
      </c>
      <c r="Z23" s="127" t="str">
        <f t="shared" si="13"/>
        <v/>
      </c>
      <c r="AA23" s="127" t="str">
        <f t="shared" si="13"/>
        <v/>
      </c>
      <c r="AB23" s="127" t="str">
        <f t="shared" si="13"/>
        <v/>
      </c>
      <c r="AC23" s="127" t="str">
        <f t="shared" si="13"/>
        <v/>
      </c>
      <c r="AD23" s="127" t="str">
        <f t="shared" si="13"/>
        <v/>
      </c>
      <c r="AE23" s="127" t="str">
        <f t="shared" si="13"/>
        <v/>
      </c>
      <c r="AF23" s="127" t="str">
        <f t="shared" si="13"/>
        <v/>
      </c>
      <c r="AG23" s="127" t="str">
        <f t="shared" si="13"/>
        <v/>
      </c>
      <c r="AH23" s="127" t="str">
        <f t="shared" si="13"/>
        <v/>
      </c>
      <c r="AJ23" s="108">
        <v>201120</v>
      </c>
      <c r="AK23" s="125" t="str">
        <f t="shared" si="6"/>
        <v xml:space="preserve">  =  0,00  h</v>
      </c>
      <c r="AN23" s="76" t="s">
        <v>66</v>
      </c>
      <c r="AP23" s="97">
        <f>DATE(AP14,12,25)</f>
        <v>41633</v>
      </c>
      <c r="AQ23" s="95"/>
    </row>
    <row r="24" spans="1:43" x14ac:dyDescent="0.25">
      <c r="A24" s="110" t="s">
        <v>67</v>
      </c>
      <c r="B24" s="110"/>
      <c r="C24" s="110"/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08" t="s">
        <v>47</v>
      </c>
      <c r="AJ24" t="s">
        <v>93</v>
      </c>
      <c r="AN24" s="76" t="s">
        <v>69</v>
      </c>
      <c r="AP24" s="99">
        <f>AQ16+1</f>
        <v>41365</v>
      </c>
      <c r="AQ24" s="95"/>
    </row>
    <row r="25" spans="1:43" x14ac:dyDescent="0.25">
      <c r="A25" s="110" t="s">
        <v>91</v>
      </c>
      <c r="B25" s="110"/>
      <c r="C25" s="110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08">
        <v>70910</v>
      </c>
      <c r="AJ25" t="s">
        <v>94</v>
      </c>
      <c r="AN25" s="76" t="s">
        <v>70</v>
      </c>
      <c r="AP25" s="99">
        <f>AQ16+39</f>
        <v>41403</v>
      </c>
      <c r="AQ25" s="95"/>
    </row>
    <row r="26" spans="1:43" x14ac:dyDescent="0.25">
      <c r="A26" s="110" t="s">
        <v>66</v>
      </c>
      <c r="B26" s="110"/>
      <c r="C26" s="110"/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  <c r="AG26" s="126"/>
      <c r="AH26" s="126"/>
      <c r="AI26" s="108">
        <v>70785</v>
      </c>
      <c r="AJ26" t="s">
        <v>95</v>
      </c>
      <c r="AN26" s="76" t="s">
        <v>71</v>
      </c>
      <c r="AP26" s="99">
        <f>AQ16+50</f>
        <v>41414</v>
      </c>
      <c r="AQ26" s="74"/>
    </row>
    <row r="27" spans="1:43" x14ac:dyDescent="0.25">
      <c r="A27" s="110" t="s">
        <v>69</v>
      </c>
      <c r="B27" s="110"/>
      <c r="C27" s="110"/>
      <c r="D27" s="126"/>
      <c r="E27" s="126"/>
      <c r="F27" s="126"/>
      <c r="G27" s="126"/>
      <c r="H27" s="126"/>
      <c r="I27" s="126"/>
      <c r="J27" s="126"/>
      <c r="K27" s="126"/>
      <c r="L27" s="126"/>
      <c r="M27" s="126"/>
      <c r="N27" s="126"/>
      <c r="O27" s="126"/>
      <c r="P27" s="126"/>
      <c r="Q27" s="126"/>
      <c r="R27" s="126"/>
      <c r="S27" s="126"/>
      <c r="T27" s="126"/>
      <c r="U27" s="126"/>
      <c r="V27" s="126"/>
      <c r="W27" s="126"/>
      <c r="X27" s="126"/>
      <c r="Y27" s="126"/>
      <c r="Z27" s="126"/>
      <c r="AA27" s="126"/>
      <c r="AB27" s="126"/>
      <c r="AC27" s="126"/>
      <c r="AD27" s="126"/>
      <c r="AE27" s="126"/>
      <c r="AF27" s="126"/>
      <c r="AG27" s="126"/>
      <c r="AH27" s="126"/>
      <c r="AI27" s="108">
        <v>70680</v>
      </c>
      <c r="AN27" s="76" t="s">
        <v>72</v>
      </c>
    </row>
    <row r="28" spans="1:43" x14ac:dyDescent="0.25">
      <c r="A28" s="110" t="s">
        <v>70</v>
      </c>
      <c r="B28" s="110"/>
      <c r="C28" s="110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26"/>
      <c r="W28" s="126"/>
      <c r="X28" s="126"/>
      <c r="Y28" s="126"/>
      <c r="Z28" s="126"/>
      <c r="AA28" s="126"/>
      <c r="AB28" s="126"/>
      <c r="AC28" s="126"/>
      <c r="AD28" s="126"/>
      <c r="AE28" s="126"/>
      <c r="AF28" s="126"/>
      <c r="AG28" s="126"/>
      <c r="AH28" s="126"/>
      <c r="AI28" s="108">
        <v>70855</v>
      </c>
      <c r="AN28" s="76" t="s">
        <v>75</v>
      </c>
    </row>
    <row r="29" spans="1:43" x14ac:dyDescent="0.25">
      <c r="A29" s="110" t="s">
        <v>71</v>
      </c>
      <c r="B29" s="110"/>
      <c r="C29" s="110"/>
      <c r="D29" s="126"/>
      <c r="E29" s="126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26"/>
      <c r="X29" s="126"/>
      <c r="Y29" s="126"/>
      <c r="Z29" s="126"/>
      <c r="AA29" s="126"/>
      <c r="AB29" s="126"/>
      <c r="AC29" s="126"/>
      <c r="AD29" s="126"/>
      <c r="AE29" s="126"/>
      <c r="AF29" s="126"/>
      <c r="AG29" s="126"/>
      <c r="AH29" s="126"/>
      <c r="AI29" s="108">
        <v>255965</v>
      </c>
      <c r="AN29" s="76" t="s">
        <v>74</v>
      </c>
    </row>
    <row r="30" spans="1:43" x14ac:dyDescent="0.25">
      <c r="A30" s="110" t="s">
        <v>72</v>
      </c>
      <c r="B30" s="110"/>
      <c r="C30" s="110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26"/>
      <c r="AG30" s="126"/>
      <c r="AH30" s="126"/>
      <c r="AI30" s="108">
        <v>70580</v>
      </c>
      <c r="AN30" s="76" t="s">
        <v>73</v>
      </c>
    </row>
    <row r="31" spans="1:43" x14ac:dyDescent="0.25">
      <c r="A31" s="110" t="s">
        <v>75</v>
      </c>
      <c r="B31" s="110"/>
      <c r="C31" s="110"/>
      <c r="D31" s="126"/>
      <c r="E31" s="126"/>
      <c r="F31" s="126"/>
      <c r="G31" s="126"/>
      <c r="H31" s="126"/>
      <c r="I31" s="126"/>
      <c r="J31" s="126"/>
      <c r="K31" s="126"/>
      <c r="L31" s="126"/>
      <c r="M31" s="126"/>
      <c r="N31" s="126"/>
      <c r="O31" s="126"/>
      <c r="P31" s="126"/>
      <c r="Q31" s="126"/>
      <c r="R31" s="126"/>
      <c r="S31" s="126"/>
      <c r="T31" s="126"/>
      <c r="U31" s="126"/>
      <c r="V31" s="126"/>
      <c r="W31" s="126"/>
      <c r="X31" s="126"/>
      <c r="Y31" s="126"/>
      <c r="Z31" s="126"/>
      <c r="AA31" s="126"/>
      <c r="AB31" s="126"/>
      <c r="AC31" s="126"/>
      <c r="AD31" s="126"/>
      <c r="AE31" s="126"/>
      <c r="AF31" s="126"/>
      <c r="AG31" s="126"/>
      <c r="AH31" s="126"/>
      <c r="AI31" s="108">
        <v>70420</v>
      </c>
      <c r="AN31" s="76" t="s">
        <v>76</v>
      </c>
    </row>
    <row r="32" spans="1:43" x14ac:dyDescent="0.25">
      <c r="A32" s="110" t="s">
        <v>75</v>
      </c>
      <c r="B32" s="110"/>
      <c r="C32" s="110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26"/>
      <c r="AG32" s="126"/>
      <c r="AH32" s="126"/>
      <c r="AI32" s="108">
        <v>70410</v>
      </c>
      <c r="AK32">
        <f>AK31</f>
        <v>0</v>
      </c>
      <c r="AN32" s="76" t="s">
        <v>78</v>
      </c>
    </row>
    <row r="33" spans="1:40" x14ac:dyDescent="0.25">
      <c r="A33" s="110" t="s">
        <v>74</v>
      </c>
      <c r="B33" s="110"/>
      <c r="C33" s="110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6"/>
      <c r="R33" s="126"/>
      <c r="S33" s="126"/>
      <c r="T33" s="126"/>
      <c r="U33" s="126"/>
      <c r="V33" s="126"/>
      <c r="W33" s="126"/>
      <c r="X33" s="126"/>
      <c r="Y33" s="126"/>
      <c r="Z33" s="126"/>
      <c r="AA33" s="126"/>
      <c r="AB33" s="126"/>
      <c r="AC33" s="126"/>
      <c r="AD33" s="126"/>
      <c r="AE33" s="126"/>
      <c r="AF33" s="126"/>
      <c r="AG33" s="126"/>
      <c r="AH33" s="126"/>
      <c r="AI33" s="108">
        <v>70500</v>
      </c>
      <c r="AN33" s="76" t="s">
        <v>77</v>
      </c>
    </row>
    <row r="34" spans="1:40" x14ac:dyDescent="0.25">
      <c r="A34" s="110" t="s">
        <v>73</v>
      </c>
      <c r="B34" s="110"/>
      <c r="C34" s="110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6"/>
      <c r="AG34" s="126"/>
      <c r="AH34" s="126"/>
      <c r="AI34" s="108">
        <v>70460</v>
      </c>
    </row>
    <row r="35" spans="1:40" x14ac:dyDescent="0.25">
      <c r="A35" s="110" t="s">
        <v>76</v>
      </c>
      <c r="B35" s="110"/>
      <c r="C35" s="110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126"/>
      <c r="AG35" s="126"/>
      <c r="AH35" s="126"/>
      <c r="AI35" s="108">
        <v>70540</v>
      </c>
    </row>
    <row r="36" spans="1:40" x14ac:dyDescent="0.25">
      <c r="A36" s="110" t="s">
        <v>78</v>
      </c>
      <c r="B36" s="110"/>
      <c r="C36" s="110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6"/>
      <c r="T36" s="126"/>
      <c r="U36" s="126"/>
      <c r="V36" s="126"/>
      <c r="W36" s="126"/>
      <c r="X36" s="126"/>
      <c r="Y36" s="126"/>
      <c r="Z36" s="126"/>
      <c r="AA36" s="126"/>
      <c r="AB36" s="126"/>
      <c r="AC36" s="126"/>
      <c r="AD36" s="126"/>
      <c r="AE36" s="126"/>
      <c r="AF36" s="126"/>
      <c r="AG36" s="126"/>
      <c r="AH36" s="126"/>
      <c r="AI36" s="108">
        <v>71280</v>
      </c>
    </row>
    <row r="37" spans="1:40" x14ac:dyDescent="0.25">
      <c r="A37" s="110" t="s">
        <v>77</v>
      </c>
      <c r="B37" s="110"/>
      <c r="C37" s="110"/>
      <c r="D37" s="126"/>
      <c r="E37" s="126"/>
      <c r="F37" s="126"/>
      <c r="G37" s="126"/>
      <c r="H37" s="126"/>
      <c r="I37" s="126"/>
      <c r="J37" s="126"/>
      <c r="K37" s="126"/>
      <c r="L37" s="126"/>
      <c r="M37" s="126"/>
      <c r="N37" s="126"/>
      <c r="O37" s="126"/>
      <c r="P37" s="126"/>
      <c r="Q37" s="126"/>
      <c r="R37" s="126"/>
      <c r="S37" s="126"/>
      <c r="T37" s="126"/>
      <c r="U37" s="126"/>
      <c r="V37" s="126"/>
      <c r="W37" s="126"/>
      <c r="X37" s="126"/>
      <c r="Y37" s="126"/>
      <c r="Z37" s="126"/>
      <c r="AA37" s="126"/>
      <c r="AB37" s="126"/>
      <c r="AC37" s="126"/>
      <c r="AD37" s="126"/>
      <c r="AE37" s="126"/>
      <c r="AF37" s="126"/>
      <c r="AG37" s="126"/>
      <c r="AH37" s="126"/>
      <c r="AI37" s="108">
        <v>71060</v>
      </c>
    </row>
    <row r="38" spans="1:40" x14ac:dyDescent="0.25">
      <c r="A38" s="147"/>
      <c r="B38" s="148"/>
      <c r="C38" s="137"/>
      <c r="D38" s="135" t="str">
        <f>IF(A38="","",VLOOKUP(A38,AJ16:AK37,2,FALSE))</f>
        <v/>
      </c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8"/>
      <c r="Q38" s="128"/>
      <c r="R38" s="128"/>
      <c r="S38" s="128"/>
      <c r="T38" s="128"/>
      <c r="U38" s="128"/>
      <c r="V38" s="128"/>
      <c r="W38" s="128"/>
      <c r="X38" s="128"/>
      <c r="Y38" s="128"/>
      <c r="Z38" s="128"/>
      <c r="AA38" s="128"/>
      <c r="AB38" s="128"/>
      <c r="AC38" s="128"/>
      <c r="AD38" s="128"/>
      <c r="AE38" s="128"/>
      <c r="AF38" s="128"/>
      <c r="AG38" s="128"/>
      <c r="AH38" s="128"/>
      <c r="AI38" s="129"/>
    </row>
    <row r="39" spans="1:40" x14ac:dyDescent="0.25">
      <c r="A39" s="140"/>
      <c r="B39" s="141"/>
      <c r="C39" s="138"/>
      <c r="D39" s="135" t="str">
        <f>IF(A39="","",VLOOKUP(A39,AJ16:AK37,2,FALSE))</f>
        <v/>
      </c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130"/>
      <c r="AH39" s="130"/>
      <c r="AI39" s="131"/>
    </row>
    <row r="40" spans="1:40" x14ac:dyDescent="0.25">
      <c r="A40" s="140"/>
      <c r="B40" s="141"/>
      <c r="C40" s="138"/>
      <c r="D40" s="135" t="str">
        <f>IF(A40="","",VLOOKUP(A40,AJ16:AK37,2,FALSE))</f>
        <v/>
      </c>
      <c r="E40" s="130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30"/>
      <c r="Z40" s="130"/>
      <c r="AA40" s="130"/>
      <c r="AB40" s="130"/>
      <c r="AC40" s="130"/>
      <c r="AD40" s="130"/>
      <c r="AE40" s="130"/>
      <c r="AF40" s="130"/>
      <c r="AG40" s="130"/>
      <c r="AH40" s="130"/>
      <c r="AI40" s="131"/>
    </row>
    <row r="41" spans="1:40" x14ac:dyDescent="0.25">
      <c r="A41" s="140"/>
      <c r="B41" s="141"/>
      <c r="C41" s="138"/>
      <c r="D41" s="135" t="str">
        <f>IF(A41="","",VLOOKUP(A41,AJ16:AK37,2,FALSE))</f>
        <v/>
      </c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0"/>
      <c r="AH41" s="130"/>
      <c r="AI41" s="131"/>
    </row>
    <row r="42" spans="1:40" x14ac:dyDescent="0.25">
      <c r="A42" s="140"/>
      <c r="B42" s="141"/>
      <c r="C42" s="138"/>
      <c r="D42" s="135" t="str">
        <f>IF(A42="","",VLOOKUP(A42,AJ16:AK37,2,FALSE))</f>
        <v/>
      </c>
      <c r="E42" s="130"/>
      <c r="F42" s="130"/>
      <c r="G42" s="130"/>
      <c r="H42" s="130"/>
      <c r="I42" s="130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  <c r="U42" s="130"/>
      <c r="V42" s="130"/>
      <c r="W42" s="130"/>
      <c r="X42" s="130"/>
      <c r="Y42" s="130"/>
      <c r="Z42" s="130"/>
      <c r="AA42" s="130"/>
      <c r="AB42" s="130"/>
      <c r="AC42" s="130"/>
      <c r="AD42" s="130"/>
      <c r="AE42" s="130"/>
      <c r="AF42" s="130"/>
      <c r="AG42" s="130"/>
      <c r="AH42" s="130"/>
      <c r="AI42" s="131"/>
    </row>
    <row r="43" spans="1:40" x14ac:dyDescent="0.25">
      <c r="A43" s="142"/>
      <c r="B43" s="143"/>
      <c r="C43" s="139"/>
      <c r="D43" s="134" t="str">
        <f>IF(A43="","",VLOOKUP(A43,AJ17:AK38,2,FALSE))</f>
        <v/>
      </c>
      <c r="E43" s="132"/>
      <c r="F43" s="132"/>
      <c r="G43" s="132"/>
      <c r="H43" s="132"/>
      <c r="I43" s="132"/>
      <c r="J43" s="132"/>
      <c r="K43" s="132"/>
      <c r="L43" s="132"/>
      <c r="M43" s="132"/>
      <c r="N43" s="132"/>
      <c r="O43" s="132"/>
      <c r="P43" s="132"/>
      <c r="Q43" s="132"/>
      <c r="R43" s="132"/>
      <c r="S43" s="132"/>
      <c r="T43" s="132"/>
      <c r="U43" s="132"/>
      <c r="V43" s="132"/>
      <c r="W43" s="132"/>
      <c r="X43" s="132"/>
      <c r="Y43" s="132"/>
      <c r="Z43" s="132"/>
      <c r="AA43" s="132"/>
      <c r="AB43" s="132"/>
      <c r="AC43" s="132"/>
      <c r="AD43" s="132"/>
      <c r="AE43" s="132"/>
      <c r="AF43" s="132"/>
      <c r="AG43" s="132"/>
      <c r="AH43" s="132"/>
      <c r="AI43" s="133"/>
    </row>
  </sheetData>
  <mergeCells count="7">
    <mergeCell ref="A42:B42"/>
    <mergeCell ref="A43:B43"/>
    <mergeCell ref="A8:A10"/>
    <mergeCell ref="A38:B38"/>
    <mergeCell ref="A39:B39"/>
    <mergeCell ref="A40:B40"/>
    <mergeCell ref="A41:B41"/>
  </mergeCells>
  <conditionalFormatting sqref="D38:D43">
    <cfRule type="cellIs" dxfId="2" priority="1" operator="equal">
      <formula>0</formula>
    </cfRule>
    <cfRule type="cellIs" dxfId="1" priority="2" operator="equal">
      <formula>$AM$16</formula>
    </cfRule>
  </conditionalFormatting>
  <conditionalFormatting sqref="D10:AH14">
    <cfRule type="expression" dxfId="0" priority="14">
      <formula>COUNTIF($AP$16:$AP$26,D$10)=1</formula>
    </cfRule>
  </conditionalFormatting>
  <dataValidations count="1">
    <dataValidation type="list" allowBlank="1" showInputMessage="1" showErrorMessage="1" sqref="D14:AH14 A38:C43">
      <formula1>$AN$15:$AN$33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46" orientation="landscape" r:id="rId1"/>
  <ignoredErrors>
    <ignoredError sqref="A13" unlockedFormula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1"/>
  <sheetViews>
    <sheetView workbookViewId="0">
      <selection activeCell="C12" sqref="C12"/>
    </sheetView>
  </sheetViews>
  <sheetFormatPr baseColWidth="10" defaultRowHeight="15" x14ac:dyDescent="0.25"/>
  <cols>
    <col min="1" max="1" width="13.5703125" customWidth="1"/>
    <col min="2" max="2" width="13" style="50" customWidth="1"/>
    <col min="3" max="3" width="14.85546875" customWidth="1"/>
  </cols>
  <sheetData>
    <row r="1" spans="1:11" ht="18" x14ac:dyDescent="0.25">
      <c r="A1" s="35" t="s">
        <v>18</v>
      </c>
      <c r="B1" s="48"/>
      <c r="C1" s="36"/>
      <c r="D1" s="62" t="s">
        <v>96</v>
      </c>
      <c r="E1" s="37" t="s">
        <v>97</v>
      </c>
      <c r="F1" s="38"/>
      <c r="G1" s="39" t="s">
        <v>19</v>
      </c>
      <c r="H1" s="40"/>
      <c r="I1" s="40"/>
      <c r="J1" s="40"/>
      <c r="K1" s="40"/>
    </row>
    <row r="2" spans="1:11" ht="15.75" thickBot="1" x14ac:dyDescent="0.3">
      <c r="A2" s="41">
        <f>SUM(E5:K50)</f>
        <v>35</v>
      </c>
      <c r="B2" s="49"/>
      <c r="C2" s="37" t="s">
        <v>20</v>
      </c>
      <c r="D2" s="37"/>
      <c r="E2" s="42"/>
      <c r="F2" s="42"/>
      <c r="G2" s="42"/>
      <c r="H2" s="42"/>
      <c r="I2" s="42"/>
      <c r="J2" s="42"/>
      <c r="K2" s="42"/>
    </row>
    <row r="3" spans="1:11" ht="15.75" thickBot="1" x14ac:dyDescent="0.3">
      <c r="E3" s="43" t="s">
        <v>21</v>
      </c>
      <c r="F3" s="44" t="s">
        <v>22</v>
      </c>
      <c r="G3" s="44" t="s">
        <v>23</v>
      </c>
      <c r="H3" s="44" t="s">
        <v>24</v>
      </c>
      <c r="I3" s="44" t="s">
        <v>25</v>
      </c>
      <c r="J3" s="44" t="s">
        <v>26</v>
      </c>
      <c r="K3" s="44" t="s">
        <v>27</v>
      </c>
    </row>
    <row r="4" spans="1:11" ht="15.75" thickBot="1" x14ac:dyDescent="0.3">
      <c r="A4" s="45" t="s">
        <v>28</v>
      </c>
      <c r="B4" s="51" t="s">
        <v>29</v>
      </c>
      <c r="C4" s="45" t="s">
        <v>30</v>
      </c>
      <c r="D4" s="45" t="s">
        <v>31</v>
      </c>
      <c r="E4" s="46">
        <v>1</v>
      </c>
      <c r="F4" s="46">
        <v>2</v>
      </c>
      <c r="G4" s="46">
        <v>3</v>
      </c>
      <c r="H4" s="46">
        <v>4</v>
      </c>
      <c r="I4" s="46">
        <v>5</v>
      </c>
      <c r="J4" s="46">
        <v>6</v>
      </c>
      <c r="K4" s="61">
        <v>7</v>
      </c>
    </row>
    <row r="5" spans="1:11" x14ac:dyDescent="0.25">
      <c r="A5" s="53" t="s">
        <v>3</v>
      </c>
      <c r="B5" s="54">
        <f>SUM(E5:K5)*52/12</f>
        <v>151.66666666666666</v>
      </c>
      <c r="C5" s="55" t="s">
        <v>98</v>
      </c>
      <c r="D5" s="56" t="s">
        <v>99</v>
      </c>
      <c r="E5" s="47">
        <v>7</v>
      </c>
      <c r="F5" s="47">
        <v>7</v>
      </c>
      <c r="G5" s="47">
        <v>7</v>
      </c>
      <c r="H5" s="47">
        <v>7</v>
      </c>
      <c r="I5" s="47">
        <v>7</v>
      </c>
      <c r="J5" s="47"/>
      <c r="K5" s="47"/>
    </row>
    <row r="6" spans="1:11" x14ac:dyDescent="0.25">
      <c r="A6" s="60" t="s">
        <v>9</v>
      </c>
      <c r="B6" s="57">
        <f t="shared" ref="B6:B49" si="0">SUM(E6:K6)*52/12</f>
        <v>0</v>
      </c>
      <c r="C6" s="58"/>
      <c r="D6" s="59"/>
      <c r="E6" s="47"/>
      <c r="F6" s="47"/>
      <c r="G6" s="47"/>
      <c r="H6" s="47"/>
      <c r="I6" s="47"/>
      <c r="J6" s="47"/>
      <c r="K6" s="47"/>
    </row>
    <row r="7" spans="1:11" x14ac:dyDescent="0.25">
      <c r="A7" s="60" t="s">
        <v>9</v>
      </c>
      <c r="B7" s="57">
        <f t="shared" si="0"/>
        <v>0</v>
      </c>
      <c r="C7" s="58"/>
      <c r="D7" s="59"/>
      <c r="E7" s="47"/>
      <c r="F7" s="47"/>
      <c r="G7" s="47"/>
      <c r="H7" s="47"/>
      <c r="I7" s="47"/>
      <c r="J7" s="47"/>
      <c r="K7" s="47"/>
    </row>
    <row r="8" spans="1:11" x14ac:dyDescent="0.25">
      <c r="A8" s="60" t="s">
        <v>9</v>
      </c>
      <c r="B8" s="57">
        <f t="shared" si="0"/>
        <v>0</v>
      </c>
      <c r="C8" s="58"/>
      <c r="D8" s="59"/>
      <c r="E8" s="47"/>
      <c r="F8" s="47"/>
      <c r="G8" s="47"/>
      <c r="H8" s="47"/>
      <c r="I8" s="47"/>
      <c r="J8" s="47"/>
      <c r="K8" s="47"/>
    </row>
    <row r="9" spans="1:11" x14ac:dyDescent="0.25">
      <c r="A9" s="60" t="s">
        <v>9</v>
      </c>
      <c r="B9" s="57">
        <f t="shared" si="0"/>
        <v>0</v>
      </c>
      <c r="C9" s="58"/>
      <c r="D9" s="59"/>
      <c r="E9" s="47"/>
      <c r="F9" s="47"/>
      <c r="G9" s="47"/>
      <c r="H9" s="47"/>
      <c r="I9" s="47"/>
      <c r="J9" s="47"/>
      <c r="K9" s="47"/>
    </row>
    <row r="10" spans="1:11" x14ac:dyDescent="0.25">
      <c r="A10" s="60" t="s">
        <v>9</v>
      </c>
      <c r="B10" s="57">
        <f t="shared" si="0"/>
        <v>0</v>
      </c>
      <c r="C10" s="58"/>
      <c r="D10" s="59"/>
      <c r="E10" s="47"/>
      <c r="F10" s="47"/>
      <c r="G10" s="47"/>
      <c r="H10" s="47"/>
      <c r="I10" s="47"/>
      <c r="J10" s="47"/>
      <c r="K10" s="47"/>
    </row>
    <row r="11" spans="1:11" x14ac:dyDescent="0.25">
      <c r="A11" s="60" t="s">
        <v>9</v>
      </c>
      <c r="B11" s="57">
        <f t="shared" si="0"/>
        <v>0</v>
      </c>
      <c r="C11" s="58"/>
      <c r="D11" s="59"/>
      <c r="E11" s="47"/>
      <c r="F11" s="47"/>
      <c r="G11" s="47"/>
      <c r="H11" s="47"/>
      <c r="I11" s="47"/>
      <c r="J11" s="47"/>
      <c r="K11" s="47"/>
    </row>
    <row r="12" spans="1:11" x14ac:dyDescent="0.25">
      <c r="A12" s="60" t="s">
        <v>9</v>
      </c>
      <c r="B12" s="57">
        <f t="shared" si="0"/>
        <v>0</v>
      </c>
      <c r="C12" s="58"/>
      <c r="D12" s="59"/>
      <c r="E12" s="47"/>
      <c r="F12" s="47"/>
      <c r="G12" s="47"/>
      <c r="H12" s="47"/>
      <c r="I12" s="47"/>
      <c r="J12" s="47"/>
      <c r="K12" s="47"/>
    </row>
    <row r="13" spans="1:11" x14ac:dyDescent="0.25">
      <c r="A13" s="60" t="s">
        <v>9</v>
      </c>
      <c r="B13" s="57">
        <f t="shared" si="0"/>
        <v>0</v>
      </c>
      <c r="C13" s="58"/>
      <c r="D13" s="59"/>
      <c r="E13" s="47"/>
      <c r="F13" s="47"/>
      <c r="G13" s="47"/>
      <c r="H13" s="47"/>
      <c r="I13" s="47"/>
      <c r="J13" s="47"/>
      <c r="K13" s="47"/>
    </row>
    <row r="14" spans="1:11" x14ac:dyDescent="0.25">
      <c r="A14" s="60" t="s">
        <v>9</v>
      </c>
      <c r="B14" s="57">
        <f t="shared" si="0"/>
        <v>0</v>
      </c>
      <c r="C14" s="58"/>
      <c r="D14" s="59"/>
      <c r="E14" s="47"/>
      <c r="F14" s="47"/>
      <c r="G14" s="47"/>
      <c r="H14" s="47"/>
      <c r="I14" s="47"/>
      <c r="J14" s="47"/>
      <c r="K14" s="47"/>
    </row>
    <row r="15" spans="1:11" x14ac:dyDescent="0.25">
      <c r="A15" s="60" t="s">
        <v>9</v>
      </c>
      <c r="B15" s="57">
        <f t="shared" si="0"/>
        <v>0</v>
      </c>
      <c r="C15" s="58"/>
      <c r="D15" s="59"/>
      <c r="E15" s="47"/>
      <c r="F15" s="47"/>
      <c r="G15" s="47"/>
      <c r="H15" s="47"/>
      <c r="I15" s="47"/>
      <c r="J15" s="47"/>
      <c r="K15" s="47"/>
    </row>
    <row r="16" spans="1:11" x14ac:dyDescent="0.25">
      <c r="A16" s="60" t="s">
        <v>9</v>
      </c>
      <c r="B16" s="57">
        <f t="shared" si="0"/>
        <v>0</v>
      </c>
      <c r="C16" s="58"/>
      <c r="D16" s="59"/>
      <c r="E16" s="47"/>
      <c r="F16" s="47"/>
      <c r="G16" s="47"/>
      <c r="H16" s="47"/>
      <c r="I16" s="47"/>
      <c r="J16" s="47"/>
      <c r="K16" s="47"/>
    </row>
    <row r="17" spans="1:11" x14ac:dyDescent="0.25">
      <c r="A17" s="60" t="s">
        <v>9</v>
      </c>
      <c r="B17" s="57">
        <f t="shared" si="0"/>
        <v>0</v>
      </c>
      <c r="C17" s="58"/>
      <c r="D17" s="59"/>
      <c r="E17" s="47"/>
      <c r="F17" s="47"/>
      <c r="G17" s="47"/>
      <c r="H17" s="47"/>
      <c r="I17" s="47"/>
      <c r="J17" s="47"/>
      <c r="K17" s="47"/>
    </row>
    <row r="18" spans="1:11" x14ac:dyDescent="0.25">
      <c r="A18" s="60" t="s">
        <v>9</v>
      </c>
      <c r="B18" s="57">
        <f t="shared" si="0"/>
        <v>0</v>
      </c>
      <c r="C18" s="58"/>
      <c r="D18" s="59"/>
      <c r="E18" s="47"/>
      <c r="F18" s="47"/>
      <c r="G18" s="47"/>
      <c r="H18" s="47"/>
      <c r="I18" s="47"/>
      <c r="J18" s="47"/>
      <c r="K18" s="47"/>
    </row>
    <row r="19" spans="1:11" x14ac:dyDescent="0.25">
      <c r="A19" s="59" t="s">
        <v>9</v>
      </c>
      <c r="B19" s="57">
        <f t="shared" si="0"/>
        <v>0</v>
      </c>
      <c r="C19" s="58"/>
      <c r="D19" s="59"/>
      <c r="E19" s="47"/>
      <c r="F19" s="47"/>
      <c r="G19" s="47"/>
      <c r="H19" s="47"/>
      <c r="I19" s="47"/>
      <c r="J19" s="47"/>
      <c r="K19" s="47"/>
    </row>
    <row r="20" spans="1:11" x14ac:dyDescent="0.25">
      <c r="A20" s="59" t="s">
        <v>9</v>
      </c>
      <c r="B20" s="57">
        <f t="shared" si="0"/>
        <v>0</v>
      </c>
      <c r="C20" s="58"/>
      <c r="D20" s="59"/>
      <c r="E20" s="47"/>
      <c r="F20" s="47"/>
      <c r="G20" s="47"/>
      <c r="H20" s="47"/>
      <c r="I20" s="47"/>
      <c r="J20" s="47"/>
      <c r="K20" s="47"/>
    </row>
    <row r="21" spans="1:11" x14ac:dyDescent="0.25">
      <c r="A21" s="59" t="s">
        <v>9</v>
      </c>
      <c r="B21" s="57">
        <f t="shared" si="0"/>
        <v>0</v>
      </c>
      <c r="C21" s="58"/>
      <c r="D21" s="59"/>
      <c r="E21" s="47"/>
      <c r="F21" s="47"/>
      <c r="G21" s="47"/>
      <c r="H21" s="47"/>
      <c r="I21" s="47"/>
      <c r="J21" s="47"/>
      <c r="K21" s="47"/>
    </row>
    <row r="22" spans="1:11" x14ac:dyDescent="0.25">
      <c r="A22" s="59" t="s">
        <v>9</v>
      </c>
      <c r="B22" s="57">
        <f t="shared" si="0"/>
        <v>0</v>
      </c>
      <c r="C22" s="58"/>
      <c r="D22" s="59"/>
      <c r="E22" s="47"/>
      <c r="F22" s="47"/>
      <c r="G22" s="47"/>
      <c r="H22" s="47"/>
      <c r="I22" s="47"/>
      <c r="J22" s="47"/>
      <c r="K22" s="47"/>
    </row>
    <row r="23" spans="1:11" x14ac:dyDescent="0.25">
      <c r="A23" s="59" t="s">
        <v>9</v>
      </c>
      <c r="B23" s="57">
        <f t="shared" si="0"/>
        <v>0</v>
      </c>
      <c r="C23" s="58"/>
      <c r="D23" s="59"/>
      <c r="E23" s="47"/>
      <c r="F23" s="47"/>
      <c r="G23" s="47"/>
      <c r="H23" s="47"/>
      <c r="I23" s="47"/>
      <c r="J23" s="47"/>
      <c r="K23" s="47"/>
    </row>
    <row r="24" spans="1:11" x14ac:dyDescent="0.25">
      <c r="A24" s="59" t="s">
        <v>9</v>
      </c>
      <c r="B24" s="57">
        <f t="shared" si="0"/>
        <v>0</v>
      </c>
      <c r="C24" s="58"/>
      <c r="D24" s="59"/>
      <c r="E24" s="47"/>
      <c r="F24" s="47"/>
      <c r="G24" s="47"/>
      <c r="H24" s="47"/>
      <c r="I24" s="47"/>
      <c r="J24" s="47"/>
      <c r="K24" s="47"/>
    </row>
    <row r="25" spans="1:11" x14ac:dyDescent="0.25">
      <c r="A25" s="59" t="s">
        <v>9</v>
      </c>
      <c r="B25" s="57">
        <f t="shared" si="0"/>
        <v>0</v>
      </c>
      <c r="C25" s="58"/>
      <c r="D25" s="59"/>
      <c r="E25" s="47"/>
      <c r="F25" s="47"/>
      <c r="G25" s="47"/>
      <c r="H25" s="47"/>
      <c r="I25" s="47"/>
      <c r="J25" s="47"/>
      <c r="K25" s="47"/>
    </row>
    <row r="26" spans="1:11" x14ac:dyDescent="0.25">
      <c r="A26" s="59" t="s">
        <v>9</v>
      </c>
      <c r="B26" s="57">
        <f t="shared" si="0"/>
        <v>0</v>
      </c>
      <c r="C26" s="58"/>
      <c r="D26" s="59"/>
      <c r="E26" s="47"/>
      <c r="F26" s="47"/>
      <c r="G26" s="47"/>
      <c r="H26" s="47"/>
      <c r="I26" s="47"/>
      <c r="J26" s="47"/>
      <c r="K26" s="47"/>
    </row>
    <row r="27" spans="1:11" x14ac:dyDescent="0.25">
      <c r="A27" s="59" t="s">
        <v>9</v>
      </c>
      <c r="B27" s="57">
        <f t="shared" si="0"/>
        <v>0</v>
      </c>
      <c r="C27" s="58"/>
      <c r="D27" s="59"/>
      <c r="E27" s="47"/>
      <c r="F27" s="47"/>
      <c r="G27" s="47"/>
      <c r="H27" s="47"/>
      <c r="I27" s="47"/>
      <c r="J27" s="47"/>
      <c r="K27" s="47"/>
    </row>
    <row r="28" spans="1:11" x14ac:dyDescent="0.25">
      <c r="A28" s="59" t="s">
        <v>9</v>
      </c>
      <c r="B28" s="57">
        <f t="shared" si="0"/>
        <v>0</v>
      </c>
      <c r="C28" s="58"/>
      <c r="D28" s="59"/>
      <c r="E28" s="47"/>
      <c r="F28" s="47"/>
      <c r="G28" s="47"/>
      <c r="H28" s="47"/>
      <c r="I28" s="47"/>
      <c r="J28" s="47"/>
      <c r="K28" s="47"/>
    </row>
    <row r="29" spans="1:11" x14ac:dyDescent="0.25">
      <c r="A29" s="59" t="s">
        <v>9</v>
      </c>
      <c r="B29" s="57">
        <f t="shared" si="0"/>
        <v>0</v>
      </c>
      <c r="C29" s="58"/>
      <c r="D29" s="59"/>
      <c r="E29" s="47"/>
      <c r="F29" s="47"/>
      <c r="G29" s="47"/>
      <c r="H29" s="47"/>
      <c r="I29" s="47"/>
      <c r="J29" s="47"/>
      <c r="K29" s="47"/>
    </row>
    <row r="30" spans="1:11" x14ac:dyDescent="0.25">
      <c r="A30" s="59" t="s">
        <v>9</v>
      </c>
      <c r="B30" s="57">
        <f t="shared" si="0"/>
        <v>0</v>
      </c>
      <c r="C30" s="58"/>
      <c r="D30" s="59"/>
      <c r="E30" s="47"/>
      <c r="F30" s="47"/>
      <c r="G30" s="47"/>
      <c r="H30" s="47"/>
      <c r="I30" s="47"/>
      <c r="J30" s="47"/>
      <c r="K30" s="47"/>
    </row>
    <row r="31" spans="1:11" x14ac:dyDescent="0.25">
      <c r="A31" s="59" t="s">
        <v>9</v>
      </c>
      <c r="B31" s="57">
        <f t="shared" si="0"/>
        <v>0</v>
      </c>
      <c r="C31" s="58"/>
      <c r="D31" s="59"/>
      <c r="E31" s="47"/>
      <c r="F31" s="47"/>
      <c r="G31" s="47"/>
      <c r="H31" s="47"/>
      <c r="I31" s="47"/>
      <c r="J31" s="47"/>
      <c r="K31" s="47"/>
    </row>
    <row r="32" spans="1:11" x14ac:dyDescent="0.25">
      <c r="A32" s="59" t="s">
        <v>9</v>
      </c>
      <c r="B32" s="57">
        <f t="shared" si="0"/>
        <v>0</v>
      </c>
      <c r="C32" s="58"/>
      <c r="D32" s="59"/>
      <c r="E32" s="47"/>
      <c r="F32" s="47"/>
      <c r="G32" s="47"/>
      <c r="H32" s="47"/>
      <c r="I32" s="47"/>
      <c r="J32" s="47"/>
      <c r="K32" s="47"/>
    </row>
    <row r="33" spans="1:11" x14ac:dyDescent="0.25">
      <c r="A33" s="59" t="s">
        <v>9</v>
      </c>
      <c r="B33" s="57">
        <f t="shared" si="0"/>
        <v>0</v>
      </c>
      <c r="C33" s="58"/>
      <c r="D33" s="59"/>
      <c r="E33" s="47"/>
      <c r="F33" s="47"/>
      <c r="G33" s="47"/>
      <c r="H33" s="47"/>
      <c r="I33" s="47"/>
      <c r="J33" s="47"/>
      <c r="K33" s="47"/>
    </row>
    <row r="34" spans="1:11" x14ac:dyDescent="0.25">
      <c r="A34" s="59" t="s">
        <v>9</v>
      </c>
      <c r="B34" s="57">
        <f t="shared" si="0"/>
        <v>0</v>
      </c>
      <c r="C34" s="58"/>
      <c r="D34" s="59"/>
      <c r="E34" s="47"/>
      <c r="F34" s="47"/>
      <c r="G34" s="47"/>
      <c r="H34" s="47"/>
      <c r="I34" s="47"/>
      <c r="J34" s="47"/>
      <c r="K34" s="47"/>
    </row>
    <row r="35" spans="1:11" x14ac:dyDescent="0.25">
      <c r="A35" s="59" t="s">
        <v>9</v>
      </c>
      <c r="B35" s="57">
        <f t="shared" si="0"/>
        <v>0</v>
      </c>
      <c r="C35" s="58"/>
      <c r="D35" s="59"/>
      <c r="E35" s="47"/>
      <c r="F35" s="47"/>
      <c r="G35" s="47"/>
      <c r="H35" s="47"/>
      <c r="I35" s="47"/>
      <c r="J35" s="47"/>
      <c r="K35" s="47"/>
    </row>
    <row r="36" spans="1:11" x14ac:dyDescent="0.25">
      <c r="A36" s="59" t="s">
        <v>9</v>
      </c>
      <c r="B36" s="57">
        <f t="shared" si="0"/>
        <v>0</v>
      </c>
      <c r="C36" s="58"/>
      <c r="D36" s="59"/>
      <c r="E36" s="47"/>
      <c r="F36" s="47"/>
      <c r="G36" s="47"/>
      <c r="H36" s="47"/>
      <c r="I36" s="47"/>
      <c r="J36" s="47"/>
      <c r="K36" s="47"/>
    </row>
    <row r="37" spans="1:11" x14ac:dyDescent="0.25">
      <c r="A37" s="59" t="s">
        <v>9</v>
      </c>
      <c r="B37" s="57">
        <f t="shared" si="0"/>
        <v>0</v>
      </c>
      <c r="C37" s="58"/>
      <c r="D37" s="59"/>
      <c r="E37" s="47"/>
      <c r="F37" s="47"/>
      <c r="G37" s="47"/>
      <c r="H37" s="47"/>
      <c r="I37" s="47"/>
      <c r="J37" s="47"/>
      <c r="K37" s="47"/>
    </row>
    <row r="38" spans="1:11" x14ac:dyDescent="0.25">
      <c r="A38" s="59" t="s">
        <v>9</v>
      </c>
      <c r="B38" s="57">
        <f t="shared" si="0"/>
        <v>0</v>
      </c>
      <c r="C38" s="58"/>
      <c r="D38" s="59"/>
      <c r="E38" s="47"/>
      <c r="F38" s="47"/>
      <c r="G38" s="47"/>
      <c r="H38" s="47"/>
      <c r="I38" s="47"/>
      <c r="J38" s="47"/>
      <c r="K38" s="47"/>
    </row>
    <row r="39" spans="1:11" x14ac:dyDescent="0.25">
      <c r="A39" s="59" t="s">
        <v>9</v>
      </c>
      <c r="B39" s="57">
        <f t="shared" si="0"/>
        <v>0</v>
      </c>
      <c r="C39" s="58"/>
      <c r="D39" s="59"/>
      <c r="E39" s="47"/>
      <c r="F39" s="47"/>
      <c r="G39" s="47"/>
      <c r="H39" s="47"/>
      <c r="I39" s="47"/>
      <c r="J39" s="47"/>
      <c r="K39" s="47"/>
    </row>
    <row r="40" spans="1:11" x14ac:dyDescent="0.25">
      <c r="A40" s="59" t="s">
        <v>9</v>
      </c>
      <c r="B40" s="57">
        <f t="shared" si="0"/>
        <v>0</v>
      </c>
      <c r="C40" s="58"/>
      <c r="D40" s="59"/>
      <c r="E40" s="47"/>
      <c r="F40" s="47"/>
      <c r="G40" s="47"/>
      <c r="H40" s="47"/>
      <c r="I40" s="47"/>
      <c r="J40" s="47"/>
      <c r="K40" s="47"/>
    </row>
    <row r="41" spans="1:11" x14ac:dyDescent="0.25">
      <c r="A41" s="59" t="s">
        <v>9</v>
      </c>
      <c r="B41" s="57">
        <f t="shared" si="0"/>
        <v>0</v>
      </c>
      <c r="C41" s="58"/>
      <c r="D41" s="59"/>
      <c r="E41" s="47"/>
      <c r="F41" s="47"/>
      <c r="G41" s="47"/>
      <c r="H41" s="47"/>
      <c r="I41" s="47"/>
      <c r="J41" s="47"/>
      <c r="K41" s="47"/>
    </row>
    <row r="42" spans="1:11" x14ac:dyDescent="0.25">
      <c r="A42" s="59" t="s">
        <v>9</v>
      </c>
      <c r="B42" s="57">
        <f t="shared" si="0"/>
        <v>0</v>
      </c>
      <c r="C42" s="58"/>
      <c r="D42" s="59"/>
      <c r="E42" s="47"/>
      <c r="F42" s="47"/>
      <c r="G42" s="47"/>
      <c r="H42" s="47"/>
      <c r="I42" s="47"/>
      <c r="J42" s="47"/>
      <c r="K42" s="47"/>
    </row>
    <row r="43" spans="1:11" x14ac:dyDescent="0.25">
      <c r="A43" s="59" t="s">
        <v>9</v>
      </c>
      <c r="B43" s="57">
        <f t="shared" si="0"/>
        <v>0</v>
      </c>
      <c r="C43" s="58"/>
      <c r="D43" s="59"/>
      <c r="E43" s="47"/>
      <c r="F43" s="47"/>
      <c r="G43" s="47"/>
      <c r="H43" s="47"/>
      <c r="I43" s="47"/>
      <c r="J43" s="47"/>
      <c r="K43" s="47"/>
    </row>
    <row r="44" spans="1:11" x14ac:dyDescent="0.25">
      <c r="A44" s="59" t="s">
        <v>9</v>
      </c>
      <c r="B44" s="57">
        <f t="shared" si="0"/>
        <v>0</v>
      </c>
      <c r="C44" s="58"/>
      <c r="D44" s="59"/>
      <c r="E44" s="47"/>
      <c r="F44" s="47"/>
      <c r="G44" s="47"/>
      <c r="H44" s="47"/>
      <c r="I44" s="47"/>
      <c r="J44" s="47"/>
      <c r="K44" s="47"/>
    </row>
    <row r="45" spans="1:11" x14ac:dyDescent="0.25">
      <c r="A45" s="59" t="s">
        <v>9</v>
      </c>
      <c r="B45" s="57">
        <f t="shared" si="0"/>
        <v>0</v>
      </c>
      <c r="C45" s="58"/>
      <c r="D45" s="59"/>
      <c r="E45" s="47"/>
      <c r="F45" s="47"/>
      <c r="G45" s="47"/>
      <c r="H45" s="47"/>
      <c r="I45" s="47"/>
      <c r="J45" s="47"/>
      <c r="K45" s="47"/>
    </row>
    <row r="46" spans="1:11" x14ac:dyDescent="0.25">
      <c r="A46" s="59" t="s">
        <v>9</v>
      </c>
      <c r="B46" s="57">
        <f t="shared" si="0"/>
        <v>0</v>
      </c>
      <c r="C46" s="58"/>
      <c r="D46" s="59"/>
      <c r="E46" s="47"/>
      <c r="F46" s="47"/>
      <c r="G46" s="47"/>
      <c r="H46" s="47"/>
      <c r="I46" s="47"/>
      <c r="J46" s="47"/>
      <c r="K46" s="47"/>
    </row>
    <row r="47" spans="1:11" x14ac:dyDescent="0.25">
      <c r="A47" s="59" t="s">
        <v>9</v>
      </c>
      <c r="B47" s="57">
        <f t="shared" si="0"/>
        <v>0</v>
      </c>
      <c r="C47" s="58"/>
      <c r="D47" s="59"/>
      <c r="E47" s="47"/>
      <c r="F47" s="47"/>
      <c r="G47" s="47"/>
      <c r="H47" s="47"/>
      <c r="I47" s="47"/>
      <c r="J47" s="47"/>
      <c r="K47" s="47"/>
    </row>
    <row r="48" spans="1:11" x14ac:dyDescent="0.25">
      <c r="A48" s="59" t="s">
        <v>9</v>
      </c>
      <c r="B48" s="57">
        <f t="shared" si="0"/>
        <v>0</v>
      </c>
      <c r="C48" s="58"/>
      <c r="D48" s="59"/>
      <c r="E48" s="47"/>
      <c r="F48" s="47"/>
      <c r="G48" s="47"/>
      <c r="H48" s="47"/>
      <c r="I48" s="47"/>
      <c r="J48" s="47"/>
      <c r="K48" s="47"/>
    </row>
    <row r="49" spans="1:11" x14ac:dyDescent="0.25">
      <c r="A49" s="59" t="s">
        <v>9</v>
      </c>
      <c r="B49" s="57">
        <f t="shared" si="0"/>
        <v>0</v>
      </c>
      <c r="C49" s="58"/>
      <c r="D49" s="59"/>
      <c r="E49" s="47"/>
      <c r="F49" s="47"/>
      <c r="G49" s="47"/>
      <c r="H49" s="47"/>
      <c r="I49" s="47"/>
      <c r="J49" s="47"/>
      <c r="K49" s="47"/>
    </row>
    <row r="50" spans="1:11" x14ac:dyDescent="0.25">
      <c r="A50" s="59" t="s">
        <v>9</v>
      </c>
      <c r="B50" s="57">
        <f>SUM(E50:K50)*52/12</f>
        <v>0</v>
      </c>
      <c r="C50" s="58"/>
      <c r="D50" s="59"/>
      <c r="E50" s="47"/>
      <c r="F50" s="47"/>
      <c r="G50" s="47"/>
      <c r="H50" s="47"/>
      <c r="I50" s="47"/>
      <c r="J50" s="47"/>
      <c r="K50" s="47"/>
    </row>
    <row r="51" spans="1:11" x14ac:dyDescent="0.25">
      <c r="A51" s="37" t="s">
        <v>32</v>
      </c>
      <c r="B51" s="52"/>
      <c r="C51" s="37"/>
      <c r="D51" s="37"/>
      <c r="E51" s="38">
        <f>SUM(E5:E50)</f>
        <v>7</v>
      </c>
      <c r="F51" s="38">
        <f>SUM(F5:F50)</f>
        <v>7</v>
      </c>
      <c r="G51" s="38">
        <f t="shared" ref="G51:K51" si="1">SUM(G5:G50)</f>
        <v>7</v>
      </c>
      <c r="H51" s="38">
        <f t="shared" si="1"/>
        <v>7</v>
      </c>
      <c r="I51" s="38">
        <f t="shared" si="1"/>
        <v>7</v>
      </c>
      <c r="J51" s="38">
        <f t="shared" si="1"/>
        <v>0</v>
      </c>
      <c r="K51" s="3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Pointage</vt:lpstr>
      <vt:lpstr>Theorique</vt:lpstr>
      <vt:lpstr>Année</vt:lpstr>
      <vt:lpstr>defjour</vt:lpstr>
      <vt:lpstr>horaire</vt:lpstr>
      <vt:lpstr>MATRICULE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mobil</cp:lastModifiedBy>
  <cp:lastPrinted>2013-01-26T15:56:41Z</cp:lastPrinted>
  <dcterms:created xsi:type="dcterms:W3CDTF">2013-01-03T08:55:58Z</dcterms:created>
  <dcterms:modified xsi:type="dcterms:W3CDTF">2013-01-27T15:37:21Z</dcterms:modified>
</cp:coreProperties>
</file>