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9555" yWindow="-15" windowWidth="9600" windowHeight="7335" tabRatio="601" firstSheet="3" activeTab="12"/>
  </bookViews>
  <sheets>
    <sheet name="Avril" sheetId="9" r:id="rId1"/>
    <sheet name="Mai" sheetId="24" r:id="rId2"/>
    <sheet name="Juin" sheetId="25" r:id="rId3"/>
    <sheet name="Juillet" sheetId="26" r:id="rId4"/>
    <sheet name="Août" sheetId="27" r:id="rId5"/>
    <sheet name="Septembre" sheetId="28" r:id="rId6"/>
    <sheet name="Octobre" sheetId="29" r:id="rId7"/>
    <sheet name="Novembre" sheetId="30" r:id="rId8"/>
    <sheet name="Décembre" sheetId="31" r:id="rId9"/>
    <sheet name="Janvier" sheetId="32" r:id="rId10"/>
    <sheet name="Février" sheetId="33" r:id="rId11"/>
    <sheet name="Mars" sheetId="34" r:id="rId12"/>
    <sheet name="Récapitulatif" sheetId="22" r:id="rId13"/>
    <sheet name="Données" sheetId="6" r:id="rId14"/>
    <sheet name="Infos" sheetId="23" r:id="rId15"/>
  </sheets>
  <functionGroups/>
  <definedNames>
    <definedName name="An" localSheetId="4">Août!$B$1</definedName>
    <definedName name="An" localSheetId="8">Décembre!$B$1</definedName>
    <definedName name="An" localSheetId="10">Février!$B$1</definedName>
    <definedName name="An" localSheetId="9">Janvier!$B$1</definedName>
    <definedName name="An" localSheetId="3">Juillet!$B$1</definedName>
    <definedName name="An" localSheetId="2">Juin!$B$1</definedName>
    <definedName name="An" localSheetId="1">Mai!$B$1</definedName>
    <definedName name="An" localSheetId="11">Mars!$B$1</definedName>
    <definedName name="An" localSheetId="7">Novembre!$B$1</definedName>
    <definedName name="An" localSheetId="6">Octobre!$B$1</definedName>
    <definedName name="An" localSheetId="5">Septembre!$B$1</definedName>
    <definedName name="An">Avril!$B$1</definedName>
    <definedName name="année">Données!$E$20:$E$32</definedName>
    <definedName name="horaireseffectue">Données!$A$25:$A$45</definedName>
    <definedName name="horairesprevu">Données!$A$3:$A$18</definedName>
    <definedName name="JF">Données!$O$2:$O$10</definedName>
  </definedNames>
  <calcPr calcId="124519"/>
</workbook>
</file>

<file path=xl/calcChain.xml><?xml version="1.0" encoding="utf-8"?>
<calcChain xmlns="http://schemas.openxmlformats.org/spreadsheetml/2006/main">
  <c r="K4" i="22"/>
  <c r="D3"/>
  <c r="U3"/>
  <c r="B4"/>
  <c r="B5"/>
  <c r="B6"/>
  <c r="B7"/>
  <c r="B8"/>
  <c r="B9"/>
  <c r="B10"/>
  <c r="B11"/>
  <c r="B12"/>
  <c r="B13"/>
  <c r="B14"/>
  <c r="B3"/>
  <c r="C4"/>
  <c r="C5"/>
  <c r="C6"/>
  <c r="C7"/>
  <c r="C8"/>
  <c r="C9"/>
  <c r="C10"/>
  <c r="C11"/>
  <c r="C12"/>
  <c r="C13"/>
  <c r="C14"/>
  <c r="C3"/>
  <c r="AF35" i="34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33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32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31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AD4"/>
  <c r="AC4"/>
  <c r="AB4"/>
  <c r="Z4"/>
  <c r="V4"/>
  <c r="U4"/>
  <c r="T4"/>
  <c r="S4"/>
  <c r="O4"/>
  <c r="N4"/>
  <c r="M4"/>
  <c r="L4"/>
  <c r="K4"/>
  <c r="I4"/>
  <c r="H4"/>
  <c r="G4"/>
  <c r="C4"/>
  <c r="C5" s="1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A3"/>
  <c r="B1"/>
  <c r="B3" s="1"/>
  <c r="AF35" i="30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29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28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27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AD4"/>
  <c r="AC4"/>
  <c r="AB4"/>
  <c r="Z4"/>
  <c r="V4"/>
  <c r="U4"/>
  <c r="T4"/>
  <c r="S4"/>
  <c r="O4"/>
  <c r="N4"/>
  <c r="M4"/>
  <c r="L4"/>
  <c r="K4"/>
  <c r="I4"/>
  <c r="H4"/>
  <c r="G4"/>
  <c r="C4"/>
  <c r="C5" s="1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A3"/>
  <c r="B1"/>
  <c r="B3" s="1"/>
  <c r="AF35" i="26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D35" s="1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AF35" i="25"/>
  <c r="AE35"/>
  <c r="X35"/>
  <c r="R35"/>
  <c r="Q35"/>
  <c r="P35"/>
  <c r="AG34"/>
  <c r="AF34"/>
  <c r="AE34"/>
  <c r="AD34"/>
  <c r="AA34"/>
  <c r="Z34"/>
  <c r="Y34"/>
  <c r="X34"/>
  <c r="W34"/>
  <c r="AD33"/>
  <c r="AC33"/>
  <c r="AB33"/>
  <c r="Z33"/>
  <c r="V33"/>
  <c r="U33"/>
  <c r="T33"/>
  <c r="S33"/>
  <c r="O33"/>
  <c r="N33"/>
  <c r="M33"/>
  <c r="L33"/>
  <c r="K33"/>
  <c r="I33"/>
  <c r="H33"/>
  <c r="G33"/>
  <c r="AD32"/>
  <c r="AC32"/>
  <c r="AB32"/>
  <c r="Z32"/>
  <c r="V32"/>
  <c r="U32"/>
  <c r="T32"/>
  <c r="S32"/>
  <c r="O32"/>
  <c r="N32"/>
  <c r="M32"/>
  <c r="L32"/>
  <c r="K32"/>
  <c r="I32"/>
  <c r="H32"/>
  <c r="G32"/>
  <c r="AD31"/>
  <c r="AC31"/>
  <c r="AB31"/>
  <c r="Z31"/>
  <c r="V31"/>
  <c r="U31"/>
  <c r="T31"/>
  <c r="S31"/>
  <c r="O31"/>
  <c r="N31"/>
  <c r="M31"/>
  <c r="L31"/>
  <c r="K31"/>
  <c r="I31"/>
  <c r="H31"/>
  <c r="G31"/>
  <c r="AD30"/>
  <c r="AC30"/>
  <c r="AB30"/>
  <c r="Z30"/>
  <c r="V30"/>
  <c r="U30"/>
  <c r="T30"/>
  <c r="S30"/>
  <c r="O30"/>
  <c r="N30"/>
  <c r="M30"/>
  <c r="L30"/>
  <c r="K30"/>
  <c r="I30"/>
  <c r="H30"/>
  <c r="G30"/>
  <c r="AD29"/>
  <c r="AC29"/>
  <c r="AB29"/>
  <c r="Z29"/>
  <c r="V29"/>
  <c r="U29"/>
  <c r="T29"/>
  <c r="S29"/>
  <c r="O29"/>
  <c r="N29"/>
  <c r="M29"/>
  <c r="L29"/>
  <c r="K29"/>
  <c r="I29"/>
  <c r="H29"/>
  <c r="G29"/>
  <c r="AD28"/>
  <c r="AC28"/>
  <c r="AB28"/>
  <c r="Z28"/>
  <c r="V28"/>
  <c r="U28"/>
  <c r="T28"/>
  <c r="S28"/>
  <c r="O28"/>
  <c r="N28"/>
  <c r="M28"/>
  <c r="L28"/>
  <c r="K28"/>
  <c r="I28"/>
  <c r="H28"/>
  <c r="G28"/>
  <c r="AD27"/>
  <c r="AC27"/>
  <c r="AB27"/>
  <c r="Z27"/>
  <c r="V27"/>
  <c r="U27"/>
  <c r="T27"/>
  <c r="S27"/>
  <c r="O27"/>
  <c r="N27"/>
  <c r="M27"/>
  <c r="L27"/>
  <c r="K27"/>
  <c r="I27"/>
  <c r="H27"/>
  <c r="G27"/>
  <c r="AD26"/>
  <c r="AC26"/>
  <c r="AB26"/>
  <c r="Z26"/>
  <c r="V26"/>
  <c r="U26"/>
  <c r="T26"/>
  <c r="S26"/>
  <c r="O26"/>
  <c r="N26"/>
  <c r="M26"/>
  <c r="L26"/>
  <c r="K26"/>
  <c r="I26"/>
  <c r="H26"/>
  <c r="G26"/>
  <c r="AC25"/>
  <c r="AB25"/>
  <c r="Z25"/>
  <c r="V25"/>
  <c r="U25"/>
  <c r="T25"/>
  <c r="S25"/>
  <c r="O25"/>
  <c r="N25"/>
  <c r="M25"/>
  <c r="L25"/>
  <c r="K25"/>
  <c r="I25"/>
  <c r="H25"/>
  <c r="G25"/>
  <c r="AD24"/>
  <c r="AC24"/>
  <c r="AB24"/>
  <c r="Z24"/>
  <c r="V24"/>
  <c r="U24"/>
  <c r="T24"/>
  <c r="S24"/>
  <c r="O24"/>
  <c r="N24"/>
  <c r="M24"/>
  <c r="L24"/>
  <c r="K24"/>
  <c r="I24"/>
  <c r="H24"/>
  <c r="G24"/>
  <c r="AD23"/>
  <c r="AC23"/>
  <c r="AB23"/>
  <c r="Z23"/>
  <c r="V23"/>
  <c r="U23"/>
  <c r="T23"/>
  <c r="S23"/>
  <c r="O23"/>
  <c r="N23"/>
  <c r="M23"/>
  <c r="L23"/>
  <c r="K23"/>
  <c r="I23"/>
  <c r="H23"/>
  <c r="G23"/>
  <c r="AD22"/>
  <c r="AC22"/>
  <c r="AB22"/>
  <c r="Z22"/>
  <c r="V22"/>
  <c r="U22"/>
  <c r="T22"/>
  <c r="S22"/>
  <c r="O22"/>
  <c r="N22"/>
  <c r="M22"/>
  <c r="L22"/>
  <c r="K22"/>
  <c r="I22"/>
  <c r="H22"/>
  <c r="G22"/>
  <c r="AD21"/>
  <c r="AC21"/>
  <c r="AB21"/>
  <c r="Z21"/>
  <c r="V21"/>
  <c r="U21"/>
  <c r="T21"/>
  <c r="S21"/>
  <c r="O21"/>
  <c r="N21"/>
  <c r="M21"/>
  <c r="L21"/>
  <c r="K21"/>
  <c r="I21"/>
  <c r="H21"/>
  <c r="G21"/>
  <c r="AD20"/>
  <c r="AC20"/>
  <c r="AB20"/>
  <c r="Z20"/>
  <c r="V20"/>
  <c r="U20"/>
  <c r="T20"/>
  <c r="S20"/>
  <c r="O20"/>
  <c r="N20"/>
  <c r="M20"/>
  <c r="L20"/>
  <c r="K20"/>
  <c r="I20"/>
  <c r="H20"/>
  <c r="G20"/>
  <c r="AD19"/>
  <c r="AC19"/>
  <c r="AB19"/>
  <c r="Z19"/>
  <c r="V19"/>
  <c r="U19"/>
  <c r="T19"/>
  <c r="S19"/>
  <c r="O19"/>
  <c r="N19"/>
  <c r="M19"/>
  <c r="L19"/>
  <c r="K19"/>
  <c r="I19"/>
  <c r="H19"/>
  <c r="G19"/>
  <c r="AD18"/>
  <c r="AC18"/>
  <c r="AB18"/>
  <c r="Z18"/>
  <c r="V18"/>
  <c r="U18"/>
  <c r="T18"/>
  <c r="S18"/>
  <c r="O18"/>
  <c r="N18"/>
  <c r="M18"/>
  <c r="L18"/>
  <c r="K18"/>
  <c r="I18"/>
  <c r="H18"/>
  <c r="G18"/>
  <c r="AD17"/>
  <c r="AC17"/>
  <c r="AB17"/>
  <c r="Z17"/>
  <c r="V17"/>
  <c r="U17"/>
  <c r="T17"/>
  <c r="S17"/>
  <c r="O17"/>
  <c r="N17"/>
  <c r="M17"/>
  <c r="L17"/>
  <c r="K17"/>
  <c r="I17"/>
  <c r="H17"/>
  <c r="G17"/>
  <c r="AD16"/>
  <c r="AC16"/>
  <c r="AB16"/>
  <c r="Z16"/>
  <c r="V16"/>
  <c r="U16"/>
  <c r="T16"/>
  <c r="S16"/>
  <c r="O16"/>
  <c r="N16"/>
  <c r="M16"/>
  <c r="L16"/>
  <c r="K16"/>
  <c r="I16"/>
  <c r="H16"/>
  <c r="G16"/>
  <c r="AD15"/>
  <c r="AC15"/>
  <c r="AB15"/>
  <c r="Z15"/>
  <c r="V15"/>
  <c r="U15"/>
  <c r="T15"/>
  <c r="S15"/>
  <c r="O15"/>
  <c r="N15"/>
  <c r="M15"/>
  <c r="L15"/>
  <c r="K15"/>
  <c r="I15"/>
  <c r="H15"/>
  <c r="G15"/>
  <c r="AD14"/>
  <c r="AC14"/>
  <c r="AB14"/>
  <c r="Z14"/>
  <c r="V14"/>
  <c r="U14"/>
  <c r="T14"/>
  <c r="S14"/>
  <c r="O14"/>
  <c r="N14"/>
  <c r="M14"/>
  <c r="L14"/>
  <c r="K14"/>
  <c r="I14"/>
  <c r="H14"/>
  <c r="G14"/>
  <c r="AD13"/>
  <c r="AC13"/>
  <c r="AB13"/>
  <c r="Z13"/>
  <c r="V13"/>
  <c r="U13"/>
  <c r="T13"/>
  <c r="S13"/>
  <c r="O13"/>
  <c r="N13"/>
  <c r="M13"/>
  <c r="L13"/>
  <c r="K13"/>
  <c r="I13"/>
  <c r="H13"/>
  <c r="G13"/>
  <c r="AD12"/>
  <c r="AC12"/>
  <c r="AB12"/>
  <c r="Z12"/>
  <c r="V12"/>
  <c r="U12"/>
  <c r="T12"/>
  <c r="S12"/>
  <c r="O12"/>
  <c r="N12"/>
  <c r="M12"/>
  <c r="L12"/>
  <c r="K12"/>
  <c r="I12"/>
  <c r="H12"/>
  <c r="G12"/>
  <c r="AD11"/>
  <c r="AC11"/>
  <c r="AB11"/>
  <c r="Z11"/>
  <c r="V11"/>
  <c r="U11"/>
  <c r="T11"/>
  <c r="S11"/>
  <c r="O11"/>
  <c r="N11"/>
  <c r="M11"/>
  <c r="L11"/>
  <c r="K11"/>
  <c r="I11"/>
  <c r="H11"/>
  <c r="G11"/>
  <c r="AD10"/>
  <c r="AC10"/>
  <c r="AB10"/>
  <c r="Z10"/>
  <c r="V10"/>
  <c r="U10"/>
  <c r="T10"/>
  <c r="S10"/>
  <c r="O10"/>
  <c r="N10"/>
  <c r="M10"/>
  <c r="L10"/>
  <c r="K10"/>
  <c r="I10"/>
  <c r="H10"/>
  <c r="G10"/>
  <c r="AD9"/>
  <c r="AC9"/>
  <c r="AB9"/>
  <c r="Z9"/>
  <c r="V9"/>
  <c r="U9"/>
  <c r="T9"/>
  <c r="S9"/>
  <c r="O9"/>
  <c r="N9"/>
  <c r="M9"/>
  <c r="L9"/>
  <c r="K9"/>
  <c r="I9"/>
  <c r="H9"/>
  <c r="G9"/>
  <c r="AD8"/>
  <c r="AC8"/>
  <c r="AB8"/>
  <c r="Z8"/>
  <c r="V8"/>
  <c r="U8"/>
  <c r="T8"/>
  <c r="S8"/>
  <c r="O8"/>
  <c r="N8"/>
  <c r="M8"/>
  <c r="L8"/>
  <c r="K8"/>
  <c r="I8"/>
  <c r="H8"/>
  <c r="G8"/>
  <c r="AD7"/>
  <c r="AC7"/>
  <c r="AB7"/>
  <c r="Z7"/>
  <c r="V7"/>
  <c r="U7"/>
  <c r="T7"/>
  <c r="S7"/>
  <c r="O7"/>
  <c r="N7"/>
  <c r="M7"/>
  <c r="L7"/>
  <c r="K7"/>
  <c r="I7"/>
  <c r="H7"/>
  <c r="G7"/>
  <c r="AD6"/>
  <c r="AC6"/>
  <c r="AB6"/>
  <c r="Z6"/>
  <c r="V6"/>
  <c r="U6"/>
  <c r="T6"/>
  <c r="S6"/>
  <c r="O6"/>
  <c r="N6"/>
  <c r="M6"/>
  <c r="L6"/>
  <c r="K6"/>
  <c r="I6"/>
  <c r="H6"/>
  <c r="G6"/>
  <c r="AD5"/>
  <c r="AC5"/>
  <c r="AB5"/>
  <c r="Z5"/>
  <c r="V5"/>
  <c r="U5"/>
  <c r="T5"/>
  <c r="S5"/>
  <c r="O5"/>
  <c r="N5"/>
  <c r="M5"/>
  <c r="L5"/>
  <c r="K5"/>
  <c r="I5"/>
  <c r="H5"/>
  <c r="G5"/>
  <c r="C5"/>
  <c r="AD4"/>
  <c r="AC4"/>
  <c r="AB4"/>
  <c r="Z4"/>
  <c r="V4"/>
  <c r="U4"/>
  <c r="T4"/>
  <c r="S4"/>
  <c r="O4"/>
  <c r="N4"/>
  <c r="M4"/>
  <c r="L4"/>
  <c r="K4"/>
  <c r="I4"/>
  <c r="H4"/>
  <c r="G4"/>
  <c r="C4"/>
  <c r="AD3"/>
  <c r="AC3"/>
  <c r="AC35" s="1"/>
  <c r="AB3"/>
  <c r="AB35" s="1"/>
  <c r="Z3"/>
  <c r="Z35" s="1"/>
  <c r="V3"/>
  <c r="V35" s="1"/>
  <c r="U3"/>
  <c r="U35" s="1"/>
  <c r="T3"/>
  <c r="T35" s="1"/>
  <c r="S3"/>
  <c r="S35" s="1"/>
  <c r="O3"/>
  <c r="O35" s="1"/>
  <c r="N3"/>
  <c r="N35" s="1"/>
  <c r="M3"/>
  <c r="M35" s="1"/>
  <c r="L3"/>
  <c r="L35" s="1"/>
  <c r="K3"/>
  <c r="K35" s="1"/>
  <c r="I3"/>
  <c r="I35" s="1"/>
  <c r="H3"/>
  <c r="H35" s="1"/>
  <c r="G3"/>
  <c r="G35" s="1"/>
  <c r="B1"/>
  <c r="A5" s="1"/>
  <c r="R35" i="24"/>
  <c r="R35" i="9"/>
  <c r="AC4" i="2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"/>
  <c r="AC4" i="9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"/>
  <c r="V3" i="22"/>
  <c r="V4"/>
  <c r="V5"/>
  <c r="V6"/>
  <c r="V7"/>
  <c r="V8"/>
  <c r="V9"/>
  <c r="V10"/>
  <c r="V11"/>
  <c r="V12"/>
  <c r="V13"/>
  <c r="V14"/>
  <c r="X12"/>
  <c r="W10"/>
  <c r="S6"/>
  <c r="S14"/>
  <c r="U13"/>
  <c r="T5"/>
  <c r="U6"/>
  <c r="X11"/>
  <c r="W9"/>
  <c r="S5"/>
  <c r="S13"/>
  <c r="U9"/>
  <c r="U12"/>
  <c r="X6"/>
  <c r="X14"/>
  <c r="W12"/>
  <c r="S8"/>
  <c r="T14"/>
  <c r="T10"/>
  <c r="T9"/>
  <c r="U5"/>
  <c r="X9"/>
  <c r="W7"/>
  <c r="S11"/>
  <c r="U10"/>
  <c r="X5"/>
  <c r="W11"/>
  <c r="U14"/>
  <c r="X8"/>
  <c r="W6"/>
  <c r="W14"/>
  <c r="S10"/>
  <c r="T8"/>
  <c r="T6"/>
  <c r="T13"/>
  <c r="X7"/>
  <c r="W5"/>
  <c r="W13"/>
  <c r="S9"/>
  <c r="U11"/>
  <c r="U7"/>
  <c r="U8"/>
  <c r="X10"/>
  <c r="W8"/>
  <c r="S12"/>
  <c r="T7"/>
  <c r="T11"/>
  <c r="T12"/>
  <c r="X13"/>
  <c r="S7"/>
  <c r="A4" i="31" l="1"/>
  <c r="AD35" i="25"/>
  <c r="A4" i="27"/>
  <c r="AD35" i="33"/>
  <c r="A3" i="34"/>
  <c r="A4"/>
  <c r="C6"/>
  <c r="B3"/>
  <c r="A3" i="33"/>
  <c r="A4"/>
  <c r="C6"/>
  <c r="B3"/>
  <c r="A3" i="32"/>
  <c r="A4"/>
  <c r="C6"/>
  <c r="B3"/>
  <c r="A5" i="31"/>
  <c r="C6"/>
  <c r="B4"/>
  <c r="W4" s="1"/>
  <c r="W3"/>
  <c r="F3"/>
  <c r="A3" i="30"/>
  <c r="A4"/>
  <c r="C6"/>
  <c r="B3"/>
  <c r="A3" i="29"/>
  <c r="A4"/>
  <c r="C6"/>
  <c r="B3"/>
  <c r="A3" i="28"/>
  <c r="A4"/>
  <c r="C6"/>
  <c r="B3"/>
  <c r="A5" i="27"/>
  <c r="C6"/>
  <c r="B4"/>
  <c r="W3"/>
  <c r="F3"/>
  <c r="W4"/>
  <c r="A3" i="26"/>
  <c r="A4"/>
  <c r="C6"/>
  <c r="B3"/>
  <c r="A3" i="25"/>
  <c r="A4"/>
  <c r="C6"/>
  <c r="B3"/>
  <c r="O10" i="6"/>
  <c r="O9"/>
  <c r="O8"/>
  <c r="O7"/>
  <c r="O6"/>
  <c r="O5"/>
  <c r="O4"/>
  <c r="O3"/>
  <c r="B1" i="24"/>
  <c r="A5" s="1"/>
  <c r="AF35"/>
  <c r="AE35"/>
  <c r="X35"/>
  <c r="Q35"/>
  <c r="P35"/>
  <c r="AG34"/>
  <c r="AF34"/>
  <c r="AE34"/>
  <c r="AD34"/>
  <c r="AA34"/>
  <c r="Z34"/>
  <c r="Y34"/>
  <c r="X34"/>
  <c r="W34"/>
  <c r="AD33"/>
  <c r="AB33"/>
  <c r="Z33"/>
  <c r="V33"/>
  <c r="U33"/>
  <c r="T33"/>
  <c r="S33"/>
  <c r="O33"/>
  <c r="N33"/>
  <c r="M33"/>
  <c r="L33"/>
  <c r="K33"/>
  <c r="I33"/>
  <c r="H33"/>
  <c r="G33"/>
  <c r="AD32"/>
  <c r="AB32"/>
  <c r="Z32"/>
  <c r="V32"/>
  <c r="U32"/>
  <c r="T32"/>
  <c r="S32"/>
  <c r="O32"/>
  <c r="N32"/>
  <c r="M32"/>
  <c r="L32"/>
  <c r="K32"/>
  <c r="I32"/>
  <c r="H32"/>
  <c r="G32"/>
  <c r="AD31"/>
  <c r="AB31"/>
  <c r="Z31"/>
  <c r="V31"/>
  <c r="U31"/>
  <c r="T31"/>
  <c r="S31"/>
  <c r="O31"/>
  <c r="N31"/>
  <c r="M31"/>
  <c r="L31"/>
  <c r="K31"/>
  <c r="I31"/>
  <c r="H31"/>
  <c r="G31"/>
  <c r="AD30"/>
  <c r="AB30"/>
  <c r="Z30"/>
  <c r="V30"/>
  <c r="U30"/>
  <c r="T30"/>
  <c r="S30"/>
  <c r="O30"/>
  <c r="N30"/>
  <c r="M30"/>
  <c r="L30"/>
  <c r="K30"/>
  <c r="I30"/>
  <c r="H30"/>
  <c r="G30"/>
  <c r="AD29"/>
  <c r="AB29"/>
  <c r="Z29"/>
  <c r="V29"/>
  <c r="U29"/>
  <c r="T29"/>
  <c r="S29"/>
  <c r="O29"/>
  <c r="N29"/>
  <c r="M29"/>
  <c r="L29"/>
  <c r="K29"/>
  <c r="I29"/>
  <c r="H29"/>
  <c r="G29"/>
  <c r="AD28"/>
  <c r="AB28"/>
  <c r="Z28"/>
  <c r="V28"/>
  <c r="U28"/>
  <c r="T28"/>
  <c r="S28"/>
  <c r="O28"/>
  <c r="N28"/>
  <c r="M28"/>
  <c r="L28"/>
  <c r="K28"/>
  <c r="I28"/>
  <c r="H28"/>
  <c r="G28"/>
  <c r="AD27"/>
  <c r="AB27"/>
  <c r="Z27"/>
  <c r="V27"/>
  <c r="U27"/>
  <c r="T27"/>
  <c r="S27"/>
  <c r="O27"/>
  <c r="N27"/>
  <c r="M27"/>
  <c r="L27"/>
  <c r="K27"/>
  <c r="I27"/>
  <c r="H27"/>
  <c r="G27"/>
  <c r="AD26"/>
  <c r="AB26"/>
  <c r="Z26"/>
  <c r="V26"/>
  <c r="U26"/>
  <c r="T26"/>
  <c r="S26"/>
  <c r="O26"/>
  <c r="N26"/>
  <c r="M26"/>
  <c r="L26"/>
  <c r="K26"/>
  <c r="I26"/>
  <c r="H26"/>
  <c r="G26"/>
  <c r="AB25"/>
  <c r="Z25"/>
  <c r="V25"/>
  <c r="U25"/>
  <c r="T25"/>
  <c r="S25"/>
  <c r="O25"/>
  <c r="N25"/>
  <c r="M25"/>
  <c r="L25"/>
  <c r="K25"/>
  <c r="I25"/>
  <c r="H25"/>
  <c r="G25"/>
  <c r="AD24"/>
  <c r="AB24"/>
  <c r="Z24"/>
  <c r="V24"/>
  <c r="U24"/>
  <c r="T24"/>
  <c r="S24"/>
  <c r="O24"/>
  <c r="N24"/>
  <c r="M24"/>
  <c r="L24"/>
  <c r="K24"/>
  <c r="I24"/>
  <c r="H24"/>
  <c r="G24"/>
  <c r="AD23"/>
  <c r="AB23"/>
  <c r="Z23"/>
  <c r="V23"/>
  <c r="U23"/>
  <c r="T23"/>
  <c r="S23"/>
  <c r="O23"/>
  <c r="N23"/>
  <c r="M23"/>
  <c r="L23"/>
  <c r="K23"/>
  <c r="I23"/>
  <c r="H23"/>
  <c r="G23"/>
  <c r="AD22"/>
  <c r="AB22"/>
  <c r="Z22"/>
  <c r="V22"/>
  <c r="U22"/>
  <c r="T22"/>
  <c r="S22"/>
  <c r="O22"/>
  <c r="N22"/>
  <c r="M22"/>
  <c r="L22"/>
  <c r="K22"/>
  <c r="I22"/>
  <c r="H22"/>
  <c r="G22"/>
  <c r="AD21"/>
  <c r="AB21"/>
  <c r="Z21"/>
  <c r="V21"/>
  <c r="U21"/>
  <c r="T21"/>
  <c r="S21"/>
  <c r="O21"/>
  <c r="N21"/>
  <c r="M21"/>
  <c r="L21"/>
  <c r="K21"/>
  <c r="I21"/>
  <c r="H21"/>
  <c r="G21"/>
  <c r="AD20"/>
  <c r="AB20"/>
  <c r="Z20"/>
  <c r="V20"/>
  <c r="U20"/>
  <c r="T20"/>
  <c r="S20"/>
  <c r="O20"/>
  <c r="N20"/>
  <c r="M20"/>
  <c r="L20"/>
  <c r="K20"/>
  <c r="I20"/>
  <c r="H20"/>
  <c r="G20"/>
  <c r="AD19"/>
  <c r="AB19"/>
  <c r="Z19"/>
  <c r="V19"/>
  <c r="U19"/>
  <c r="T19"/>
  <c r="S19"/>
  <c r="O19"/>
  <c r="N19"/>
  <c r="M19"/>
  <c r="L19"/>
  <c r="K19"/>
  <c r="I19"/>
  <c r="H19"/>
  <c r="G19"/>
  <c r="AD18"/>
  <c r="AB18"/>
  <c r="Z18"/>
  <c r="V18"/>
  <c r="U18"/>
  <c r="T18"/>
  <c r="S18"/>
  <c r="O18"/>
  <c r="N18"/>
  <c r="M18"/>
  <c r="L18"/>
  <c r="K18"/>
  <c r="I18"/>
  <c r="H18"/>
  <c r="G18"/>
  <c r="AD17"/>
  <c r="AB17"/>
  <c r="Z17"/>
  <c r="V17"/>
  <c r="U17"/>
  <c r="T17"/>
  <c r="S17"/>
  <c r="O17"/>
  <c r="N17"/>
  <c r="M17"/>
  <c r="L17"/>
  <c r="K17"/>
  <c r="I17"/>
  <c r="H17"/>
  <c r="G17"/>
  <c r="AD16"/>
  <c r="AB16"/>
  <c r="Z16"/>
  <c r="V16"/>
  <c r="U16"/>
  <c r="T16"/>
  <c r="S16"/>
  <c r="O16"/>
  <c r="N16"/>
  <c r="M16"/>
  <c r="L16"/>
  <c r="K16"/>
  <c r="I16"/>
  <c r="H16"/>
  <c r="G16"/>
  <c r="AD15"/>
  <c r="AB15"/>
  <c r="Z15"/>
  <c r="V15"/>
  <c r="U15"/>
  <c r="T15"/>
  <c r="S15"/>
  <c r="O15"/>
  <c r="N15"/>
  <c r="M15"/>
  <c r="L15"/>
  <c r="K15"/>
  <c r="I15"/>
  <c r="H15"/>
  <c r="G15"/>
  <c r="AD14"/>
  <c r="AB14"/>
  <c r="Z14"/>
  <c r="V14"/>
  <c r="U14"/>
  <c r="T14"/>
  <c r="S14"/>
  <c r="O14"/>
  <c r="N14"/>
  <c r="M14"/>
  <c r="L14"/>
  <c r="K14"/>
  <c r="I14"/>
  <c r="H14"/>
  <c r="G14"/>
  <c r="AD13"/>
  <c r="AB13"/>
  <c r="Z13"/>
  <c r="V13"/>
  <c r="U13"/>
  <c r="T13"/>
  <c r="S13"/>
  <c r="O13"/>
  <c r="N13"/>
  <c r="M13"/>
  <c r="L13"/>
  <c r="K13"/>
  <c r="I13"/>
  <c r="H13"/>
  <c r="G13"/>
  <c r="AD12"/>
  <c r="AB12"/>
  <c r="Z12"/>
  <c r="V12"/>
  <c r="U12"/>
  <c r="T12"/>
  <c r="S12"/>
  <c r="O12"/>
  <c r="N12"/>
  <c r="M12"/>
  <c r="L12"/>
  <c r="K12"/>
  <c r="I12"/>
  <c r="H12"/>
  <c r="G12"/>
  <c r="AD11"/>
  <c r="AB11"/>
  <c r="Z11"/>
  <c r="V11"/>
  <c r="U11"/>
  <c r="T11"/>
  <c r="S11"/>
  <c r="O11"/>
  <c r="N11"/>
  <c r="M11"/>
  <c r="L11"/>
  <c r="K11"/>
  <c r="I11"/>
  <c r="H11"/>
  <c r="G11"/>
  <c r="AD10"/>
  <c r="AB10"/>
  <c r="Z10"/>
  <c r="V10"/>
  <c r="U10"/>
  <c r="T10"/>
  <c r="S10"/>
  <c r="O10"/>
  <c r="N10"/>
  <c r="M10"/>
  <c r="L10"/>
  <c r="K10"/>
  <c r="I10"/>
  <c r="H10"/>
  <c r="G10"/>
  <c r="AD9"/>
  <c r="AB9"/>
  <c r="Z9"/>
  <c r="V9"/>
  <c r="U9"/>
  <c r="T9"/>
  <c r="S9"/>
  <c r="O9"/>
  <c r="N9"/>
  <c r="M9"/>
  <c r="L9"/>
  <c r="K9"/>
  <c r="I9"/>
  <c r="H9"/>
  <c r="G9"/>
  <c r="AD8"/>
  <c r="AB8"/>
  <c r="Z8"/>
  <c r="V8"/>
  <c r="U8"/>
  <c r="T8"/>
  <c r="S8"/>
  <c r="O8"/>
  <c r="N8"/>
  <c r="M8"/>
  <c r="L8"/>
  <c r="K8"/>
  <c r="I8"/>
  <c r="H8"/>
  <c r="G8"/>
  <c r="AD7"/>
  <c r="AB7"/>
  <c r="Z7"/>
  <c r="V7"/>
  <c r="U7"/>
  <c r="T7"/>
  <c r="S7"/>
  <c r="O7"/>
  <c r="N7"/>
  <c r="M7"/>
  <c r="L7"/>
  <c r="K7"/>
  <c r="I7"/>
  <c r="H7"/>
  <c r="G7"/>
  <c r="AD6"/>
  <c r="AB6"/>
  <c r="Z6"/>
  <c r="V6"/>
  <c r="U6"/>
  <c r="T6"/>
  <c r="S6"/>
  <c r="O6"/>
  <c r="N6"/>
  <c r="M6"/>
  <c r="L6"/>
  <c r="K6"/>
  <c r="I6"/>
  <c r="H6"/>
  <c r="G6"/>
  <c r="AD5"/>
  <c r="AB5"/>
  <c r="Z5"/>
  <c r="V5"/>
  <c r="U5"/>
  <c r="T5"/>
  <c r="S5"/>
  <c r="O5"/>
  <c r="N5"/>
  <c r="M5"/>
  <c r="L5"/>
  <c r="K5"/>
  <c r="I5"/>
  <c r="H5"/>
  <c r="G5"/>
  <c r="AD4"/>
  <c r="AB4"/>
  <c r="Z4"/>
  <c r="V4"/>
  <c r="U4"/>
  <c r="T4"/>
  <c r="S4"/>
  <c r="O4"/>
  <c r="N4"/>
  <c r="M4"/>
  <c r="L4"/>
  <c r="K4"/>
  <c r="I4"/>
  <c r="H4"/>
  <c r="G4"/>
  <c r="C4"/>
  <c r="C5"/>
  <c r="AD3"/>
  <c r="AB3"/>
  <c r="Z3"/>
  <c r="V3"/>
  <c r="V35"/>
  <c r="U3"/>
  <c r="T3"/>
  <c r="S3"/>
  <c r="O3"/>
  <c r="O35"/>
  <c r="N3"/>
  <c r="M3"/>
  <c r="L3"/>
  <c r="K3"/>
  <c r="I3"/>
  <c r="H3"/>
  <c r="G3"/>
  <c r="O2" i="6"/>
  <c r="O1"/>
  <c r="A3" i="9"/>
  <c r="C4"/>
  <c r="A4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"/>
  <c r="G3"/>
  <c r="Z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"/>
  <c r="C5"/>
  <c r="AC35"/>
  <c r="AB35"/>
  <c r="G11"/>
  <c r="G12"/>
  <c r="G10"/>
  <c r="G9"/>
  <c r="AD3"/>
  <c r="Q35"/>
  <c r="P35"/>
  <c r="X34"/>
  <c r="Y34"/>
  <c r="Z34"/>
  <c r="AA34"/>
  <c r="AD34"/>
  <c r="AE34"/>
  <c r="AF34"/>
  <c r="Z35"/>
  <c r="V35"/>
  <c r="U35"/>
  <c r="O35"/>
  <c r="AF35"/>
  <c r="AE35"/>
  <c r="N35"/>
  <c r="S3"/>
  <c r="S35" s="1"/>
  <c r="A5"/>
  <c r="C6"/>
  <c r="C7" s="1"/>
  <c r="A6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"/>
  <c r="B3"/>
  <c r="W3" s="1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G4"/>
  <c r="G5"/>
  <c r="G6"/>
  <c r="G7"/>
  <c r="G8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L4" i="6"/>
  <c r="L5"/>
  <c r="L6"/>
  <c r="L7"/>
  <c r="L8"/>
  <c r="L9"/>
  <c r="L10"/>
  <c r="L11"/>
  <c r="L12"/>
  <c r="L13"/>
  <c r="L14"/>
  <c r="L3"/>
  <c r="AD4" i="9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6"/>
  <c r="AD27"/>
  <c r="AD28"/>
  <c r="AD29"/>
  <c r="AD30"/>
  <c r="AD31"/>
  <c r="AD32"/>
  <c r="AD33"/>
  <c r="M3"/>
  <c r="M4"/>
  <c r="M33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J20" i="22"/>
  <c r="I20"/>
  <c r="H20"/>
  <c r="F20"/>
  <c r="B20"/>
  <c r="X35" i="9"/>
  <c r="W34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C6" i="24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A7"/>
  <c r="A11"/>
  <c r="A15"/>
  <c r="A19"/>
  <c r="A23"/>
  <c r="A24"/>
  <c r="A30"/>
  <c r="A6"/>
  <c r="A10"/>
  <c r="A14"/>
  <c r="A18"/>
  <c r="A22"/>
  <c r="A3"/>
  <c r="A28"/>
  <c r="S3" i="22"/>
  <c r="N14"/>
  <c r="E12"/>
  <c r="O12"/>
  <c r="G8"/>
  <c r="O14"/>
  <c r="G11"/>
  <c r="D11"/>
  <c r="M5"/>
  <c r="K7"/>
  <c r="J8"/>
  <c r="I14"/>
  <c r="O13"/>
  <c r="I8"/>
  <c r="O9"/>
  <c r="N8"/>
  <c r="M11"/>
  <c r="L13"/>
  <c r="K8"/>
  <c r="J5"/>
  <c r="W3"/>
  <c r="N12"/>
  <c r="F7"/>
  <c r="D9"/>
  <c r="L14"/>
  <c r="T3"/>
  <c r="K11"/>
  <c r="R9"/>
  <c r="O11"/>
  <c r="G10"/>
  <c r="J12"/>
  <c r="P10"/>
  <c r="R14"/>
  <c r="I11"/>
  <c r="O10"/>
  <c r="F14"/>
  <c r="N7"/>
  <c r="H11"/>
  <c r="N5"/>
  <c r="G5"/>
  <c r="P13"/>
  <c r="F11"/>
  <c r="I3"/>
  <c r="K3"/>
  <c r="G7"/>
  <c r="I6"/>
  <c r="L11"/>
  <c r="E6"/>
  <c r="F9"/>
  <c r="D6"/>
  <c r="N6"/>
  <c r="E7"/>
  <c r="M4"/>
  <c r="L10"/>
  <c r="F5"/>
  <c r="R10"/>
  <c r="N13"/>
  <c r="R5"/>
  <c r="H10"/>
  <c r="R7"/>
  <c r="K5"/>
  <c r="H14"/>
  <c r="P8"/>
  <c r="M9"/>
  <c r="F12"/>
  <c r="I9"/>
  <c r="J7"/>
  <c r="K10"/>
  <c r="K6"/>
  <c r="M13"/>
  <c r="H5"/>
  <c r="J13"/>
  <c r="J6"/>
  <c r="J3"/>
  <c r="R12"/>
  <c r="N10"/>
  <c r="H12"/>
  <c r="D10"/>
  <c r="F8"/>
  <c r="K9"/>
  <c r="P14"/>
  <c r="X3"/>
  <c r="P6"/>
  <c r="P12"/>
  <c r="H13"/>
  <c r="H9"/>
  <c r="D5"/>
  <c r="R3"/>
  <c r="J11"/>
  <c r="P7"/>
  <c r="E14"/>
  <c r="M8"/>
  <c r="G14"/>
  <c r="M14"/>
  <c r="J4"/>
  <c r="I7"/>
  <c r="E5"/>
  <c r="H7"/>
  <c r="L8"/>
  <c r="J9"/>
  <c r="R13"/>
  <c r="R6"/>
  <c r="S4"/>
  <c r="D13"/>
  <c r="P11"/>
  <c r="N9"/>
  <c r="E13"/>
  <c r="R11"/>
  <c r="G9"/>
  <c r="L7"/>
  <c r="E11"/>
  <c r="M6"/>
  <c r="G12"/>
  <c r="O6"/>
  <c r="H8"/>
  <c r="O7"/>
  <c r="D7"/>
  <c r="P5"/>
  <c r="K13"/>
  <c r="E9"/>
  <c r="L9"/>
  <c r="W4"/>
  <c r="E8"/>
  <c r="K12"/>
  <c r="L12"/>
  <c r="L6"/>
  <c r="I12"/>
  <c r="M10"/>
  <c r="N11"/>
  <c r="H6"/>
  <c r="O8"/>
  <c r="L5"/>
  <c r="E10"/>
  <c r="M7"/>
  <c r="D12"/>
  <c r="L4"/>
  <c r="G6"/>
  <c r="M12"/>
  <c r="O5"/>
  <c r="G13"/>
  <c r="X4"/>
  <c r="I5"/>
  <c r="P3"/>
  <c r="K14"/>
  <c r="N3"/>
  <c r="F13"/>
  <c r="P9"/>
  <c r="R8"/>
  <c r="F6"/>
  <c r="D8"/>
  <c r="L3"/>
  <c r="D14"/>
  <c r="I10"/>
  <c r="F10"/>
  <c r="J14"/>
  <c r="I13"/>
  <c r="J10"/>
  <c r="M3"/>
  <c r="C7" i="34" l="1"/>
  <c r="A6"/>
  <c r="B4"/>
  <c r="W3"/>
  <c r="F3"/>
  <c r="C7" i="33"/>
  <c r="A6"/>
  <c r="B4"/>
  <c r="W3"/>
  <c r="F3"/>
  <c r="C7" i="32"/>
  <c r="A6"/>
  <c r="B4"/>
  <c r="W3"/>
  <c r="F3"/>
  <c r="C7" i="31"/>
  <c r="A6"/>
  <c r="F4"/>
  <c r="B5"/>
  <c r="C7" i="30"/>
  <c r="A6"/>
  <c r="B4"/>
  <c r="W3"/>
  <c r="F3"/>
  <c r="C7" i="29"/>
  <c r="A6"/>
  <c r="B4"/>
  <c r="W3"/>
  <c r="F3"/>
  <c r="C7" i="28"/>
  <c r="A6"/>
  <c r="B4"/>
  <c r="W3"/>
  <c r="F3"/>
  <c r="C7" i="27"/>
  <c r="A6"/>
  <c r="F4"/>
  <c r="B5"/>
  <c r="C7" i="26"/>
  <c r="A6"/>
  <c r="B4"/>
  <c r="W3"/>
  <c r="F3"/>
  <c r="C7" i="25"/>
  <c r="A6"/>
  <c r="B4"/>
  <c r="F3"/>
  <c r="W3"/>
  <c r="B3" i="24"/>
  <c r="W3" s="1"/>
  <c r="A26"/>
  <c r="A25"/>
  <c r="A20"/>
  <c r="A16"/>
  <c r="A12"/>
  <c r="A8"/>
  <c r="A4"/>
  <c r="A27"/>
  <c r="A29"/>
  <c r="A21"/>
  <c r="A17"/>
  <c r="A13"/>
  <c r="A9"/>
  <c r="W16" i="22"/>
  <c r="X16"/>
  <c r="S16"/>
  <c r="L15" i="6"/>
  <c r="H35" i="24"/>
  <c r="K35"/>
  <c r="M35"/>
  <c r="T35"/>
  <c r="AD35"/>
  <c r="AB35"/>
  <c r="F3"/>
  <c r="B4" i="9"/>
  <c r="W4" s="1"/>
  <c r="H35"/>
  <c r="G35" i="24"/>
  <c r="I35"/>
  <c r="L35"/>
  <c r="N35"/>
  <c r="S35"/>
  <c r="U35"/>
  <c r="Z35"/>
  <c r="AC35"/>
  <c r="J16" i="22"/>
  <c r="I35" i="9"/>
  <c r="G35"/>
  <c r="K35"/>
  <c r="T35"/>
  <c r="L35"/>
  <c r="M35"/>
  <c r="A7"/>
  <c r="C8"/>
  <c r="F3"/>
  <c r="AD35"/>
  <c r="F4"/>
  <c r="B5"/>
  <c r="W5" s="1"/>
  <c r="B4" i="24"/>
  <c r="W4" s="1"/>
  <c r="E4" i="22"/>
  <c r="H4"/>
  <c r="P4"/>
  <c r="F3"/>
  <c r="H3"/>
  <c r="F4"/>
  <c r="D4"/>
  <c r="R4"/>
  <c r="G4"/>
  <c r="T4"/>
  <c r="O3"/>
  <c r="E3"/>
  <c r="O4"/>
  <c r="G3"/>
  <c r="I4"/>
  <c r="N4"/>
  <c r="U4"/>
  <c r="A7" i="34" l="1"/>
  <c r="C8"/>
  <c r="F4"/>
  <c r="B5"/>
  <c r="W4"/>
  <c r="A7" i="33"/>
  <c r="C8"/>
  <c r="F4"/>
  <c r="B5"/>
  <c r="W4"/>
  <c r="A7" i="32"/>
  <c r="C8"/>
  <c r="F4"/>
  <c r="B5"/>
  <c r="W4"/>
  <c r="A7" i="31"/>
  <c r="C8"/>
  <c r="B6"/>
  <c r="F5"/>
  <c r="W5"/>
  <c r="A7" i="30"/>
  <c r="C8"/>
  <c r="F4"/>
  <c r="B5"/>
  <c r="W4"/>
  <c r="A7" i="29"/>
  <c r="C8"/>
  <c r="F4"/>
  <c r="B5"/>
  <c r="W4"/>
  <c r="A7" i="28"/>
  <c r="C8"/>
  <c r="F4"/>
  <c r="B5"/>
  <c r="W4"/>
  <c r="A7" i="27"/>
  <c r="C8"/>
  <c r="B6"/>
  <c r="F5"/>
  <c r="W5"/>
  <c r="A7" i="26"/>
  <c r="C8"/>
  <c r="F4"/>
  <c r="B5"/>
  <c r="W4"/>
  <c r="A7" i="25"/>
  <c r="C8"/>
  <c r="F4"/>
  <c r="B5"/>
  <c r="W4"/>
  <c r="J22" i="22"/>
  <c r="C16"/>
  <c r="V16"/>
  <c r="D16"/>
  <c r="T16"/>
  <c r="U16"/>
  <c r="R16"/>
  <c r="N16"/>
  <c r="P16"/>
  <c r="I16"/>
  <c r="O16"/>
  <c r="E16"/>
  <c r="F16"/>
  <c r="H16"/>
  <c r="G16"/>
  <c r="C9" i="9"/>
  <c r="A8"/>
  <c r="B6"/>
  <c r="W6" s="1"/>
  <c r="F5"/>
  <c r="F4" i="24"/>
  <c r="B5"/>
  <c r="W5" s="1"/>
  <c r="C9" i="34" l="1"/>
  <c r="A8"/>
  <c r="B6"/>
  <c r="F5"/>
  <c r="W5"/>
  <c r="C9" i="33"/>
  <c r="A8"/>
  <c r="B6"/>
  <c r="F5"/>
  <c r="W5"/>
  <c r="C9" i="32"/>
  <c r="A8"/>
  <c r="B6"/>
  <c r="F5"/>
  <c r="W5"/>
  <c r="F6" i="31"/>
  <c r="B7"/>
  <c r="W6"/>
  <c r="C9"/>
  <c r="A8"/>
  <c r="C9" i="30"/>
  <c r="A8"/>
  <c r="B6"/>
  <c r="F5"/>
  <c r="W5"/>
  <c r="C9" i="29"/>
  <c r="A8"/>
  <c r="B6"/>
  <c r="F5"/>
  <c r="W5"/>
  <c r="C9" i="28"/>
  <c r="A8"/>
  <c r="B6"/>
  <c r="F5"/>
  <c r="W5"/>
  <c r="C9" i="27"/>
  <c r="A8"/>
  <c r="F6"/>
  <c r="B7"/>
  <c r="W6"/>
  <c r="C9" i="26"/>
  <c r="A8"/>
  <c r="B6"/>
  <c r="F5"/>
  <c r="W5"/>
  <c r="C9" i="25"/>
  <c r="A8"/>
  <c r="B6"/>
  <c r="F5"/>
  <c r="W5"/>
  <c r="H22" i="22"/>
  <c r="I22"/>
  <c r="F22"/>
  <c r="C10" i="9"/>
  <c r="A9"/>
  <c r="F6"/>
  <c r="B7"/>
  <c r="W7" s="1"/>
  <c r="F5" i="24"/>
  <c r="B6"/>
  <c r="W6" s="1"/>
  <c r="F6" i="34" l="1"/>
  <c r="B7"/>
  <c r="W6"/>
  <c r="A9"/>
  <c r="C10"/>
  <c r="F6" i="33"/>
  <c r="B7"/>
  <c r="W6"/>
  <c r="A9"/>
  <c r="C10"/>
  <c r="F6" i="32"/>
  <c r="B7"/>
  <c r="W6"/>
  <c r="A9"/>
  <c r="C10"/>
  <c r="A9" i="31"/>
  <c r="C10"/>
  <c r="B8"/>
  <c r="F7"/>
  <c r="W7"/>
  <c r="F6" i="30"/>
  <c r="B7"/>
  <c r="W6"/>
  <c r="A9"/>
  <c r="C10"/>
  <c r="F6" i="29"/>
  <c r="B7"/>
  <c r="W6"/>
  <c r="A9"/>
  <c r="C10"/>
  <c r="F6" i="28"/>
  <c r="B7"/>
  <c r="W6"/>
  <c r="A9"/>
  <c r="C10"/>
  <c r="A9" i="27"/>
  <c r="C10"/>
  <c r="B8"/>
  <c r="F7"/>
  <c r="W7"/>
  <c r="F6" i="26"/>
  <c r="B7"/>
  <c r="W6"/>
  <c r="A9"/>
  <c r="C10"/>
  <c r="F6" i="25"/>
  <c r="B7"/>
  <c r="W6"/>
  <c r="A9"/>
  <c r="C10"/>
  <c r="C11" i="9"/>
  <c r="A10"/>
  <c r="B8"/>
  <c r="W8" s="1"/>
  <c r="F7"/>
  <c r="F6" i="24"/>
  <c r="B7"/>
  <c r="W7" s="1"/>
  <c r="C11" i="34" l="1"/>
  <c r="A10"/>
  <c r="B8"/>
  <c r="F7"/>
  <c r="W7"/>
  <c r="C11" i="33"/>
  <c r="A10"/>
  <c r="B8"/>
  <c r="F7"/>
  <c r="W7"/>
  <c r="C11" i="32"/>
  <c r="A10"/>
  <c r="B8"/>
  <c r="F7"/>
  <c r="W7"/>
  <c r="F8" i="31"/>
  <c r="B9"/>
  <c r="W8"/>
  <c r="C11"/>
  <c r="A10"/>
  <c r="C11" i="30"/>
  <c r="A10"/>
  <c r="B8"/>
  <c r="F7"/>
  <c r="W7"/>
  <c r="C11" i="29"/>
  <c r="A10"/>
  <c r="B8"/>
  <c r="F7"/>
  <c r="W7"/>
  <c r="C11" i="28"/>
  <c r="A10"/>
  <c r="B8"/>
  <c r="F7"/>
  <c r="W7"/>
  <c r="F8" i="27"/>
  <c r="B9"/>
  <c r="W8"/>
  <c r="C11"/>
  <c r="A10"/>
  <c r="B8" i="26"/>
  <c r="F7"/>
  <c r="W7"/>
  <c r="C11"/>
  <c r="A10"/>
  <c r="C11" i="25"/>
  <c r="A10"/>
  <c r="B8"/>
  <c r="F7"/>
  <c r="W7"/>
  <c r="C12" i="9"/>
  <c r="A11"/>
  <c r="F8"/>
  <c r="B9"/>
  <c r="W9" s="1"/>
  <c r="F7" i="24"/>
  <c r="B8"/>
  <c r="W8" s="1"/>
  <c r="A11" i="34" l="1"/>
  <c r="C12"/>
  <c r="F8"/>
  <c r="B9"/>
  <c r="W8"/>
  <c r="A11" i="33"/>
  <c r="C12"/>
  <c r="F8"/>
  <c r="B9"/>
  <c r="W8"/>
  <c r="A11" i="32"/>
  <c r="C12"/>
  <c r="F8"/>
  <c r="B9"/>
  <c r="W8"/>
  <c r="A11" i="31"/>
  <c r="C12"/>
  <c r="B10"/>
  <c r="F9"/>
  <c r="W9"/>
  <c r="A11" i="30"/>
  <c r="C12"/>
  <c r="F8"/>
  <c r="B9"/>
  <c r="W8"/>
  <c r="A11" i="29"/>
  <c r="C12"/>
  <c r="F8"/>
  <c r="B9"/>
  <c r="W8"/>
  <c r="A11" i="28"/>
  <c r="C12"/>
  <c r="F8"/>
  <c r="B9"/>
  <c r="W8"/>
  <c r="A11" i="27"/>
  <c r="C12"/>
  <c r="B10"/>
  <c r="F9"/>
  <c r="W9"/>
  <c r="A11" i="26"/>
  <c r="C12"/>
  <c r="F8"/>
  <c r="B9"/>
  <c r="W8"/>
  <c r="A11" i="25"/>
  <c r="C12"/>
  <c r="F8"/>
  <c r="B9"/>
  <c r="W8"/>
  <c r="C13" i="9"/>
  <c r="A12"/>
  <c r="F9"/>
  <c r="B10"/>
  <c r="W10" s="1"/>
  <c r="F8" i="24"/>
  <c r="B9"/>
  <c r="W9" s="1"/>
  <c r="C13" i="34" l="1"/>
  <c r="A12"/>
  <c r="B10"/>
  <c r="F9"/>
  <c r="W9"/>
  <c r="C13" i="33"/>
  <c r="A12"/>
  <c r="B10"/>
  <c r="F9"/>
  <c r="W9"/>
  <c r="C13" i="32"/>
  <c r="A12"/>
  <c r="B10"/>
  <c r="F9"/>
  <c r="W9"/>
  <c r="C13" i="31"/>
  <c r="A12"/>
  <c r="F10"/>
  <c r="B11"/>
  <c r="W10"/>
  <c r="C13" i="30"/>
  <c r="A12"/>
  <c r="B10"/>
  <c r="F9"/>
  <c r="W9"/>
  <c r="B10" i="29"/>
  <c r="F9"/>
  <c r="W9"/>
  <c r="C13"/>
  <c r="A12"/>
  <c r="B10" i="28"/>
  <c r="F9"/>
  <c r="W9"/>
  <c r="C13"/>
  <c r="A12"/>
  <c r="C13" i="27"/>
  <c r="A12"/>
  <c r="F10"/>
  <c r="B11"/>
  <c r="W10"/>
  <c r="B10" i="26"/>
  <c r="F9"/>
  <c r="W9"/>
  <c r="C13"/>
  <c r="A12"/>
  <c r="B10" i="25"/>
  <c r="F9"/>
  <c r="W9"/>
  <c r="C13"/>
  <c r="A12"/>
  <c r="C14" i="9"/>
  <c r="A13"/>
  <c r="B11"/>
  <c r="W11" s="1"/>
  <c r="F10"/>
  <c r="F9" i="24"/>
  <c r="B10"/>
  <c r="W10" s="1"/>
  <c r="A13" i="34" l="1"/>
  <c r="C14"/>
  <c r="F10"/>
  <c r="B11"/>
  <c r="W10"/>
  <c r="A13" i="33"/>
  <c r="C14"/>
  <c r="F10"/>
  <c r="B11"/>
  <c r="W10"/>
  <c r="A13" i="32"/>
  <c r="C14"/>
  <c r="F10"/>
  <c r="B11"/>
  <c r="W10"/>
  <c r="B12" i="31"/>
  <c r="F11"/>
  <c r="W11"/>
  <c r="A13"/>
  <c r="C14"/>
  <c r="A13" i="30"/>
  <c r="C14"/>
  <c r="F10"/>
  <c r="B11"/>
  <c r="W10"/>
  <c r="A13" i="29"/>
  <c r="C14"/>
  <c r="F10"/>
  <c r="B11"/>
  <c r="W10"/>
  <c r="A13" i="28"/>
  <c r="C14"/>
  <c r="F10"/>
  <c r="B11"/>
  <c r="W10"/>
  <c r="B12" i="27"/>
  <c r="F11"/>
  <c r="W11"/>
  <c r="A13"/>
  <c r="C14"/>
  <c r="A13" i="26"/>
  <c r="C14"/>
  <c r="F10"/>
  <c r="B11"/>
  <c r="W10"/>
  <c r="A13" i="25"/>
  <c r="C14"/>
  <c r="F10"/>
  <c r="B11"/>
  <c r="W10"/>
  <c r="C15" i="9"/>
  <c r="A14"/>
  <c r="F11"/>
  <c r="B12"/>
  <c r="W12" s="1"/>
  <c r="F10" i="24"/>
  <c r="B11"/>
  <c r="W11" s="1"/>
  <c r="B12" i="34" l="1"/>
  <c r="F11"/>
  <c r="W11"/>
  <c r="C15"/>
  <c r="A14"/>
  <c r="B12" i="33"/>
  <c r="F11"/>
  <c r="W11"/>
  <c r="C15"/>
  <c r="A14"/>
  <c r="B12" i="32"/>
  <c r="F11"/>
  <c r="W11"/>
  <c r="C15"/>
  <c r="A14"/>
  <c r="F12" i="31"/>
  <c r="B13"/>
  <c r="W12"/>
  <c r="C15"/>
  <c r="A14"/>
  <c r="B12" i="30"/>
  <c r="F11"/>
  <c r="W11"/>
  <c r="C15"/>
  <c r="A14"/>
  <c r="B12" i="29"/>
  <c r="F11"/>
  <c r="W11"/>
  <c r="C15"/>
  <c r="A14"/>
  <c r="B12" i="28"/>
  <c r="F11"/>
  <c r="W11"/>
  <c r="C15"/>
  <c r="A14"/>
  <c r="F12" i="27"/>
  <c r="B13"/>
  <c r="W12"/>
  <c r="C15"/>
  <c r="A14"/>
  <c r="B12" i="26"/>
  <c r="F11"/>
  <c r="W11"/>
  <c r="C15"/>
  <c r="A14"/>
  <c r="B12" i="25"/>
  <c r="F11"/>
  <c r="W11"/>
  <c r="C15"/>
  <c r="A14"/>
  <c r="C16" i="9"/>
  <c r="A15"/>
  <c r="B13"/>
  <c r="W13" s="1"/>
  <c r="F12"/>
  <c r="F11" i="24"/>
  <c r="B12"/>
  <c r="W12" s="1"/>
  <c r="F12" i="34" l="1"/>
  <c r="B13"/>
  <c r="W12"/>
  <c r="A15"/>
  <c r="C16"/>
  <c r="F12" i="33"/>
  <c r="B13"/>
  <c r="W12"/>
  <c r="A15"/>
  <c r="C16"/>
  <c r="F12" i="32"/>
  <c r="B13"/>
  <c r="W12"/>
  <c r="A15"/>
  <c r="C16"/>
  <c r="A15" i="31"/>
  <c r="C16"/>
  <c r="B14"/>
  <c r="F13"/>
  <c r="W13"/>
  <c r="F12" i="30"/>
  <c r="B13"/>
  <c r="W12"/>
  <c r="A15"/>
  <c r="C16"/>
  <c r="F12" i="29"/>
  <c r="B13"/>
  <c r="W12"/>
  <c r="A15"/>
  <c r="C16"/>
  <c r="F12" i="28"/>
  <c r="B13"/>
  <c r="W12"/>
  <c r="A15"/>
  <c r="C16"/>
  <c r="A15" i="27"/>
  <c r="C16"/>
  <c r="B14"/>
  <c r="F13"/>
  <c r="W13"/>
  <c r="A15" i="26"/>
  <c r="C16"/>
  <c r="F12"/>
  <c r="B13"/>
  <c r="W12"/>
  <c r="A15" i="25"/>
  <c r="C16"/>
  <c r="F12"/>
  <c r="B13"/>
  <c r="W12"/>
  <c r="C17" i="9"/>
  <c r="A16"/>
  <c r="F13"/>
  <c r="B14"/>
  <c r="W14" s="1"/>
  <c r="F12" i="24"/>
  <c r="B13"/>
  <c r="W13" s="1"/>
  <c r="C17" i="34" l="1"/>
  <c r="A16"/>
  <c r="B14"/>
  <c r="F13"/>
  <c r="W13"/>
  <c r="C17" i="33"/>
  <c r="A16"/>
  <c r="B14"/>
  <c r="F13"/>
  <c r="W13"/>
  <c r="C17" i="32"/>
  <c r="A16"/>
  <c r="B14"/>
  <c r="F13"/>
  <c r="W13"/>
  <c r="C17" i="31"/>
  <c r="A16"/>
  <c r="F14"/>
  <c r="B15"/>
  <c r="W14"/>
  <c r="C17" i="30"/>
  <c r="A16"/>
  <c r="B14"/>
  <c r="F13"/>
  <c r="W13"/>
  <c r="C17" i="29"/>
  <c r="A16"/>
  <c r="B14"/>
  <c r="F13"/>
  <c r="W13"/>
  <c r="C17" i="28"/>
  <c r="A16"/>
  <c r="B14"/>
  <c r="F13"/>
  <c r="W13"/>
  <c r="C17" i="27"/>
  <c r="A16"/>
  <c r="F14"/>
  <c r="B15"/>
  <c r="W14"/>
  <c r="B14" i="26"/>
  <c r="F13"/>
  <c r="W13"/>
  <c r="C17"/>
  <c r="A16"/>
  <c r="B14" i="25"/>
  <c r="F13"/>
  <c r="W13"/>
  <c r="C17"/>
  <c r="A16"/>
  <c r="A17" i="9"/>
  <c r="C18"/>
  <c r="F14"/>
  <c r="B15"/>
  <c r="W15" s="1"/>
  <c r="F13" i="24"/>
  <c r="B14"/>
  <c r="W14" s="1"/>
  <c r="A17" i="34" l="1"/>
  <c r="C18"/>
  <c r="F14"/>
  <c r="B15"/>
  <c r="W14"/>
  <c r="A17" i="33"/>
  <c r="C18"/>
  <c r="F14"/>
  <c r="B15"/>
  <c r="W14"/>
  <c r="A17" i="32"/>
  <c r="C18"/>
  <c r="F14"/>
  <c r="B15"/>
  <c r="W14"/>
  <c r="B16" i="31"/>
  <c r="F15"/>
  <c r="W15"/>
  <c r="A17"/>
  <c r="C18"/>
  <c r="A17" i="30"/>
  <c r="C18"/>
  <c r="F14"/>
  <c r="B15"/>
  <c r="W14"/>
  <c r="A17" i="29"/>
  <c r="C18"/>
  <c r="F14"/>
  <c r="B15"/>
  <c r="W14"/>
  <c r="A17" i="28"/>
  <c r="C18"/>
  <c r="F14"/>
  <c r="B15"/>
  <c r="W14"/>
  <c r="B16" i="27"/>
  <c r="F15"/>
  <c r="W15"/>
  <c r="A17"/>
  <c r="C18"/>
  <c r="A17" i="26"/>
  <c r="C18"/>
  <c r="F14"/>
  <c r="B15"/>
  <c r="W14"/>
  <c r="A17" i="25"/>
  <c r="C18"/>
  <c r="F14"/>
  <c r="B15"/>
  <c r="W14"/>
  <c r="C19" i="9"/>
  <c r="A18"/>
  <c r="F15"/>
  <c r="B16"/>
  <c r="W16" s="1"/>
  <c r="F14" i="24"/>
  <c r="B15"/>
  <c r="W15" s="1"/>
  <c r="B16" i="34" l="1"/>
  <c r="F15"/>
  <c r="W15"/>
  <c r="C19"/>
  <c r="A18"/>
  <c r="B16" i="33"/>
  <c r="F15"/>
  <c r="W15"/>
  <c r="C19"/>
  <c r="A18"/>
  <c r="B16" i="32"/>
  <c r="F15"/>
  <c r="W15"/>
  <c r="C19"/>
  <c r="A18"/>
  <c r="F16" i="31"/>
  <c r="B17"/>
  <c r="W16"/>
  <c r="C19"/>
  <c r="A18"/>
  <c r="B16" i="30"/>
  <c r="F15"/>
  <c r="W15"/>
  <c r="C19"/>
  <c r="A18"/>
  <c r="B16" i="29"/>
  <c r="F15"/>
  <c r="W15"/>
  <c r="C19"/>
  <c r="A18"/>
  <c r="B16" i="28"/>
  <c r="F15"/>
  <c r="W15"/>
  <c r="C19"/>
  <c r="A18"/>
  <c r="F16" i="27"/>
  <c r="B17"/>
  <c r="W16"/>
  <c r="C19"/>
  <c r="A18"/>
  <c r="B16" i="26"/>
  <c r="F15"/>
  <c r="W15"/>
  <c r="C19"/>
  <c r="A18"/>
  <c r="B16" i="25"/>
  <c r="F15"/>
  <c r="W15"/>
  <c r="C19"/>
  <c r="A18"/>
  <c r="A19" i="9"/>
  <c r="C20"/>
  <c r="B17"/>
  <c r="W17" s="1"/>
  <c r="F16"/>
  <c r="F15" i="24"/>
  <c r="B16"/>
  <c r="W16" s="1"/>
  <c r="F16" i="34" l="1"/>
  <c r="B17"/>
  <c r="W16"/>
  <c r="A19"/>
  <c r="C20"/>
  <c r="F16" i="33"/>
  <c r="B17"/>
  <c r="W16"/>
  <c r="A19"/>
  <c r="C20"/>
  <c r="F16" i="32"/>
  <c r="B17"/>
  <c r="W16"/>
  <c r="A19"/>
  <c r="C20"/>
  <c r="A19" i="31"/>
  <c r="C20"/>
  <c r="B18"/>
  <c r="F17"/>
  <c r="W17"/>
  <c r="F16" i="30"/>
  <c r="B17"/>
  <c r="W16"/>
  <c r="A19"/>
  <c r="C20"/>
  <c r="F16" i="29"/>
  <c r="B17"/>
  <c r="W16"/>
  <c r="A19"/>
  <c r="C20"/>
  <c r="F16" i="28"/>
  <c r="B17"/>
  <c r="W16"/>
  <c r="A19"/>
  <c r="C20"/>
  <c r="A19" i="27"/>
  <c r="C20"/>
  <c r="B18"/>
  <c r="F17"/>
  <c r="W17"/>
  <c r="A19" i="26"/>
  <c r="C20"/>
  <c r="F16"/>
  <c r="B17"/>
  <c r="W16"/>
  <c r="A19" i="25"/>
  <c r="C20"/>
  <c r="F16"/>
  <c r="B17"/>
  <c r="W16"/>
  <c r="C21" i="9"/>
  <c r="A20"/>
  <c r="B18"/>
  <c r="W18" s="1"/>
  <c r="F17"/>
  <c r="F16" i="24"/>
  <c r="B17"/>
  <c r="W17" s="1"/>
  <c r="C21" i="34" l="1"/>
  <c r="A20"/>
  <c r="B18"/>
  <c r="F17"/>
  <c r="W17"/>
  <c r="C21" i="33"/>
  <c r="A20"/>
  <c r="B18"/>
  <c r="F17"/>
  <c r="W17"/>
  <c r="C21" i="32"/>
  <c r="A20"/>
  <c r="B18"/>
  <c r="F17"/>
  <c r="W17"/>
  <c r="C21" i="31"/>
  <c r="A20"/>
  <c r="F18"/>
  <c r="B19"/>
  <c r="W18"/>
  <c r="C21" i="30"/>
  <c r="A20"/>
  <c r="B18"/>
  <c r="F17"/>
  <c r="W17"/>
  <c r="C21" i="29"/>
  <c r="A20"/>
  <c r="B18"/>
  <c r="F17"/>
  <c r="W17"/>
  <c r="C21" i="28"/>
  <c r="A20"/>
  <c r="B18"/>
  <c r="F17"/>
  <c r="W17"/>
  <c r="C21" i="27"/>
  <c r="A20"/>
  <c r="F18"/>
  <c r="B19"/>
  <c r="W18"/>
  <c r="B18" i="26"/>
  <c r="F17"/>
  <c r="W17"/>
  <c r="C21"/>
  <c r="A20"/>
  <c r="B18" i="25"/>
  <c r="F17"/>
  <c r="W17"/>
  <c r="C21"/>
  <c r="A20"/>
  <c r="A21" i="9"/>
  <c r="C22"/>
  <c r="F18"/>
  <c r="B19"/>
  <c r="W19" s="1"/>
  <c r="F17" i="24"/>
  <c r="B18"/>
  <c r="W18" s="1"/>
  <c r="A21" i="34" l="1"/>
  <c r="C22"/>
  <c r="F18"/>
  <c r="B19"/>
  <c r="W18"/>
  <c r="A21" i="33"/>
  <c r="C22"/>
  <c r="F18"/>
  <c r="B19"/>
  <c r="W18"/>
  <c r="A21" i="32"/>
  <c r="C22"/>
  <c r="F18"/>
  <c r="B19"/>
  <c r="W18"/>
  <c r="B20" i="31"/>
  <c r="F19"/>
  <c r="W19"/>
  <c r="A21"/>
  <c r="C22"/>
  <c r="A21" i="30"/>
  <c r="C22"/>
  <c r="F18"/>
  <c r="B19"/>
  <c r="W18"/>
  <c r="A21" i="29"/>
  <c r="C22"/>
  <c r="F18"/>
  <c r="B19"/>
  <c r="W18"/>
  <c r="A21" i="28"/>
  <c r="C22"/>
  <c r="F18"/>
  <c r="B19"/>
  <c r="W18"/>
  <c r="B20" i="27"/>
  <c r="F19"/>
  <c r="W19"/>
  <c r="A21"/>
  <c r="C22"/>
  <c r="F18" i="26"/>
  <c r="B19"/>
  <c r="W18"/>
  <c r="A21"/>
  <c r="C22"/>
  <c r="A21" i="25"/>
  <c r="C22"/>
  <c r="F18"/>
  <c r="B19"/>
  <c r="W18"/>
  <c r="C23" i="9"/>
  <c r="A22"/>
  <c r="F19"/>
  <c r="B20"/>
  <c r="W20" s="1"/>
  <c r="F18" i="24"/>
  <c r="B19"/>
  <c r="W19" s="1"/>
  <c r="B20" i="34" l="1"/>
  <c r="F19"/>
  <c r="W19"/>
  <c r="C23"/>
  <c r="A22"/>
  <c r="B20" i="33"/>
  <c r="F19"/>
  <c r="W19"/>
  <c r="C23"/>
  <c r="A22"/>
  <c r="B20" i="32"/>
  <c r="F19"/>
  <c r="W19"/>
  <c r="C23"/>
  <c r="A22"/>
  <c r="F20" i="31"/>
  <c r="B21"/>
  <c r="W20"/>
  <c r="C23"/>
  <c r="A22"/>
  <c r="B20" i="30"/>
  <c r="F19"/>
  <c r="W19"/>
  <c r="C23"/>
  <c r="A22"/>
  <c r="B20" i="29"/>
  <c r="F19"/>
  <c r="W19"/>
  <c r="C23"/>
  <c r="A22"/>
  <c r="B20" i="28"/>
  <c r="F19"/>
  <c r="W19"/>
  <c r="C23"/>
  <c r="A22"/>
  <c r="F20" i="27"/>
  <c r="B21"/>
  <c r="W20"/>
  <c r="C23"/>
  <c r="A22"/>
  <c r="C23" i="26"/>
  <c r="A22"/>
  <c r="B20"/>
  <c r="F19"/>
  <c r="W19"/>
  <c r="B20" i="25"/>
  <c r="F19"/>
  <c r="W19"/>
  <c r="C23"/>
  <c r="A22"/>
  <c r="A23" i="9"/>
  <c r="C24"/>
  <c r="F20"/>
  <c r="B21"/>
  <c r="W21" s="1"/>
  <c r="F19" i="24"/>
  <c r="B20"/>
  <c r="W20" s="1"/>
  <c r="F20" i="34" l="1"/>
  <c r="B21"/>
  <c r="W20"/>
  <c r="A23"/>
  <c r="C24"/>
  <c r="F20" i="33"/>
  <c r="B21"/>
  <c r="W20"/>
  <c r="A23"/>
  <c r="C24"/>
  <c r="F20" i="32"/>
  <c r="B21"/>
  <c r="W20"/>
  <c r="A23"/>
  <c r="C24"/>
  <c r="A23" i="31"/>
  <c r="C24"/>
  <c r="B22"/>
  <c r="F21"/>
  <c r="W21"/>
  <c r="F20" i="30"/>
  <c r="B21"/>
  <c r="W20"/>
  <c r="A23"/>
  <c r="C24"/>
  <c r="F20" i="29"/>
  <c r="B21"/>
  <c r="W20"/>
  <c r="A23"/>
  <c r="C24"/>
  <c r="F20" i="28"/>
  <c r="B21"/>
  <c r="W20"/>
  <c r="A23"/>
  <c r="C24"/>
  <c r="A23" i="27"/>
  <c r="C24"/>
  <c r="B22"/>
  <c r="F21"/>
  <c r="W21"/>
  <c r="A23" i="26"/>
  <c r="C24"/>
  <c r="F20"/>
  <c r="B21"/>
  <c r="W20"/>
  <c r="A23" i="25"/>
  <c r="C24"/>
  <c r="F20"/>
  <c r="B21"/>
  <c r="W20"/>
  <c r="A24" i="9"/>
  <c r="C25"/>
  <c r="F21"/>
  <c r="B22"/>
  <c r="W22" s="1"/>
  <c r="F20" i="24"/>
  <c r="B21"/>
  <c r="W21" s="1"/>
  <c r="C25" i="34" l="1"/>
  <c r="A24"/>
  <c r="B22"/>
  <c r="F21"/>
  <c r="W21"/>
  <c r="C25" i="33"/>
  <c r="A24"/>
  <c r="B22"/>
  <c r="F21"/>
  <c r="W21"/>
  <c r="C25" i="32"/>
  <c r="A24"/>
  <c r="B22"/>
  <c r="F21"/>
  <c r="W21"/>
  <c r="C25" i="31"/>
  <c r="A24"/>
  <c r="F22"/>
  <c r="B23"/>
  <c r="W22"/>
  <c r="C25" i="30"/>
  <c r="A24"/>
  <c r="B22"/>
  <c r="F21"/>
  <c r="W21"/>
  <c r="C25" i="29"/>
  <c r="A24"/>
  <c r="B22"/>
  <c r="F21"/>
  <c r="W21"/>
  <c r="C25" i="28"/>
  <c r="A24"/>
  <c r="B22"/>
  <c r="F21"/>
  <c r="W21"/>
  <c r="C25" i="27"/>
  <c r="A24"/>
  <c r="F22"/>
  <c r="B23"/>
  <c r="W22"/>
  <c r="B22" i="26"/>
  <c r="F21"/>
  <c r="W21"/>
  <c r="C25"/>
  <c r="A24"/>
  <c r="B22" i="25"/>
  <c r="F21"/>
  <c r="W21"/>
  <c r="C25"/>
  <c r="A24"/>
  <c r="A25" i="9"/>
  <c r="C26"/>
  <c r="B23"/>
  <c r="W23" s="1"/>
  <c r="F22"/>
  <c r="F21" i="24"/>
  <c r="B22"/>
  <c r="W22" s="1"/>
  <c r="C26" i="34" l="1"/>
  <c r="A25"/>
  <c r="F22"/>
  <c r="B23"/>
  <c r="W22"/>
  <c r="C26" i="33"/>
  <c r="A25"/>
  <c r="F22"/>
  <c r="B23"/>
  <c r="W22"/>
  <c r="C26" i="32"/>
  <c r="A25"/>
  <c r="F22"/>
  <c r="B23"/>
  <c r="W22"/>
  <c r="B24" i="31"/>
  <c r="F23"/>
  <c r="W23"/>
  <c r="C26"/>
  <c r="A25"/>
  <c r="C26" i="30"/>
  <c r="A25"/>
  <c r="F22"/>
  <c r="B23"/>
  <c r="W22"/>
  <c r="C26" i="29"/>
  <c r="A25"/>
  <c r="F22"/>
  <c r="B23"/>
  <c r="W22"/>
  <c r="C26" i="28"/>
  <c r="A25"/>
  <c r="F22"/>
  <c r="B23"/>
  <c r="W22"/>
  <c r="B24" i="27"/>
  <c r="F23"/>
  <c r="W23"/>
  <c r="C26"/>
  <c r="A25"/>
  <c r="C26" i="26"/>
  <c r="A25"/>
  <c r="F22"/>
  <c r="B23"/>
  <c r="W22"/>
  <c r="C26" i="25"/>
  <c r="A25"/>
  <c r="F22"/>
  <c r="B23"/>
  <c r="W22"/>
  <c r="A26" i="9"/>
  <c r="C27"/>
  <c r="B24"/>
  <c r="W24" s="1"/>
  <c r="F23"/>
  <c r="F22" i="24"/>
  <c r="B23"/>
  <c r="W23" s="1"/>
  <c r="B24" i="34" l="1"/>
  <c r="F23"/>
  <c r="W23"/>
  <c r="A26"/>
  <c r="C27"/>
  <c r="B24" i="33"/>
  <c r="F23"/>
  <c r="W23"/>
  <c r="A26"/>
  <c r="C27"/>
  <c r="B24" i="32"/>
  <c r="F23"/>
  <c r="W23"/>
  <c r="A26"/>
  <c r="C27"/>
  <c r="F24" i="31"/>
  <c r="B25"/>
  <c r="W24"/>
  <c r="A26"/>
  <c r="C27"/>
  <c r="B24" i="30"/>
  <c r="F23"/>
  <c r="W23"/>
  <c r="A26"/>
  <c r="C27"/>
  <c r="B24" i="29"/>
  <c r="F23"/>
  <c r="W23"/>
  <c r="A26"/>
  <c r="C27"/>
  <c r="B24" i="28"/>
  <c r="F23"/>
  <c r="W23"/>
  <c r="A26"/>
  <c r="C27"/>
  <c r="F24" i="27"/>
  <c r="B25"/>
  <c r="W24"/>
  <c r="A26"/>
  <c r="C27"/>
  <c r="B24" i="26"/>
  <c r="F23"/>
  <c r="W23"/>
  <c r="A26"/>
  <c r="C27"/>
  <c r="B24" i="25"/>
  <c r="F23"/>
  <c r="W23"/>
  <c r="A26"/>
  <c r="C27"/>
  <c r="A27" i="9"/>
  <c r="C28"/>
  <c r="B25"/>
  <c r="W25" s="1"/>
  <c r="F24"/>
  <c r="F23" i="24"/>
  <c r="B24"/>
  <c r="W24" s="1"/>
  <c r="F24" i="34" l="1"/>
  <c r="B25"/>
  <c r="W24"/>
  <c r="C28"/>
  <c r="A27"/>
  <c r="F24" i="33"/>
  <c r="B25"/>
  <c r="W24"/>
  <c r="C28"/>
  <c r="A27"/>
  <c r="F24" i="32"/>
  <c r="B25"/>
  <c r="W24"/>
  <c r="C28"/>
  <c r="A27"/>
  <c r="C28" i="31"/>
  <c r="A27"/>
  <c r="B26"/>
  <c r="F25"/>
  <c r="W25"/>
  <c r="F24" i="30"/>
  <c r="B25"/>
  <c r="W24"/>
  <c r="C28"/>
  <c r="A27"/>
  <c r="F24" i="29"/>
  <c r="B25"/>
  <c r="W24"/>
  <c r="C28"/>
  <c r="A27"/>
  <c r="F24" i="28"/>
  <c r="B25"/>
  <c r="W24"/>
  <c r="C28"/>
  <c r="A27"/>
  <c r="C28" i="27"/>
  <c r="A27"/>
  <c r="B26"/>
  <c r="F25"/>
  <c r="W25"/>
  <c r="F24" i="26"/>
  <c r="B25"/>
  <c r="W24"/>
  <c r="C28"/>
  <c r="A27"/>
  <c r="F24" i="25"/>
  <c r="B25"/>
  <c r="W24"/>
  <c r="C28"/>
  <c r="A27"/>
  <c r="C29" i="9"/>
  <c r="A28"/>
  <c r="B26"/>
  <c r="W26" s="1"/>
  <c r="F25"/>
  <c r="F24" i="24"/>
  <c r="B25"/>
  <c r="W25" s="1"/>
  <c r="A28" i="34" l="1"/>
  <c r="C29"/>
  <c r="B26"/>
  <c r="F25"/>
  <c r="W25"/>
  <c r="A28" i="33"/>
  <c r="C29"/>
  <c r="B26"/>
  <c r="F25"/>
  <c r="W25"/>
  <c r="A28" i="32"/>
  <c r="C29"/>
  <c r="B26"/>
  <c r="F25"/>
  <c r="W25"/>
  <c r="A28" i="31"/>
  <c r="C29"/>
  <c r="B27"/>
  <c r="F26"/>
  <c r="W26"/>
  <c r="A28" i="30"/>
  <c r="C29"/>
  <c r="B26"/>
  <c r="F25"/>
  <c r="W25"/>
  <c r="A28" i="29"/>
  <c r="C29"/>
  <c r="B26"/>
  <c r="F25"/>
  <c r="W25"/>
  <c r="A28" i="28"/>
  <c r="C29"/>
  <c r="B26"/>
  <c r="F25"/>
  <c r="W25"/>
  <c r="A28" i="27"/>
  <c r="C29"/>
  <c r="B27"/>
  <c r="F26"/>
  <c r="W26"/>
  <c r="A28" i="26"/>
  <c r="C29"/>
  <c r="B26"/>
  <c r="F25"/>
  <c r="W25"/>
  <c r="A28" i="25"/>
  <c r="C29"/>
  <c r="B26"/>
  <c r="F25"/>
  <c r="W25"/>
  <c r="C30" i="9"/>
  <c r="A30" s="1"/>
  <c r="A29"/>
  <c r="B27"/>
  <c r="W27" s="1"/>
  <c r="F26"/>
  <c r="F25" i="24"/>
  <c r="B26"/>
  <c r="W26" s="1"/>
  <c r="C30" i="34" l="1"/>
  <c r="A29"/>
  <c r="B27"/>
  <c r="F26"/>
  <c r="W26"/>
  <c r="C30" i="33"/>
  <c r="A29"/>
  <c r="B27"/>
  <c r="F26"/>
  <c r="W26"/>
  <c r="C30" i="32"/>
  <c r="A29"/>
  <c r="B27"/>
  <c r="F26"/>
  <c r="W26"/>
  <c r="C30" i="31"/>
  <c r="A29"/>
  <c r="F27"/>
  <c r="B28"/>
  <c r="W27"/>
  <c r="C30" i="30"/>
  <c r="A29"/>
  <c r="B27"/>
  <c r="F26"/>
  <c r="W26"/>
  <c r="C30" i="29"/>
  <c r="A29"/>
  <c r="B27"/>
  <c r="F26"/>
  <c r="W26"/>
  <c r="C30" i="28"/>
  <c r="A29"/>
  <c r="B27"/>
  <c r="F26"/>
  <c r="W26"/>
  <c r="C30" i="27"/>
  <c r="A29"/>
  <c r="F27"/>
  <c r="B28"/>
  <c r="W27"/>
  <c r="B27" i="26"/>
  <c r="F26"/>
  <c r="W26"/>
  <c r="C30"/>
  <c r="A29"/>
  <c r="B27" i="25"/>
  <c r="F26"/>
  <c r="W26"/>
  <c r="C30"/>
  <c r="A29"/>
  <c r="B28" i="9"/>
  <c r="W28" s="1"/>
  <c r="F27"/>
  <c r="F26" i="24"/>
  <c r="B27"/>
  <c r="W27" s="1"/>
  <c r="A30" i="34" l="1"/>
  <c r="F27"/>
  <c r="B28"/>
  <c r="W27"/>
  <c r="A30" i="33"/>
  <c r="F27"/>
  <c r="B28"/>
  <c r="W27"/>
  <c r="A30" i="32"/>
  <c r="F27"/>
  <c r="B28"/>
  <c r="W27"/>
  <c r="B29" i="31"/>
  <c r="F28"/>
  <c r="W28"/>
  <c r="A30"/>
  <c r="A30" i="30"/>
  <c r="F27"/>
  <c r="B28"/>
  <c r="W27"/>
  <c r="A30" i="29"/>
  <c r="F27"/>
  <c r="B28"/>
  <c r="W27"/>
  <c r="A30" i="28"/>
  <c r="F27"/>
  <c r="B28"/>
  <c r="W27"/>
  <c r="B29" i="27"/>
  <c r="F28"/>
  <c r="W28"/>
  <c r="A30"/>
  <c r="A30" i="26"/>
  <c r="F27"/>
  <c r="B28"/>
  <c r="W27"/>
  <c r="A30" i="25"/>
  <c r="F27"/>
  <c r="B28"/>
  <c r="W27"/>
  <c r="F28" i="9"/>
  <c r="B29"/>
  <c r="W29" s="1"/>
  <c r="F27" i="24"/>
  <c r="B28"/>
  <c r="W28" s="1"/>
  <c r="B29" i="34" l="1"/>
  <c r="F28"/>
  <c r="W28"/>
  <c r="B29" i="33"/>
  <c r="F28"/>
  <c r="W28"/>
  <c r="B29" i="32"/>
  <c r="F28"/>
  <c r="W28"/>
  <c r="F29" i="31"/>
  <c r="B30"/>
  <c r="W29"/>
  <c r="B29" i="30"/>
  <c r="F28"/>
  <c r="W28"/>
  <c r="B29" i="29"/>
  <c r="F28"/>
  <c r="W28"/>
  <c r="B29" i="28"/>
  <c r="F28"/>
  <c r="W28"/>
  <c r="F29" i="27"/>
  <c r="B30"/>
  <c r="W29"/>
  <c r="B29" i="26"/>
  <c r="F28"/>
  <c r="W28"/>
  <c r="B29" i="25"/>
  <c r="F28"/>
  <c r="W28"/>
  <c r="B30" i="9"/>
  <c r="W30" s="1"/>
  <c r="F29"/>
  <c r="F28" i="24"/>
  <c r="B29"/>
  <c r="W29" s="1"/>
  <c r="F29" i="34" l="1"/>
  <c r="B30"/>
  <c r="W29"/>
  <c r="F29" i="33"/>
  <c r="B30"/>
  <c r="W29"/>
  <c r="F29" i="32"/>
  <c r="B30"/>
  <c r="W29"/>
  <c r="B33" i="31"/>
  <c r="B31"/>
  <c r="B32"/>
  <c r="F30"/>
  <c r="W30"/>
  <c r="F29" i="30"/>
  <c r="B30"/>
  <c r="W29"/>
  <c r="F29" i="29"/>
  <c r="B30"/>
  <c r="W29"/>
  <c r="F29" i="28"/>
  <c r="B30"/>
  <c r="W29"/>
  <c r="B33" i="27"/>
  <c r="B31"/>
  <c r="B32"/>
  <c r="F30"/>
  <c r="W30"/>
  <c r="F29" i="26"/>
  <c r="B30"/>
  <c r="W29"/>
  <c r="F29" i="25"/>
  <c r="B30"/>
  <c r="W29"/>
  <c r="B33" i="9"/>
  <c r="F30"/>
  <c r="B32"/>
  <c r="B31"/>
  <c r="F29" i="24"/>
  <c r="B30"/>
  <c r="W30" s="1"/>
  <c r="B33" i="34" l="1"/>
  <c r="B31"/>
  <c r="B32"/>
  <c r="F30"/>
  <c r="W30"/>
  <c r="B33" i="33"/>
  <c r="B31"/>
  <c r="B32"/>
  <c r="F30"/>
  <c r="W30"/>
  <c r="B33" i="32"/>
  <c r="B31"/>
  <c r="B32"/>
  <c r="F30"/>
  <c r="W30"/>
  <c r="F32" i="31"/>
  <c r="F33"/>
  <c r="F31"/>
  <c r="C31"/>
  <c r="C32" s="1"/>
  <c r="B33" i="30"/>
  <c r="B31"/>
  <c r="B32"/>
  <c r="F30"/>
  <c r="W30"/>
  <c r="B33" i="29"/>
  <c r="B31"/>
  <c r="B32"/>
  <c r="F30"/>
  <c r="W30"/>
  <c r="B33" i="28"/>
  <c r="B31"/>
  <c r="B32"/>
  <c r="F30"/>
  <c r="W30"/>
  <c r="F32" i="27"/>
  <c r="F33"/>
  <c r="F31"/>
  <c r="C31"/>
  <c r="C32" s="1"/>
  <c r="B33" i="26"/>
  <c r="B31"/>
  <c r="B32"/>
  <c r="F30"/>
  <c r="W30"/>
  <c r="B33" i="25"/>
  <c r="B31"/>
  <c r="B32"/>
  <c r="F30"/>
  <c r="W30"/>
  <c r="F32" i="9"/>
  <c r="C33"/>
  <c r="W33" s="1"/>
  <c r="F33"/>
  <c r="C31"/>
  <c r="W31" s="1"/>
  <c r="F31"/>
  <c r="F30" i="24"/>
  <c r="B33"/>
  <c r="B31"/>
  <c r="B32"/>
  <c r="F32" i="34" l="1"/>
  <c r="F33"/>
  <c r="F31"/>
  <c r="C31"/>
  <c r="C32" s="1"/>
  <c r="F32" i="33"/>
  <c r="F33"/>
  <c r="F31"/>
  <c r="C31"/>
  <c r="C32" s="1"/>
  <c r="F32" i="32"/>
  <c r="F33"/>
  <c r="F31"/>
  <c r="C31"/>
  <c r="C32" s="1"/>
  <c r="W32" i="31"/>
  <c r="A32"/>
  <c r="C33"/>
  <c r="F35"/>
  <c r="W31"/>
  <c r="A31"/>
  <c r="F32" i="30"/>
  <c r="F33"/>
  <c r="F31"/>
  <c r="C31"/>
  <c r="C32" s="1"/>
  <c r="F32" i="29"/>
  <c r="F33"/>
  <c r="F31"/>
  <c r="C31"/>
  <c r="C32" s="1"/>
  <c r="F32" i="28"/>
  <c r="F33"/>
  <c r="F31"/>
  <c r="C31"/>
  <c r="C32" s="1"/>
  <c r="W32" i="27"/>
  <c r="A32"/>
  <c r="C33"/>
  <c r="F35"/>
  <c r="W31"/>
  <c r="A31"/>
  <c r="F32" i="26"/>
  <c r="F33"/>
  <c r="F31"/>
  <c r="C31"/>
  <c r="C32" s="1"/>
  <c r="F32" i="25"/>
  <c r="F33"/>
  <c r="F31"/>
  <c r="C31"/>
  <c r="C32" s="1"/>
  <c r="A31" i="9"/>
  <c r="A33"/>
  <c r="C32"/>
  <c r="W32" s="1"/>
  <c r="F35"/>
  <c r="C31" i="24"/>
  <c r="W31" s="1"/>
  <c r="F31"/>
  <c r="F32"/>
  <c r="C32"/>
  <c r="W32" s="1"/>
  <c r="F33"/>
  <c r="C33"/>
  <c r="W33" s="1"/>
  <c r="F38" i="27" l="1"/>
  <c r="F38" i="31"/>
  <c r="W32" i="34"/>
  <c r="A32"/>
  <c r="C33"/>
  <c r="F35"/>
  <c r="W31"/>
  <c r="A31"/>
  <c r="W32" i="33"/>
  <c r="A32"/>
  <c r="C33"/>
  <c r="F35"/>
  <c r="W31"/>
  <c r="A31"/>
  <c r="W32" i="32"/>
  <c r="A32"/>
  <c r="C33"/>
  <c r="F35"/>
  <c r="W31"/>
  <c r="A31"/>
  <c r="W33" i="31"/>
  <c r="W35" s="1"/>
  <c r="A33"/>
  <c r="W32" i="30"/>
  <c r="A32"/>
  <c r="C33"/>
  <c r="F35"/>
  <c r="W31"/>
  <c r="A31"/>
  <c r="W32" i="29"/>
  <c r="A32"/>
  <c r="C33"/>
  <c r="F35"/>
  <c r="W31"/>
  <c r="A31"/>
  <c r="W32" i="28"/>
  <c r="A32"/>
  <c r="C33"/>
  <c r="F35"/>
  <c r="W31"/>
  <c r="A31"/>
  <c r="W33" i="27"/>
  <c r="W35" s="1"/>
  <c r="A33"/>
  <c r="W32" i="26"/>
  <c r="A32"/>
  <c r="C33"/>
  <c r="F35"/>
  <c r="W31"/>
  <c r="A31"/>
  <c r="W32" i="25"/>
  <c r="A32"/>
  <c r="C33"/>
  <c r="F35"/>
  <c r="W31"/>
  <c r="A31"/>
  <c r="F35" i="24"/>
  <c r="A33"/>
  <c r="A32"/>
  <c r="A31"/>
  <c r="W35"/>
  <c r="A32" i="9"/>
  <c r="W35"/>
  <c r="F38"/>
  <c r="Q11" i="22"/>
  <c r="Q3"/>
  <c r="Q7"/>
  <c r="Q4"/>
  <c r="F38" i="24" l="1"/>
  <c r="F38" i="25"/>
  <c r="F38" i="26"/>
  <c r="F38" i="28"/>
  <c r="F38" i="29"/>
  <c r="F38" i="30"/>
  <c r="F38" i="32"/>
  <c r="F38" i="33"/>
  <c r="F38" i="34"/>
  <c r="W33"/>
  <c r="W35" s="1"/>
  <c r="A33"/>
  <c r="W33" i="33"/>
  <c r="W35" s="1"/>
  <c r="A33"/>
  <c r="W33" i="32"/>
  <c r="W35" s="1"/>
  <c r="A33"/>
  <c r="W33" i="30"/>
  <c r="W35" s="1"/>
  <c r="A33"/>
  <c r="W33" i="29"/>
  <c r="W35" s="1"/>
  <c r="A33"/>
  <c r="W33" i="28"/>
  <c r="W35" s="1"/>
  <c r="A33"/>
  <c r="W33" i="26"/>
  <c r="W35" s="1"/>
  <c r="A33"/>
  <c r="W33" i="25"/>
  <c r="W35" s="1"/>
  <c r="A33"/>
  <c r="B16" i="22"/>
  <c r="Q8"/>
  <c r="Q13"/>
  <c r="Q10"/>
  <c r="Q6"/>
  <c r="Q14"/>
  <c r="Q12"/>
  <c r="Q9"/>
  <c r="Q5"/>
  <c r="Q16" l="1"/>
  <c r="B22"/>
</calcChain>
</file>

<file path=xl/comments1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2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3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4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5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6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7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8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9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0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1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2.xml><?xml version="1.0" encoding="utf-8"?>
<comments xmlns="http://schemas.openxmlformats.org/spreadsheetml/2006/main">
  <authors>
    <author>trousselle william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validation paiement astreinte
Entrer un x pour valider le paiement</t>
        </r>
      </text>
    </comment>
    <comment ref="P1" authorId="0">
      <text>
        <r>
          <rPr>
            <b/>
            <sz val="8"/>
            <color indexed="81"/>
            <rFont val="Tahoma"/>
            <family val="2"/>
          </rPr>
          <t xml:space="preserve">Repos compensateur
jours férié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 xml:space="preserve">validation paiement heures sup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validation paiement frais formation
</t>
        </r>
      </text>
    </comment>
  </commentList>
</comments>
</file>

<file path=xl/comments13.xml><?xml version="1.0" encoding="utf-8"?>
<comments xmlns="http://schemas.openxmlformats.org/spreadsheetml/2006/main">
  <authors>
    <author>trousselle william</author>
  </authors>
  <commentList>
    <comment ref="N1" authorId="0">
      <text>
        <r>
          <rPr>
            <b/>
            <sz val="8"/>
            <color indexed="81"/>
            <rFont val="Tahoma"/>
            <family val="2"/>
          </rPr>
          <t xml:space="preserve">pour Impots
</t>
        </r>
      </text>
    </comment>
  </commentList>
</comments>
</file>

<file path=xl/sharedStrings.xml><?xml version="1.0" encoding="utf-8"?>
<sst xmlns="http://schemas.openxmlformats.org/spreadsheetml/2006/main" count="521" uniqueCount="137">
  <si>
    <t>Horaire prévu</t>
  </si>
  <si>
    <t>Horaire effectué</t>
  </si>
  <si>
    <t>CP pris</t>
  </si>
  <si>
    <t>Nuit</t>
  </si>
  <si>
    <t>Après-midi</t>
  </si>
  <si>
    <t>Journée</t>
  </si>
  <si>
    <t>Matin</t>
  </si>
  <si>
    <t>Astreinte</t>
  </si>
  <si>
    <t>Férié</t>
  </si>
  <si>
    <t>Maladie</t>
  </si>
  <si>
    <t>Accident travail</t>
  </si>
  <si>
    <t>Cp</t>
  </si>
  <si>
    <t>Tps Habillage</t>
  </si>
  <si>
    <t>Jrs ancien</t>
  </si>
  <si>
    <t>Cp Fraction</t>
  </si>
  <si>
    <t>Formation</t>
  </si>
  <si>
    <t>tps effectué</t>
  </si>
  <si>
    <t>nbre heures de base</t>
  </si>
  <si>
    <t>nbre jours RTT</t>
  </si>
  <si>
    <t>nbre cp</t>
  </si>
  <si>
    <t>nbre cp fraction</t>
  </si>
  <si>
    <t>nbre jrs ancien</t>
  </si>
  <si>
    <t>Récup acquit</t>
  </si>
  <si>
    <t>Récup pris</t>
  </si>
  <si>
    <t>Récup</t>
  </si>
  <si>
    <t>Heures restant a faire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</si>
  <si>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</si>
  <si>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</si>
  <si>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</si>
  <si>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</si>
  <si>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</si>
  <si>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</si>
  <si>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</si>
  <si>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</si>
  <si>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</si>
  <si>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</si>
  <si>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</si>
  <si>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</si>
  <si>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Total Année</t>
  </si>
  <si>
    <t>reliquat CP</t>
  </si>
  <si>
    <t>reliquat TH</t>
  </si>
  <si>
    <t>reliquat heures récup</t>
  </si>
  <si>
    <t>reliquat jours ancien</t>
  </si>
  <si>
    <t>reliquat jours fraction</t>
  </si>
  <si>
    <t>Reliquats Année précédente</t>
  </si>
  <si>
    <t>nbre de km aller/retour</t>
  </si>
  <si>
    <t>Litres au cent kilomètres</t>
  </si>
  <si>
    <t>1er plein</t>
  </si>
  <si>
    <t>2éme plein</t>
  </si>
  <si>
    <t>Prix du Carburant</t>
  </si>
  <si>
    <t>Km</t>
  </si>
  <si>
    <t>reliquat</t>
  </si>
  <si>
    <t>solde réel</t>
  </si>
  <si>
    <t>Astreinte +2 dep</t>
  </si>
  <si>
    <t>Astreinte +3 dep</t>
  </si>
  <si>
    <t>Astreinte +4 dep</t>
  </si>
  <si>
    <t>Astreinte +1 dep</t>
  </si>
  <si>
    <t>Liste Horaires effectué</t>
  </si>
  <si>
    <t>Astreinte sans dep</t>
  </si>
  <si>
    <t>Conso</t>
  </si>
  <si>
    <t>Cout</t>
  </si>
  <si>
    <t>3ème plein</t>
  </si>
  <si>
    <t>4ème plein</t>
  </si>
  <si>
    <t>5ème plein</t>
  </si>
  <si>
    <t>6ème plein</t>
  </si>
  <si>
    <t>Valeur en cours</t>
  </si>
  <si>
    <t>Valeur prise en compte</t>
  </si>
  <si>
    <t>Nbre journées</t>
  </si>
  <si>
    <t>Repas</t>
  </si>
  <si>
    <t>€ Carbu</t>
  </si>
  <si>
    <t>CP NON CUMULABLES</t>
  </si>
  <si>
    <t>cp principaux</t>
  </si>
  <si>
    <t>cp ancienneté</t>
  </si>
  <si>
    <t>cp fractionnement</t>
  </si>
  <si>
    <t>majorations samedi</t>
  </si>
  <si>
    <t>CP CUMULABLES</t>
  </si>
  <si>
    <t>temps habillage</t>
  </si>
  <si>
    <t>repos compensateur jours férié</t>
  </si>
  <si>
    <t>repos compensateur nuits</t>
  </si>
  <si>
    <t>Années</t>
  </si>
  <si>
    <t>RTT</t>
  </si>
  <si>
    <t>RC Jrs Férié</t>
  </si>
  <si>
    <t>RC Nuit</t>
  </si>
  <si>
    <t>RC Samedi</t>
  </si>
  <si>
    <t>V</t>
  </si>
  <si>
    <t>TH    acquit</t>
  </si>
  <si>
    <t>TH           pris</t>
  </si>
  <si>
    <t>CP     pris</t>
  </si>
  <si>
    <t>Jrs ancien    pris</t>
  </si>
  <si>
    <t>Abs.auto non payée</t>
  </si>
  <si>
    <t>Jrs       A.T</t>
  </si>
  <si>
    <t>Abs. auto non payée</t>
  </si>
  <si>
    <t>Ast-reinte</t>
  </si>
  <si>
    <t>RC nuit</t>
  </si>
  <si>
    <t>RC        Jrs F</t>
  </si>
  <si>
    <t>Maj Sam</t>
  </si>
  <si>
    <t>Jour  née</t>
  </si>
  <si>
    <t>Hrs       Sup</t>
  </si>
  <si>
    <t>Jrs Travail</t>
  </si>
  <si>
    <t>Jrs       mal.</t>
  </si>
  <si>
    <t>Cp fract   pris</t>
  </si>
  <si>
    <t>Heures restant à faire</t>
  </si>
  <si>
    <t>Fête nationale</t>
  </si>
  <si>
    <t>Assomption</t>
  </si>
  <si>
    <t>Toussaint</t>
  </si>
  <si>
    <t>Jours fériés</t>
  </si>
  <si>
    <t>Jour de l'an</t>
  </si>
  <si>
    <t>Fête du travail</t>
  </si>
  <si>
    <t>Armistice 1945</t>
  </si>
  <si>
    <t>Lundi de Pentecote</t>
  </si>
  <si>
    <t>Armistice 1918</t>
  </si>
  <si>
    <t>NOEL</t>
  </si>
  <si>
    <t>Données</t>
  </si>
  <si>
    <t>Mois a Créer</t>
  </si>
  <si>
    <t>Récapitulatif</t>
  </si>
  <si>
    <t>Tps     effectué</t>
  </si>
  <si>
    <t>TH       pris</t>
  </si>
  <si>
    <t>Th      acquit</t>
  </si>
  <si>
    <t>Récup     pris</t>
  </si>
  <si>
    <t>Jrs ancien pris</t>
  </si>
  <si>
    <t>Cp Fract pris</t>
  </si>
  <si>
    <t>Rc Jf     pris</t>
  </si>
  <si>
    <t>Maj sam   pris</t>
  </si>
  <si>
    <t>Rc nuit  pris</t>
  </si>
  <si>
    <t>repas</t>
  </si>
  <si>
    <t>jours maladie</t>
  </si>
  <si>
    <t>jours    A.T</t>
  </si>
  <si>
    <t>Samedi  effectués</t>
  </si>
  <si>
    <t>Form-ation</t>
  </si>
  <si>
    <t>Heures     Sup</t>
  </si>
  <si>
    <t>jours travaillés</t>
  </si>
  <si>
    <t>Samedi   fait</t>
  </si>
  <si>
    <t>Samedi  fait</t>
  </si>
  <si>
    <t>Kms</t>
  </si>
  <si>
    <t>Litres carburant</t>
  </si>
  <si>
    <t>Litres    carbu</t>
  </si>
  <si>
    <t>Infos</t>
  </si>
</sst>
</file>

<file path=xl/styles.xml><?xml version="1.0" encoding="utf-8"?>
<styleSheet xmlns="http://schemas.openxmlformats.org/spreadsheetml/2006/main">
  <numFmts count="7">
    <numFmt numFmtId="164" formatCode="[h]:mm"/>
    <numFmt numFmtId="165" formatCode="0.000"/>
    <numFmt numFmtId="166" formatCode="dddd"/>
    <numFmt numFmtId="167" formatCode="#,##0.00\ _€"/>
    <numFmt numFmtId="168" formatCode="#,##0.00\ &quot;€&quot;"/>
    <numFmt numFmtId="169" formatCode="[$-F800]dddd\,\ mmmm\ dd\,\ yyyy"/>
    <numFmt numFmtId="170" formatCode="dddd\ dd\ mmmm\ yyyy"/>
  </numFmts>
  <fonts count="1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1"/>
      <color indexed="23"/>
      <name val="Arial"/>
      <family val="2"/>
    </font>
    <font>
      <b/>
      <sz val="11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theme="0"/>
      <name val="Calibri"/>
      <family val="2"/>
    </font>
    <font>
      <sz val="16"/>
      <color indexed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52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1"/>
      </left>
      <right/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 style="thick">
        <color indexed="57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 style="thick">
        <color indexed="29"/>
      </top>
      <bottom/>
      <diagonal/>
    </border>
    <border>
      <left style="thick">
        <color indexed="10"/>
      </left>
      <right style="thick">
        <color indexed="10"/>
      </right>
      <top style="thick">
        <color indexed="49"/>
      </top>
      <bottom/>
      <diagonal/>
    </border>
    <border>
      <left style="thick">
        <color indexed="10"/>
      </left>
      <right style="thick">
        <color indexed="10"/>
      </right>
      <top style="thick">
        <color indexed="53"/>
      </top>
      <bottom/>
      <diagonal/>
    </border>
    <border>
      <left style="thick">
        <color indexed="10"/>
      </left>
      <right style="thick">
        <color indexed="10"/>
      </right>
      <top style="thick">
        <color indexed="55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medium">
        <color indexed="36"/>
      </left>
      <right/>
      <top style="medium">
        <color indexed="36"/>
      </top>
      <bottom style="medium">
        <color indexed="36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medium">
        <color indexed="11"/>
      </right>
      <top style="medium">
        <color indexed="11"/>
      </top>
      <bottom/>
      <diagonal/>
    </border>
    <border>
      <left/>
      <right style="medium">
        <color indexed="11"/>
      </right>
      <top/>
      <bottom/>
      <diagonal/>
    </border>
    <border>
      <left style="medium">
        <color indexed="11"/>
      </left>
      <right/>
      <top/>
      <bottom style="medium">
        <color indexed="11"/>
      </bottom>
      <diagonal/>
    </border>
    <border>
      <left/>
      <right/>
      <top/>
      <bottom style="medium">
        <color indexed="1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36"/>
      </left>
      <right style="thin">
        <color indexed="36"/>
      </right>
      <top style="thin">
        <color indexed="36"/>
      </top>
      <bottom style="thin">
        <color indexed="36"/>
      </bottom>
      <diagonal/>
    </border>
    <border>
      <left/>
      <right style="thin">
        <color indexed="36"/>
      </right>
      <top style="thin">
        <color indexed="36"/>
      </top>
      <bottom style="thin">
        <color indexed="3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 style="medium">
        <color indexed="36"/>
      </right>
      <top style="medium">
        <color indexed="36"/>
      </top>
      <bottom style="medium">
        <color indexed="36"/>
      </bottom>
      <diagonal/>
    </border>
    <border>
      <left/>
      <right/>
      <top style="medium">
        <color indexed="36"/>
      </top>
      <bottom style="medium">
        <color indexed="36"/>
      </bottom>
      <diagonal/>
    </border>
    <border>
      <left style="medium">
        <color indexed="11"/>
      </left>
      <right/>
      <top style="medium">
        <color indexed="11"/>
      </top>
      <bottom/>
      <diagonal/>
    </border>
    <border>
      <left/>
      <right/>
      <top style="medium">
        <color indexed="11"/>
      </top>
      <bottom/>
      <diagonal/>
    </border>
    <border>
      <left/>
      <right/>
      <top style="medium">
        <color indexed="10"/>
      </top>
      <bottom style="medium">
        <color indexed="10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20" fontId="0" fillId="2" borderId="0" xfId="0" applyNumberFormat="1" applyFill="1"/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165" fontId="1" fillId="0" borderId="0" xfId="0" applyNumberFormat="1" applyFont="1" applyBorder="1" applyAlignment="1">
      <alignment horizontal="center"/>
    </xf>
    <xf numFmtId="0" fontId="0" fillId="4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1" fillId="2" borderId="0" xfId="0" applyFont="1" applyFill="1" applyProtection="1">
      <protection hidden="1"/>
    </xf>
    <xf numFmtId="0" fontId="1" fillId="2" borderId="0" xfId="0" applyFont="1" applyFill="1" applyAlignment="1" applyProtection="1">
      <alignment horizontal="center"/>
      <protection hidden="1"/>
    </xf>
    <xf numFmtId="0" fontId="1" fillId="2" borderId="0" xfId="0" applyFont="1" applyFill="1" applyBorder="1" applyProtection="1">
      <protection hidden="1"/>
    </xf>
    <xf numFmtId="164" fontId="1" fillId="2" borderId="0" xfId="0" applyNumberFormat="1" applyFont="1" applyFill="1" applyBorder="1" applyAlignment="1" applyProtection="1">
      <alignment horizontal="center"/>
      <protection hidden="1"/>
    </xf>
    <xf numFmtId="0" fontId="1" fillId="2" borderId="0" xfId="0" applyFont="1" applyFill="1" applyBorder="1" applyAlignment="1" applyProtection="1">
      <alignment horizontal="center"/>
      <protection hidden="1"/>
    </xf>
    <xf numFmtId="0" fontId="1" fillId="2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1" fillId="5" borderId="3" xfId="0" applyFont="1" applyFill="1" applyBorder="1" applyProtection="1">
      <protection hidden="1"/>
    </xf>
    <xf numFmtId="0" fontId="1" fillId="5" borderId="3" xfId="0" applyFont="1" applyFill="1" applyBorder="1" applyAlignment="1" applyProtection="1">
      <alignment horizontal="center"/>
      <protection hidden="1"/>
    </xf>
    <xf numFmtId="0" fontId="1" fillId="5" borderId="3" xfId="0" applyNumberFormat="1" applyFont="1" applyFill="1" applyBorder="1" applyAlignment="1" applyProtection="1">
      <alignment horizontal="center"/>
      <protection hidden="1"/>
    </xf>
    <xf numFmtId="2" fontId="1" fillId="5" borderId="3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protection hidden="1"/>
    </xf>
    <xf numFmtId="0" fontId="0" fillId="6" borderId="0" xfId="0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1" fillId="0" borderId="4" xfId="0" applyFont="1" applyBorder="1" applyProtection="1">
      <protection hidden="1"/>
    </xf>
    <xf numFmtId="0" fontId="1" fillId="0" borderId="0" xfId="0" applyFont="1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locked="0" hidden="1"/>
    </xf>
    <xf numFmtId="0" fontId="0" fillId="7" borderId="0" xfId="0" applyFill="1" applyAlignment="1" applyProtection="1">
      <alignment horizontal="center"/>
      <protection hidden="1"/>
    </xf>
    <xf numFmtId="0" fontId="0" fillId="8" borderId="0" xfId="0" applyFill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8" borderId="0" xfId="0" applyNumberForma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164" fontId="0" fillId="0" borderId="0" xfId="0" applyNumberFormat="1" applyFill="1" applyAlignment="1" applyProtection="1">
      <alignment horizontal="center"/>
      <protection hidden="1"/>
    </xf>
    <xf numFmtId="0" fontId="4" fillId="8" borderId="5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165" fontId="1" fillId="0" borderId="0" xfId="0" applyNumberFormat="1" applyFont="1" applyBorder="1" applyAlignment="1" applyProtection="1">
      <alignment horizontal="center"/>
      <protection hidden="1"/>
    </xf>
    <xf numFmtId="0" fontId="0" fillId="9" borderId="6" xfId="0" applyFill="1" applyBorder="1" applyAlignment="1" applyProtection="1">
      <alignment horizontal="center"/>
      <protection hidden="1"/>
    </xf>
    <xf numFmtId="0" fontId="0" fillId="9" borderId="7" xfId="0" applyFill="1" applyBorder="1" applyAlignment="1" applyProtection="1">
      <alignment horizontal="center"/>
      <protection hidden="1"/>
    </xf>
    <xf numFmtId="0" fontId="0" fillId="10" borderId="8" xfId="0" applyFill="1" applyBorder="1" applyAlignment="1" applyProtection="1">
      <alignment horizontal="center"/>
      <protection hidden="1"/>
    </xf>
    <xf numFmtId="0" fontId="0" fillId="2" borderId="9" xfId="0" applyFill="1" applyBorder="1" applyAlignment="1" applyProtection="1">
      <alignment horizontal="center"/>
      <protection hidden="1"/>
    </xf>
    <xf numFmtId="0" fontId="0" fillId="8" borderId="10" xfId="0" applyFill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center"/>
      <protection hidden="1"/>
    </xf>
    <xf numFmtId="0" fontId="0" fillId="7" borderId="11" xfId="0" applyFill="1" applyBorder="1" applyAlignment="1" applyProtection="1">
      <alignment horizontal="center"/>
      <protection hidden="1"/>
    </xf>
    <xf numFmtId="0" fontId="0" fillId="7" borderId="12" xfId="0" applyFill="1" applyBorder="1" applyAlignment="1" applyProtection="1">
      <alignment horizontal="center"/>
      <protection hidden="1"/>
    </xf>
    <xf numFmtId="0" fontId="1" fillId="11" borderId="0" xfId="0" applyFont="1" applyFill="1" applyProtection="1">
      <protection hidden="1"/>
    </xf>
    <xf numFmtId="0" fontId="0" fillId="11" borderId="0" xfId="0" applyFill="1" applyProtection="1">
      <protection hidden="1"/>
    </xf>
    <xf numFmtId="0" fontId="1" fillId="11" borderId="13" xfId="0" applyFont="1" applyFill="1" applyBorder="1" applyAlignment="1" applyProtection="1">
      <alignment horizontal="center"/>
      <protection hidden="1"/>
    </xf>
    <xf numFmtId="0" fontId="1" fillId="11" borderId="2" xfId="0" applyFont="1" applyFill="1" applyBorder="1" applyAlignment="1" applyProtection="1">
      <alignment horizontal="center"/>
      <protection hidden="1"/>
    </xf>
    <xf numFmtId="0" fontId="1" fillId="12" borderId="0" xfId="0" applyFont="1" applyFill="1" applyProtection="1">
      <protection hidden="1"/>
    </xf>
    <xf numFmtId="0" fontId="0" fillId="12" borderId="0" xfId="0" applyFill="1" applyProtection="1">
      <protection hidden="1"/>
    </xf>
    <xf numFmtId="0" fontId="1" fillId="12" borderId="14" xfId="0" applyFont="1" applyFill="1" applyBorder="1" applyAlignment="1" applyProtection="1">
      <alignment horizontal="center"/>
      <protection hidden="1"/>
    </xf>
    <xf numFmtId="0" fontId="1" fillId="12" borderId="15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0" fillId="0" borderId="0" xfId="0" applyBorder="1"/>
    <xf numFmtId="0" fontId="0" fillId="6" borderId="0" xfId="0" applyFill="1" applyBorder="1"/>
    <xf numFmtId="0" fontId="0" fillId="3" borderId="16" xfId="0" applyFill="1" applyBorder="1"/>
    <xf numFmtId="0" fontId="0" fillId="0" borderId="17" xfId="0" applyBorder="1"/>
    <xf numFmtId="0" fontId="1" fillId="0" borderId="18" xfId="0" applyFont="1" applyBorder="1" applyProtection="1">
      <protection hidden="1"/>
    </xf>
    <xf numFmtId="165" fontId="1" fillId="0" borderId="19" xfId="0" applyNumberFormat="1" applyFont="1" applyBorder="1" applyAlignment="1" applyProtection="1">
      <alignment horizontal="center"/>
      <protection locked="0" hidden="1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center"/>
      <protection locked="0"/>
    </xf>
    <xf numFmtId="165" fontId="1" fillId="0" borderId="17" xfId="0" applyNumberFormat="1" applyFont="1" applyBorder="1" applyAlignment="1">
      <alignment horizontal="center"/>
    </xf>
    <xf numFmtId="165" fontId="1" fillId="6" borderId="0" xfId="0" applyNumberFormat="1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6" fillId="0" borderId="0" xfId="0" applyFont="1"/>
    <xf numFmtId="2" fontId="0" fillId="2" borderId="0" xfId="0" applyNumberFormat="1" applyFill="1" applyAlignment="1" applyProtection="1">
      <alignment horizontal="center"/>
      <protection locked="0" hidden="1"/>
    </xf>
    <xf numFmtId="2" fontId="0" fillId="10" borderId="7" xfId="0" applyNumberFormat="1" applyFill="1" applyBorder="1" applyAlignment="1" applyProtection="1">
      <alignment horizontal="center"/>
      <protection hidden="1"/>
    </xf>
    <xf numFmtId="2" fontId="0" fillId="2" borderId="7" xfId="0" applyNumberFormat="1" applyFill="1" applyBorder="1" applyAlignment="1" applyProtection="1">
      <alignment horizontal="center"/>
      <protection hidden="1"/>
    </xf>
    <xf numFmtId="0" fontId="1" fillId="0" borderId="0" xfId="0" applyFont="1"/>
    <xf numFmtId="2" fontId="1" fillId="0" borderId="1" xfId="0" applyNumberFormat="1" applyFont="1" applyFill="1" applyBorder="1" applyAlignment="1" applyProtection="1">
      <alignment horizontal="center"/>
      <protection hidden="1"/>
    </xf>
    <xf numFmtId="2" fontId="1" fillId="2" borderId="0" xfId="0" applyNumberFormat="1" applyFont="1" applyFill="1" applyAlignment="1" applyProtection="1">
      <alignment horizontal="center"/>
      <protection hidden="1"/>
    </xf>
    <xf numFmtId="167" fontId="1" fillId="11" borderId="2" xfId="0" applyNumberFormat="1" applyFont="1" applyFill="1" applyBorder="1" applyAlignment="1" applyProtection="1">
      <alignment horizontal="center"/>
      <protection hidden="1"/>
    </xf>
    <xf numFmtId="2" fontId="1" fillId="12" borderId="14" xfId="0" applyNumberFormat="1" applyFont="1" applyFill="1" applyBorder="1" applyAlignment="1" applyProtection="1">
      <alignment horizontal="center"/>
      <protection hidden="1"/>
    </xf>
    <xf numFmtId="2" fontId="0" fillId="0" borderId="0" xfId="0" applyNumberFormat="1" applyFill="1" applyAlignment="1">
      <alignment horizontal="center"/>
    </xf>
    <xf numFmtId="2" fontId="0" fillId="0" borderId="0" xfId="0" applyNumberFormat="1" applyFill="1" applyAlignment="1" applyProtection="1">
      <alignment horizontal="center"/>
      <protection hidden="1"/>
    </xf>
    <xf numFmtId="0" fontId="1" fillId="4" borderId="20" xfId="0" applyFont="1" applyFill="1" applyBorder="1" applyAlignment="1">
      <alignment horizontal="center" vertical="center"/>
    </xf>
    <xf numFmtId="0" fontId="13" fillId="13" borderId="0" xfId="0" applyFont="1" applyFill="1" applyBorder="1"/>
    <xf numFmtId="170" fontId="13" fillId="13" borderId="0" xfId="0" applyNumberFormat="1" applyFont="1" applyFill="1" applyBorder="1" applyAlignment="1">
      <alignment horizontal="center"/>
    </xf>
    <xf numFmtId="0" fontId="8" fillId="2" borderId="21" xfId="0" applyFont="1" applyFill="1" applyBorder="1" applyAlignment="1" applyProtection="1">
      <alignment horizontal="center"/>
      <protection hidden="1"/>
    </xf>
    <xf numFmtId="0" fontId="8" fillId="2" borderId="22" xfId="0" applyFont="1" applyFill="1" applyBorder="1" applyAlignment="1" applyProtection="1">
      <alignment horizontal="center"/>
      <protection hidden="1"/>
    </xf>
    <xf numFmtId="0" fontId="8" fillId="2" borderId="23" xfId="0" applyFont="1" applyFill="1" applyBorder="1" applyAlignment="1" applyProtection="1">
      <alignment horizontal="center"/>
      <protection hidden="1"/>
    </xf>
    <xf numFmtId="0" fontId="9" fillId="8" borderId="0" xfId="0" applyFont="1" applyFill="1" applyAlignment="1">
      <alignment horizontal="center" wrapText="1"/>
    </xf>
    <xf numFmtId="0" fontId="9" fillId="8" borderId="0" xfId="0" applyFont="1" applyFill="1" applyAlignment="1">
      <alignment horizontal="center" vertical="justify"/>
    </xf>
    <xf numFmtId="0" fontId="9" fillId="8" borderId="0" xfId="0" applyFont="1" applyFill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2" fontId="9" fillId="0" borderId="0" xfId="0" applyNumberFormat="1" applyFont="1" applyAlignment="1">
      <alignment horizontal="center"/>
    </xf>
    <xf numFmtId="2" fontId="10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Fill="1" applyAlignment="1" applyProtection="1">
      <alignment horizontal="center"/>
      <protection locked="0"/>
    </xf>
    <xf numFmtId="166" fontId="9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center"/>
    </xf>
    <xf numFmtId="166" fontId="9" fillId="0" borderId="0" xfId="0" applyNumberFormat="1" applyFont="1" applyFill="1" applyAlignment="1">
      <alignment horizontal="left"/>
    </xf>
    <xf numFmtId="166" fontId="9" fillId="0" borderId="0" xfId="0" applyNumberFormat="1" applyFont="1" applyAlignment="1">
      <alignment horizontal="left" wrapText="1"/>
    </xf>
    <xf numFmtId="2" fontId="0" fillId="0" borderId="24" xfId="0" applyNumberFormat="1" applyFill="1" applyBorder="1" applyAlignment="1">
      <alignment horizontal="center"/>
    </xf>
    <xf numFmtId="167" fontId="0" fillId="0" borderId="24" xfId="0" applyNumberForma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2" fontId="0" fillId="0" borderId="25" xfId="0" applyNumberFormat="1" applyFill="1" applyBorder="1" applyAlignment="1">
      <alignment horizontal="center"/>
    </xf>
    <xf numFmtId="0" fontId="0" fillId="0" borderId="24" xfId="0" applyFill="1" applyBorder="1" applyAlignment="1" applyProtection="1">
      <alignment horizontal="center"/>
      <protection hidden="1"/>
    </xf>
    <xf numFmtId="2" fontId="0" fillId="0" borderId="24" xfId="0" applyNumberFormat="1" applyFill="1" applyBorder="1" applyAlignment="1" applyProtection="1">
      <alignment horizontal="center"/>
      <protection hidden="1"/>
    </xf>
    <xf numFmtId="0" fontId="9" fillId="8" borderId="0" xfId="0" applyFont="1" applyFill="1" applyAlignment="1">
      <alignment horizontal="center" vertical="center" wrapText="1"/>
    </xf>
    <xf numFmtId="0" fontId="0" fillId="0" borderId="24" xfId="0" applyNumberFormat="1" applyFill="1" applyBorder="1" applyAlignment="1">
      <alignment horizontal="center"/>
    </xf>
    <xf numFmtId="2" fontId="0" fillId="0" borderId="24" xfId="0" applyNumberFormat="1" applyFill="1" applyBorder="1"/>
    <xf numFmtId="168" fontId="0" fillId="0" borderId="24" xfId="0" applyNumberForma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justify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2" fontId="0" fillId="0" borderId="24" xfId="0" applyNumberFormat="1" applyBorder="1"/>
    <xf numFmtId="0" fontId="10" fillId="0" borderId="0" xfId="0" applyNumberFormat="1" applyFont="1" applyAlignment="1" applyProtection="1">
      <alignment horizontal="center"/>
      <protection hidden="1"/>
    </xf>
    <xf numFmtId="169" fontId="11" fillId="0" borderId="0" xfId="0" applyNumberFormat="1" applyFont="1" applyBorder="1"/>
    <xf numFmtId="168" fontId="10" fillId="0" borderId="0" xfId="0" applyNumberFormat="1" applyFont="1" applyAlignment="1">
      <alignment horizontal="center"/>
    </xf>
    <xf numFmtId="0" fontId="0" fillId="3" borderId="21" xfId="0" applyFill="1" applyBorder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1" fillId="3" borderId="20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0" xfId="0" applyFont="1" applyBorder="1"/>
    <xf numFmtId="169" fontId="12" fillId="0" borderId="0" xfId="0" applyNumberFormat="1" applyFont="1" applyBorder="1"/>
    <xf numFmtId="169" fontId="1" fillId="0" borderId="0" xfId="0" applyNumberFormat="1" applyFont="1" applyBorder="1"/>
    <xf numFmtId="0" fontId="15" fillId="0" borderId="0" xfId="0" applyFont="1" applyAlignment="1">
      <alignment horizontal="center"/>
    </xf>
    <xf numFmtId="165" fontId="1" fillId="0" borderId="21" xfId="0" applyNumberFormat="1" applyFont="1" applyBorder="1" applyAlignment="1" applyProtection="1">
      <alignment horizontal="center"/>
      <protection hidden="1"/>
    </xf>
    <xf numFmtId="165" fontId="1" fillId="0" borderId="22" xfId="0" applyNumberFormat="1" applyFont="1" applyBorder="1" applyAlignment="1" applyProtection="1">
      <alignment horizontal="center"/>
      <protection hidden="1"/>
    </xf>
    <xf numFmtId="165" fontId="1" fillId="0" borderId="23" xfId="0" applyNumberFormat="1" applyFont="1" applyBorder="1" applyAlignment="1" applyProtection="1">
      <alignment horizontal="center"/>
      <protection hidden="1"/>
    </xf>
    <xf numFmtId="165" fontId="1" fillId="15" borderId="20" xfId="0" applyNumberFormat="1" applyFont="1" applyFill="1" applyBorder="1" applyAlignment="1" applyProtection="1">
      <alignment horizontal="center"/>
      <protection hidden="1"/>
    </xf>
    <xf numFmtId="0" fontId="13" fillId="0" borderId="0" xfId="0" applyFont="1" applyFill="1" applyBorder="1"/>
    <xf numFmtId="170" fontId="13" fillId="0" borderId="0" xfId="0" applyNumberFormat="1" applyFont="1" applyFill="1" applyBorder="1" applyAlignment="1">
      <alignment horizontal="center"/>
    </xf>
    <xf numFmtId="0" fontId="13" fillId="16" borderId="0" xfId="0" applyFont="1" applyFill="1" applyBorder="1"/>
    <xf numFmtId="0" fontId="1" fillId="3" borderId="0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11" borderId="0" xfId="0" applyFont="1" applyFill="1" applyBorder="1" applyAlignment="1" applyProtection="1">
      <alignment horizontal="center"/>
      <protection hidden="1"/>
    </xf>
    <xf numFmtId="0" fontId="1" fillId="12" borderId="0" xfId="0" applyFont="1" applyFill="1" applyBorder="1" applyAlignment="1" applyProtection="1">
      <alignment horizontal="center"/>
      <protection hidden="1"/>
    </xf>
    <xf numFmtId="0" fontId="1" fillId="17" borderId="0" xfId="0" applyFont="1" applyFill="1" applyBorder="1" applyAlignment="1" applyProtection="1">
      <alignment horizontal="center" vertical="center" wrapText="1"/>
      <protection hidden="1"/>
    </xf>
    <xf numFmtId="2" fontId="1" fillId="0" borderId="0" xfId="0" applyNumberFormat="1" applyFont="1" applyBorder="1" applyAlignment="1" applyProtection="1">
      <alignment horizontal="center"/>
      <protection hidden="1"/>
    </xf>
    <xf numFmtId="0" fontId="5" fillId="0" borderId="0" xfId="0" applyFont="1" applyAlignment="1">
      <alignment horizontal="center"/>
    </xf>
    <xf numFmtId="0" fontId="1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2" fontId="1" fillId="0" borderId="0" xfId="0" applyNumberFormat="1" applyFont="1" applyFill="1" applyBorder="1" applyAlignment="1" applyProtection="1">
      <alignment horizontal="center"/>
      <protection hidden="1"/>
    </xf>
    <xf numFmtId="0" fontId="7" fillId="4" borderId="27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 applyAlignment="1"/>
    <xf numFmtId="0" fontId="0" fillId="0" borderId="0" xfId="0" applyAlignment="1"/>
    <xf numFmtId="0" fontId="0" fillId="4" borderId="0" xfId="0" applyFill="1" applyAlignment="1">
      <alignment horizontal="right"/>
    </xf>
    <xf numFmtId="0" fontId="1" fillId="0" borderId="13" xfId="0" applyFont="1" applyBorder="1" applyAlignment="1" applyProtection="1">
      <protection hidden="1"/>
    </xf>
    <xf numFmtId="0" fontId="1" fillId="0" borderId="30" xfId="0" applyFont="1" applyBorder="1" applyAlignment="1" applyProtection="1">
      <protection hidden="1"/>
    </xf>
    <xf numFmtId="0" fontId="1" fillId="0" borderId="29" xfId="0" applyFont="1" applyBorder="1" applyAlignment="1" applyProtection="1">
      <protection hidden="1"/>
    </xf>
    <xf numFmtId="2" fontId="1" fillId="12" borderId="28" xfId="0" applyNumberFormat="1" applyFont="1" applyFill="1" applyBorder="1" applyAlignment="1" applyProtection="1">
      <alignment horizontal="center"/>
      <protection hidden="1"/>
    </xf>
    <xf numFmtId="2" fontId="1" fillId="12" borderId="33" xfId="0" applyNumberFormat="1" applyFont="1" applyFill="1" applyBorder="1" applyAlignment="1" applyProtection="1">
      <alignment horizontal="center"/>
      <protection hidden="1"/>
    </xf>
    <xf numFmtId="2" fontId="1" fillId="12" borderId="15" xfId="0" applyNumberFormat="1" applyFont="1" applyFill="1" applyBorder="1" applyAlignment="1" applyProtection="1">
      <alignment horizontal="center"/>
      <protection hidden="1"/>
    </xf>
    <xf numFmtId="2" fontId="1" fillId="11" borderId="13" xfId="0" applyNumberFormat="1" applyFont="1" applyFill="1" applyBorder="1" applyAlignment="1" applyProtection="1">
      <alignment horizontal="center"/>
      <protection hidden="1"/>
    </xf>
    <xf numFmtId="2" fontId="1" fillId="11" borderId="30" xfId="0" applyNumberFormat="1" applyFont="1" applyFill="1" applyBorder="1" applyAlignment="1" applyProtection="1">
      <alignment horizontal="center"/>
      <protection hidden="1"/>
    </xf>
    <xf numFmtId="2" fontId="1" fillId="11" borderId="29" xfId="0" applyNumberFormat="1" applyFont="1" applyFill="1" applyBorder="1" applyAlignment="1" applyProtection="1">
      <alignment horizontal="center"/>
      <protection hidden="1"/>
    </xf>
    <xf numFmtId="0" fontId="1" fillId="14" borderId="31" xfId="0" applyFont="1" applyFill="1" applyBorder="1" applyAlignment="1" applyProtection="1">
      <alignment horizontal="center"/>
      <protection hidden="1"/>
    </xf>
    <xf numFmtId="0" fontId="1" fillId="14" borderId="32" xfId="0" applyFont="1" applyFill="1" applyBorder="1" applyAlignment="1" applyProtection="1">
      <alignment horizontal="center"/>
      <protection hidden="1"/>
    </xf>
    <xf numFmtId="0" fontId="0" fillId="14" borderId="32" xfId="0" applyFill="1" applyBorder="1" applyAlignment="1" applyProtection="1">
      <protection hidden="1"/>
    </xf>
    <xf numFmtId="0" fontId="0" fillId="0" borderId="32" xfId="0" applyBorder="1" applyAlignment="1"/>
  </cellXfs>
  <cellStyles count="1">
    <cellStyle name="Normal" xfId="0" builtinId="0"/>
  </cellStyles>
  <dxfs count="107">
    <dxf>
      <fill>
        <patternFill>
          <bgColor indexed="57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ont>
        <color rgb="FF00B050"/>
      </font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G38"/>
  <sheetViews>
    <sheetView zoomScale="80" zoomScaleNormal="80" workbookViewId="0">
      <pane ySplit="1" topLeftCell="A2" activePane="bottomLeft" state="frozen"/>
      <selection pane="bottomLeft" activeCell="K8" sqref="K8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3" ht="30.75" customHeight="1" thickBot="1">
      <c r="A1" s="79" t="s">
        <v>26</v>
      </c>
      <c r="B1" s="147"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131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107" t="s">
        <v>135</v>
      </c>
      <c r="AF1" s="87" t="s">
        <v>60</v>
      </c>
    </row>
    <row r="2" spans="1:33" ht="9.75" customHeight="1">
      <c r="A2" s="112"/>
      <c r="B2" s="113"/>
      <c r="C2" s="111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3">
      <c r="A3" s="129" t="str">
        <f>CONCATENATE(C3," ",$A$1," ",$B$1)</f>
        <v>1 Avril 2014</v>
      </c>
      <c r="B3" s="97">
        <f>DATE(B1,MONTH("1 " &amp; A1),1)</f>
        <v>41730</v>
      </c>
      <c r="C3" s="98">
        <v>1</v>
      </c>
      <c r="D3" s="88"/>
      <c r="E3" s="88" t="s">
        <v>6</v>
      </c>
      <c r="F3" s="89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>7.5</v>
      </c>
      <c r="G3" s="90">
        <f>IF(OR(E3="Matin",E3="Nuit",E3="Journée",E3="Après-midi"),0.16,"")</f>
        <v>0.16</v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>
        <f>IF(OR(E3="Matin",E3="Nuit",E3="Journée",E3="Après-midi"),0.5,"")</f>
        <v>0.5</v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>
        <f>IF(OR(E3="Matin",E3="Nuit",E3="Journée",E3="Après-midi",E3="Formation"),1,"")</f>
        <v>1</v>
      </c>
      <c r="AC3" s="92">
        <f>IF(OR(E3="Matin",E3="Nuit",E3="Après-midi"),1,"")</f>
        <v>1</v>
      </c>
      <c r="AD3" s="93">
        <f>IF(OR(E3="Matin",E3="après-midi",E3="nuit",E3="Journée",E3="Astreinte +1 dep"),Données!$C$14,IF(OR(E3="Astreinte +2 dep"),Données!$C$14*2,IF(OR(E3="Astreinte +3 dep"),Données!$C$14*3,IF(E3="Astreinte +4 dep",Données!$C$14*4,""))))</f>
        <v>50.7</v>
      </c>
      <c r="AE3" s="94">
        <v>3.2955000000000001</v>
      </c>
      <c r="AF3" s="121">
        <v>3.2955000000000001</v>
      </c>
      <c r="AG3" s="95"/>
    </row>
    <row r="4" spans="1:33">
      <c r="A4" s="129" t="str">
        <f t="shared" ref="A4:A33" si="2">CONCATENATE(C4," ",$A$1," ",$B$1)</f>
        <v>2 Avril 2014</v>
      </c>
      <c r="B4" s="97">
        <f>B3+1</f>
        <v>41731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</row>
    <row r="5" spans="1:33">
      <c r="A5" s="129" t="str">
        <f t="shared" si="2"/>
        <v>3 Avril 2014</v>
      </c>
      <c r="B5" s="97">
        <f t="shared" ref="B5:C30" si="17">B4+1</f>
        <v>41732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</row>
    <row r="6" spans="1:33">
      <c r="A6" s="129" t="str">
        <f t="shared" si="2"/>
        <v>4 Avril 2014</v>
      </c>
      <c r="B6" s="97">
        <f t="shared" si="17"/>
        <v>41733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</row>
    <row r="7" spans="1:33">
      <c r="A7" s="129" t="str">
        <f t="shared" si="2"/>
        <v>5 Avril 2014</v>
      </c>
      <c r="B7" s="99">
        <f t="shared" si="17"/>
        <v>41734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</row>
    <row r="8" spans="1:33">
      <c r="A8" s="129" t="str">
        <f t="shared" si="2"/>
        <v>6 Avril 2014</v>
      </c>
      <c r="B8" s="99">
        <f t="shared" si="17"/>
        <v>41735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</row>
    <row r="9" spans="1:33">
      <c r="A9" s="129" t="str">
        <f t="shared" si="2"/>
        <v>7 Avril 2014</v>
      </c>
      <c r="B9" s="97">
        <f t="shared" si="17"/>
        <v>41736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</row>
    <row r="10" spans="1:33">
      <c r="A10" s="129" t="str">
        <f t="shared" si="2"/>
        <v>8 Avril 2014</v>
      </c>
      <c r="B10" s="97">
        <f t="shared" si="17"/>
        <v>41737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</row>
    <row r="11" spans="1:33">
      <c r="A11" s="129" t="str">
        <f t="shared" si="2"/>
        <v>9 Avril 2014</v>
      </c>
      <c r="B11" s="97">
        <f t="shared" si="17"/>
        <v>41738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</row>
    <row r="12" spans="1:33">
      <c r="A12" s="129" t="str">
        <f t="shared" si="2"/>
        <v>10 Avril 2014</v>
      </c>
      <c r="B12" s="97">
        <f t="shared" si="17"/>
        <v>41739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</row>
    <row r="13" spans="1:33">
      <c r="A13" s="129" t="str">
        <f t="shared" si="2"/>
        <v>11 Avril 2014</v>
      </c>
      <c r="B13" s="97">
        <f t="shared" si="17"/>
        <v>41740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</row>
    <row r="14" spans="1:33">
      <c r="A14" s="129" t="str">
        <f t="shared" si="2"/>
        <v>12 Avril 2014</v>
      </c>
      <c r="B14" s="97">
        <f t="shared" si="17"/>
        <v>41741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</row>
    <row r="15" spans="1:33">
      <c r="A15" s="129" t="str">
        <f t="shared" si="2"/>
        <v>13 Avril 2014</v>
      </c>
      <c r="B15" s="97">
        <f t="shared" si="17"/>
        <v>41742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</row>
    <row r="16" spans="1:33">
      <c r="A16" s="129" t="str">
        <f t="shared" si="2"/>
        <v>14 Avril 2014</v>
      </c>
      <c r="B16" s="97">
        <f t="shared" si="17"/>
        <v>41743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</row>
    <row r="17" spans="1:33">
      <c r="A17" s="129" t="str">
        <f t="shared" si="2"/>
        <v>15 Avril 2014</v>
      </c>
      <c r="B17" s="97">
        <f t="shared" si="17"/>
        <v>41744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</row>
    <row r="18" spans="1:33">
      <c r="A18" s="129" t="str">
        <f t="shared" si="2"/>
        <v>16 Avril 2014</v>
      </c>
      <c r="B18" s="97">
        <f t="shared" si="17"/>
        <v>41745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</row>
    <row r="19" spans="1:33">
      <c r="A19" s="129" t="str">
        <f t="shared" si="2"/>
        <v>17 Avril 2014</v>
      </c>
      <c r="B19" s="97">
        <f t="shared" si="17"/>
        <v>41746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</row>
    <row r="20" spans="1:33">
      <c r="A20" s="129" t="str">
        <f t="shared" si="2"/>
        <v>18 Avril 2014</v>
      </c>
      <c r="B20" s="97">
        <f t="shared" si="17"/>
        <v>41747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</row>
    <row r="21" spans="1:33">
      <c r="A21" s="129" t="str">
        <f t="shared" si="2"/>
        <v>19 Avril 2014</v>
      </c>
      <c r="B21" s="97">
        <f t="shared" si="17"/>
        <v>41748</v>
      </c>
      <c r="C21" s="98">
        <f t="shared" si="17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</row>
    <row r="22" spans="1:33">
      <c r="A22" s="129" t="str">
        <f t="shared" si="2"/>
        <v>20 Avril 2014</v>
      </c>
      <c r="B22" s="97">
        <f t="shared" si="17"/>
        <v>41749</v>
      </c>
      <c r="C22" s="98">
        <f t="shared" si="17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</row>
    <row r="23" spans="1:33">
      <c r="A23" s="129" t="str">
        <f t="shared" si="2"/>
        <v>21 Avril 2014</v>
      </c>
      <c r="B23" s="97">
        <f t="shared" si="17"/>
        <v>41750</v>
      </c>
      <c r="C23" s="98">
        <f t="shared" si="17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</row>
    <row r="24" spans="1:33">
      <c r="A24" s="129" t="str">
        <f t="shared" si="2"/>
        <v>22 Avril 2014</v>
      </c>
      <c r="B24" s="97">
        <f t="shared" si="17"/>
        <v>41751</v>
      </c>
      <c r="C24" s="98">
        <f t="shared" si="17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</row>
    <row r="25" spans="1:33">
      <c r="A25" s="129" t="str">
        <f t="shared" si="2"/>
        <v>23 Avril 2014</v>
      </c>
      <c r="B25" s="97">
        <f t="shared" si="17"/>
        <v>41752</v>
      </c>
      <c r="C25" s="98">
        <f t="shared" si="17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</row>
    <row r="26" spans="1:33">
      <c r="A26" s="129" t="str">
        <f t="shared" si="2"/>
        <v>24 Avril 2014</v>
      </c>
      <c r="B26" s="97">
        <f t="shared" si="17"/>
        <v>41753</v>
      </c>
      <c r="C26" s="98">
        <f t="shared" si="17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</row>
    <row r="27" spans="1:33">
      <c r="A27" s="129" t="str">
        <f t="shared" si="2"/>
        <v>25 Avril 2014</v>
      </c>
      <c r="B27" s="97">
        <f t="shared" si="17"/>
        <v>41754</v>
      </c>
      <c r="C27" s="98">
        <f t="shared" si="17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</row>
    <row r="28" spans="1:33">
      <c r="A28" s="129" t="str">
        <f t="shared" si="2"/>
        <v>26 Avril 2014</v>
      </c>
      <c r="B28" s="97">
        <f t="shared" si="17"/>
        <v>41755</v>
      </c>
      <c r="C28" s="98">
        <f t="shared" si="17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</row>
    <row r="29" spans="1:33">
      <c r="A29" s="129" t="str">
        <f t="shared" si="2"/>
        <v>27 Avril 2014</v>
      </c>
      <c r="B29" s="97">
        <f t="shared" si="17"/>
        <v>41756</v>
      </c>
      <c r="C29" s="98">
        <f t="shared" si="17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</row>
    <row r="30" spans="1:33">
      <c r="A30" s="129" t="str">
        <f t="shared" si="2"/>
        <v>28 Avril 2014</v>
      </c>
      <c r="B30" s="97">
        <f t="shared" si="17"/>
        <v>41757</v>
      </c>
      <c r="C30" s="98">
        <f t="shared" si="17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</row>
    <row r="31" spans="1:33">
      <c r="A31" s="129" t="str">
        <f t="shared" si="2"/>
        <v>29 Avril 2014</v>
      </c>
      <c r="B31" s="97">
        <f>IF(MONTH($B$30+1)=MONTH($B$3),$B$30+1,"")</f>
        <v>41758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</row>
    <row r="32" spans="1:33">
      <c r="A32" s="129" t="str">
        <f t="shared" si="2"/>
        <v>30 Avril 2014</v>
      </c>
      <c r="B32" s="97">
        <f>IF(MONTH($B$30+2)=MONTH($B$3),$B$30+2,"")</f>
        <v>41759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</row>
    <row r="33" spans="1:33">
      <c r="A33" s="129" t="str">
        <f t="shared" si="2"/>
        <v xml:space="preserve"> Avril 2014</v>
      </c>
      <c r="B33" s="100" t="str">
        <f>IF(MONTH($B$30+3)=MONTH($B$3),$B$30+3,"")</f>
        <v/>
      </c>
      <c r="C33" s="98" t="str">
        <f>IF(B33&lt;&gt;"",C32+1,"")</f>
        <v/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</row>
    <row r="34" spans="1:33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</row>
    <row r="35" spans="1:33" s="20" customFormat="1" ht="15.75" customHeight="1">
      <c r="A35" s="149"/>
      <c r="B35" s="150"/>
      <c r="C35" s="150"/>
      <c r="D35" s="150"/>
      <c r="E35" s="150"/>
      <c r="F35" s="101">
        <f>SUM(F3:F33)</f>
        <v>7.5</v>
      </c>
      <c r="G35" s="78">
        <f>SUM(G3:G33)</f>
        <v>0.16</v>
      </c>
      <c r="H35" s="101">
        <f>SUM(H3:H33)</f>
        <v>0</v>
      </c>
      <c r="I35" s="35">
        <f>SUM(I3:I33)</f>
        <v>0</v>
      </c>
      <c r="J35" s="35"/>
      <c r="K35" s="101">
        <f t="shared" ref="K35:Q35" si="19">SUM(K3:K33)</f>
        <v>0.5</v>
      </c>
      <c r="L35" s="102">
        <f t="shared" si="19"/>
        <v>0</v>
      </c>
      <c r="M35" s="35">
        <f t="shared" si="19"/>
        <v>0</v>
      </c>
      <c r="N35" s="103">
        <f t="shared" si="19"/>
        <v>0</v>
      </c>
      <c r="O35" s="103">
        <f t="shared" si="19"/>
        <v>0</v>
      </c>
      <c r="P35" s="101">
        <f t="shared" si="19"/>
        <v>0</v>
      </c>
      <c r="Q35" s="101">
        <f t="shared" si="19"/>
        <v>0</v>
      </c>
      <c r="R35" s="101">
        <f>SUM(R3:R33)</f>
        <v>0</v>
      </c>
      <c r="S35" s="35">
        <f t="shared" ref="S35:X35" si="20">SUM(S3:S33)</f>
        <v>0</v>
      </c>
      <c r="T35" s="35">
        <f t="shared" si="20"/>
        <v>0</v>
      </c>
      <c r="U35" s="105">
        <f t="shared" si="20"/>
        <v>0</v>
      </c>
      <c r="V35" s="106">
        <f t="shared" si="20"/>
        <v>0</v>
      </c>
      <c r="W35" s="108">
        <f t="shared" si="20"/>
        <v>0</v>
      </c>
      <c r="X35" s="104">
        <f t="shared" si="20"/>
        <v>0</v>
      </c>
      <c r="Y35" s="77"/>
      <c r="Z35" s="108">
        <f>SUM(Z3:Z33)</f>
        <v>0</v>
      </c>
      <c r="AA35" s="77"/>
      <c r="AB35" s="108">
        <f>SUM(AB3:AB33)</f>
        <v>1</v>
      </c>
      <c r="AC35" s="108">
        <f>SUM(AC3:AC33)</f>
        <v>1</v>
      </c>
      <c r="AD35" s="101">
        <f>SUM(AD3:AD33)</f>
        <v>50.7</v>
      </c>
      <c r="AE35" s="109">
        <f>SUM(AE3:AE33)</f>
        <v>3.2955000000000001</v>
      </c>
      <c r="AF35" s="110">
        <f>SUM(AF3:AF33)</f>
        <v>3.2955000000000001</v>
      </c>
    </row>
    <row r="36" spans="1:33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8" spans="1:33">
      <c r="A38" s="151" t="s">
        <v>101</v>
      </c>
      <c r="B38" s="151"/>
      <c r="C38" s="151"/>
      <c r="D38" s="151"/>
      <c r="E38" s="151"/>
      <c r="F38" s="118">
        <f>Données!C2-F35</f>
        <v>1574.5</v>
      </c>
    </row>
  </sheetData>
  <mergeCells count="3">
    <mergeCell ref="B1:C1"/>
    <mergeCell ref="A35:E35"/>
    <mergeCell ref="A38:E38"/>
  </mergeCells>
  <phoneticPr fontId="14" type="noConversion"/>
  <conditionalFormatting sqref="F3:H35 I35 Z35 AB3:AF35 K3:X35">
    <cfRule type="expression" dxfId="106" priority="13">
      <formula>F3&lt;&gt;""</formula>
    </cfRule>
  </conditionalFormatting>
  <conditionalFormatting sqref="B3:E33">
    <cfRule type="expression" dxfId="105" priority="1">
      <formula>COUNTIF(JF,$A3)</formula>
    </cfRule>
    <cfRule type="expression" dxfId="104" priority="8">
      <formula>WEEKDAY($B3,2)&gt;5</formula>
    </cfRule>
  </conditionalFormatting>
  <conditionalFormatting sqref="E3:E33">
    <cfRule type="expression" dxfId="103" priority="5">
      <formula>OR($E3="Cp",$E3="Tps Habillage",$E3="Jrs ancien",$E3="Rc Samedi",$E3="Récup",$E3="RC Nuit",$E3="RC Jrs Férié",$E3="Cp Fraction")</formula>
    </cfRule>
    <cfRule type="expression" dxfId="102" priority="6">
      <formula>E3="Formation"</formula>
    </cfRule>
    <cfRule type="expression" dxfId="101" priority="7">
      <formula>OR($E3="Maladie",$E3="Accident Travail",$E3="Abs.auto non payée")</formula>
    </cfRule>
  </conditionalFormatting>
  <conditionalFormatting sqref="I3:I33">
    <cfRule type="expression" dxfId="100" priority="2">
      <formula>AND(I3&lt;&gt;"",J3&lt;&gt;"x")</formula>
    </cfRule>
    <cfRule type="expression" dxfId="99" priority="3">
      <formula>J3="x"</formula>
    </cfRule>
  </conditionalFormatting>
  <dataValidations count="3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  <dataValidation type="list" allowBlank="1" showInputMessage="1" showErrorMessage="1" sqref="B1">
      <formula1>année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H22" sqref="H22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27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11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Mai 2014</v>
      </c>
      <c r="B3" s="97">
        <f>DATE(B1,MONTH("1 " &amp; A1),1)</f>
        <v>41760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Mai 2014</v>
      </c>
      <c r="B4" s="97">
        <f>B3+1</f>
        <v>41761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Mai 2014</v>
      </c>
      <c r="B5" s="97">
        <f t="shared" ref="B5:C20" si="17">B4+1</f>
        <v>41762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Mai 2014</v>
      </c>
      <c r="B6" s="97">
        <f t="shared" si="17"/>
        <v>41763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Mai 2014</v>
      </c>
      <c r="B7" s="99">
        <f t="shared" si="17"/>
        <v>41764</v>
      </c>
      <c r="C7" s="98">
        <f t="shared" si="17"/>
        <v>5</v>
      </c>
      <c r="D7" s="96"/>
      <c r="E7" s="96" t="s">
        <v>4</v>
      </c>
      <c r="F7" s="89">
        <f t="shared" si="0"/>
        <v>7.5</v>
      </c>
      <c r="G7" s="90">
        <f t="shared" si="3"/>
        <v>0.16</v>
      </c>
      <c r="H7" s="90" t="str">
        <f t="shared" si="4"/>
        <v/>
      </c>
      <c r="I7" s="91" t="str">
        <f t="shared" si="5"/>
        <v/>
      </c>
      <c r="J7" s="91"/>
      <c r="K7" s="90">
        <f t="shared" si="6"/>
        <v>0.5</v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>
        <f t="shared" si="15"/>
        <v>1</v>
      </c>
      <c r="AC7" s="92">
        <f t="shared" si="16"/>
        <v>1</v>
      </c>
      <c r="AD7" s="93">
        <f>IF(OR(E7="Matin",E7="après-midi",E7="nuit",E7="Journée",E7="Astreinte +1 dep"),Données!$C$14,IF(OR(E7="Astreinte +2 dep"),Données!$C$14*2,IF(OR(E7="Astreinte +3 dep"),Données!$C$14*3,IF(E7="Astreinte +4 dep",Données!$C$14*4,""))))</f>
        <v>50.7</v>
      </c>
      <c r="AE7" s="94">
        <v>3.2955000000000001</v>
      </c>
      <c r="AF7" s="121">
        <v>3.2955000000000001</v>
      </c>
      <c r="AG7" s="95"/>
      <c r="AH7" s="95"/>
    </row>
    <row r="8" spans="1:34">
      <c r="A8" s="129" t="str">
        <f t="shared" si="2"/>
        <v>6 Mai 2014</v>
      </c>
      <c r="B8" s="99">
        <f t="shared" si="17"/>
        <v>41765</v>
      </c>
      <c r="C8" s="98">
        <f t="shared" si="17"/>
        <v>6</v>
      </c>
      <c r="D8" s="96"/>
      <c r="E8" s="96" t="s">
        <v>4</v>
      </c>
      <c r="F8" s="89">
        <f t="shared" si="0"/>
        <v>7.5</v>
      </c>
      <c r="G8" s="90">
        <f t="shared" si="3"/>
        <v>0.16</v>
      </c>
      <c r="H8" s="90" t="str">
        <f t="shared" si="4"/>
        <v/>
      </c>
      <c r="I8" s="91" t="str">
        <f t="shared" si="5"/>
        <v/>
      </c>
      <c r="J8" s="91"/>
      <c r="K8" s="90">
        <f t="shared" si="6"/>
        <v>0.5</v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>
        <f t="shared" si="15"/>
        <v>1</v>
      </c>
      <c r="AC8" s="92">
        <f t="shared" si="16"/>
        <v>1</v>
      </c>
      <c r="AD8" s="93">
        <f>IF(OR(E8="Matin",E8="après-midi",E8="nuit",E8="Journée",E8="Astreinte +1 dep"),Données!$C$14,IF(OR(E8="Astreinte +2 dep"),Données!$C$14*2,IF(OR(E8="Astreinte +3 dep"),Données!$C$14*3,IF(E8="Astreinte +4 dep",Données!$C$14*4,""))))</f>
        <v>50.7</v>
      </c>
      <c r="AE8" s="94">
        <v>3.2955000000000001</v>
      </c>
      <c r="AF8" s="121">
        <v>3.2955000000000001</v>
      </c>
      <c r="AG8" s="95"/>
      <c r="AH8" s="95"/>
    </row>
    <row r="9" spans="1:34">
      <c r="A9" s="129" t="str">
        <f t="shared" si="2"/>
        <v>7 Mai 2014</v>
      </c>
      <c r="B9" s="97">
        <f t="shared" si="17"/>
        <v>41766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Mai 2014</v>
      </c>
      <c r="B10" s="97">
        <f t="shared" si="17"/>
        <v>41767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Mai 2014</v>
      </c>
      <c r="B11" s="97">
        <f t="shared" si="17"/>
        <v>41768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Mai 2014</v>
      </c>
      <c r="B12" s="97">
        <f t="shared" si="17"/>
        <v>41769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Mai 2014</v>
      </c>
      <c r="B13" s="97">
        <f t="shared" si="17"/>
        <v>41770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Mai 2014</v>
      </c>
      <c r="B14" s="97">
        <f t="shared" si="17"/>
        <v>41771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Mai 2014</v>
      </c>
      <c r="B15" s="97">
        <f t="shared" si="17"/>
        <v>41772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Mai 2014</v>
      </c>
      <c r="B16" s="97">
        <f t="shared" si="17"/>
        <v>41773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Mai 2014</v>
      </c>
      <c r="B17" s="97">
        <f t="shared" si="17"/>
        <v>41774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Mai 2014</v>
      </c>
      <c r="B18" s="97">
        <f t="shared" si="17"/>
        <v>41775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Mai 2014</v>
      </c>
      <c r="B19" s="97">
        <f t="shared" si="17"/>
        <v>41776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Mai 2014</v>
      </c>
      <c r="B20" s="97">
        <f t="shared" si="17"/>
        <v>41777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Mai 2014</v>
      </c>
      <c r="B21" s="97">
        <f t="shared" ref="B21:C30" si="19">B20+1</f>
        <v>41778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Mai 2014</v>
      </c>
      <c r="B22" s="97">
        <f t="shared" si="19"/>
        <v>41779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Mai 2014</v>
      </c>
      <c r="B23" s="97">
        <f t="shared" si="19"/>
        <v>41780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Mai 2014</v>
      </c>
      <c r="B24" s="97">
        <f t="shared" si="19"/>
        <v>41781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Mai 2014</v>
      </c>
      <c r="B25" s="97">
        <f t="shared" si="19"/>
        <v>41782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Mai 2014</v>
      </c>
      <c r="B26" s="97">
        <f t="shared" si="19"/>
        <v>41783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Mai 2014</v>
      </c>
      <c r="B27" s="97">
        <f t="shared" si="19"/>
        <v>41784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Mai 2014</v>
      </c>
      <c r="B28" s="97">
        <f t="shared" si="19"/>
        <v>41785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Mai 2014</v>
      </c>
      <c r="B29" s="97">
        <f t="shared" si="19"/>
        <v>41786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Mai 2014</v>
      </c>
      <c r="B30" s="97">
        <f t="shared" si="19"/>
        <v>41787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Mai 2014</v>
      </c>
      <c r="B31" s="97">
        <f>IF(MONTH($B$30+1)=MONTH($B$3),$B$30+1,"")</f>
        <v>41788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Mai 2014</v>
      </c>
      <c r="B32" s="97">
        <f>IF(MONTH($B$30+2)=MONTH($B$3),$B$30+2,"")</f>
        <v>41789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Mai 2014</v>
      </c>
      <c r="B33" s="100">
        <f>IF(MONTH($B$30+3)=MONTH($B$3),$B$30+3,"")</f>
        <v>41790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15</v>
      </c>
      <c r="G35" s="78">
        <f>SUM(G3:G33)</f>
        <v>0.32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1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2</v>
      </c>
      <c r="AC35" s="108">
        <f>SUM(AC3:AC33)</f>
        <v>2</v>
      </c>
      <c r="AD35" s="101">
        <f>SUM(AD3:AD33)</f>
        <v>101.4</v>
      </c>
      <c r="AE35" s="109">
        <f>SUM(AE3:AE33)</f>
        <v>6.5910000000000002</v>
      </c>
      <c r="AF35" s="110">
        <f>SUM(AF3:AF33)</f>
        <v>6.5910000000000002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1567</v>
      </c>
    </row>
  </sheetData>
  <mergeCells count="3">
    <mergeCell ref="B1:C1"/>
    <mergeCell ref="A35:E35"/>
    <mergeCell ref="A38:E38"/>
  </mergeCells>
  <conditionalFormatting sqref="F3:H35 I35 Z35 AB3:AF35 K3:X35">
    <cfRule type="expression" dxfId="98" priority="8">
      <formula>F3&lt;&gt;""</formula>
    </cfRule>
  </conditionalFormatting>
  <conditionalFormatting sqref="B3:E33">
    <cfRule type="expression" dxfId="97" priority="6">
      <formula>COUNTIF(JF,$A3)</formula>
    </cfRule>
    <cfRule type="expression" dxfId="96" priority="7">
      <formula>WEEKDAY($B3,2)&gt;5</formula>
    </cfRule>
  </conditionalFormatting>
  <conditionalFormatting sqref="E3:E33">
    <cfRule type="expression" dxfId="95" priority="3">
      <formula>OR($E3="Cp",$E3="Tps Habillage",$E3="Jrs ancien",$E3="Rc Samedi",$E3="Récup",$E3="RC Nuit",$E3="RC Jrs Férié",$E3="Cp Fraction")</formula>
    </cfRule>
    <cfRule type="expression" dxfId="94" priority="4">
      <formula>E3="Formation"</formula>
    </cfRule>
    <cfRule type="expression" dxfId="93" priority="5">
      <formula>OR($E3="Maladie",$E3="Accident Travail",$E3="Abs.auto non payée")</formula>
    </cfRule>
  </conditionalFormatting>
  <conditionalFormatting sqref="I3:I33">
    <cfRule type="expression" dxfId="92" priority="1">
      <formula>AND(I3&lt;&gt;"",J3&lt;&gt;"x")</formula>
    </cfRule>
    <cfRule type="expression" dxfId="91" priority="2">
      <formula>J3="x"</formula>
    </cfRule>
  </conditionalFormatting>
  <dataValidations count="2">
    <dataValidation type="list" allowBlank="1" showInputMessage="1" showErrorMessage="1" sqref="D3:D33">
      <formula1>horairesprevu</formula1>
    </dataValidation>
    <dataValidation type="list" allowBlank="1" showInputMessage="1" showErrorMessage="1" sqref="E3:E33">
      <formula1>horaireseffectue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5" sqref="E5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28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Juin 2014</v>
      </c>
      <c r="B3" s="97">
        <f>DATE(B1,MONTH("1 " &amp; A1),1)</f>
        <v>41791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Juin 2014</v>
      </c>
      <c r="B4" s="97">
        <f>B3+1</f>
        <v>41792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Juin 2014</v>
      </c>
      <c r="B5" s="97">
        <f t="shared" ref="B5:C20" si="17">B4+1</f>
        <v>41793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Juin 2014</v>
      </c>
      <c r="B6" s="97">
        <f t="shared" si="17"/>
        <v>41794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Juin 2014</v>
      </c>
      <c r="B7" s="99">
        <f t="shared" si="17"/>
        <v>41795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Juin 2014</v>
      </c>
      <c r="B8" s="99">
        <f t="shared" si="17"/>
        <v>41796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Juin 2014</v>
      </c>
      <c r="B9" s="97">
        <f t="shared" si="17"/>
        <v>41797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Juin 2014</v>
      </c>
      <c r="B10" s="97">
        <f t="shared" si="17"/>
        <v>41798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Juin 2014</v>
      </c>
      <c r="B11" s="97">
        <f t="shared" si="17"/>
        <v>41799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Juin 2014</v>
      </c>
      <c r="B12" s="97">
        <f t="shared" si="17"/>
        <v>41800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Juin 2014</v>
      </c>
      <c r="B13" s="97">
        <f t="shared" si="17"/>
        <v>41801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Juin 2014</v>
      </c>
      <c r="B14" s="97">
        <f t="shared" si="17"/>
        <v>41802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Juin 2014</v>
      </c>
      <c r="B15" s="97">
        <f t="shared" si="17"/>
        <v>41803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Juin 2014</v>
      </c>
      <c r="B16" s="97">
        <f t="shared" si="17"/>
        <v>41804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Juin 2014</v>
      </c>
      <c r="B17" s="97">
        <f t="shared" si="17"/>
        <v>41805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Juin 2014</v>
      </c>
      <c r="B18" s="97">
        <f t="shared" si="17"/>
        <v>41806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Juin 2014</v>
      </c>
      <c r="B19" s="97">
        <f t="shared" si="17"/>
        <v>41807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Juin 2014</v>
      </c>
      <c r="B20" s="97">
        <f t="shared" si="17"/>
        <v>41808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Juin 2014</v>
      </c>
      <c r="B21" s="97">
        <f t="shared" ref="B21:C30" si="19">B20+1</f>
        <v>41809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Juin 2014</v>
      </c>
      <c r="B22" s="97">
        <f t="shared" si="19"/>
        <v>41810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Juin 2014</v>
      </c>
      <c r="B23" s="97">
        <f t="shared" si="19"/>
        <v>41811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Juin 2014</v>
      </c>
      <c r="B24" s="97">
        <f t="shared" si="19"/>
        <v>41812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Juin 2014</v>
      </c>
      <c r="B25" s="97">
        <f t="shared" si="19"/>
        <v>41813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Juin 2014</v>
      </c>
      <c r="B26" s="97">
        <f t="shared" si="19"/>
        <v>41814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Juin 2014</v>
      </c>
      <c r="B27" s="97">
        <f t="shared" si="19"/>
        <v>41815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Juin 2014</v>
      </c>
      <c r="B28" s="97">
        <f t="shared" si="19"/>
        <v>41816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Juin 2014</v>
      </c>
      <c r="B29" s="97">
        <f t="shared" si="19"/>
        <v>41817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Juin 2014</v>
      </c>
      <c r="B30" s="97">
        <f t="shared" si="19"/>
        <v>41818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Juin 2014</v>
      </c>
      <c r="B31" s="97">
        <f>IF(MONTH($B$30+1)=MONTH($B$3),$B$30+1,"")</f>
        <v>41819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Juin 2014</v>
      </c>
      <c r="B32" s="97">
        <f>IF(MONTH($B$30+2)=MONTH($B$3),$B$30+2,"")</f>
        <v>41820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 xml:space="preserve"> Juin 2014</v>
      </c>
      <c r="B33" s="100" t="str">
        <f>IF(MONTH($B$30+3)=MONTH($B$3),$B$30+3,"")</f>
        <v/>
      </c>
      <c r="C33" s="98" t="str">
        <f>IF(B33&lt;&gt;"",C32+1,"")</f>
        <v/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90" priority="8">
      <formula>F3&lt;&gt;""</formula>
    </cfRule>
  </conditionalFormatting>
  <conditionalFormatting sqref="B3:E33">
    <cfRule type="expression" dxfId="89" priority="6">
      <formula>COUNTIF(JF,$A3)</formula>
    </cfRule>
    <cfRule type="expression" dxfId="88" priority="7">
      <formula>WEEKDAY($B3,2)&gt;5</formula>
    </cfRule>
  </conditionalFormatting>
  <conditionalFormatting sqref="E3:E33">
    <cfRule type="expression" dxfId="87" priority="3">
      <formula>OR($E3="Cp",$E3="Tps Habillage",$E3="Jrs ancien",$E3="Rc Samedi",$E3="Récup",$E3="RC Nuit",$E3="RC Jrs Férié",$E3="Cp Fraction")</formula>
    </cfRule>
    <cfRule type="expression" dxfId="86" priority="4">
      <formula>E3="Formation"</formula>
    </cfRule>
    <cfRule type="expression" dxfId="85" priority="5">
      <formula>OR($E3="Maladie",$E3="Accident Travail",$E3="Abs.auto non payée")</formula>
    </cfRule>
  </conditionalFormatting>
  <conditionalFormatting sqref="I3:I33">
    <cfRule type="expression" dxfId="84" priority="1">
      <formula>AND(I3&lt;&gt;"",J3&lt;&gt;"x")</formula>
    </cfRule>
    <cfRule type="expression" dxfId="83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46" sqref="E46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29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Juillet 2014</v>
      </c>
      <c r="B3" s="97">
        <f>DATE(B1,MONTH("1 " &amp; A1),1)</f>
        <v>41821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Juillet 2014</v>
      </c>
      <c r="B4" s="97">
        <f>B3+1</f>
        <v>41822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Juillet 2014</v>
      </c>
      <c r="B5" s="97">
        <f t="shared" ref="B5:C20" si="17">B4+1</f>
        <v>41823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Juillet 2014</v>
      </c>
      <c r="B6" s="97">
        <f t="shared" si="17"/>
        <v>41824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Juillet 2014</v>
      </c>
      <c r="B7" s="99">
        <f t="shared" si="17"/>
        <v>41825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Juillet 2014</v>
      </c>
      <c r="B8" s="99">
        <f t="shared" si="17"/>
        <v>41826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Juillet 2014</v>
      </c>
      <c r="B9" s="97">
        <f t="shared" si="17"/>
        <v>41827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Juillet 2014</v>
      </c>
      <c r="B10" s="97">
        <f t="shared" si="17"/>
        <v>41828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Juillet 2014</v>
      </c>
      <c r="B11" s="97">
        <f t="shared" si="17"/>
        <v>41829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Juillet 2014</v>
      </c>
      <c r="B12" s="97">
        <f t="shared" si="17"/>
        <v>41830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Juillet 2014</v>
      </c>
      <c r="B13" s="97">
        <f t="shared" si="17"/>
        <v>41831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Juillet 2014</v>
      </c>
      <c r="B14" s="97">
        <f t="shared" si="17"/>
        <v>41832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Juillet 2014</v>
      </c>
      <c r="B15" s="97">
        <f t="shared" si="17"/>
        <v>41833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Juillet 2014</v>
      </c>
      <c r="B16" s="97">
        <f t="shared" si="17"/>
        <v>41834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Juillet 2014</v>
      </c>
      <c r="B17" s="97">
        <f t="shared" si="17"/>
        <v>41835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Juillet 2014</v>
      </c>
      <c r="B18" s="97">
        <f t="shared" si="17"/>
        <v>41836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Juillet 2014</v>
      </c>
      <c r="B19" s="97">
        <f t="shared" si="17"/>
        <v>41837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Juillet 2014</v>
      </c>
      <c r="B20" s="97">
        <f t="shared" si="17"/>
        <v>41838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Juillet 2014</v>
      </c>
      <c r="B21" s="97">
        <f t="shared" ref="B21:C30" si="19">B20+1</f>
        <v>41839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Juillet 2014</v>
      </c>
      <c r="B22" s="97">
        <f t="shared" si="19"/>
        <v>41840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Juillet 2014</v>
      </c>
      <c r="B23" s="97">
        <f t="shared" si="19"/>
        <v>41841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Juillet 2014</v>
      </c>
      <c r="B24" s="97">
        <f t="shared" si="19"/>
        <v>41842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Juillet 2014</v>
      </c>
      <c r="B25" s="97">
        <f t="shared" si="19"/>
        <v>41843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Juillet 2014</v>
      </c>
      <c r="B26" s="97">
        <f t="shared" si="19"/>
        <v>41844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Juillet 2014</v>
      </c>
      <c r="B27" s="97">
        <f t="shared" si="19"/>
        <v>41845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Juillet 2014</v>
      </c>
      <c r="B28" s="97">
        <f t="shared" si="19"/>
        <v>41846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Juillet 2014</v>
      </c>
      <c r="B29" s="97">
        <f t="shared" si="19"/>
        <v>41847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Juillet 2014</v>
      </c>
      <c r="B30" s="97">
        <f t="shared" si="19"/>
        <v>41848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Juillet 2014</v>
      </c>
      <c r="B31" s="97">
        <f>IF(MONTH($B$30+1)=MONTH($B$3),$B$30+1,"")</f>
        <v>41849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Juillet 2014</v>
      </c>
      <c r="B32" s="97">
        <f>IF(MONTH($B$30+2)=MONTH($B$3),$B$30+2,"")</f>
        <v>41850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Juillet 2014</v>
      </c>
      <c r="B33" s="100">
        <f>IF(MONTH($B$30+3)=MONTH($B$3),$B$30+3,"")</f>
        <v>41851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82" priority="8">
      <formula>F3&lt;&gt;""</formula>
    </cfRule>
  </conditionalFormatting>
  <conditionalFormatting sqref="B3:E33">
    <cfRule type="expression" dxfId="81" priority="6">
      <formula>COUNTIF(JF,$A3)</formula>
    </cfRule>
    <cfRule type="expression" dxfId="80" priority="7">
      <formula>WEEKDAY($B3,2)&gt;5</formula>
    </cfRule>
  </conditionalFormatting>
  <conditionalFormatting sqref="E3:E33">
    <cfRule type="expression" dxfId="79" priority="3">
      <formula>OR($E3="Cp",$E3="Tps Habillage",$E3="Jrs ancien",$E3="Rc Samedi",$E3="Récup",$E3="RC Nuit",$E3="RC Jrs Férié",$E3="Cp Fraction")</formula>
    </cfRule>
    <cfRule type="expression" dxfId="78" priority="4">
      <formula>E3="Formation"</formula>
    </cfRule>
    <cfRule type="expression" dxfId="77" priority="5">
      <formula>OR($E3="Maladie",$E3="Accident Travail",$E3="Abs.auto non payée")</formula>
    </cfRule>
  </conditionalFormatting>
  <conditionalFormatting sqref="I3:I33">
    <cfRule type="expression" dxfId="76" priority="1">
      <formula>AND(I3&lt;&gt;"",J3&lt;&gt;"x")</formula>
    </cfRule>
    <cfRule type="expression" dxfId="75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46" sqref="E46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30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Août 2014</v>
      </c>
      <c r="B3" s="97">
        <f>DATE(B1,MONTH("1 " &amp; A1),1)</f>
        <v>41852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Août 2014</v>
      </c>
      <c r="B4" s="97">
        <f>B3+1</f>
        <v>41853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Août 2014</v>
      </c>
      <c r="B5" s="97">
        <f t="shared" ref="B5:C20" si="17">B4+1</f>
        <v>41854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Août 2014</v>
      </c>
      <c r="B6" s="97">
        <f t="shared" si="17"/>
        <v>41855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Août 2014</v>
      </c>
      <c r="B7" s="99">
        <f t="shared" si="17"/>
        <v>41856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Août 2014</v>
      </c>
      <c r="B8" s="99">
        <f t="shared" si="17"/>
        <v>41857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Août 2014</v>
      </c>
      <c r="B9" s="97">
        <f t="shared" si="17"/>
        <v>41858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Août 2014</v>
      </c>
      <c r="B10" s="97">
        <f t="shared" si="17"/>
        <v>41859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Août 2014</v>
      </c>
      <c r="B11" s="97">
        <f t="shared" si="17"/>
        <v>41860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Août 2014</v>
      </c>
      <c r="B12" s="97">
        <f t="shared" si="17"/>
        <v>41861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Août 2014</v>
      </c>
      <c r="B13" s="97">
        <f t="shared" si="17"/>
        <v>41862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Août 2014</v>
      </c>
      <c r="B14" s="97">
        <f t="shared" si="17"/>
        <v>41863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Août 2014</v>
      </c>
      <c r="B15" s="97">
        <f t="shared" si="17"/>
        <v>41864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Août 2014</v>
      </c>
      <c r="B16" s="97">
        <f t="shared" si="17"/>
        <v>41865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Août 2014</v>
      </c>
      <c r="B17" s="97">
        <f t="shared" si="17"/>
        <v>41866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Août 2014</v>
      </c>
      <c r="B18" s="97">
        <f t="shared" si="17"/>
        <v>41867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Août 2014</v>
      </c>
      <c r="B19" s="97">
        <f t="shared" si="17"/>
        <v>41868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Août 2014</v>
      </c>
      <c r="B20" s="97">
        <f t="shared" si="17"/>
        <v>41869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Août 2014</v>
      </c>
      <c r="B21" s="97">
        <f t="shared" ref="B21:C30" si="19">B20+1</f>
        <v>41870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Août 2014</v>
      </c>
      <c r="B22" s="97">
        <f t="shared" si="19"/>
        <v>41871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Août 2014</v>
      </c>
      <c r="B23" s="97">
        <f t="shared" si="19"/>
        <v>41872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Août 2014</v>
      </c>
      <c r="B24" s="97">
        <f t="shared" si="19"/>
        <v>41873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Août 2014</v>
      </c>
      <c r="B25" s="97">
        <f t="shared" si="19"/>
        <v>41874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Août 2014</v>
      </c>
      <c r="B26" s="97">
        <f t="shared" si="19"/>
        <v>41875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Août 2014</v>
      </c>
      <c r="B27" s="97">
        <f t="shared" si="19"/>
        <v>41876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Août 2014</v>
      </c>
      <c r="B28" s="97">
        <f t="shared" si="19"/>
        <v>41877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Août 2014</v>
      </c>
      <c r="B29" s="97">
        <f t="shared" si="19"/>
        <v>41878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Août 2014</v>
      </c>
      <c r="B30" s="97">
        <f t="shared" si="19"/>
        <v>41879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Août 2014</v>
      </c>
      <c r="B31" s="97">
        <f>IF(MONTH($B$30+1)=MONTH($B$3),$B$30+1,"")</f>
        <v>41880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Août 2014</v>
      </c>
      <c r="B32" s="97">
        <f>IF(MONTH($B$30+2)=MONTH($B$3),$B$30+2,"")</f>
        <v>41881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Août 2014</v>
      </c>
      <c r="B33" s="100">
        <f>IF(MONTH($B$30+3)=MONTH($B$3),$B$30+3,"")</f>
        <v>41882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74" priority="8">
      <formula>F3&lt;&gt;""</formula>
    </cfRule>
  </conditionalFormatting>
  <conditionalFormatting sqref="B3:E33">
    <cfRule type="expression" dxfId="73" priority="6">
      <formula>COUNTIF(JF,$A3)</formula>
    </cfRule>
    <cfRule type="expression" dxfId="72" priority="7">
      <formula>WEEKDAY($B3,2)&gt;5</formula>
    </cfRule>
  </conditionalFormatting>
  <conditionalFormatting sqref="E3:E33">
    <cfRule type="expression" dxfId="71" priority="3">
      <formula>OR($E3="Cp",$E3="Tps Habillage",$E3="Jrs ancien",$E3="Rc Samedi",$E3="Récup",$E3="RC Nuit",$E3="RC Jrs Férié",$E3="Cp Fraction")</formula>
    </cfRule>
    <cfRule type="expression" dxfId="70" priority="4">
      <formula>E3="Formation"</formula>
    </cfRule>
    <cfRule type="expression" dxfId="69" priority="5">
      <formula>OR($E3="Maladie",$E3="Accident Travail",$E3="Abs.auto non payée")</formula>
    </cfRule>
  </conditionalFormatting>
  <conditionalFormatting sqref="I3:I33">
    <cfRule type="expression" dxfId="68" priority="1">
      <formula>AND(I3&lt;&gt;"",J3&lt;&gt;"x")</formula>
    </cfRule>
    <cfRule type="expression" dxfId="67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46" sqref="E46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31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Septembre 2014</v>
      </c>
      <c r="B3" s="97">
        <f>DATE(B1,MONTH("1 " &amp; A1),1)</f>
        <v>41883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Septembre 2014</v>
      </c>
      <c r="B4" s="97">
        <f>B3+1</f>
        <v>41884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Septembre 2014</v>
      </c>
      <c r="B5" s="97">
        <f t="shared" ref="B5:C20" si="17">B4+1</f>
        <v>41885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Septembre 2014</v>
      </c>
      <c r="B6" s="97">
        <f t="shared" si="17"/>
        <v>41886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Septembre 2014</v>
      </c>
      <c r="B7" s="99">
        <f t="shared" si="17"/>
        <v>41887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Septembre 2014</v>
      </c>
      <c r="B8" s="99">
        <f t="shared" si="17"/>
        <v>41888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Septembre 2014</v>
      </c>
      <c r="B9" s="97">
        <f t="shared" si="17"/>
        <v>41889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Septembre 2014</v>
      </c>
      <c r="B10" s="97">
        <f t="shared" si="17"/>
        <v>41890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Septembre 2014</v>
      </c>
      <c r="B11" s="97">
        <f t="shared" si="17"/>
        <v>41891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Septembre 2014</v>
      </c>
      <c r="B12" s="97">
        <f t="shared" si="17"/>
        <v>41892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Septembre 2014</v>
      </c>
      <c r="B13" s="97">
        <f t="shared" si="17"/>
        <v>41893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Septembre 2014</v>
      </c>
      <c r="B14" s="97">
        <f t="shared" si="17"/>
        <v>41894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Septembre 2014</v>
      </c>
      <c r="B15" s="97">
        <f t="shared" si="17"/>
        <v>41895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Septembre 2014</v>
      </c>
      <c r="B16" s="97">
        <f t="shared" si="17"/>
        <v>41896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Septembre 2014</v>
      </c>
      <c r="B17" s="97">
        <f t="shared" si="17"/>
        <v>41897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Septembre 2014</v>
      </c>
      <c r="B18" s="97">
        <f t="shared" si="17"/>
        <v>41898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Septembre 2014</v>
      </c>
      <c r="B19" s="97">
        <f t="shared" si="17"/>
        <v>41899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Septembre 2014</v>
      </c>
      <c r="B20" s="97">
        <f t="shared" si="17"/>
        <v>41900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Septembre 2014</v>
      </c>
      <c r="B21" s="97">
        <f t="shared" ref="B21:C30" si="19">B20+1</f>
        <v>41901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Septembre 2014</v>
      </c>
      <c r="B22" s="97">
        <f t="shared" si="19"/>
        <v>41902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Septembre 2014</v>
      </c>
      <c r="B23" s="97">
        <f t="shared" si="19"/>
        <v>41903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Septembre 2014</v>
      </c>
      <c r="B24" s="97">
        <f t="shared" si="19"/>
        <v>41904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Septembre 2014</v>
      </c>
      <c r="B25" s="97">
        <f t="shared" si="19"/>
        <v>41905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Septembre 2014</v>
      </c>
      <c r="B26" s="97">
        <f t="shared" si="19"/>
        <v>41906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Septembre 2014</v>
      </c>
      <c r="B27" s="97">
        <f t="shared" si="19"/>
        <v>41907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Septembre 2014</v>
      </c>
      <c r="B28" s="97">
        <f t="shared" si="19"/>
        <v>41908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Septembre 2014</v>
      </c>
      <c r="B29" s="97">
        <f t="shared" si="19"/>
        <v>41909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Septembre 2014</v>
      </c>
      <c r="B30" s="97">
        <f t="shared" si="19"/>
        <v>41910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Septembre 2014</v>
      </c>
      <c r="B31" s="97">
        <f>IF(MONTH($B$30+1)=MONTH($B$3),$B$30+1,"")</f>
        <v>41911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Septembre 2014</v>
      </c>
      <c r="B32" s="97">
        <f>IF(MONTH($B$30+2)=MONTH($B$3),$B$30+2,"")</f>
        <v>41912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 xml:space="preserve"> Septembre 2014</v>
      </c>
      <c r="B33" s="100" t="str">
        <f>IF(MONTH($B$30+3)=MONTH($B$3),$B$30+3,"")</f>
        <v/>
      </c>
      <c r="C33" s="98" t="str">
        <f>IF(B33&lt;&gt;"",C32+1,"")</f>
        <v/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66" priority="8">
      <formula>F3&lt;&gt;""</formula>
    </cfRule>
  </conditionalFormatting>
  <conditionalFormatting sqref="B3:E33">
    <cfRule type="expression" dxfId="65" priority="6">
      <formula>COUNTIF(JF,$A3)</formula>
    </cfRule>
    <cfRule type="expression" dxfId="64" priority="7">
      <formula>WEEKDAY($B3,2)&gt;5</formula>
    </cfRule>
  </conditionalFormatting>
  <conditionalFormatting sqref="E3:E33">
    <cfRule type="expression" dxfId="63" priority="3">
      <formula>OR($E3="Cp",$E3="Tps Habillage",$E3="Jrs ancien",$E3="Rc Samedi",$E3="Récup",$E3="RC Nuit",$E3="RC Jrs Férié",$E3="Cp Fraction")</formula>
    </cfRule>
    <cfRule type="expression" dxfId="62" priority="4">
      <formula>E3="Formation"</formula>
    </cfRule>
    <cfRule type="expression" dxfId="61" priority="5">
      <formula>OR($E3="Maladie",$E3="Accident Travail",$E3="Abs.auto non payée")</formula>
    </cfRule>
  </conditionalFormatting>
  <conditionalFormatting sqref="I3:I33">
    <cfRule type="expression" dxfId="60" priority="1">
      <formula>AND(I3&lt;&gt;"",J3&lt;&gt;"x")</formula>
    </cfRule>
    <cfRule type="expression" dxfId="59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46" sqref="E46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32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Octobre 2014</v>
      </c>
      <c r="B3" s="97">
        <f>DATE(B1,MONTH("1 " &amp; A1),1)</f>
        <v>41913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Octobre 2014</v>
      </c>
      <c r="B4" s="97">
        <f>B3+1</f>
        <v>41914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Octobre 2014</v>
      </c>
      <c r="B5" s="97">
        <f t="shared" ref="B5:C20" si="17">B4+1</f>
        <v>41915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Octobre 2014</v>
      </c>
      <c r="B6" s="97">
        <f t="shared" si="17"/>
        <v>41916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Octobre 2014</v>
      </c>
      <c r="B7" s="99">
        <f t="shared" si="17"/>
        <v>41917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Octobre 2014</v>
      </c>
      <c r="B8" s="99">
        <f t="shared" si="17"/>
        <v>41918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Octobre 2014</v>
      </c>
      <c r="B9" s="97">
        <f t="shared" si="17"/>
        <v>41919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Octobre 2014</v>
      </c>
      <c r="B10" s="97">
        <f t="shared" si="17"/>
        <v>41920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Octobre 2014</v>
      </c>
      <c r="B11" s="97">
        <f t="shared" si="17"/>
        <v>41921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Octobre 2014</v>
      </c>
      <c r="B12" s="97">
        <f t="shared" si="17"/>
        <v>41922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Octobre 2014</v>
      </c>
      <c r="B13" s="97">
        <f t="shared" si="17"/>
        <v>41923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Octobre 2014</v>
      </c>
      <c r="B14" s="97">
        <f t="shared" si="17"/>
        <v>41924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Octobre 2014</v>
      </c>
      <c r="B15" s="97">
        <f t="shared" si="17"/>
        <v>41925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Octobre 2014</v>
      </c>
      <c r="B16" s="97">
        <f t="shared" si="17"/>
        <v>41926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Octobre 2014</v>
      </c>
      <c r="B17" s="97">
        <f t="shared" si="17"/>
        <v>41927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Octobre 2014</v>
      </c>
      <c r="B18" s="97">
        <f t="shared" si="17"/>
        <v>41928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Octobre 2014</v>
      </c>
      <c r="B19" s="97">
        <f t="shared" si="17"/>
        <v>41929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Octobre 2014</v>
      </c>
      <c r="B20" s="97">
        <f t="shared" si="17"/>
        <v>41930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Octobre 2014</v>
      </c>
      <c r="B21" s="97">
        <f t="shared" ref="B21:C30" si="19">B20+1</f>
        <v>41931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Octobre 2014</v>
      </c>
      <c r="B22" s="97">
        <f t="shared" si="19"/>
        <v>41932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Octobre 2014</v>
      </c>
      <c r="B23" s="97">
        <f t="shared" si="19"/>
        <v>41933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Octobre 2014</v>
      </c>
      <c r="B24" s="97">
        <f t="shared" si="19"/>
        <v>41934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Octobre 2014</v>
      </c>
      <c r="B25" s="97">
        <f t="shared" si="19"/>
        <v>41935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Octobre 2014</v>
      </c>
      <c r="B26" s="97">
        <f t="shared" si="19"/>
        <v>41936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Octobre 2014</v>
      </c>
      <c r="B27" s="97">
        <f t="shared" si="19"/>
        <v>41937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Octobre 2014</v>
      </c>
      <c r="B28" s="97">
        <f t="shared" si="19"/>
        <v>41938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Octobre 2014</v>
      </c>
      <c r="B29" s="97">
        <f t="shared" si="19"/>
        <v>41939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Octobre 2014</v>
      </c>
      <c r="B30" s="97">
        <f t="shared" si="19"/>
        <v>41940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Octobre 2014</v>
      </c>
      <c r="B31" s="97">
        <f>IF(MONTH($B$30+1)=MONTH($B$3),$B$30+1,"")</f>
        <v>41941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Octobre 2014</v>
      </c>
      <c r="B32" s="97">
        <f>IF(MONTH($B$30+2)=MONTH($B$3),$B$30+2,"")</f>
        <v>41942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Octobre 2014</v>
      </c>
      <c r="B33" s="100">
        <f>IF(MONTH($B$30+3)=MONTH($B$3),$B$30+3,"")</f>
        <v>41943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58" priority="8">
      <formula>F3&lt;&gt;""</formula>
    </cfRule>
  </conditionalFormatting>
  <conditionalFormatting sqref="B3:E33">
    <cfRule type="expression" dxfId="57" priority="6">
      <formula>COUNTIF(JF,$A3)</formula>
    </cfRule>
    <cfRule type="expression" dxfId="56" priority="7">
      <formula>WEEKDAY($B3,2)&gt;5</formula>
    </cfRule>
  </conditionalFormatting>
  <conditionalFormatting sqref="E3:E33">
    <cfRule type="expression" dxfId="55" priority="3">
      <formula>OR($E3="Cp",$E3="Tps Habillage",$E3="Jrs ancien",$E3="Rc Samedi",$E3="Récup",$E3="RC Nuit",$E3="RC Jrs Férié",$E3="Cp Fraction")</formula>
    </cfRule>
    <cfRule type="expression" dxfId="54" priority="4">
      <formula>E3="Formation"</formula>
    </cfRule>
    <cfRule type="expression" dxfId="53" priority="5">
      <formula>OR($E3="Maladie",$E3="Accident Travail",$E3="Abs.auto non payée")</formula>
    </cfRule>
  </conditionalFormatting>
  <conditionalFormatting sqref="I3:I33">
    <cfRule type="expression" dxfId="52" priority="1">
      <formula>AND(I3&lt;&gt;"",J3&lt;&gt;"x")</formula>
    </cfRule>
    <cfRule type="expression" dxfId="51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7" sqref="E7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33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Novembre 2014</v>
      </c>
      <c r="B3" s="97">
        <f>DATE(B1,MONTH("1 " &amp; A1),1)</f>
        <v>41944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Novembre 2014</v>
      </c>
      <c r="B4" s="97">
        <f>B3+1</f>
        <v>41945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Novembre 2014</v>
      </c>
      <c r="B5" s="97">
        <f t="shared" ref="B5:C20" si="17">B4+1</f>
        <v>41946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Novembre 2014</v>
      </c>
      <c r="B6" s="97">
        <f t="shared" si="17"/>
        <v>41947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Novembre 2014</v>
      </c>
      <c r="B7" s="99">
        <f t="shared" si="17"/>
        <v>41948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Novembre 2014</v>
      </c>
      <c r="B8" s="99">
        <f t="shared" si="17"/>
        <v>41949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Novembre 2014</v>
      </c>
      <c r="B9" s="97">
        <f t="shared" si="17"/>
        <v>41950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Novembre 2014</v>
      </c>
      <c r="B10" s="97">
        <f t="shared" si="17"/>
        <v>41951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Novembre 2014</v>
      </c>
      <c r="B11" s="97">
        <f t="shared" si="17"/>
        <v>41952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Novembre 2014</v>
      </c>
      <c r="B12" s="97">
        <f t="shared" si="17"/>
        <v>41953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Novembre 2014</v>
      </c>
      <c r="B13" s="97">
        <f t="shared" si="17"/>
        <v>41954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Novembre 2014</v>
      </c>
      <c r="B14" s="97">
        <f t="shared" si="17"/>
        <v>41955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Novembre 2014</v>
      </c>
      <c r="B15" s="97">
        <f t="shared" si="17"/>
        <v>41956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Novembre 2014</v>
      </c>
      <c r="B16" s="97">
        <f t="shared" si="17"/>
        <v>41957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Novembre 2014</v>
      </c>
      <c r="B17" s="97">
        <f t="shared" si="17"/>
        <v>41958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Novembre 2014</v>
      </c>
      <c r="B18" s="97">
        <f t="shared" si="17"/>
        <v>41959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Novembre 2014</v>
      </c>
      <c r="B19" s="97">
        <f t="shared" si="17"/>
        <v>41960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Novembre 2014</v>
      </c>
      <c r="B20" s="97">
        <f t="shared" si="17"/>
        <v>41961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Novembre 2014</v>
      </c>
      <c r="B21" s="97">
        <f t="shared" ref="B21:C30" si="19">B20+1</f>
        <v>41962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Novembre 2014</v>
      </c>
      <c r="B22" s="97">
        <f t="shared" si="19"/>
        <v>41963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Novembre 2014</v>
      </c>
      <c r="B23" s="97">
        <f t="shared" si="19"/>
        <v>41964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Novembre 2014</v>
      </c>
      <c r="B24" s="97">
        <f t="shared" si="19"/>
        <v>41965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Novembre 2014</v>
      </c>
      <c r="B25" s="97">
        <f t="shared" si="19"/>
        <v>41966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Novembre 2014</v>
      </c>
      <c r="B26" s="97">
        <f t="shared" si="19"/>
        <v>41967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Novembre 2014</v>
      </c>
      <c r="B27" s="97">
        <f t="shared" si="19"/>
        <v>41968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Novembre 2014</v>
      </c>
      <c r="B28" s="97">
        <f t="shared" si="19"/>
        <v>41969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Novembre 2014</v>
      </c>
      <c r="B29" s="97">
        <f t="shared" si="19"/>
        <v>41970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Novembre 2014</v>
      </c>
      <c r="B30" s="97">
        <f t="shared" si="19"/>
        <v>41971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Novembre 2014</v>
      </c>
      <c r="B31" s="97">
        <f>IF(MONTH($B$30+1)=MONTH($B$3),$B$30+1,"")</f>
        <v>41972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Novembre 2014</v>
      </c>
      <c r="B32" s="97">
        <f>IF(MONTH($B$30+2)=MONTH($B$3),$B$30+2,"")</f>
        <v>41973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 xml:space="preserve"> Novembre 2014</v>
      </c>
      <c r="B33" s="100" t="str">
        <f>IF(MONTH($B$30+3)=MONTH($B$3),$B$30+3,"")</f>
        <v/>
      </c>
      <c r="C33" s="98" t="str">
        <f>IF(B33&lt;&gt;"",C32+1,"")</f>
        <v/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50" priority="8">
      <formula>F3&lt;&gt;""</formula>
    </cfRule>
  </conditionalFormatting>
  <conditionalFormatting sqref="B3:E33">
    <cfRule type="expression" dxfId="49" priority="6">
      <formula>COUNTIF(JF,$A3)</formula>
    </cfRule>
    <cfRule type="expression" dxfId="48" priority="7">
      <formula>WEEKDAY($B3,2)&gt;5</formula>
    </cfRule>
  </conditionalFormatting>
  <conditionalFormatting sqref="E3:E33">
    <cfRule type="expression" dxfId="47" priority="3">
      <formula>OR($E3="Cp",$E3="Tps Habillage",$E3="Jrs ancien",$E3="Rc Samedi",$E3="Récup",$E3="RC Nuit",$E3="RC Jrs Férié",$E3="Cp Fraction")</formula>
    </cfRule>
    <cfRule type="expression" dxfId="46" priority="4">
      <formula>E3="Formation"</formula>
    </cfRule>
    <cfRule type="expression" dxfId="45" priority="5">
      <formula>OR($E3="Maladie",$E3="Accident Travail",$E3="Abs.auto non payée")</formula>
    </cfRule>
  </conditionalFormatting>
  <conditionalFormatting sqref="I3:I33">
    <cfRule type="expression" dxfId="44" priority="1">
      <formula>AND(I3&lt;&gt;"",J3&lt;&gt;"x")</formula>
    </cfRule>
    <cfRule type="expression" dxfId="43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D22" sqref="D22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34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Décembre 2014</v>
      </c>
      <c r="B3" s="97">
        <f>DATE(B1,MONTH("1 " &amp; A1),1)</f>
        <v>41974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Décembre 2014</v>
      </c>
      <c r="B4" s="97">
        <f>B3+1</f>
        <v>41975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Décembre 2014</v>
      </c>
      <c r="B5" s="97">
        <f t="shared" ref="B5:C20" si="17">B4+1</f>
        <v>41976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Décembre 2014</v>
      </c>
      <c r="B6" s="97">
        <f t="shared" si="17"/>
        <v>41977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Décembre 2014</v>
      </c>
      <c r="B7" s="99">
        <f t="shared" si="17"/>
        <v>41978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Décembre 2014</v>
      </c>
      <c r="B8" s="99">
        <f t="shared" si="17"/>
        <v>41979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Décembre 2014</v>
      </c>
      <c r="B9" s="97">
        <f t="shared" si="17"/>
        <v>41980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Décembre 2014</v>
      </c>
      <c r="B10" s="97">
        <f t="shared" si="17"/>
        <v>41981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Décembre 2014</v>
      </c>
      <c r="B11" s="97">
        <f t="shared" si="17"/>
        <v>41982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Décembre 2014</v>
      </c>
      <c r="B12" s="97">
        <f t="shared" si="17"/>
        <v>41983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Décembre 2014</v>
      </c>
      <c r="B13" s="97">
        <f t="shared" si="17"/>
        <v>41984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Décembre 2014</v>
      </c>
      <c r="B14" s="97">
        <f t="shared" si="17"/>
        <v>41985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Décembre 2014</v>
      </c>
      <c r="B15" s="97">
        <f t="shared" si="17"/>
        <v>41986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Décembre 2014</v>
      </c>
      <c r="B16" s="97">
        <f t="shared" si="17"/>
        <v>41987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Décembre 2014</v>
      </c>
      <c r="B17" s="97">
        <f t="shared" si="17"/>
        <v>41988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Décembre 2014</v>
      </c>
      <c r="B18" s="97">
        <f t="shared" si="17"/>
        <v>41989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Décembre 2014</v>
      </c>
      <c r="B19" s="97">
        <f t="shared" si="17"/>
        <v>41990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Décembre 2014</v>
      </c>
      <c r="B20" s="97">
        <f t="shared" si="17"/>
        <v>41991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Décembre 2014</v>
      </c>
      <c r="B21" s="97">
        <f t="shared" ref="B21:C30" si="19">B20+1</f>
        <v>41992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Décembre 2014</v>
      </c>
      <c r="B22" s="97">
        <f t="shared" si="19"/>
        <v>41993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Décembre 2014</v>
      </c>
      <c r="B23" s="97">
        <f t="shared" si="19"/>
        <v>41994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Décembre 2014</v>
      </c>
      <c r="B24" s="97">
        <f t="shared" si="19"/>
        <v>41995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Décembre 2014</v>
      </c>
      <c r="B25" s="97">
        <f t="shared" si="19"/>
        <v>41996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Décembre 2014</v>
      </c>
      <c r="B26" s="97">
        <f t="shared" si="19"/>
        <v>41997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Décembre 2014</v>
      </c>
      <c r="B27" s="97">
        <f t="shared" si="19"/>
        <v>41998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Décembre 2014</v>
      </c>
      <c r="B28" s="97">
        <f t="shared" si="19"/>
        <v>41999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Décembre 2014</v>
      </c>
      <c r="B29" s="97">
        <f t="shared" si="19"/>
        <v>42000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Décembre 2014</v>
      </c>
      <c r="B30" s="97">
        <f t="shared" si="19"/>
        <v>42001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Décembre 2014</v>
      </c>
      <c r="B31" s="97">
        <f>IF(MONTH($B$30+1)=MONTH($B$3),$B$30+1,"")</f>
        <v>42002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Décembre 2014</v>
      </c>
      <c r="B32" s="97">
        <f>IF(MONTH($B$30+2)=MONTH($B$3),$B$30+2,"")</f>
        <v>42003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Décembre 2014</v>
      </c>
      <c r="B33" s="100">
        <f>IF(MONTH($B$30+3)=MONTH($B$3),$B$30+3,"")</f>
        <v>42004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42" priority="8">
      <formula>F3&lt;&gt;""</formula>
    </cfRule>
  </conditionalFormatting>
  <conditionalFormatting sqref="B3:E33">
    <cfRule type="expression" dxfId="41" priority="6">
      <formula>COUNTIF(JF,$A3)</formula>
    </cfRule>
    <cfRule type="expression" dxfId="40" priority="7">
      <formula>WEEKDAY($B3,2)&gt;5</formula>
    </cfRule>
  </conditionalFormatting>
  <conditionalFormatting sqref="E3:E33">
    <cfRule type="expression" dxfId="39" priority="3">
      <formula>OR($E3="Cp",$E3="Tps Habillage",$E3="Jrs ancien",$E3="Rc Samedi",$E3="Récup",$E3="RC Nuit",$E3="RC Jrs Férié",$E3="Cp Fraction")</formula>
    </cfRule>
    <cfRule type="expression" dxfId="38" priority="4">
      <formula>E3="Formation"</formula>
    </cfRule>
    <cfRule type="expression" dxfId="37" priority="5">
      <formula>OR($E3="Maladie",$E3="Accident Travail",$E3="Abs.auto non payée")</formula>
    </cfRule>
  </conditionalFormatting>
  <conditionalFormatting sqref="I3:I33">
    <cfRule type="expression" dxfId="36" priority="1">
      <formula>AND(I3&lt;&gt;"",J3&lt;&gt;"x")</formula>
    </cfRule>
    <cfRule type="expression" dxfId="35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K28" sqref="K28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35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Janvier 2014</v>
      </c>
      <c r="B3" s="97">
        <f>DATE(B1,MONTH("1 " &amp; A1),1)</f>
        <v>41640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Janvier 2014</v>
      </c>
      <c r="B4" s="97">
        <f>B3+1</f>
        <v>41641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Janvier 2014</v>
      </c>
      <c r="B5" s="97">
        <f t="shared" ref="B5:C20" si="17">B4+1</f>
        <v>41642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Janvier 2014</v>
      </c>
      <c r="B6" s="97">
        <f t="shared" si="17"/>
        <v>41643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Janvier 2014</v>
      </c>
      <c r="B7" s="99">
        <f t="shared" si="17"/>
        <v>41644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Janvier 2014</v>
      </c>
      <c r="B8" s="99">
        <f t="shared" si="17"/>
        <v>41645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Janvier 2014</v>
      </c>
      <c r="B9" s="97">
        <f t="shared" si="17"/>
        <v>41646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Janvier 2014</v>
      </c>
      <c r="B10" s="97">
        <f t="shared" si="17"/>
        <v>41647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Janvier 2014</v>
      </c>
      <c r="B11" s="97">
        <f t="shared" si="17"/>
        <v>41648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Janvier 2014</v>
      </c>
      <c r="B12" s="97">
        <f t="shared" si="17"/>
        <v>41649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Janvier 2014</v>
      </c>
      <c r="B13" s="97">
        <f t="shared" si="17"/>
        <v>41650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Janvier 2014</v>
      </c>
      <c r="B14" s="97">
        <f t="shared" si="17"/>
        <v>41651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Janvier 2014</v>
      </c>
      <c r="B15" s="97">
        <f t="shared" si="17"/>
        <v>41652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Janvier 2014</v>
      </c>
      <c r="B16" s="97">
        <f t="shared" si="17"/>
        <v>41653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Janvier 2014</v>
      </c>
      <c r="B17" s="97">
        <f t="shared" si="17"/>
        <v>41654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Janvier 2014</v>
      </c>
      <c r="B18" s="97">
        <f t="shared" si="17"/>
        <v>41655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Janvier 2014</v>
      </c>
      <c r="B19" s="97">
        <f t="shared" si="17"/>
        <v>41656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Janvier 2014</v>
      </c>
      <c r="B20" s="97">
        <f t="shared" si="17"/>
        <v>41657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Janvier 2014</v>
      </c>
      <c r="B21" s="97">
        <f t="shared" ref="B21:C30" si="19">B20+1</f>
        <v>41658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Janvier 2014</v>
      </c>
      <c r="B22" s="97">
        <f t="shared" si="19"/>
        <v>41659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Janvier 2014</v>
      </c>
      <c r="B23" s="97">
        <f t="shared" si="19"/>
        <v>41660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Janvier 2014</v>
      </c>
      <c r="B24" s="97">
        <f t="shared" si="19"/>
        <v>41661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Janvier 2014</v>
      </c>
      <c r="B25" s="97">
        <f t="shared" si="19"/>
        <v>41662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Janvier 2014</v>
      </c>
      <c r="B26" s="97">
        <f t="shared" si="19"/>
        <v>41663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Janvier 2014</v>
      </c>
      <c r="B27" s="97">
        <f t="shared" si="19"/>
        <v>41664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Janvier 2014</v>
      </c>
      <c r="B28" s="97">
        <f t="shared" si="19"/>
        <v>41665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Janvier 2014</v>
      </c>
      <c r="B29" s="97">
        <f t="shared" si="19"/>
        <v>41666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Janvier 2014</v>
      </c>
      <c r="B30" s="97">
        <f t="shared" si="19"/>
        <v>41667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Janvier 2014</v>
      </c>
      <c r="B31" s="97">
        <f>IF(MONTH($B$30+1)=MONTH($B$3),$B$30+1,"")</f>
        <v>41668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Janvier 2014</v>
      </c>
      <c r="B32" s="97">
        <f>IF(MONTH($B$30+2)=MONTH($B$3),$B$30+2,"")</f>
        <v>41669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Janvier 2014</v>
      </c>
      <c r="B33" s="100">
        <f>IF(MONTH($B$30+3)=MONTH($B$3),$B$30+3,"")</f>
        <v>41670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34" priority="8">
      <formula>F3&lt;&gt;""</formula>
    </cfRule>
  </conditionalFormatting>
  <conditionalFormatting sqref="B3:E33">
    <cfRule type="expression" dxfId="33" priority="6">
      <formula>COUNTIF(JF,$A3)</formula>
    </cfRule>
    <cfRule type="expression" dxfId="32" priority="7">
      <formula>WEEKDAY($B3,2)&gt;5</formula>
    </cfRule>
  </conditionalFormatting>
  <conditionalFormatting sqref="E3:E33">
    <cfRule type="expression" dxfId="31" priority="3">
      <formula>OR($E3="Cp",$E3="Tps Habillage",$E3="Jrs ancien",$E3="Rc Samedi",$E3="Récup",$E3="RC Nuit",$E3="RC Jrs Férié",$E3="Cp Fraction")</formula>
    </cfRule>
    <cfRule type="expression" dxfId="30" priority="4">
      <formula>E3="Formation"</formula>
    </cfRule>
    <cfRule type="expression" dxfId="29" priority="5">
      <formula>OR($E3="Maladie",$E3="Accident Travail",$E3="Abs.auto non payée")</formula>
    </cfRule>
  </conditionalFormatting>
  <conditionalFormatting sqref="I3:I33">
    <cfRule type="expression" dxfId="28" priority="1">
      <formula>AND(I3&lt;&gt;"",J3&lt;&gt;"x")</formula>
    </cfRule>
    <cfRule type="expression" dxfId="27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G26" sqref="G26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36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Février 2014</v>
      </c>
      <c r="B3" s="97">
        <f>DATE(B1,MONTH("1 " &amp; A1),1)</f>
        <v>41671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Février 2014</v>
      </c>
      <c r="B4" s="97">
        <f>B3+1</f>
        <v>41672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Février 2014</v>
      </c>
      <c r="B5" s="97">
        <f t="shared" ref="B5:C20" si="17">B4+1</f>
        <v>41673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Février 2014</v>
      </c>
      <c r="B6" s="97">
        <f t="shared" si="17"/>
        <v>41674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Février 2014</v>
      </c>
      <c r="B7" s="99">
        <f t="shared" si="17"/>
        <v>41675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Février 2014</v>
      </c>
      <c r="B8" s="99">
        <f t="shared" si="17"/>
        <v>41676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Février 2014</v>
      </c>
      <c r="B9" s="97">
        <f t="shared" si="17"/>
        <v>41677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Février 2014</v>
      </c>
      <c r="B10" s="97">
        <f t="shared" si="17"/>
        <v>41678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Février 2014</v>
      </c>
      <c r="B11" s="97">
        <f t="shared" si="17"/>
        <v>41679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Février 2014</v>
      </c>
      <c r="B12" s="97">
        <f t="shared" si="17"/>
        <v>41680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Février 2014</v>
      </c>
      <c r="B13" s="97">
        <f t="shared" si="17"/>
        <v>41681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Février 2014</v>
      </c>
      <c r="B14" s="97">
        <f t="shared" si="17"/>
        <v>41682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Février 2014</v>
      </c>
      <c r="B15" s="97">
        <f t="shared" si="17"/>
        <v>41683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Février 2014</v>
      </c>
      <c r="B16" s="97">
        <f t="shared" si="17"/>
        <v>41684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Février 2014</v>
      </c>
      <c r="B17" s="97">
        <f t="shared" si="17"/>
        <v>41685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Février 2014</v>
      </c>
      <c r="B18" s="97">
        <f t="shared" si="17"/>
        <v>41686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Février 2014</v>
      </c>
      <c r="B19" s="97">
        <f t="shared" si="17"/>
        <v>41687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Février 2014</v>
      </c>
      <c r="B20" s="97">
        <f t="shared" si="17"/>
        <v>41688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Février 2014</v>
      </c>
      <c r="B21" s="97">
        <f t="shared" ref="B21:C30" si="19">B20+1</f>
        <v>41689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Février 2014</v>
      </c>
      <c r="B22" s="97">
        <f t="shared" si="19"/>
        <v>41690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Février 2014</v>
      </c>
      <c r="B23" s="97">
        <f t="shared" si="19"/>
        <v>41691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Février 2014</v>
      </c>
      <c r="B24" s="97">
        <f t="shared" si="19"/>
        <v>41692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Février 2014</v>
      </c>
      <c r="B25" s="97">
        <f t="shared" si="19"/>
        <v>41693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Février 2014</v>
      </c>
      <c r="B26" s="97">
        <f t="shared" si="19"/>
        <v>41694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Février 2014</v>
      </c>
      <c r="B27" s="97">
        <f t="shared" si="19"/>
        <v>41695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Février 2014</v>
      </c>
      <c r="B28" s="97">
        <f t="shared" si="19"/>
        <v>41696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Février 2014</v>
      </c>
      <c r="B29" s="97">
        <f t="shared" si="19"/>
        <v>41697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Février 2014</v>
      </c>
      <c r="B30" s="97">
        <f t="shared" si="19"/>
        <v>41698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 xml:space="preserve"> Février 2014</v>
      </c>
      <c r="B31" s="97" t="str">
        <f>IF(MONTH($B$30+1)=MONTH($B$3),$B$30+1,"")</f>
        <v/>
      </c>
      <c r="C31" s="98" t="str">
        <f>IF(B31&lt;&gt;"",C30+1,"")</f>
        <v/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 xml:space="preserve"> Février 2014</v>
      </c>
      <c r="B32" s="97" t="str">
        <f>IF(MONTH($B$30+2)=MONTH($B$3),$B$30+2,"")</f>
        <v/>
      </c>
      <c r="C32" s="98" t="str">
        <f>IF(B32&lt;&gt;"",C31+1,"")</f>
        <v/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 xml:space="preserve"> Février 2014</v>
      </c>
      <c r="B33" s="100" t="str">
        <f>IF(MONTH($B$30+3)=MONTH($B$3),$B$30+3,"")</f>
        <v/>
      </c>
      <c r="C33" s="98" t="str">
        <f>IF(B33&lt;&gt;"",C32+1,"")</f>
        <v/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26" priority="8">
      <formula>F3&lt;&gt;""</formula>
    </cfRule>
  </conditionalFormatting>
  <conditionalFormatting sqref="B3:E33">
    <cfRule type="expression" dxfId="25" priority="6">
      <formula>COUNTIF(JF,$A3)</formula>
    </cfRule>
    <cfRule type="expression" dxfId="24" priority="7">
      <formula>WEEKDAY($B3,2)&gt;5</formula>
    </cfRule>
  </conditionalFormatting>
  <conditionalFormatting sqref="E3:E33">
    <cfRule type="expression" dxfId="23" priority="3">
      <formula>OR($E3="Cp",$E3="Tps Habillage",$E3="Jrs ancien",$E3="Rc Samedi",$E3="Récup",$E3="RC Nuit",$E3="RC Jrs Férié",$E3="Cp Fraction")</formula>
    </cfRule>
    <cfRule type="expression" dxfId="22" priority="4">
      <formula>E3="Formation"</formula>
    </cfRule>
    <cfRule type="expression" dxfId="21" priority="5">
      <formula>OR($E3="Maladie",$E3="Accident Travail",$E3="Abs.auto non payée")</formula>
    </cfRule>
  </conditionalFormatting>
  <conditionalFormatting sqref="I3:I33">
    <cfRule type="expression" dxfId="20" priority="1">
      <formula>AND(I3&lt;&gt;"",J3&lt;&gt;"x")</formula>
    </cfRule>
    <cfRule type="expression" dxfId="19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A1:AH38"/>
  <sheetViews>
    <sheetView zoomScale="80" zoomScaleNormal="80" workbookViewId="0">
      <pane ySplit="1" topLeftCell="A2" activePane="bottomLeft" state="frozen"/>
      <selection pane="bottomLeft" activeCell="E19" sqref="E19"/>
    </sheetView>
  </sheetViews>
  <sheetFormatPr baseColWidth="10" defaultRowHeight="15"/>
  <cols>
    <col min="1" max="1" width="11" customWidth="1"/>
    <col min="2" max="2" width="9.28515625" customWidth="1"/>
    <col min="3" max="3" width="3.85546875" customWidth="1"/>
    <col min="4" max="4" width="10.85546875" customWidth="1"/>
    <col min="5" max="5" width="17.5703125" customWidth="1"/>
    <col min="6" max="6" width="8.28515625" customWidth="1"/>
    <col min="7" max="8" width="8" customWidth="1"/>
    <col min="9" max="9" width="6.5703125" customWidth="1"/>
    <col min="10" max="10" width="3.140625" customWidth="1"/>
    <col min="11" max="11" width="7.85546875" customWidth="1"/>
    <col min="12" max="12" width="7.140625" customWidth="1"/>
    <col min="13" max="13" width="5.85546875" customWidth="1"/>
    <col min="14" max="15" width="9.42578125" customWidth="1"/>
    <col min="16" max="17" width="5.5703125" customWidth="1"/>
    <col min="18" max="18" width="6" customWidth="1"/>
    <col min="19" max="19" width="6.28515625" customWidth="1"/>
    <col min="20" max="20" width="6" customWidth="1"/>
    <col min="21" max="21" width="5.5703125" customWidth="1"/>
    <col min="22" max="22" width="9.7109375" customWidth="1"/>
    <col min="23" max="23" width="7.140625" customWidth="1"/>
    <col min="24" max="24" width="6" customWidth="1"/>
    <col min="25" max="25" width="3.140625" customWidth="1"/>
    <col min="26" max="26" width="6.42578125" customWidth="1"/>
    <col min="27" max="27" width="3.28515625" customWidth="1"/>
    <col min="28" max="28" width="6.7109375" customWidth="1"/>
    <col min="29" max="29" width="6" bestFit="1" customWidth="1"/>
    <col min="30" max="30" width="9.140625" customWidth="1"/>
    <col min="31" max="31" width="6.7109375" customWidth="1"/>
    <col min="32" max="32" width="8.140625" customWidth="1"/>
  </cols>
  <sheetData>
    <row r="1" spans="1:34" ht="30.75" customHeight="1" thickBot="1">
      <c r="A1" s="79" t="s">
        <v>37</v>
      </c>
      <c r="B1" s="147">
        <f>Avril!$B$1</f>
        <v>2014</v>
      </c>
      <c r="C1" s="148"/>
      <c r="D1" s="86" t="s">
        <v>0</v>
      </c>
      <c r="E1" s="87" t="s">
        <v>1</v>
      </c>
      <c r="F1" s="85" t="s">
        <v>16</v>
      </c>
      <c r="G1" s="85" t="s">
        <v>85</v>
      </c>
      <c r="H1" s="85" t="s">
        <v>86</v>
      </c>
      <c r="I1" s="107" t="s">
        <v>92</v>
      </c>
      <c r="J1" s="87" t="s">
        <v>84</v>
      </c>
      <c r="K1" s="85" t="s">
        <v>22</v>
      </c>
      <c r="L1" s="85" t="s">
        <v>23</v>
      </c>
      <c r="M1" s="85" t="s">
        <v>87</v>
      </c>
      <c r="N1" s="85" t="s">
        <v>88</v>
      </c>
      <c r="O1" s="85" t="s">
        <v>100</v>
      </c>
      <c r="P1" s="85" t="s">
        <v>94</v>
      </c>
      <c r="Q1" s="85" t="s">
        <v>93</v>
      </c>
      <c r="R1" s="85" t="s">
        <v>95</v>
      </c>
      <c r="S1" s="107" t="s">
        <v>96</v>
      </c>
      <c r="T1" s="85" t="s">
        <v>99</v>
      </c>
      <c r="U1" s="85" t="s">
        <v>90</v>
      </c>
      <c r="V1" s="85" t="s">
        <v>91</v>
      </c>
      <c r="W1" s="107" t="s">
        <v>132</v>
      </c>
      <c r="X1" s="85" t="s">
        <v>97</v>
      </c>
      <c r="Y1" s="87" t="s">
        <v>84</v>
      </c>
      <c r="Z1" s="107" t="s">
        <v>15</v>
      </c>
      <c r="AA1" s="107" t="s">
        <v>84</v>
      </c>
      <c r="AB1" s="107" t="s">
        <v>98</v>
      </c>
      <c r="AC1" s="107" t="s">
        <v>68</v>
      </c>
      <c r="AD1" s="87" t="s">
        <v>50</v>
      </c>
      <c r="AE1" s="87" t="s">
        <v>59</v>
      </c>
      <c r="AF1" s="87" t="s">
        <v>60</v>
      </c>
    </row>
    <row r="2" spans="1:34" ht="9.75" customHeight="1">
      <c r="A2" s="112"/>
      <c r="B2" s="113"/>
      <c r="C2" s="143"/>
      <c r="D2" s="114"/>
      <c r="E2" s="115"/>
      <c r="F2" s="116"/>
      <c r="G2" s="116"/>
      <c r="H2" s="116"/>
      <c r="I2" s="117"/>
      <c r="J2" s="115"/>
      <c r="K2" s="116"/>
      <c r="L2" s="116"/>
      <c r="M2" s="116"/>
      <c r="N2" s="116"/>
      <c r="O2" s="116"/>
      <c r="P2" s="116"/>
      <c r="Q2" s="116"/>
      <c r="R2" s="116"/>
      <c r="S2" s="117"/>
      <c r="T2" s="116"/>
      <c r="U2" s="116"/>
      <c r="V2" s="116"/>
      <c r="W2" s="115"/>
      <c r="X2" s="116"/>
      <c r="Y2" s="115"/>
      <c r="Z2" s="117"/>
      <c r="AA2" s="117"/>
      <c r="AB2" s="117"/>
      <c r="AC2" s="117"/>
      <c r="AD2" s="115"/>
      <c r="AE2" s="115"/>
      <c r="AF2" s="115"/>
    </row>
    <row r="3" spans="1:34">
      <c r="A3" s="129" t="str">
        <f>CONCATENATE(C3," ",$A$1," ",$B$1)</f>
        <v>1 Mars 2014</v>
      </c>
      <c r="B3" s="97">
        <f>DATE(B1,MONTH("1 " &amp; A1),1)</f>
        <v>41699</v>
      </c>
      <c r="C3" s="98">
        <v>1</v>
      </c>
      <c r="D3" s="88"/>
      <c r="E3" s="88"/>
      <c r="F3" s="89" t="str">
        <f t="shared" ref="F3:F33" si="0">IF(AND(B3="Samedi",OR(E3="Matin",E3="après-midi",E3="nuit")),6.5,IF(OR(E3="Matin",E3="Nuit",E3="Journée",E3="Après-midi",E3="Tps Habillage",E3="Accident travail",E3="Formation"),7.5-IF(N(H3)&lt;7.5,N(H3),0),IF(E3="Maladie",7,"")))</f>
        <v/>
      </c>
      <c r="G3" s="90" t="str">
        <f>IF(OR(E3="Matin",E3="Nuit",E3="Journée",E3="Après-midi"),0.16,"")</f>
        <v/>
      </c>
      <c r="H3" s="90" t="str">
        <f>IF(E3="Tps Habillage",7.5,"")</f>
        <v/>
      </c>
      <c r="I3" s="91" t="str">
        <f>IF(OR(E3="Astreinte sans dep",E3="Astreinte +1 dep",E3="Astreinte +2 dep",E3="Astreinte +3 dep",E3="Astreinte +4 dep"),1,"")</f>
        <v/>
      </c>
      <c r="J3" s="91"/>
      <c r="K3" s="90" t="str">
        <f>IF(OR(E3="Matin",E3="Nuit",E3="Journée",E3="Après-midi"),0.5,"")</f>
        <v/>
      </c>
      <c r="L3" s="90" t="str">
        <f>IF(E3="Récup",7.5,"")</f>
        <v/>
      </c>
      <c r="M3" s="91" t="str">
        <f>IF(E3="Cp",1,"")</f>
        <v/>
      </c>
      <c r="N3" s="91" t="str">
        <f>IF(E3="Jrs ancien",1,"")</f>
        <v/>
      </c>
      <c r="O3" s="91" t="str">
        <f>IF(E3="Cp Fraction",1,"")</f>
        <v/>
      </c>
      <c r="P3" s="90"/>
      <c r="Q3" s="90"/>
      <c r="R3" s="90"/>
      <c r="S3" s="91" t="str">
        <f>IF(E3="Journée",1,"")</f>
        <v/>
      </c>
      <c r="T3" s="91" t="str">
        <f>IF(E3="Maladie",1,"")</f>
        <v/>
      </c>
      <c r="U3" s="91" t="str">
        <f>IF(E3="Accident travail",1,"")</f>
        <v/>
      </c>
      <c r="V3" s="119" t="str">
        <f>IF(E3="Abs.auto non payée",1,"")</f>
        <v/>
      </c>
      <c r="W3" s="119" t="str">
        <f t="shared" ref="W3:W32" si="1">IF(C3="","",IF(AND(WEEKDAY(B3,2)=6,E3&lt;&gt;"",E3&lt;&gt;"Astreinte sans dep",E3&lt;&gt;"Astreinte +1 dep",E3&lt;&gt;"Astreinte +2 dep",E3&lt;&gt;"Astreinte +3 dep",E3&lt;&gt;"Astreinte +4 dep"),1,""))</f>
        <v/>
      </c>
      <c r="X3" s="89"/>
      <c r="Y3" s="92"/>
      <c r="Z3" s="92" t="str">
        <f>IF(E3="Formation",1,"")</f>
        <v/>
      </c>
      <c r="AA3" s="92"/>
      <c r="AB3" s="92" t="str">
        <f>IF(OR(E3="Matin",E3="Nuit",E3="Journée",E3="Après-midi",E3="Formation"),1,"")</f>
        <v/>
      </c>
      <c r="AC3" s="92" t="str">
        <f>IF(OR(E3="Matin",E3="Nuit",E3="Après-midi"),1,"")</f>
        <v/>
      </c>
      <c r="AD3" s="93" t="str">
        <f>IF(OR(E3="Matin",E3="après-midi",E3="nuit",E3="Journée",E3="Astreinte +1 dep"),Données!$C$14,IF(OR(E3="Astreinte +2 dep"),Données!$C$14*2,IF(OR(E3="Astreinte +3 dep"),Données!$C$14*3,IF(E3="Astreinte +4 dep",Données!$C$14*4,""))))</f>
        <v/>
      </c>
      <c r="AE3" s="94"/>
      <c r="AF3" s="121"/>
      <c r="AG3" s="95"/>
      <c r="AH3" s="95"/>
    </row>
    <row r="4" spans="1:34">
      <c r="A4" s="129" t="str">
        <f t="shared" ref="A4:A33" si="2">CONCATENATE(C4," ",$A$1," ",$B$1)</f>
        <v>2 Mars 2014</v>
      </c>
      <c r="B4" s="97">
        <f>B3+1</f>
        <v>41700</v>
      </c>
      <c r="C4" s="98">
        <f>C3+1</f>
        <v>2</v>
      </c>
      <c r="D4" s="88"/>
      <c r="E4" s="88"/>
      <c r="F4" s="89" t="str">
        <f t="shared" si="0"/>
        <v/>
      </c>
      <c r="G4" s="90" t="str">
        <f t="shared" ref="G4:G33" si="3">IF(OR(E4="Matin",E4="Nuit",E4="Journée",E4="Après-midi"),0.16,"")</f>
        <v/>
      </c>
      <c r="H4" s="90" t="str">
        <f t="shared" ref="H4:H33" si="4">IF(E4="Tps Habillage",7.5,"")</f>
        <v/>
      </c>
      <c r="I4" s="91" t="str">
        <f t="shared" ref="I4:I33" si="5">IF(OR(E4="Astreinte sans dep",E4="Astreinte +1 dep",E4="Astreinte +2 dep",E4="Astreinte +3 dep",E4="Astreinte +4 dep"),1,"")</f>
        <v/>
      </c>
      <c r="J4" s="91"/>
      <c r="K4" s="90" t="str">
        <f t="shared" ref="K4:K33" si="6">IF(OR(E4="Matin",E4="Nuit",E4="Journée",E4="Après-midi"),0.5,"")</f>
        <v/>
      </c>
      <c r="L4" s="90" t="str">
        <f t="shared" ref="L4:L33" si="7">IF(E4="Récup",7.5,"")</f>
        <v/>
      </c>
      <c r="M4" s="91" t="str">
        <f>IF(E4="Cp",1,"")</f>
        <v/>
      </c>
      <c r="N4" s="91" t="str">
        <f t="shared" ref="N4:N33" si="8">IF(E4="Jrs ancien",1,"")</f>
        <v/>
      </c>
      <c r="O4" s="91" t="str">
        <f t="shared" ref="O4:O33" si="9">IF(E4="Cp Fraction",1,"")</f>
        <v/>
      </c>
      <c r="P4" s="90"/>
      <c r="Q4" s="90"/>
      <c r="R4" s="90"/>
      <c r="S4" s="91" t="str">
        <f t="shared" ref="S4:S33" si="10">IF(E4="Journée",1,"")</f>
        <v/>
      </c>
      <c r="T4" s="91" t="str">
        <f t="shared" ref="T4:T33" si="11">IF(E4="Maladie",1,"")</f>
        <v/>
      </c>
      <c r="U4" s="91" t="str">
        <f t="shared" ref="U4:U33" si="12">IF(E4="Accident travail",1,"")</f>
        <v/>
      </c>
      <c r="V4" s="119" t="str">
        <f t="shared" ref="V4:V33" si="13">IF(E4="Abs.auto non payée",1,"")</f>
        <v/>
      </c>
      <c r="W4" s="119" t="str">
        <f t="shared" si="1"/>
        <v/>
      </c>
      <c r="X4" s="89"/>
      <c r="Y4" s="92"/>
      <c r="Z4" s="92" t="str">
        <f t="shared" ref="Z4:Z33" si="14">IF(E4="Formation",1,"")</f>
        <v/>
      </c>
      <c r="AA4" s="92"/>
      <c r="AB4" s="92" t="str">
        <f t="shared" ref="AB4:AB33" si="15">IF(OR(E4="Matin",E4="Nuit",E4="Journée",E4="Après-midi",E4="Formation"),1,"")</f>
        <v/>
      </c>
      <c r="AC4" s="92" t="str">
        <f t="shared" ref="AC4:AC33" si="16">IF(OR(E4="Matin",E4="Nuit",E4="Après-midi"),1,"")</f>
        <v/>
      </c>
      <c r="AD4" s="93" t="str">
        <f>IF(OR(E4="Matin",E4="après-midi",E4="nuit",E4="Journée",E4="Astreinte +1 dep"),Données!$C$14,IF(OR(E4="Astreinte +2 dep"),Données!$C$14*2,IF(OR(E4="Astreinte +3 dep"),Données!$C$14*3,IF(E4="Astreinte +4 dep",Données!$C$14*4,""))))</f>
        <v/>
      </c>
      <c r="AE4" s="94"/>
      <c r="AF4" s="121"/>
      <c r="AG4" s="95"/>
      <c r="AH4" s="95"/>
    </row>
    <row r="5" spans="1:34">
      <c r="A5" s="129" t="str">
        <f t="shared" si="2"/>
        <v>3 Mars 2014</v>
      </c>
      <c r="B5" s="97">
        <f t="shared" ref="B5:C20" si="17">B4+1</f>
        <v>41701</v>
      </c>
      <c r="C5" s="98">
        <f t="shared" si="17"/>
        <v>3</v>
      </c>
      <c r="D5" s="88"/>
      <c r="E5" s="88"/>
      <c r="F5" s="89" t="str">
        <f t="shared" si="0"/>
        <v/>
      </c>
      <c r="G5" s="90" t="str">
        <f t="shared" si="3"/>
        <v/>
      </c>
      <c r="H5" s="90" t="str">
        <f t="shared" si="4"/>
        <v/>
      </c>
      <c r="I5" s="91" t="str">
        <f t="shared" si="5"/>
        <v/>
      </c>
      <c r="J5" s="91"/>
      <c r="K5" s="90" t="str">
        <f t="shared" si="6"/>
        <v/>
      </c>
      <c r="L5" s="90" t="str">
        <f t="shared" si="7"/>
        <v/>
      </c>
      <c r="M5" s="91" t="str">
        <f>IF(E5="Cp",1,"")</f>
        <v/>
      </c>
      <c r="N5" s="91" t="str">
        <f t="shared" si="8"/>
        <v/>
      </c>
      <c r="O5" s="91" t="str">
        <f t="shared" si="9"/>
        <v/>
      </c>
      <c r="P5" s="90"/>
      <c r="Q5" s="90"/>
      <c r="R5" s="90"/>
      <c r="S5" s="91" t="str">
        <f t="shared" si="10"/>
        <v/>
      </c>
      <c r="T5" s="91" t="str">
        <f t="shared" si="11"/>
        <v/>
      </c>
      <c r="U5" s="91" t="str">
        <f t="shared" si="12"/>
        <v/>
      </c>
      <c r="V5" s="119" t="str">
        <f t="shared" si="13"/>
        <v/>
      </c>
      <c r="W5" s="119" t="str">
        <f t="shared" si="1"/>
        <v/>
      </c>
      <c r="X5" s="89"/>
      <c r="Y5" s="92"/>
      <c r="Z5" s="92" t="str">
        <f t="shared" si="14"/>
        <v/>
      </c>
      <c r="AA5" s="92"/>
      <c r="AB5" s="92" t="str">
        <f t="shared" si="15"/>
        <v/>
      </c>
      <c r="AC5" s="92" t="str">
        <f t="shared" si="16"/>
        <v/>
      </c>
      <c r="AD5" s="93" t="str">
        <f>IF(OR(E5="Matin",E5="après-midi",E5="nuit",E5="Journée",E5="Astreinte +1 dep"),Données!$C$14,IF(OR(E5="Astreinte +2 dep"),Données!$C$14*2,IF(OR(E5="Astreinte +3 dep"),Données!$C$14*3,IF(E5="Astreinte +4 dep",Données!$C$14*4,""))))</f>
        <v/>
      </c>
      <c r="AE5" s="94"/>
      <c r="AF5" s="121"/>
      <c r="AG5" s="95"/>
      <c r="AH5" s="95"/>
    </row>
    <row r="6" spans="1:34">
      <c r="A6" s="129" t="str">
        <f t="shared" si="2"/>
        <v>4 Mars 2014</v>
      </c>
      <c r="B6" s="97">
        <f t="shared" si="17"/>
        <v>41702</v>
      </c>
      <c r="C6" s="98">
        <f t="shared" si="17"/>
        <v>4</v>
      </c>
      <c r="D6" s="88"/>
      <c r="E6" s="88"/>
      <c r="F6" s="89" t="str">
        <f t="shared" si="0"/>
        <v/>
      </c>
      <c r="G6" s="90" t="str">
        <f t="shared" si="3"/>
        <v/>
      </c>
      <c r="H6" s="90" t="str">
        <f t="shared" si="4"/>
        <v/>
      </c>
      <c r="I6" s="91" t="str">
        <f t="shared" si="5"/>
        <v/>
      </c>
      <c r="J6" s="91"/>
      <c r="K6" s="90" t="str">
        <f t="shared" si="6"/>
        <v/>
      </c>
      <c r="L6" s="90" t="str">
        <f t="shared" si="7"/>
        <v/>
      </c>
      <c r="M6" s="91" t="str">
        <f t="shared" ref="M6:M33" si="18">IF(E6="Cp",1,"")</f>
        <v/>
      </c>
      <c r="N6" s="91" t="str">
        <f t="shared" si="8"/>
        <v/>
      </c>
      <c r="O6" s="91" t="str">
        <f t="shared" si="9"/>
        <v/>
      </c>
      <c r="P6" s="90"/>
      <c r="Q6" s="90"/>
      <c r="R6" s="90"/>
      <c r="S6" s="91" t="str">
        <f t="shared" si="10"/>
        <v/>
      </c>
      <c r="T6" s="91" t="str">
        <f t="shared" si="11"/>
        <v/>
      </c>
      <c r="U6" s="91" t="str">
        <f t="shared" si="12"/>
        <v/>
      </c>
      <c r="V6" s="119" t="str">
        <f t="shared" si="13"/>
        <v/>
      </c>
      <c r="W6" s="119" t="str">
        <f t="shared" si="1"/>
        <v/>
      </c>
      <c r="X6" s="89"/>
      <c r="Y6" s="92"/>
      <c r="Z6" s="92" t="str">
        <f t="shared" si="14"/>
        <v/>
      </c>
      <c r="AA6" s="92"/>
      <c r="AB6" s="92" t="str">
        <f t="shared" si="15"/>
        <v/>
      </c>
      <c r="AC6" s="92" t="str">
        <f t="shared" si="16"/>
        <v/>
      </c>
      <c r="AD6" s="93" t="str">
        <f>IF(OR(E6="Matin",E6="après-midi",E6="nuit",E6="Journée",E6="Astreinte +1 dep"),Données!$C$14,IF(OR(E6="Astreinte +2 dep"),Données!$C$14*2,IF(OR(E6="Astreinte +3 dep"),Données!$C$14*3,IF(E6="Astreinte +4 dep",Données!$C$14*4,""))))</f>
        <v/>
      </c>
      <c r="AE6" s="94"/>
      <c r="AF6" s="121"/>
      <c r="AG6" s="95"/>
      <c r="AH6" s="95"/>
    </row>
    <row r="7" spans="1:34">
      <c r="A7" s="129" t="str">
        <f t="shared" si="2"/>
        <v>5 Mars 2014</v>
      </c>
      <c r="B7" s="99">
        <f t="shared" si="17"/>
        <v>41703</v>
      </c>
      <c r="C7" s="98">
        <f t="shared" si="17"/>
        <v>5</v>
      </c>
      <c r="D7" s="96"/>
      <c r="E7" s="96"/>
      <c r="F7" s="89" t="str">
        <f t="shared" si="0"/>
        <v/>
      </c>
      <c r="G7" s="90" t="str">
        <f t="shared" si="3"/>
        <v/>
      </c>
      <c r="H7" s="90" t="str">
        <f t="shared" si="4"/>
        <v/>
      </c>
      <c r="I7" s="91" t="str">
        <f t="shared" si="5"/>
        <v/>
      </c>
      <c r="J7" s="91"/>
      <c r="K7" s="90" t="str">
        <f t="shared" si="6"/>
        <v/>
      </c>
      <c r="L7" s="90" t="str">
        <f t="shared" si="7"/>
        <v/>
      </c>
      <c r="M7" s="91" t="str">
        <f t="shared" si="18"/>
        <v/>
      </c>
      <c r="N7" s="91" t="str">
        <f t="shared" si="8"/>
        <v/>
      </c>
      <c r="O7" s="91" t="str">
        <f t="shared" si="9"/>
        <v/>
      </c>
      <c r="P7" s="90"/>
      <c r="Q7" s="90"/>
      <c r="R7" s="90"/>
      <c r="S7" s="91" t="str">
        <f t="shared" si="10"/>
        <v/>
      </c>
      <c r="T7" s="91" t="str">
        <f t="shared" si="11"/>
        <v/>
      </c>
      <c r="U7" s="91" t="str">
        <f t="shared" si="12"/>
        <v/>
      </c>
      <c r="V7" s="119" t="str">
        <f t="shared" si="13"/>
        <v/>
      </c>
      <c r="W7" s="119" t="str">
        <f t="shared" si="1"/>
        <v/>
      </c>
      <c r="X7" s="89"/>
      <c r="Y7" s="92"/>
      <c r="Z7" s="92" t="str">
        <f t="shared" si="14"/>
        <v/>
      </c>
      <c r="AA7" s="92"/>
      <c r="AB7" s="92" t="str">
        <f t="shared" si="15"/>
        <v/>
      </c>
      <c r="AC7" s="92" t="str">
        <f t="shared" si="16"/>
        <v/>
      </c>
      <c r="AD7" s="93" t="str">
        <f>IF(OR(E7="Matin",E7="après-midi",E7="nuit",E7="Journée",E7="Astreinte +1 dep"),Données!$C$14,IF(OR(E7="Astreinte +2 dep"),Données!$C$14*2,IF(OR(E7="Astreinte +3 dep"),Données!$C$14*3,IF(E7="Astreinte +4 dep",Données!$C$14*4,""))))</f>
        <v/>
      </c>
      <c r="AE7" s="94"/>
      <c r="AF7" s="121"/>
      <c r="AG7" s="95"/>
      <c r="AH7" s="95"/>
    </row>
    <row r="8" spans="1:34">
      <c r="A8" s="129" t="str">
        <f t="shared" si="2"/>
        <v>6 Mars 2014</v>
      </c>
      <c r="B8" s="99">
        <f t="shared" si="17"/>
        <v>41704</v>
      </c>
      <c r="C8" s="98">
        <f t="shared" si="17"/>
        <v>6</v>
      </c>
      <c r="D8" s="96"/>
      <c r="E8" s="96"/>
      <c r="F8" s="89" t="str">
        <f t="shared" si="0"/>
        <v/>
      </c>
      <c r="G8" s="90" t="str">
        <f t="shared" si="3"/>
        <v/>
      </c>
      <c r="H8" s="90" t="str">
        <f t="shared" si="4"/>
        <v/>
      </c>
      <c r="I8" s="91" t="str">
        <f t="shared" si="5"/>
        <v/>
      </c>
      <c r="J8" s="91"/>
      <c r="K8" s="90" t="str">
        <f t="shared" si="6"/>
        <v/>
      </c>
      <c r="L8" s="90" t="str">
        <f t="shared" si="7"/>
        <v/>
      </c>
      <c r="M8" s="91" t="str">
        <f t="shared" si="18"/>
        <v/>
      </c>
      <c r="N8" s="91" t="str">
        <f t="shared" si="8"/>
        <v/>
      </c>
      <c r="O8" s="91" t="str">
        <f t="shared" si="9"/>
        <v/>
      </c>
      <c r="P8" s="90"/>
      <c r="Q8" s="90"/>
      <c r="R8" s="90"/>
      <c r="S8" s="91" t="str">
        <f t="shared" si="10"/>
        <v/>
      </c>
      <c r="T8" s="91" t="str">
        <f t="shared" si="11"/>
        <v/>
      </c>
      <c r="U8" s="91" t="str">
        <f t="shared" si="12"/>
        <v/>
      </c>
      <c r="V8" s="119" t="str">
        <f t="shared" si="13"/>
        <v/>
      </c>
      <c r="W8" s="119" t="str">
        <f t="shared" si="1"/>
        <v/>
      </c>
      <c r="X8" s="89"/>
      <c r="Y8" s="92"/>
      <c r="Z8" s="92" t="str">
        <f t="shared" si="14"/>
        <v/>
      </c>
      <c r="AA8" s="92"/>
      <c r="AB8" s="92" t="str">
        <f t="shared" si="15"/>
        <v/>
      </c>
      <c r="AC8" s="92" t="str">
        <f t="shared" si="16"/>
        <v/>
      </c>
      <c r="AD8" s="93" t="str">
        <f>IF(OR(E8="Matin",E8="après-midi",E8="nuit",E8="Journée",E8="Astreinte +1 dep"),Données!$C$14,IF(OR(E8="Astreinte +2 dep"),Données!$C$14*2,IF(OR(E8="Astreinte +3 dep"),Données!$C$14*3,IF(E8="Astreinte +4 dep",Données!$C$14*4,""))))</f>
        <v/>
      </c>
      <c r="AE8" s="94"/>
      <c r="AF8" s="121"/>
      <c r="AG8" s="95"/>
      <c r="AH8" s="95"/>
    </row>
    <row r="9" spans="1:34">
      <c r="A9" s="129" t="str">
        <f t="shared" si="2"/>
        <v>7 Mars 2014</v>
      </c>
      <c r="B9" s="97">
        <f t="shared" si="17"/>
        <v>41705</v>
      </c>
      <c r="C9" s="98">
        <f t="shared" si="17"/>
        <v>7</v>
      </c>
      <c r="D9" s="88"/>
      <c r="E9" s="88"/>
      <c r="F9" s="89" t="str">
        <f t="shared" si="0"/>
        <v/>
      </c>
      <c r="G9" s="90" t="str">
        <f>IF(OR(E9="Matin",E9="Nuit",E9="Journée",E9="Après-midi"),0.16,"")</f>
        <v/>
      </c>
      <c r="H9" s="90" t="str">
        <f t="shared" si="4"/>
        <v/>
      </c>
      <c r="I9" s="91" t="str">
        <f t="shared" si="5"/>
        <v/>
      </c>
      <c r="J9" s="91"/>
      <c r="K9" s="90" t="str">
        <f t="shared" si="6"/>
        <v/>
      </c>
      <c r="L9" s="90" t="str">
        <f t="shared" si="7"/>
        <v/>
      </c>
      <c r="M9" s="91" t="str">
        <f t="shared" si="18"/>
        <v/>
      </c>
      <c r="N9" s="91" t="str">
        <f t="shared" si="8"/>
        <v/>
      </c>
      <c r="O9" s="91" t="str">
        <f t="shared" si="9"/>
        <v/>
      </c>
      <c r="P9" s="90"/>
      <c r="Q9" s="90"/>
      <c r="R9" s="90"/>
      <c r="S9" s="91" t="str">
        <f t="shared" si="10"/>
        <v/>
      </c>
      <c r="T9" s="91" t="str">
        <f t="shared" si="11"/>
        <v/>
      </c>
      <c r="U9" s="91" t="str">
        <f t="shared" si="12"/>
        <v/>
      </c>
      <c r="V9" s="119" t="str">
        <f t="shared" si="13"/>
        <v/>
      </c>
      <c r="W9" s="119" t="str">
        <f t="shared" si="1"/>
        <v/>
      </c>
      <c r="X9" s="89"/>
      <c r="Y9" s="92"/>
      <c r="Z9" s="92" t="str">
        <f t="shared" si="14"/>
        <v/>
      </c>
      <c r="AA9" s="92"/>
      <c r="AB9" s="92" t="str">
        <f t="shared" si="15"/>
        <v/>
      </c>
      <c r="AC9" s="92" t="str">
        <f t="shared" si="16"/>
        <v/>
      </c>
      <c r="AD9" s="93" t="str">
        <f>IF(OR(E9="Matin",E9="après-midi",E9="nuit",E9="Journée",E9="Astreinte +1 dep"),Données!$C$14,IF(OR(E9="Astreinte +2 dep"),Données!$C$14*2,IF(OR(E9="Astreinte +3 dep"),Données!$C$14*3,IF(E9="Astreinte +4 dep",Données!$C$14*4,""))))</f>
        <v/>
      </c>
      <c r="AE9" s="94"/>
      <c r="AF9" s="121"/>
      <c r="AG9" s="95"/>
      <c r="AH9" s="95"/>
    </row>
    <row r="10" spans="1:34">
      <c r="A10" s="129" t="str">
        <f t="shared" si="2"/>
        <v>8 Mars 2014</v>
      </c>
      <c r="B10" s="97">
        <f t="shared" si="17"/>
        <v>41706</v>
      </c>
      <c r="C10" s="98">
        <f t="shared" si="17"/>
        <v>8</v>
      </c>
      <c r="D10" s="88"/>
      <c r="E10" s="88"/>
      <c r="F10" s="89" t="str">
        <f t="shared" si="0"/>
        <v/>
      </c>
      <c r="G10" s="90" t="str">
        <f>IF(OR(E10="Matin",E10="Nuit",E10="Journée",E10="Après-midi"),0.16,"")</f>
        <v/>
      </c>
      <c r="H10" s="90" t="str">
        <f t="shared" si="4"/>
        <v/>
      </c>
      <c r="I10" s="91" t="str">
        <f t="shared" si="5"/>
        <v/>
      </c>
      <c r="J10" s="91"/>
      <c r="K10" s="90" t="str">
        <f t="shared" si="6"/>
        <v/>
      </c>
      <c r="L10" s="90" t="str">
        <f t="shared" si="7"/>
        <v/>
      </c>
      <c r="M10" s="91" t="str">
        <f t="shared" si="18"/>
        <v/>
      </c>
      <c r="N10" s="91" t="str">
        <f t="shared" si="8"/>
        <v/>
      </c>
      <c r="O10" s="91" t="str">
        <f t="shared" si="9"/>
        <v/>
      </c>
      <c r="P10" s="90"/>
      <c r="Q10" s="90"/>
      <c r="R10" s="90"/>
      <c r="S10" s="91" t="str">
        <f t="shared" si="10"/>
        <v/>
      </c>
      <c r="T10" s="91" t="str">
        <f t="shared" si="11"/>
        <v/>
      </c>
      <c r="U10" s="91" t="str">
        <f t="shared" si="12"/>
        <v/>
      </c>
      <c r="V10" s="119" t="str">
        <f t="shared" si="13"/>
        <v/>
      </c>
      <c r="W10" s="119" t="str">
        <f t="shared" si="1"/>
        <v/>
      </c>
      <c r="X10" s="89"/>
      <c r="Y10" s="92"/>
      <c r="Z10" s="92" t="str">
        <f t="shared" si="14"/>
        <v/>
      </c>
      <c r="AA10" s="92"/>
      <c r="AB10" s="92" t="str">
        <f t="shared" si="15"/>
        <v/>
      </c>
      <c r="AC10" s="92" t="str">
        <f t="shared" si="16"/>
        <v/>
      </c>
      <c r="AD10" s="93" t="str">
        <f>IF(OR(E10="Matin",E10="après-midi",E10="nuit",E10="Journée",E10="Astreinte +1 dep"),Données!$C$14,IF(OR(E10="Astreinte +2 dep"),Données!$C$14*2,IF(OR(E10="Astreinte +3 dep"),Données!$C$14*3,IF(E10="Astreinte +4 dep",Données!$C$14*4,""))))</f>
        <v/>
      </c>
      <c r="AE10" s="94"/>
      <c r="AF10" s="121"/>
      <c r="AG10" s="95"/>
      <c r="AH10" s="95"/>
    </row>
    <row r="11" spans="1:34">
      <c r="A11" s="129" t="str">
        <f t="shared" si="2"/>
        <v>9 Mars 2014</v>
      </c>
      <c r="B11" s="97">
        <f t="shared" si="17"/>
        <v>41707</v>
      </c>
      <c r="C11" s="98">
        <f t="shared" si="17"/>
        <v>9</v>
      </c>
      <c r="D11" s="88"/>
      <c r="E11" s="88"/>
      <c r="F11" s="89" t="str">
        <f t="shared" si="0"/>
        <v/>
      </c>
      <c r="G11" s="90" t="str">
        <f>IF(OR(E11="Matin",E11="Nuit",E11="Journée",E11="Après-midi"),0.16,"")</f>
        <v/>
      </c>
      <c r="H11" s="90" t="str">
        <f t="shared" si="4"/>
        <v/>
      </c>
      <c r="I11" s="91" t="str">
        <f t="shared" si="5"/>
        <v/>
      </c>
      <c r="J11" s="91"/>
      <c r="K11" s="90" t="str">
        <f t="shared" si="6"/>
        <v/>
      </c>
      <c r="L11" s="90" t="str">
        <f t="shared" si="7"/>
        <v/>
      </c>
      <c r="M11" s="91" t="str">
        <f t="shared" si="18"/>
        <v/>
      </c>
      <c r="N11" s="91" t="str">
        <f t="shared" si="8"/>
        <v/>
      </c>
      <c r="O11" s="91" t="str">
        <f t="shared" si="9"/>
        <v/>
      </c>
      <c r="P11" s="90"/>
      <c r="Q11" s="90"/>
      <c r="R11" s="90"/>
      <c r="S11" s="91" t="str">
        <f t="shared" si="10"/>
        <v/>
      </c>
      <c r="T11" s="91" t="str">
        <f t="shared" si="11"/>
        <v/>
      </c>
      <c r="U11" s="91" t="str">
        <f t="shared" si="12"/>
        <v/>
      </c>
      <c r="V11" s="119" t="str">
        <f t="shared" si="13"/>
        <v/>
      </c>
      <c r="W11" s="119" t="str">
        <f t="shared" si="1"/>
        <v/>
      </c>
      <c r="X11" s="89"/>
      <c r="Y11" s="92"/>
      <c r="Z11" s="92" t="str">
        <f t="shared" si="14"/>
        <v/>
      </c>
      <c r="AA11" s="92"/>
      <c r="AB11" s="92" t="str">
        <f t="shared" si="15"/>
        <v/>
      </c>
      <c r="AC11" s="92" t="str">
        <f t="shared" si="16"/>
        <v/>
      </c>
      <c r="AD11" s="93" t="str">
        <f>IF(OR(E11="Matin",E11="après-midi",E11="nuit",E11="Journée",E11="Astreinte +1 dep"),Données!$C$14,IF(OR(E11="Astreinte +2 dep"),Données!$C$14*2,IF(OR(E11="Astreinte +3 dep"),Données!$C$14*3,IF(E11="Astreinte +4 dep",Données!$C$14*4,""))))</f>
        <v/>
      </c>
      <c r="AE11" s="94"/>
      <c r="AF11" s="121"/>
      <c r="AG11" s="95"/>
      <c r="AH11" s="95"/>
    </row>
    <row r="12" spans="1:34">
      <c r="A12" s="129" t="str">
        <f t="shared" si="2"/>
        <v>10 Mars 2014</v>
      </c>
      <c r="B12" s="97">
        <f t="shared" si="17"/>
        <v>41708</v>
      </c>
      <c r="C12" s="98">
        <f t="shared" si="17"/>
        <v>10</v>
      </c>
      <c r="D12" s="88"/>
      <c r="E12" s="88"/>
      <c r="F12" s="89" t="str">
        <f t="shared" si="0"/>
        <v/>
      </c>
      <c r="G12" s="90" t="str">
        <f>IF(OR(E12="Matin",E12="Nuit",E12="Journée",E12="Après-midi"),0.16,"")</f>
        <v/>
      </c>
      <c r="H12" s="90" t="str">
        <f t="shared" si="4"/>
        <v/>
      </c>
      <c r="I12" s="91" t="str">
        <f t="shared" si="5"/>
        <v/>
      </c>
      <c r="J12" s="91"/>
      <c r="K12" s="90" t="str">
        <f t="shared" si="6"/>
        <v/>
      </c>
      <c r="L12" s="90" t="str">
        <f t="shared" si="7"/>
        <v/>
      </c>
      <c r="M12" s="91" t="str">
        <f t="shared" si="18"/>
        <v/>
      </c>
      <c r="N12" s="91" t="str">
        <f t="shared" si="8"/>
        <v/>
      </c>
      <c r="O12" s="91" t="str">
        <f t="shared" si="9"/>
        <v/>
      </c>
      <c r="P12" s="90"/>
      <c r="Q12" s="90"/>
      <c r="R12" s="90"/>
      <c r="S12" s="91" t="str">
        <f t="shared" si="10"/>
        <v/>
      </c>
      <c r="T12" s="91" t="str">
        <f t="shared" si="11"/>
        <v/>
      </c>
      <c r="U12" s="91" t="str">
        <f t="shared" si="12"/>
        <v/>
      </c>
      <c r="V12" s="119" t="str">
        <f t="shared" si="13"/>
        <v/>
      </c>
      <c r="W12" s="119" t="str">
        <f t="shared" si="1"/>
        <v/>
      </c>
      <c r="X12" s="89"/>
      <c r="Y12" s="92"/>
      <c r="Z12" s="92" t="str">
        <f t="shared" si="14"/>
        <v/>
      </c>
      <c r="AA12" s="92"/>
      <c r="AB12" s="92" t="str">
        <f t="shared" si="15"/>
        <v/>
      </c>
      <c r="AC12" s="92" t="str">
        <f t="shared" si="16"/>
        <v/>
      </c>
      <c r="AD12" s="93" t="str">
        <f>IF(OR(E12="Matin",E12="après-midi",E12="nuit",E12="Journée",E12="Astreinte +1 dep"),Données!$C$14,IF(OR(E12="Astreinte +2 dep"),Données!$C$14*2,IF(OR(E12="Astreinte +3 dep"),Données!$C$14*3,IF(E12="Astreinte +4 dep",Données!$C$14*4,""))))</f>
        <v/>
      </c>
      <c r="AE12" s="94"/>
      <c r="AF12" s="121"/>
      <c r="AG12" s="95"/>
      <c r="AH12" s="95"/>
    </row>
    <row r="13" spans="1:34">
      <c r="A13" s="129" t="str">
        <f t="shared" si="2"/>
        <v>11 Mars 2014</v>
      </c>
      <c r="B13" s="97">
        <f t="shared" si="17"/>
        <v>41709</v>
      </c>
      <c r="C13" s="98">
        <f t="shared" si="17"/>
        <v>11</v>
      </c>
      <c r="D13" s="88"/>
      <c r="E13" s="88"/>
      <c r="F13" s="89" t="str">
        <f t="shared" si="0"/>
        <v/>
      </c>
      <c r="G13" s="90" t="str">
        <f t="shared" si="3"/>
        <v/>
      </c>
      <c r="H13" s="90" t="str">
        <f t="shared" si="4"/>
        <v/>
      </c>
      <c r="I13" s="91" t="str">
        <f t="shared" si="5"/>
        <v/>
      </c>
      <c r="J13" s="91"/>
      <c r="K13" s="90" t="str">
        <f t="shared" si="6"/>
        <v/>
      </c>
      <c r="L13" s="90" t="str">
        <f t="shared" si="7"/>
        <v/>
      </c>
      <c r="M13" s="91" t="str">
        <f t="shared" si="18"/>
        <v/>
      </c>
      <c r="N13" s="91" t="str">
        <f t="shared" si="8"/>
        <v/>
      </c>
      <c r="O13" s="91" t="str">
        <f t="shared" si="9"/>
        <v/>
      </c>
      <c r="P13" s="90"/>
      <c r="Q13" s="90"/>
      <c r="R13" s="90"/>
      <c r="S13" s="91" t="str">
        <f t="shared" si="10"/>
        <v/>
      </c>
      <c r="T13" s="91" t="str">
        <f t="shared" si="11"/>
        <v/>
      </c>
      <c r="U13" s="91" t="str">
        <f t="shared" si="12"/>
        <v/>
      </c>
      <c r="V13" s="119" t="str">
        <f t="shared" si="13"/>
        <v/>
      </c>
      <c r="W13" s="119" t="str">
        <f t="shared" si="1"/>
        <v/>
      </c>
      <c r="X13" s="89"/>
      <c r="Y13" s="92"/>
      <c r="Z13" s="92" t="str">
        <f t="shared" si="14"/>
        <v/>
      </c>
      <c r="AA13" s="92"/>
      <c r="AB13" s="92" t="str">
        <f t="shared" si="15"/>
        <v/>
      </c>
      <c r="AC13" s="92" t="str">
        <f t="shared" si="16"/>
        <v/>
      </c>
      <c r="AD13" s="93" t="str">
        <f>IF(OR(E13="Matin",E13="après-midi",E13="nuit",E13="Journée",E13="Astreinte +1 dep"),Données!$C$14,IF(OR(E13="Astreinte +2 dep"),Données!$C$14*2,IF(OR(E13="Astreinte +3 dep"),Données!$C$14*3,IF(E13="Astreinte +4 dep",Données!$C$14*4,""))))</f>
        <v/>
      </c>
      <c r="AE13" s="94"/>
      <c r="AF13" s="121"/>
      <c r="AG13" s="95"/>
      <c r="AH13" s="95"/>
    </row>
    <row r="14" spans="1:34">
      <c r="A14" s="129" t="str">
        <f t="shared" si="2"/>
        <v>12 Mars 2014</v>
      </c>
      <c r="B14" s="97">
        <f t="shared" si="17"/>
        <v>41710</v>
      </c>
      <c r="C14" s="98">
        <f t="shared" si="17"/>
        <v>12</v>
      </c>
      <c r="D14" s="88"/>
      <c r="E14" s="88"/>
      <c r="F14" s="89" t="str">
        <f t="shared" si="0"/>
        <v/>
      </c>
      <c r="G14" s="90" t="str">
        <f t="shared" si="3"/>
        <v/>
      </c>
      <c r="H14" s="90" t="str">
        <f t="shared" si="4"/>
        <v/>
      </c>
      <c r="I14" s="91" t="str">
        <f t="shared" si="5"/>
        <v/>
      </c>
      <c r="J14" s="91"/>
      <c r="K14" s="90" t="str">
        <f t="shared" si="6"/>
        <v/>
      </c>
      <c r="L14" s="90" t="str">
        <f t="shared" si="7"/>
        <v/>
      </c>
      <c r="M14" s="91" t="str">
        <f t="shared" si="18"/>
        <v/>
      </c>
      <c r="N14" s="91" t="str">
        <f t="shared" si="8"/>
        <v/>
      </c>
      <c r="O14" s="91" t="str">
        <f t="shared" si="9"/>
        <v/>
      </c>
      <c r="P14" s="90"/>
      <c r="Q14" s="90"/>
      <c r="R14" s="90"/>
      <c r="S14" s="91" t="str">
        <f t="shared" si="10"/>
        <v/>
      </c>
      <c r="T14" s="91" t="str">
        <f t="shared" si="11"/>
        <v/>
      </c>
      <c r="U14" s="91" t="str">
        <f t="shared" si="12"/>
        <v/>
      </c>
      <c r="V14" s="119" t="str">
        <f t="shared" si="13"/>
        <v/>
      </c>
      <c r="W14" s="119" t="str">
        <f t="shared" si="1"/>
        <v/>
      </c>
      <c r="X14" s="89"/>
      <c r="Y14" s="92"/>
      <c r="Z14" s="92" t="str">
        <f t="shared" si="14"/>
        <v/>
      </c>
      <c r="AA14" s="92"/>
      <c r="AB14" s="92" t="str">
        <f t="shared" si="15"/>
        <v/>
      </c>
      <c r="AC14" s="92" t="str">
        <f t="shared" si="16"/>
        <v/>
      </c>
      <c r="AD14" s="93" t="str">
        <f>IF(OR(E14="Matin",E14="après-midi",E14="nuit",E14="Journée",E14="Astreinte +1 dep"),Données!$C$14,IF(OR(E14="Astreinte +2 dep"),Données!$C$14*2,IF(OR(E14="Astreinte +3 dep"),Données!$C$14*3,IF(E14="Astreinte +4 dep",Données!$C$14*4,""))))</f>
        <v/>
      </c>
      <c r="AE14" s="94"/>
      <c r="AF14" s="121"/>
      <c r="AG14" s="95"/>
      <c r="AH14" s="95"/>
    </row>
    <row r="15" spans="1:34">
      <c r="A15" s="129" t="str">
        <f t="shared" si="2"/>
        <v>13 Mars 2014</v>
      </c>
      <c r="B15" s="97">
        <f t="shared" si="17"/>
        <v>41711</v>
      </c>
      <c r="C15" s="98">
        <f t="shared" si="17"/>
        <v>13</v>
      </c>
      <c r="D15" s="88"/>
      <c r="E15" s="88"/>
      <c r="F15" s="89" t="str">
        <f t="shared" si="0"/>
        <v/>
      </c>
      <c r="G15" s="90" t="str">
        <f t="shared" si="3"/>
        <v/>
      </c>
      <c r="H15" s="90" t="str">
        <f t="shared" si="4"/>
        <v/>
      </c>
      <c r="I15" s="91" t="str">
        <f t="shared" si="5"/>
        <v/>
      </c>
      <c r="J15" s="91"/>
      <c r="K15" s="90" t="str">
        <f t="shared" si="6"/>
        <v/>
      </c>
      <c r="L15" s="90" t="str">
        <f t="shared" si="7"/>
        <v/>
      </c>
      <c r="M15" s="91" t="str">
        <f t="shared" si="18"/>
        <v/>
      </c>
      <c r="N15" s="91" t="str">
        <f t="shared" si="8"/>
        <v/>
      </c>
      <c r="O15" s="91" t="str">
        <f t="shared" si="9"/>
        <v/>
      </c>
      <c r="P15" s="90"/>
      <c r="Q15" s="90"/>
      <c r="R15" s="90"/>
      <c r="S15" s="91" t="str">
        <f t="shared" si="10"/>
        <v/>
      </c>
      <c r="T15" s="91" t="str">
        <f t="shared" si="11"/>
        <v/>
      </c>
      <c r="U15" s="91" t="str">
        <f t="shared" si="12"/>
        <v/>
      </c>
      <c r="V15" s="119" t="str">
        <f t="shared" si="13"/>
        <v/>
      </c>
      <c r="W15" s="119" t="str">
        <f t="shared" si="1"/>
        <v/>
      </c>
      <c r="X15" s="89"/>
      <c r="Y15" s="92"/>
      <c r="Z15" s="92" t="str">
        <f t="shared" si="14"/>
        <v/>
      </c>
      <c r="AA15" s="92"/>
      <c r="AB15" s="92" t="str">
        <f t="shared" si="15"/>
        <v/>
      </c>
      <c r="AC15" s="92" t="str">
        <f t="shared" si="16"/>
        <v/>
      </c>
      <c r="AD15" s="93" t="str">
        <f>IF(OR(E15="Matin",E15="après-midi",E15="nuit",E15="Journée",E15="Astreinte +1 dep"),Données!$C$14,IF(OR(E15="Astreinte +2 dep"),Données!$C$14*2,IF(OR(E15="Astreinte +3 dep"),Données!$C$14*3,IF(E15="Astreinte +4 dep",Données!$C$14*4,""))))</f>
        <v/>
      </c>
      <c r="AE15" s="94"/>
      <c r="AF15" s="121"/>
      <c r="AG15" s="95"/>
      <c r="AH15" s="95"/>
    </row>
    <row r="16" spans="1:34">
      <c r="A16" s="129" t="str">
        <f t="shared" si="2"/>
        <v>14 Mars 2014</v>
      </c>
      <c r="B16" s="97">
        <f t="shared" si="17"/>
        <v>41712</v>
      </c>
      <c r="C16" s="98">
        <f t="shared" si="17"/>
        <v>14</v>
      </c>
      <c r="D16" s="88"/>
      <c r="E16" s="88"/>
      <c r="F16" s="89" t="str">
        <f t="shared" si="0"/>
        <v/>
      </c>
      <c r="G16" s="90" t="str">
        <f t="shared" si="3"/>
        <v/>
      </c>
      <c r="H16" s="90" t="str">
        <f t="shared" si="4"/>
        <v/>
      </c>
      <c r="I16" s="91" t="str">
        <f t="shared" si="5"/>
        <v/>
      </c>
      <c r="J16" s="91"/>
      <c r="K16" s="90" t="str">
        <f t="shared" si="6"/>
        <v/>
      </c>
      <c r="L16" s="90" t="str">
        <f t="shared" si="7"/>
        <v/>
      </c>
      <c r="M16" s="91" t="str">
        <f t="shared" si="18"/>
        <v/>
      </c>
      <c r="N16" s="91" t="str">
        <f t="shared" si="8"/>
        <v/>
      </c>
      <c r="O16" s="91" t="str">
        <f t="shared" si="9"/>
        <v/>
      </c>
      <c r="P16" s="90"/>
      <c r="Q16" s="90"/>
      <c r="R16" s="90"/>
      <c r="S16" s="91" t="str">
        <f t="shared" si="10"/>
        <v/>
      </c>
      <c r="T16" s="91" t="str">
        <f t="shared" si="11"/>
        <v/>
      </c>
      <c r="U16" s="91" t="str">
        <f t="shared" si="12"/>
        <v/>
      </c>
      <c r="V16" s="119" t="str">
        <f t="shared" si="13"/>
        <v/>
      </c>
      <c r="W16" s="119" t="str">
        <f t="shared" si="1"/>
        <v/>
      </c>
      <c r="X16" s="89"/>
      <c r="Y16" s="92"/>
      <c r="Z16" s="92" t="str">
        <f t="shared" si="14"/>
        <v/>
      </c>
      <c r="AA16" s="92"/>
      <c r="AB16" s="92" t="str">
        <f t="shared" si="15"/>
        <v/>
      </c>
      <c r="AC16" s="92" t="str">
        <f t="shared" si="16"/>
        <v/>
      </c>
      <c r="AD16" s="93" t="str">
        <f>IF(OR(E16="Matin",E16="après-midi",E16="nuit",E16="Journée",E16="Astreinte +1 dep"),Données!$C$14,IF(OR(E16="Astreinte +2 dep"),Données!$C$14*2,IF(OR(E16="Astreinte +3 dep"),Données!$C$14*3,IF(E16="Astreinte +4 dep",Données!$C$14*4,""))))</f>
        <v/>
      </c>
      <c r="AE16" s="94"/>
      <c r="AF16" s="121"/>
      <c r="AG16" s="95"/>
      <c r="AH16" s="95"/>
    </row>
    <row r="17" spans="1:34">
      <c r="A17" s="129" t="str">
        <f t="shared" si="2"/>
        <v>15 Mars 2014</v>
      </c>
      <c r="B17" s="97">
        <f t="shared" si="17"/>
        <v>41713</v>
      </c>
      <c r="C17" s="98">
        <f t="shared" si="17"/>
        <v>15</v>
      </c>
      <c r="D17" s="88"/>
      <c r="E17" s="88"/>
      <c r="F17" s="89" t="str">
        <f t="shared" si="0"/>
        <v/>
      </c>
      <c r="G17" s="90" t="str">
        <f t="shared" si="3"/>
        <v/>
      </c>
      <c r="H17" s="90" t="str">
        <f t="shared" si="4"/>
        <v/>
      </c>
      <c r="I17" s="91" t="str">
        <f t="shared" si="5"/>
        <v/>
      </c>
      <c r="J17" s="91"/>
      <c r="K17" s="90" t="str">
        <f t="shared" si="6"/>
        <v/>
      </c>
      <c r="L17" s="90" t="str">
        <f t="shared" si="7"/>
        <v/>
      </c>
      <c r="M17" s="91" t="str">
        <f t="shared" si="18"/>
        <v/>
      </c>
      <c r="N17" s="91" t="str">
        <f t="shared" si="8"/>
        <v/>
      </c>
      <c r="O17" s="91" t="str">
        <f t="shared" si="9"/>
        <v/>
      </c>
      <c r="P17" s="90"/>
      <c r="Q17" s="90"/>
      <c r="R17" s="90"/>
      <c r="S17" s="91" t="str">
        <f t="shared" si="10"/>
        <v/>
      </c>
      <c r="T17" s="91" t="str">
        <f t="shared" si="11"/>
        <v/>
      </c>
      <c r="U17" s="91" t="str">
        <f t="shared" si="12"/>
        <v/>
      </c>
      <c r="V17" s="119" t="str">
        <f t="shared" si="13"/>
        <v/>
      </c>
      <c r="W17" s="119" t="str">
        <f t="shared" si="1"/>
        <v/>
      </c>
      <c r="X17" s="89"/>
      <c r="Y17" s="92"/>
      <c r="Z17" s="92" t="str">
        <f t="shared" si="14"/>
        <v/>
      </c>
      <c r="AA17" s="92"/>
      <c r="AB17" s="92" t="str">
        <f t="shared" si="15"/>
        <v/>
      </c>
      <c r="AC17" s="92" t="str">
        <f t="shared" si="16"/>
        <v/>
      </c>
      <c r="AD17" s="93" t="str">
        <f>IF(OR(E17="Matin",E17="après-midi",E17="nuit",E17="Journée",E17="Astreinte +1 dep"),Données!$C$14,IF(OR(E17="Astreinte +2 dep"),Données!$C$14*2,IF(OR(E17="Astreinte +3 dep"),Données!$C$14*3,IF(E17="Astreinte +4 dep",Données!$C$14*4,""))))</f>
        <v/>
      </c>
      <c r="AE17" s="94"/>
      <c r="AF17" s="121"/>
      <c r="AG17" s="95"/>
      <c r="AH17" s="95"/>
    </row>
    <row r="18" spans="1:34">
      <c r="A18" s="129" t="str">
        <f t="shared" si="2"/>
        <v>16 Mars 2014</v>
      </c>
      <c r="B18" s="97">
        <f t="shared" si="17"/>
        <v>41714</v>
      </c>
      <c r="C18" s="98">
        <f t="shared" si="17"/>
        <v>16</v>
      </c>
      <c r="D18" s="88"/>
      <c r="E18" s="88"/>
      <c r="F18" s="89" t="str">
        <f t="shared" si="0"/>
        <v/>
      </c>
      <c r="G18" s="90" t="str">
        <f t="shared" si="3"/>
        <v/>
      </c>
      <c r="H18" s="90" t="str">
        <f t="shared" si="4"/>
        <v/>
      </c>
      <c r="I18" s="91" t="str">
        <f t="shared" si="5"/>
        <v/>
      </c>
      <c r="J18" s="91"/>
      <c r="K18" s="90" t="str">
        <f t="shared" si="6"/>
        <v/>
      </c>
      <c r="L18" s="90" t="str">
        <f t="shared" si="7"/>
        <v/>
      </c>
      <c r="M18" s="91" t="str">
        <f t="shared" si="18"/>
        <v/>
      </c>
      <c r="N18" s="91" t="str">
        <f t="shared" si="8"/>
        <v/>
      </c>
      <c r="O18" s="91" t="str">
        <f t="shared" si="9"/>
        <v/>
      </c>
      <c r="P18" s="90"/>
      <c r="Q18" s="90"/>
      <c r="R18" s="90"/>
      <c r="S18" s="91" t="str">
        <f t="shared" si="10"/>
        <v/>
      </c>
      <c r="T18" s="91" t="str">
        <f t="shared" si="11"/>
        <v/>
      </c>
      <c r="U18" s="91" t="str">
        <f t="shared" si="12"/>
        <v/>
      </c>
      <c r="V18" s="119" t="str">
        <f t="shared" si="13"/>
        <v/>
      </c>
      <c r="W18" s="119" t="str">
        <f t="shared" si="1"/>
        <v/>
      </c>
      <c r="X18" s="89"/>
      <c r="Y18" s="92"/>
      <c r="Z18" s="92" t="str">
        <f t="shared" si="14"/>
        <v/>
      </c>
      <c r="AA18" s="92"/>
      <c r="AB18" s="92" t="str">
        <f t="shared" si="15"/>
        <v/>
      </c>
      <c r="AC18" s="92" t="str">
        <f t="shared" si="16"/>
        <v/>
      </c>
      <c r="AD18" s="93" t="str">
        <f>IF(OR(E18="Matin",E18="après-midi",E18="nuit",E18="Journée",E18="Astreinte +1 dep"),Données!$C$14,IF(OR(E18="Astreinte +2 dep"),Données!$C$14*2,IF(OR(E18="Astreinte +3 dep"),Données!$C$14*3,IF(E18="Astreinte +4 dep",Données!$C$14*4,""))))</f>
        <v/>
      </c>
      <c r="AE18" s="94"/>
      <c r="AF18" s="121"/>
      <c r="AG18" s="95"/>
      <c r="AH18" s="95"/>
    </row>
    <row r="19" spans="1:34">
      <c r="A19" s="129" t="str">
        <f t="shared" si="2"/>
        <v>17 Mars 2014</v>
      </c>
      <c r="B19" s="97">
        <f t="shared" si="17"/>
        <v>41715</v>
      </c>
      <c r="C19" s="98">
        <f t="shared" si="17"/>
        <v>17</v>
      </c>
      <c r="D19" s="88"/>
      <c r="E19" s="88"/>
      <c r="F19" s="89" t="str">
        <f t="shared" si="0"/>
        <v/>
      </c>
      <c r="G19" s="90" t="str">
        <f t="shared" si="3"/>
        <v/>
      </c>
      <c r="H19" s="90" t="str">
        <f t="shared" si="4"/>
        <v/>
      </c>
      <c r="I19" s="91" t="str">
        <f t="shared" si="5"/>
        <v/>
      </c>
      <c r="J19" s="91"/>
      <c r="K19" s="90" t="str">
        <f t="shared" si="6"/>
        <v/>
      </c>
      <c r="L19" s="90" t="str">
        <f t="shared" si="7"/>
        <v/>
      </c>
      <c r="M19" s="91" t="str">
        <f t="shared" si="18"/>
        <v/>
      </c>
      <c r="N19" s="91" t="str">
        <f t="shared" si="8"/>
        <v/>
      </c>
      <c r="O19" s="91" t="str">
        <f t="shared" si="9"/>
        <v/>
      </c>
      <c r="P19" s="90"/>
      <c r="Q19" s="90"/>
      <c r="R19" s="90"/>
      <c r="S19" s="91" t="str">
        <f t="shared" si="10"/>
        <v/>
      </c>
      <c r="T19" s="91" t="str">
        <f t="shared" si="11"/>
        <v/>
      </c>
      <c r="U19" s="91" t="str">
        <f t="shared" si="12"/>
        <v/>
      </c>
      <c r="V19" s="119" t="str">
        <f t="shared" si="13"/>
        <v/>
      </c>
      <c r="W19" s="119" t="str">
        <f t="shared" si="1"/>
        <v/>
      </c>
      <c r="X19" s="89"/>
      <c r="Y19" s="92"/>
      <c r="Z19" s="92" t="str">
        <f t="shared" si="14"/>
        <v/>
      </c>
      <c r="AA19" s="92"/>
      <c r="AB19" s="92" t="str">
        <f t="shared" si="15"/>
        <v/>
      </c>
      <c r="AC19" s="92" t="str">
        <f t="shared" si="16"/>
        <v/>
      </c>
      <c r="AD19" s="93" t="str">
        <f>IF(OR(E19="Matin",E19="après-midi",E19="nuit",E19="Journée",E19="Astreinte +1 dep"),Données!$C$14,IF(OR(E19="Astreinte +2 dep"),Données!$C$14*2,IF(OR(E19="Astreinte +3 dep"),Données!$C$14*3,IF(E19="Astreinte +4 dep",Données!$C$14*4,""))))</f>
        <v/>
      </c>
      <c r="AE19" s="94"/>
      <c r="AF19" s="121"/>
      <c r="AG19" s="95"/>
      <c r="AH19" s="95"/>
    </row>
    <row r="20" spans="1:34">
      <c r="A20" s="129" t="str">
        <f t="shared" si="2"/>
        <v>18 Mars 2014</v>
      </c>
      <c r="B20" s="97">
        <f t="shared" si="17"/>
        <v>41716</v>
      </c>
      <c r="C20" s="98">
        <f t="shared" si="17"/>
        <v>18</v>
      </c>
      <c r="D20" s="88"/>
      <c r="E20" s="88"/>
      <c r="F20" s="89" t="str">
        <f t="shared" si="0"/>
        <v/>
      </c>
      <c r="G20" s="90" t="str">
        <f t="shared" si="3"/>
        <v/>
      </c>
      <c r="H20" s="90" t="str">
        <f t="shared" si="4"/>
        <v/>
      </c>
      <c r="I20" s="91" t="str">
        <f t="shared" si="5"/>
        <v/>
      </c>
      <c r="J20" s="91"/>
      <c r="K20" s="90" t="str">
        <f t="shared" si="6"/>
        <v/>
      </c>
      <c r="L20" s="90" t="str">
        <f t="shared" si="7"/>
        <v/>
      </c>
      <c r="M20" s="91" t="str">
        <f t="shared" si="18"/>
        <v/>
      </c>
      <c r="N20" s="91" t="str">
        <f t="shared" si="8"/>
        <v/>
      </c>
      <c r="O20" s="91" t="str">
        <f t="shared" si="9"/>
        <v/>
      </c>
      <c r="P20" s="90"/>
      <c r="Q20" s="90"/>
      <c r="R20" s="90"/>
      <c r="S20" s="91" t="str">
        <f t="shared" si="10"/>
        <v/>
      </c>
      <c r="T20" s="91" t="str">
        <f t="shared" si="11"/>
        <v/>
      </c>
      <c r="U20" s="91" t="str">
        <f t="shared" si="12"/>
        <v/>
      </c>
      <c r="V20" s="119" t="str">
        <f t="shared" si="13"/>
        <v/>
      </c>
      <c r="W20" s="119" t="str">
        <f t="shared" si="1"/>
        <v/>
      </c>
      <c r="X20" s="89"/>
      <c r="Y20" s="92"/>
      <c r="Z20" s="92" t="str">
        <f t="shared" si="14"/>
        <v/>
      </c>
      <c r="AA20" s="92"/>
      <c r="AB20" s="92" t="str">
        <f t="shared" si="15"/>
        <v/>
      </c>
      <c r="AC20" s="92" t="str">
        <f t="shared" si="16"/>
        <v/>
      </c>
      <c r="AD20" s="93" t="str">
        <f>IF(OR(E20="Matin",E20="après-midi",E20="nuit",E20="Journée",E20="Astreinte +1 dep"),Données!$C$14,IF(OR(E20="Astreinte +2 dep"),Données!$C$14*2,IF(OR(E20="Astreinte +3 dep"),Données!$C$14*3,IF(E20="Astreinte +4 dep",Données!$C$14*4,""))))</f>
        <v/>
      </c>
      <c r="AE20" s="94"/>
      <c r="AF20" s="121"/>
      <c r="AG20" s="95"/>
      <c r="AH20" s="95"/>
    </row>
    <row r="21" spans="1:34">
      <c r="A21" s="129" t="str">
        <f t="shared" si="2"/>
        <v>19 Mars 2014</v>
      </c>
      <c r="B21" s="97">
        <f t="shared" ref="B21:C30" si="19">B20+1</f>
        <v>41717</v>
      </c>
      <c r="C21" s="98">
        <f t="shared" si="19"/>
        <v>19</v>
      </c>
      <c r="D21" s="88"/>
      <c r="E21" s="88"/>
      <c r="F21" s="89" t="str">
        <f t="shared" si="0"/>
        <v/>
      </c>
      <c r="G21" s="90" t="str">
        <f t="shared" si="3"/>
        <v/>
      </c>
      <c r="H21" s="90" t="str">
        <f t="shared" si="4"/>
        <v/>
      </c>
      <c r="I21" s="91" t="str">
        <f t="shared" si="5"/>
        <v/>
      </c>
      <c r="J21" s="91"/>
      <c r="K21" s="90" t="str">
        <f t="shared" si="6"/>
        <v/>
      </c>
      <c r="L21" s="90" t="str">
        <f t="shared" si="7"/>
        <v/>
      </c>
      <c r="M21" s="91" t="str">
        <f t="shared" si="18"/>
        <v/>
      </c>
      <c r="N21" s="91" t="str">
        <f t="shared" si="8"/>
        <v/>
      </c>
      <c r="O21" s="91" t="str">
        <f t="shared" si="9"/>
        <v/>
      </c>
      <c r="P21" s="90"/>
      <c r="Q21" s="90"/>
      <c r="R21" s="90"/>
      <c r="S21" s="91" t="str">
        <f t="shared" si="10"/>
        <v/>
      </c>
      <c r="T21" s="91" t="str">
        <f t="shared" si="11"/>
        <v/>
      </c>
      <c r="U21" s="91" t="str">
        <f t="shared" si="12"/>
        <v/>
      </c>
      <c r="V21" s="119" t="str">
        <f t="shared" si="13"/>
        <v/>
      </c>
      <c r="W21" s="119" t="str">
        <f t="shared" si="1"/>
        <v/>
      </c>
      <c r="X21" s="89"/>
      <c r="Y21" s="92"/>
      <c r="Z21" s="92" t="str">
        <f t="shared" si="14"/>
        <v/>
      </c>
      <c r="AA21" s="92"/>
      <c r="AB21" s="92" t="str">
        <f t="shared" si="15"/>
        <v/>
      </c>
      <c r="AC21" s="92" t="str">
        <f t="shared" si="16"/>
        <v/>
      </c>
      <c r="AD21" s="93" t="str">
        <f>IF(OR(E21="Matin",E21="après-midi",E21="nuit",E21="Journée",E21="Astreinte +1 dep"),Données!$C$14,IF(OR(E21="Astreinte +2 dep"),Données!$C$14*2,IF(OR(E21="Astreinte +3 dep"),Données!$C$14*3,IF(E21="Astreinte +4 dep",Données!$C$14*4,""))))</f>
        <v/>
      </c>
      <c r="AE21" s="94"/>
      <c r="AF21" s="121"/>
      <c r="AG21" s="95"/>
      <c r="AH21" s="95"/>
    </row>
    <row r="22" spans="1:34">
      <c r="A22" s="129" t="str">
        <f t="shared" si="2"/>
        <v>20 Mars 2014</v>
      </c>
      <c r="B22" s="97">
        <f t="shared" si="19"/>
        <v>41718</v>
      </c>
      <c r="C22" s="98">
        <f t="shared" si="19"/>
        <v>20</v>
      </c>
      <c r="D22" s="88"/>
      <c r="E22" s="88"/>
      <c r="F22" s="89" t="str">
        <f t="shared" si="0"/>
        <v/>
      </c>
      <c r="G22" s="90" t="str">
        <f t="shared" si="3"/>
        <v/>
      </c>
      <c r="H22" s="90" t="str">
        <f t="shared" si="4"/>
        <v/>
      </c>
      <c r="I22" s="91" t="str">
        <f t="shared" si="5"/>
        <v/>
      </c>
      <c r="J22" s="91"/>
      <c r="K22" s="90" t="str">
        <f t="shared" si="6"/>
        <v/>
      </c>
      <c r="L22" s="90" t="str">
        <f t="shared" si="7"/>
        <v/>
      </c>
      <c r="M22" s="91" t="str">
        <f t="shared" si="18"/>
        <v/>
      </c>
      <c r="N22" s="91" t="str">
        <f t="shared" si="8"/>
        <v/>
      </c>
      <c r="O22" s="91" t="str">
        <f t="shared" si="9"/>
        <v/>
      </c>
      <c r="P22" s="90"/>
      <c r="Q22" s="90"/>
      <c r="R22" s="90"/>
      <c r="S22" s="91" t="str">
        <f t="shared" si="10"/>
        <v/>
      </c>
      <c r="T22" s="91" t="str">
        <f t="shared" si="11"/>
        <v/>
      </c>
      <c r="U22" s="91" t="str">
        <f t="shared" si="12"/>
        <v/>
      </c>
      <c r="V22" s="119" t="str">
        <f t="shared" si="13"/>
        <v/>
      </c>
      <c r="W22" s="119" t="str">
        <f t="shared" si="1"/>
        <v/>
      </c>
      <c r="X22" s="89"/>
      <c r="Y22" s="92"/>
      <c r="Z22" s="92" t="str">
        <f t="shared" si="14"/>
        <v/>
      </c>
      <c r="AA22" s="92"/>
      <c r="AB22" s="92" t="str">
        <f t="shared" si="15"/>
        <v/>
      </c>
      <c r="AC22" s="92" t="str">
        <f t="shared" si="16"/>
        <v/>
      </c>
      <c r="AD22" s="93" t="str">
        <f>IF(OR(E22="Matin",E22="après-midi",E22="nuit",E22="Journée",E22="Astreinte +1 dep"),Données!$C$14,IF(OR(E22="Astreinte +2 dep"),Données!$C$14*2,IF(OR(E22="Astreinte +3 dep"),Données!$C$14*3,IF(E22="Astreinte +4 dep",Données!$C$14*4,""))))</f>
        <v/>
      </c>
      <c r="AE22" s="94"/>
      <c r="AF22" s="121"/>
      <c r="AG22" s="95"/>
      <c r="AH22" s="95"/>
    </row>
    <row r="23" spans="1:34">
      <c r="A23" s="129" t="str">
        <f t="shared" si="2"/>
        <v>21 Mars 2014</v>
      </c>
      <c r="B23" s="97">
        <f t="shared" si="19"/>
        <v>41719</v>
      </c>
      <c r="C23" s="98">
        <f t="shared" si="19"/>
        <v>21</v>
      </c>
      <c r="D23" s="88"/>
      <c r="E23" s="88"/>
      <c r="F23" s="89" t="str">
        <f t="shared" si="0"/>
        <v/>
      </c>
      <c r="G23" s="90" t="str">
        <f t="shared" si="3"/>
        <v/>
      </c>
      <c r="H23" s="90" t="str">
        <f t="shared" si="4"/>
        <v/>
      </c>
      <c r="I23" s="91" t="str">
        <f t="shared" si="5"/>
        <v/>
      </c>
      <c r="J23" s="91"/>
      <c r="K23" s="90" t="str">
        <f t="shared" si="6"/>
        <v/>
      </c>
      <c r="L23" s="90" t="str">
        <f t="shared" si="7"/>
        <v/>
      </c>
      <c r="M23" s="91" t="str">
        <f t="shared" si="18"/>
        <v/>
      </c>
      <c r="N23" s="91" t="str">
        <f t="shared" si="8"/>
        <v/>
      </c>
      <c r="O23" s="91" t="str">
        <f t="shared" si="9"/>
        <v/>
      </c>
      <c r="P23" s="90"/>
      <c r="Q23" s="90"/>
      <c r="R23" s="90"/>
      <c r="S23" s="91" t="str">
        <f t="shared" si="10"/>
        <v/>
      </c>
      <c r="T23" s="91" t="str">
        <f t="shared" si="11"/>
        <v/>
      </c>
      <c r="U23" s="91" t="str">
        <f t="shared" si="12"/>
        <v/>
      </c>
      <c r="V23" s="119" t="str">
        <f t="shared" si="13"/>
        <v/>
      </c>
      <c r="W23" s="119" t="str">
        <f t="shared" si="1"/>
        <v/>
      </c>
      <c r="X23" s="89"/>
      <c r="Y23" s="92"/>
      <c r="Z23" s="92" t="str">
        <f t="shared" si="14"/>
        <v/>
      </c>
      <c r="AA23" s="92"/>
      <c r="AB23" s="92" t="str">
        <f t="shared" si="15"/>
        <v/>
      </c>
      <c r="AC23" s="92" t="str">
        <f t="shared" si="16"/>
        <v/>
      </c>
      <c r="AD23" s="93" t="str">
        <f>IF(OR(E23="Matin",E23="après-midi",E23="nuit",E23="Journée",E23="Astreinte +1 dep"),Données!$C$14,IF(OR(E23="Astreinte +2 dep"),Données!$C$14*2,IF(OR(E23="Astreinte +3 dep"),Données!$C$14*3,IF(E23="Astreinte +4 dep",Données!$C$14*4,""))))</f>
        <v/>
      </c>
      <c r="AE23" s="94"/>
      <c r="AF23" s="121"/>
      <c r="AG23" s="95"/>
      <c r="AH23" s="95"/>
    </row>
    <row r="24" spans="1:34">
      <c r="A24" s="129" t="str">
        <f t="shared" si="2"/>
        <v>22 Mars 2014</v>
      </c>
      <c r="B24" s="97">
        <f t="shared" si="19"/>
        <v>41720</v>
      </c>
      <c r="C24" s="98">
        <f t="shared" si="19"/>
        <v>22</v>
      </c>
      <c r="D24" s="88"/>
      <c r="E24" s="88"/>
      <c r="F24" s="89" t="str">
        <f t="shared" si="0"/>
        <v/>
      </c>
      <c r="G24" s="90" t="str">
        <f t="shared" si="3"/>
        <v/>
      </c>
      <c r="H24" s="90" t="str">
        <f t="shared" si="4"/>
        <v/>
      </c>
      <c r="I24" s="91" t="str">
        <f t="shared" si="5"/>
        <v/>
      </c>
      <c r="J24" s="91"/>
      <c r="K24" s="90" t="str">
        <f t="shared" si="6"/>
        <v/>
      </c>
      <c r="L24" s="90" t="str">
        <f t="shared" si="7"/>
        <v/>
      </c>
      <c r="M24" s="91" t="str">
        <f t="shared" si="18"/>
        <v/>
      </c>
      <c r="N24" s="91" t="str">
        <f t="shared" si="8"/>
        <v/>
      </c>
      <c r="O24" s="91" t="str">
        <f t="shared" si="9"/>
        <v/>
      </c>
      <c r="P24" s="90"/>
      <c r="Q24" s="90"/>
      <c r="R24" s="90"/>
      <c r="S24" s="91" t="str">
        <f t="shared" si="10"/>
        <v/>
      </c>
      <c r="T24" s="91" t="str">
        <f t="shared" si="11"/>
        <v/>
      </c>
      <c r="U24" s="91" t="str">
        <f t="shared" si="12"/>
        <v/>
      </c>
      <c r="V24" s="119" t="str">
        <f t="shared" si="13"/>
        <v/>
      </c>
      <c r="W24" s="119" t="str">
        <f t="shared" si="1"/>
        <v/>
      </c>
      <c r="X24" s="89"/>
      <c r="Y24" s="92"/>
      <c r="Z24" s="92" t="str">
        <f t="shared" si="14"/>
        <v/>
      </c>
      <c r="AA24" s="92"/>
      <c r="AB24" s="92" t="str">
        <f t="shared" si="15"/>
        <v/>
      </c>
      <c r="AC24" s="92" t="str">
        <f t="shared" si="16"/>
        <v/>
      </c>
      <c r="AD24" s="93" t="str">
        <f>IF(OR(E24="Matin",E24="après-midi",E24="nuit",E24="Journée",E24="Astreinte +1 dep"),Données!$C$14,IF(OR(E24="Astreinte +2 dep"),Données!$C$14*2,IF(OR(E24="Astreinte +3 dep"),Données!$C$14*3,IF(E24="Astreinte +4 dep",Données!$C$14*4,""))))</f>
        <v/>
      </c>
      <c r="AE24" s="94"/>
      <c r="AF24" s="121"/>
      <c r="AG24" s="95"/>
      <c r="AH24" s="95"/>
    </row>
    <row r="25" spans="1:34">
      <c r="A25" s="129" t="str">
        <f t="shared" si="2"/>
        <v>23 Mars 2014</v>
      </c>
      <c r="B25" s="97">
        <f t="shared" si="19"/>
        <v>41721</v>
      </c>
      <c r="C25" s="98">
        <f t="shared" si="19"/>
        <v>23</v>
      </c>
      <c r="D25" s="88"/>
      <c r="E25" s="88"/>
      <c r="F25" s="89" t="str">
        <f t="shared" si="0"/>
        <v/>
      </c>
      <c r="G25" s="90" t="str">
        <f t="shared" si="3"/>
        <v/>
      </c>
      <c r="H25" s="90" t="str">
        <f t="shared" si="4"/>
        <v/>
      </c>
      <c r="I25" s="91" t="str">
        <f t="shared" si="5"/>
        <v/>
      </c>
      <c r="J25" s="91"/>
      <c r="K25" s="90" t="str">
        <f t="shared" si="6"/>
        <v/>
      </c>
      <c r="L25" s="90" t="str">
        <f t="shared" si="7"/>
        <v/>
      </c>
      <c r="M25" s="91" t="str">
        <f t="shared" si="18"/>
        <v/>
      </c>
      <c r="N25" s="91" t="str">
        <f t="shared" si="8"/>
        <v/>
      </c>
      <c r="O25" s="91" t="str">
        <f t="shared" si="9"/>
        <v/>
      </c>
      <c r="P25" s="90"/>
      <c r="Q25" s="90"/>
      <c r="R25" s="90"/>
      <c r="S25" s="91" t="str">
        <f t="shared" si="10"/>
        <v/>
      </c>
      <c r="T25" s="91" t="str">
        <f t="shared" si="11"/>
        <v/>
      </c>
      <c r="U25" s="91" t="str">
        <f t="shared" si="12"/>
        <v/>
      </c>
      <c r="V25" s="119" t="str">
        <f t="shared" si="13"/>
        <v/>
      </c>
      <c r="W25" s="119" t="str">
        <f t="shared" si="1"/>
        <v/>
      </c>
      <c r="X25" s="89"/>
      <c r="Y25" s="92"/>
      <c r="Z25" s="92" t="str">
        <f t="shared" si="14"/>
        <v/>
      </c>
      <c r="AA25" s="92"/>
      <c r="AB25" s="92" t="str">
        <f t="shared" si="15"/>
        <v/>
      </c>
      <c r="AC25" s="92" t="str">
        <f t="shared" si="16"/>
        <v/>
      </c>
      <c r="AD25" s="93"/>
      <c r="AE25" s="94"/>
      <c r="AF25" s="121"/>
      <c r="AG25" s="95"/>
      <c r="AH25" s="95"/>
    </row>
    <row r="26" spans="1:34">
      <c r="A26" s="129" t="str">
        <f t="shared" si="2"/>
        <v>24 Mars 2014</v>
      </c>
      <c r="B26" s="97">
        <f t="shared" si="19"/>
        <v>41722</v>
      </c>
      <c r="C26" s="98">
        <f t="shared" si="19"/>
        <v>24</v>
      </c>
      <c r="D26" s="88"/>
      <c r="E26" s="88"/>
      <c r="F26" s="89" t="str">
        <f t="shared" si="0"/>
        <v/>
      </c>
      <c r="G26" s="90" t="str">
        <f t="shared" si="3"/>
        <v/>
      </c>
      <c r="H26" s="90" t="str">
        <f t="shared" si="4"/>
        <v/>
      </c>
      <c r="I26" s="91" t="str">
        <f t="shared" si="5"/>
        <v/>
      </c>
      <c r="J26" s="91"/>
      <c r="K26" s="90" t="str">
        <f t="shared" si="6"/>
        <v/>
      </c>
      <c r="L26" s="90" t="str">
        <f t="shared" si="7"/>
        <v/>
      </c>
      <c r="M26" s="91" t="str">
        <f t="shared" si="18"/>
        <v/>
      </c>
      <c r="N26" s="91" t="str">
        <f t="shared" si="8"/>
        <v/>
      </c>
      <c r="O26" s="91" t="str">
        <f t="shared" si="9"/>
        <v/>
      </c>
      <c r="P26" s="90"/>
      <c r="Q26" s="90"/>
      <c r="R26" s="90"/>
      <c r="S26" s="91" t="str">
        <f t="shared" si="10"/>
        <v/>
      </c>
      <c r="T26" s="91" t="str">
        <f t="shared" si="11"/>
        <v/>
      </c>
      <c r="U26" s="91" t="str">
        <f t="shared" si="12"/>
        <v/>
      </c>
      <c r="V26" s="119" t="str">
        <f t="shared" si="13"/>
        <v/>
      </c>
      <c r="W26" s="119" t="str">
        <f t="shared" si="1"/>
        <v/>
      </c>
      <c r="X26" s="89"/>
      <c r="Y26" s="92"/>
      <c r="Z26" s="92" t="str">
        <f t="shared" si="14"/>
        <v/>
      </c>
      <c r="AA26" s="92"/>
      <c r="AB26" s="92" t="str">
        <f t="shared" si="15"/>
        <v/>
      </c>
      <c r="AC26" s="92" t="str">
        <f t="shared" si="16"/>
        <v/>
      </c>
      <c r="AD26" s="93" t="str">
        <f>IF(OR(E26="Matin",E26="après-midi",E26="nuit",E26="Journée",E26="Astreinte +1 dep"),Données!$C$14,IF(OR(E26="Astreinte +2 dep"),Données!$C$14*2,IF(OR(E26="Astreinte +3 dep"),Données!$C$14*3,IF(E26="Astreinte +4 dep",Données!$C$14*4,""))))</f>
        <v/>
      </c>
      <c r="AE26" s="94"/>
      <c r="AF26" s="121"/>
      <c r="AG26" s="95"/>
      <c r="AH26" s="95"/>
    </row>
    <row r="27" spans="1:34">
      <c r="A27" s="129" t="str">
        <f t="shared" si="2"/>
        <v>25 Mars 2014</v>
      </c>
      <c r="B27" s="97">
        <f t="shared" si="19"/>
        <v>41723</v>
      </c>
      <c r="C27" s="98">
        <f t="shared" si="19"/>
        <v>25</v>
      </c>
      <c r="D27" s="88"/>
      <c r="E27" s="88"/>
      <c r="F27" s="89" t="str">
        <f t="shared" si="0"/>
        <v/>
      </c>
      <c r="G27" s="90" t="str">
        <f t="shared" si="3"/>
        <v/>
      </c>
      <c r="H27" s="90" t="str">
        <f t="shared" si="4"/>
        <v/>
      </c>
      <c r="I27" s="91" t="str">
        <f t="shared" si="5"/>
        <v/>
      </c>
      <c r="J27" s="91"/>
      <c r="K27" s="90" t="str">
        <f t="shared" si="6"/>
        <v/>
      </c>
      <c r="L27" s="90" t="str">
        <f t="shared" si="7"/>
        <v/>
      </c>
      <c r="M27" s="91" t="str">
        <f t="shared" si="18"/>
        <v/>
      </c>
      <c r="N27" s="91" t="str">
        <f t="shared" si="8"/>
        <v/>
      </c>
      <c r="O27" s="91" t="str">
        <f t="shared" si="9"/>
        <v/>
      </c>
      <c r="P27" s="90"/>
      <c r="Q27" s="90"/>
      <c r="R27" s="90"/>
      <c r="S27" s="91" t="str">
        <f t="shared" si="10"/>
        <v/>
      </c>
      <c r="T27" s="91" t="str">
        <f t="shared" si="11"/>
        <v/>
      </c>
      <c r="U27" s="91" t="str">
        <f t="shared" si="12"/>
        <v/>
      </c>
      <c r="V27" s="119" t="str">
        <f t="shared" si="13"/>
        <v/>
      </c>
      <c r="W27" s="119" t="str">
        <f t="shared" si="1"/>
        <v/>
      </c>
      <c r="X27" s="89"/>
      <c r="Y27" s="92"/>
      <c r="Z27" s="92" t="str">
        <f t="shared" si="14"/>
        <v/>
      </c>
      <c r="AA27" s="92"/>
      <c r="AB27" s="92" t="str">
        <f t="shared" si="15"/>
        <v/>
      </c>
      <c r="AC27" s="92" t="str">
        <f t="shared" si="16"/>
        <v/>
      </c>
      <c r="AD27" s="93" t="str">
        <f>IF(OR(E27="Matin",E27="après-midi",E27="nuit",E27="Journée",E27="Astreinte +1 dep"),Données!$C$14,IF(OR(E27="Astreinte +2 dep"),Données!$C$14*2,IF(OR(E27="Astreinte +3 dep"),Données!$C$14*3,IF(E27="Astreinte +4 dep",Données!$C$14*4,""))))</f>
        <v/>
      </c>
      <c r="AE27" s="94"/>
      <c r="AF27" s="121"/>
      <c r="AG27" s="95"/>
      <c r="AH27" s="95"/>
    </row>
    <row r="28" spans="1:34">
      <c r="A28" s="129" t="str">
        <f t="shared" si="2"/>
        <v>26 Mars 2014</v>
      </c>
      <c r="B28" s="97">
        <f t="shared" si="19"/>
        <v>41724</v>
      </c>
      <c r="C28" s="98">
        <f t="shared" si="19"/>
        <v>26</v>
      </c>
      <c r="D28" s="88"/>
      <c r="E28" s="88"/>
      <c r="F28" s="89" t="str">
        <f t="shared" si="0"/>
        <v/>
      </c>
      <c r="G28" s="90" t="str">
        <f t="shared" si="3"/>
        <v/>
      </c>
      <c r="H28" s="90" t="str">
        <f t="shared" si="4"/>
        <v/>
      </c>
      <c r="I28" s="91" t="str">
        <f t="shared" si="5"/>
        <v/>
      </c>
      <c r="J28" s="91"/>
      <c r="K28" s="90" t="str">
        <f t="shared" si="6"/>
        <v/>
      </c>
      <c r="L28" s="90" t="str">
        <f t="shared" si="7"/>
        <v/>
      </c>
      <c r="M28" s="91" t="str">
        <f t="shared" si="18"/>
        <v/>
      </c>
      <c r="N28" s="91" t="str">
        <f t="shared" si="8"/>
        <v/>
      </c>
      <c r="O28" s="91" t="str">
        <f t="shared" si="9"/>
        <v/>
      </c>
      <c r="P28" s="90"/>
      <c r="Q28" s="90"/>
      <c r="R28" s="90"/>
      <c r="S28" s="91" t="str">
        <f t="shared" si="10"/>
        <v/>
      </c>
      <c r="T28" s="91" t="str">
        <f t="shared" si="11"/>
        <v/>
      </c>
      <c r="U28" s="91" t="str">
        <f t="shared" si="12"/>
        <v/>
      </c>
      <c r="V28" s="119" t="str">
        <f t="shared" si="13"/>
        <v/>
      </c>
      <c r="W28" s="119" t="str">
        <f t="shared" si="1"/>
        <v/>
      </c>
      <c r="X28" s="89"/>
      <c r="Y28" s="92"/>
      <c r="Z28" s="92" t="str">
        <f t="shared" si="14"/>
        <v/>
      </c>
      <c r="AA28" s="92"/>
      <c r="AB28" s="92" t="str">
        <f t="shared" si="15"/>
        <v/>
      </c>
      <c r="AC28" s="92" t="str">
        <f t="shared" si="16"/>
        <v/>
      </c>
      <c r="AD28" s="93" t="str">
        <f>IF(OR(E28="Matin",E28="après-midi",E28="nuit",E28="Journée",E28="Astreinte +1 dep"),Données!$C$14,IF(OR(E28="Astreinte +2 dep"),Données!$C$14*2,IF(OR(E28="Astreinte +3 dep"),Données!$C$14*3,IF(E28="Astreinte +4 dep",Données!$C$14*4,""))))</f>
        <v/>
      </c>
      <c r="AE28" s="94"/>
      <c r="AF28" s="121"/>
      <c r="AG28" s="95"/>
      <c r="AH28" s="95"/>
    </row>
    <row r="29" spans="1:34">
      <c r="A29" s="129" t="str">
        <f t="shared" si="2"/>
        <v>27 Mars 2014</v>
      </c>
      <c r="B29" s="97">
        <f t="shared" si="19"/>
        <v>41725</v>
      </c>
      <c r="C29" s="98">
        <f t="shared" si="19"/>
        <v>27</v>
      </c>
      <c r="D29" s="88"/>
      <c r="E29" s="88"/>
      <c r="F29" s="89" t="str">
        <f t="shared" si="0"/>
        <v/>
      </c>
      <c r="G29" s="90" t="str">
        <f t="shared" si="3"/>
        <v/>
      </c>
      <c r="H29" s="90" t="str">
        <f t="shared" si="4"/>
        <v/>
      </c>
      <c r="I29" s="91" t="str">
        <f t="shared" si="5"/>
        <v/>
      </c>
      <c r="J29" s="91"/>
      <c r="K29" s="90" t="str">
        <f t="shared" si="6"/>
        <v/>
      </c>
      <c r="L29" s="90" t="str">
        <f t="shared" si="7"/>
        <v/>
      </c>
      <c r="M29" s="91" t="str">
        <f t="shared" si="18"/>
        <v/>
      </c>
      <c r="N29" s="91" t="str">
        <f t="shared" si="8"/>
        <v/>
      </c>
      <c r="O29" s="91" t="str">
        <f t="shared" si="9"/>
        <v/>
      </c>
      <c r="P29" s="90"/>
      <c r="Q29" s="90"/>
      <c r="R29" s="90"/>
      <c r="S29" s="91" t="str">
        <f t="shared" si="10"/>
        <v/>
      </c>
      <c r="T29" s="91" t="str">
        <f t="shared" si="11"/>
        <v/>
      </c>
      <c r="U29" s="91" t="str">
        <f t="shared" si="12"/>
        <v/>
      </c>
      <c r="V29" s="119" t="str">
        <f t="shared" si="13"/>
        <v/>
      </c>
      <c r="W29" s="119" t="str">
        <f t="shared" si="1"/>
        <v/>
      </c>
      <c r="X29" s="89"/>
      <c r="Y29" s="92"/>
      <c r="Z29" s="92" t="str">
        <f t="shared" si="14"/>
        <v/>
      </c>
      <c r="AA29" s="92"/>
      <c r="AB29" s="92" t="str">
        <f t="shared" si="15"/>
        <v/>
      </c>
      <c r="AC29" s="92" t="str">
        <f t="shared" si="16"/>
        <v/>
      </c>
      <c r="AD29" s="93" t="str">
        <f>IF(OR(E29="Matin",E29="après-midi",E29="nuit",E29="Journée",E29="Astreinte +1 dep"),Données!$C$14,IF(OR(E29="Astreinte +2 dep"),Données!$C$14*2,IF(OR(E29="Astreinte +3 dep"),Données!$C$14*3,IF(E29="Astreinte +4 dep",Données!$C$14*4,""))))</f>
        <v/>
      </c>
      <c r="AE29" s="94"/>
      <c r="AF29" s="121"/>
      <c r="AG29" s="95"/>
      <c r="AH29" s="95"/>
    </row>
    <row r="30" spans="1:34">
      <c r="A30" s="129" t="str">
        <f t="shared" si="2"/>
        <v>28 Mars 2014</v>
      </c>
      <c r="B30" s="97">
        <f t="shared" si="19"/>
        <v>41726</v>
      </c>
      <c r="C30" s="98">
        <f t="shared" si="19"/>
        <v>28</v>
      </c>
      <c r="D30" s="88"/>
      <c r="E30" s="88"/>
      <c r="F30" s="89" t="str">
        <f t="shared" si="0"/>
        <v/>
      </c>
      <c r="G30" s="90" t="str">
        <f t="shared" si="3"/>
        <v/>
      </c>
      <c r="H30" s="90" t="str">
        <f t="shared" si="4"/>
        <v/>
      </c>
      <c r="I30" s="91" t="str">
        <f t="shared" si="5"/>
        <v/>
      </c>
      <c r="J30" s="91"/>
      <c r="K30" s="90" t="str">
        <f t="shared" si="6"/>
        <v/>
      </c>
      <c r="L30" s="90" t="str">
        <f t="shared" si="7"/>
        <v/>
      </c>
      <c r="M30" s="91" t="str">
        <f t="shared" si="18"/>
        <v/>
      </c>
      <c r="N30" s="91" t="str">
        <f t="shared" si="8"/>
        <v/>
      </c>
      <c r="O30" s="91" t="str">
        <f t="shared" si="9"/>
        <v/>
      </c>
      <c r="P30" s="90"/>
      <c r="Q30" s="90"/>
      <c r="R30" s="90"/>
      <c r="S30" s="91" t="str">
        <f t="shared" si="10"/>
        <v/>
      </c>
      <c r="T30" s="91" t="str">
        <f t="shared" si="11"/>
        <v/>
      </c>
      <c r="U30" s="91" t="str">
        <f t="shared" si="12"/>
        <v/>
      </c>
      <c r="V30" s="119" t="str">
        <f t="shared" si="13"/>
        <v/>
      </c>
      <c r="W30" s="119" t="str">
        <f t="shared" si="1"/>
        <v/>
      </c>
      <c r="X30" s="89"/>
      <c r="Y30" s="92"/>
      <c r="Z30" s="92" t="str">
        <f t="shared" si="14"/>
        <v/>
      </c>
      <c r="AA30" s="92"/>
      <c r="AB30" s="92" t="str">
        <f t="shared" si="15"/>
        <v/>
      </c>
      <c r="AC30" s="92" t="str">
        <f t="shared" si="16"/>
        <v/>
      </c>
      <c r="AD30" s="93" t="str">
        <f>IF(OR(E30="Matin",E30="après-midi",E30="nuit",E30="Journée",E30="Astreinte +1 dep"),Données!$C$14,IF(OR(E30="Astreinte +2 dep"),Données!$C$14*2,IF(OR(E30="Astreinte +3 dep"),Données!$C$14*3,IF(E30="Astreinte +4 dep",Données!$C$14*4,""))))</f>
        <v/>
      </c>
      <c r="AE30" s="94"/>
      <c r="AF30" s="121"/>
      <c r="AG30" s="95"/>
      <c r="AH30" s="95"/>
    </row>
    <row r="31" spans="1:34">
      <c r="A31" s="129" t="str">
        <f t="shared" si="2"/>
        <v>29 Mars 2014</v>
      </c>
      <c r="B31" s="97">
        <f>IF(MONTH($B$30+1)=MONTH($B$3),$B$30+1,"")</f>
        <v>41727</v>
      </c>
      <c r="C31" s="98">
        <f>IF(B31&lt;&gt;"",C30+1,"")</f>
        <v>29</v>
      </c>
      <c r="D31" s="88"/>
      <c r="E31" s="88"/>
      <c r="F31" s="89" t="str">
        <f t="shared" si="0"/>
        <v/>
      </c>
      <c r="G31" s="90" t="str">
        <f t="shared" si="3"/>
        <v/>
      </c>
      <c r="H31" s="90" t="str">
        <f t="shared" si="4"/>
        <v/>
      </c>
      <c r="I31" s="91" t="str">
        <f t="shared" si="5"/>
        <v/>
      </c>
      <c r="J31" s="91"/>
      <c r="K31" s="90" t="str">
        <f t="shared" si="6"/>
        <v/>
      </c>
      <c r="L31" s="90" t="str">
        <f t="shared" si="7"/>
        <v/>
      </c>
      <c r="M31" s="91" t="str">
        <f t="shared" si="18"/>
        <v/>
      </c>
      <c r="N31" s="91" t="str">
        <f t="shared" si="8"/>
        <v/>
      </c>
      <c r="O31" s="91" t="str">
        <f t="shared" si="9"/>
        <v/>
      </c>
      <c r="P31" s="90"/>
      <c r="Q31" s="90"/>
      <c r="R31" s="90"/>
      <c r="S31" s="91" t="str">
        <f t="shared" si="10"/>
        <v/>
      </c>
      <c r="T31" s="91" t="str">
        <f t="shared" si="11"/>
        <v/>
      </c>
      <c r="U31" s="91" t="str">
        <f t="shared" si="12"/>
        <v/>
      </c>
      <c r="V31" s="119" t="str">
        <f t="shared" si="13"/>
        <v/>
      </c>
      <c r="W31" s="119" t="str">
        <f t="shared" si="1"/>
        <v/>
      </c>
      <c r="X31" s="89"/>
      <c r="Y31" s="92"/>
      <c r="Z31" s="92" t="str">
        <f t="shared" si="14"/>
        <v/>
      </c>
      <c r="AA31" s="92"/>
      <c r="AB31" s="92" t="str">
        <f t="shared" si="15"/>
        <v/>
      </c>
      <c r="AC31" s="92" t="str">
        <f t="shared" si="16"/>
        <v/>
      </c>
      <c r="AD31" s="93" t="str">
        <f>IF(OR(E31="Matin",E31="après-midi",E31="nuit",E31="Journée",E31="Astreinte +1 dep"),Données!$C$14,IF(OR(E31="Astreinte +2 dep"),Données!$C$14*2,IF(OR(E31="Astreinte +3 dep"),Données!$C$14*3,IF(E31="Astreinte +4 dep",Données!$C$14*4,""))))</f>
        <v/>
      </c>
      <c r="AE31" s="94"/>
      <c r="AF31" s="121"/>
      <c r="AG31" s="95"/>
      <c r="AH31" s="95"/>
    </row>
    <row r="32" spans="1:34">
      <c r="A32" s="129" t="str">
        <f t="shared" si="2"/>
        <v>30 Mars 2014</v>
      </c>
      <c r="B32" s="97">
        <f>IF(MONTH($B$30+2)=MONTH($B$3),$B$30+2,"")</f>
        <v>41728</v>
      </c>
      <c r="C32" s="98">
        <f>IF(B32&lt;&gt;"",C31+1,"")</f>
        <v>30</v>
      </c>
      <c r="D32" s="88"/>
      <c r="E32" s="88"/>
      <c r="F32" s="89" t="str">
        <f t="shared" si="0"/>
        <v/>
      </c>
      <c r="G32" s="90" t="str">
        <f t="shared" si="3"/>
        <v/>
      </c>
      <c r="H32" s="90" t="str">
        <f t="shared" si="4"/>
        <v/>
      </c>
      <c r="I32" s="91" t="str">
        <f t="shared" si="5"/>
        <v/>
      </c>
      <c r="J32" s="91"/>
      <c r="K32" s="90" t="str">
        <f t="shared" si="6"/>
        <v/>
      </c>
      <c r="L32" s="90" t="str">
        <f t="shared" si="7"/>
        <v/>
      </c>
      <c r="M32" s="91" t="str">
        <f t="shared" si="18"/>
        <v/>
      </c>
      <c r="N32" s="91" t="str">
        <f t="shared" si="8"/>
        <v/>
      </c>
      <c r="O32" s="91" t="str">
        <f t="shared" si="9"/>
        <v/>
      </c>
      <c r="P32" s="90"/>
      <c r="Q32" s="90"/>
      <c r="R32" s="90"/>
      <c r="S32" s="91" t="str">
        <f t="shared" si="10"/>
        <v/>
      </c>
      <c r="T32" s="91" t="str">
        <f t="shared" si="11"/>
        <v/>
      </c>
      <c r="U32" s="91" t="str">
        <f t="shared" si="12"/>
        <v/>
      </c>
      <c r="V32" s="119" t="str">
        <f t="shared" si="13"/>
        <v/>
      </c>
      <c r="W32" s="119" t="str">
        <f t="shared" si="1"/>
        <v/>
      </c>
      <c r="X32" s="89"/>
      <c r="Y32" s="92"/>
      <c r="Z32" s="92" t="str">
        <f t="shared" si="14"/>
        <v/>
      </c>
      <c r="AA32" s="92"/>
      <c r="AB32" s="92" t="str">
        <f t="shared" si="15"/>
        <v/>
      </c>
      <c r="AC32" s="92" t="str">
        <f t="shared" si="16"/>
        <v/>
      </c>
      <c r="AD32" s="93" t="str">
        <f>IF(OR(E32="Matin",E32="après-midi",E32="nuit",E32="Journée",E32="Astreinte +1 dep"),Données!$C$14,IF(OR(E32="Astreinte +2 dep"),Données!$C$14*2,IF(OR(E32="Astreinte +3 dep"),Données!$C$14*3,IF(E32="Astreinte +4 dep",Données!$C$14*4,""))))</f>
        <v/>
      </c>
      <c r="AE32" s="94"/>
      <c r="AF32" s="121"/>
      <c r="AG32" s="95"/>
      <c r="AH32" s="95"/>
    </row>
    <row r="33" spans="1:34">
      <c r="A33" s="129" t="str">
        <f t="shared" si="2"/>
        <v>31 Mars 2014</v>
      </c>
      <c r="B33" s="100">
        <f>IF(MONTH($B$30+3)=MONTH($B$3),$B$30+3,"")</f>
        <v>41729</v>
      </c>
      <c r="C33" s="98">
        <f>IF(B33&lt;&gt;"",C32+1,"")</f>
        <v>31</v>
      </c>
      <c r="D33" s="88"/>
      <c r="E33" s="88"/>
      <c r="F33" s="89" t="str">
        <f t="shared" si="0"/>
        <v/>
      </c>
      <c r="G33" s="90" t="str">
        <f t="shared" si="3"/>
        <v/>
      </c>
      <c r="H33" s="90" t="str">
        <f t="shared" si="4"/>
        <v/>
      </c>
      <c r="I33" s="91" t="str">
        <f t="shared" si="5"/>
        <v/>
      </c>
      <c r="J33" s="91"/>
      <c r="K33" s="90" t="str">
        <f t="shared" si="6"/>
        <v/>
      </c>
      <c r="L33" s="90" t="str">
        <f t="shared" si="7"/>
        <v/>
      </c>
      <c r="M33" s="91" t="str">
        <f t="shared" si="18"/>
        <v/>
      </c>
      <c r="N33" s="91" t="str">
        <f t="shared" si="8"/>
        <v/>
      </c>
      <c r="O33" s="91" t="str">
        <f t="shared" si="9"/>
        <v/>
      </c>
      <c r="P33" s="90"/>
      <c r="Q33" s="90"/>
      <c r="R33" s="90"/>
      <c r="S33" s="91" t="str">
        <f t="shared" si="10"/>
        <v/>
      </c>
      <c r="T33" s="91" t="str">
        <f t="shared" si="11"/>
        <v/>
      </c>
      <c r="U33" s="91" t="str">
        <f t="shared" si="12"/>
        <v/>
      </c>
      <c r="V33" s="119" t="str">
        <f t="shared" si="13"/>
        <v/>
      </c>
      <c r="W33" s="119" t="str">
        <f>IF(C33="","",IF(AND(WEEKDAY(B33,2)=6,E33&lt;&gt;"",E33&lt;&gt;"Astreinte sans dep",E33&lt;&gt;"Astreinte +1 dep",E33&lt;&gt;"Astreinte +2 dep",E33&lt;&gt;"Astreinte +3 dep",E33&lt;&gt;"Astreinte +4 dep"),1,""))</f>
        <v/>
      </c>
      <c r="X33" s="89"/>
      <c r="Y33" s="92"/>
      <c r="Z33" s="92" t="str">
        <f t="shared" si="14"/>
        <v/>
      </c>
      <c r="AA33" s="92"/>
      <c r="AB33" s="92" t="str">
        <f t="shared" si="15"/>
        <v/>
      </c>
      <c r="AC33" s="92" t="str">
        <f t="shared" si="16"/>
        <v/>
      </c>
      <c r="AD33" s="93" t="str">
        <f>IF(OR(E33="Matin",E33="après-midi",E33="nuit",E33="Journée",E33="Astreinte +1 dep"),Données!$C$14,IF(OR(E33="Astreinte +2 dep"),Données!$C$14*2,IF(OR(E33="Astreinte +3 dep"),Données!$C$14*3,IF(E33="Astreinte +4 dep",Données!$C$14*4,""))))</f>
        <v/>
      </c>
      <c r="AE33" s="94"/>
      <c r="AF33" s="121"/>
      <c r="AG33" s="95"/>
      <c r="AH33" s="95"/>
    </row>
    <row r="34" spans="1:34" ht="8.25" customHeight="1">
      <c r="A34" s="1"/>
      <c r="B34" s="1"/>
      <c r="C34" s="1"/>
      <c r="D34" s="1"/>
      <c r="E34" s="8"/>
      <c r="F34" s="1"/>
      <c r="G34" s="1"/>
      <c r="H34" s="1"/>
      <c r="I34" s="1"/>
      <c r="J34" s="1"/>
      <c r="K34" s="4"/>
      <c r="L34" s="4"/>
      <c r="M34" s="1"/>
      <c r="N34" s="1"/>
      <c r="O34" s="1"/>
      <c r="P34" s="1"/>
      <c r="Q34" s="1"/>
      <c r="R34" s="1"/>
      <c r="S34" s="1"/>
      <c r="T34" s="1"/>
      <c r="U34" s="1"/>
      <c r="V34" s="1"/>
      <c r="W34" s="3" t="str">
        <f>IF(OR(E34="Matin",E34="Nuit",E34="Journée",E34="Après-midi",E34="Maladie",E34="Accident travail"),450,"")</f>
        <v/>
      </c>
      <c r="X34" s="3" t="str">
        <f>IF(OR(F34="Matin",F34="Nuit",F34="Journée",F34="Après-midi",F34="Maladie",F34="Accident travail"),450,"")</f>
        <v/>
      </c>
      <c r="Y34" s="3" t="str">
        <f>IF(OR(G34="Matin",G34="Nuit",G34="Journée",G34="Après-midi",G34="Maladie",G34="Accident travail"),450,"")</f>
        <v/>
      </c>
      <c r="Z34" s="3" t="str">
        <f>IF(OR(H34="Matin",H34="Nuit",H34="Journée",H34="Après-midi",H34="Maladie",H34="Accident travail"),450,"")</f>
        <v/>
      </c>
      <c r="AA34" s="3" t="str">
        <f>IF(OR(I34="Matin",I34="Nuit",I34="Journée",I34="Après-midi",I34="Maladie",I34="Accident travail"),450,"")</f>
        <v/>
      </c>
      <c r="AB34" s="3"/>
      <c r="AC34" s="3"/>
      <c r="AD34" s="3" t="str">
        <f>IF(OR(J34="Matin",J34="Nuit",J34="Journée",J34="Après-midi",J34="Maladie",J34="Accident travail"),450,"")</f>
        <v/>
      </c>
      <c r="AE34" s="3" t="str">
        <f>IF(OR(K34="Matin",K34="Nuit",K34="Journée",K34="Après-midi",K34="Maladie",K34="Accident travail"),450,"")</f>
        <v/>
      </c>
      <c r="AF34" s="3" t="str">
        <f>IF(OR(L34="Matin",L34="Nuit",L34="Journée",L34="Après-midi",L34="Maladie",L34="Accident travail"),450,"")</f>
        <v/>
      </c>
      <c r="AG34" s="3" t="str">
        <f>IF(OR(M34="Matin",M34="Nuit",M34="Journée",M34="Après-midi",M34="Maladie",M34="Accident travail"),450,"")</f>
        <v/>
      </c>
    </row>
    <row r="35" spans="1:34" s="20" customFormat="1" ht="15.75" customHeight="1">
      <c r="A35" s="149"/>
      <c r="B35" s="150"/>
      <c r="C35" s="150"/>
      <c r="D35" s="150"/>
      <c r="E35" s="150"/>
      <c r="F35" s="101">
        <f>SUM(F3:F33)</f>
        <v>0</v>
      </c>
      <c r="G35" s="78">
        <f>SUM(G3:G33)</f>
        <v>0</v>
      </c>
      <c r="H35" s="101">
        <f>SUM(H3:H33)</f>
        <v>0</v>
      </c>
      <c r="I35" s="35">
        <f>SUM(I3:I33)</f>
        <v>0</v>
      </c>
      <c r="J35" s="35"/>
      <c r="K35" s="101">
        <f t="shared" ref="K35:Q35" si="20">SUM(K3:K33)</f>
        <v>0</v>
      </c>
      <c r="L35" s="102">
        <f t="shared" si="20"/>
        <v>0</v>
      </c>
      <c r="M35" s="35">
        <f t="shared" si="20"/>
        <v>0</v>
      </c>
      <c r="N35" s="103">
        <f t="shared" si="20"/>
        <v>0</v>
      </c>
      <c r="O35" s="103">
        <f t="shared" si="20"/>
        <v>0</v>
      </c>
      <c r="P35" s="101">
        <f t="shared" si="20"/>
        <v>0</v>
      </c>
      <c r="Q35" s="101">
        <f t="shared" si="20"/>
        <v>0</v>
      </c>
      <c r="R35" s="101">
        <f>SUM(R3:R33)</f>
        <v>0</v>
      </c>
      <c r="S35" s="35">
        <f t="shared" ref="S35:X35" si="21">SUM(S3:S33)</f>
        <v>0</v>
      </c>
      <c r="T35" s="35">
        <f t="shared" si="21"/>
        <v>0</v>
      </c>
      <c r="U35" s="105">
        <f t="shared" si="21"/>
        <v>0</v>
      </c>
      <c r="V35" s="106">
        <f t="shared" si="21"/>
        <v>0</v>
      </c>
      <c r="W35" s="108">
        <f t="shared" si="21"/>
        <v>0</v>
      </c>
      <c r="X35" s="104">
        <f t="shared" si="21"/>
        <v>0</v>
      </c>
      <c r="Y35" s="77"/>
      <c r="Z35" s="108">
        <f>SUM(Z3:Z33)</f>
        <v>0</v>
      </c>
      <c r="AA35" s="77"/>
      <c r="AB35" s="108">
        <f>SUM(AB3:AB33)</f>
        <v>0</v>
      </c>
      <c r="AC35" s="108">
        <f>SUM(AC3:AC33)</f>
        <v>0</v>
      </c>
      <c r="AD35" s="101">
        <f>SUM(AD3:AD33)</f>
        <v>0</v>
      </c>
      <c r="AE35" s="109">
        <f>SUM(AE3:AE33)</f>
        <v>0</v>
      </c>
      <c r="AF35" s="110">
        <f>SUM(AF3:AF33)</f>
        <v>0</v>
      </c>
    </row>
    <row r="36" spans="1:34" ht="8.25" customHeight="1">
      <c r="A36" s="1"/>
      <c r="B36" s="1"/>
      <c r="C36" s="1"/>
      <c r="D36" s="1"/>
      <c r="E36" s="8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8" spans="1:34">
      <c r="A38" s="151" t="s">
        <v>101</v>
      </c>
      <c r="B38" s="151"/>
      <c r="C38" s="151"/>
      <c r="D38" s="151"/>
      <c r="E38" s="151"/>
      <c r="F38" s="118">
        <f>Données!C2-F35</f>
        <v>1582</v>
      </c>
    </row>
  </sheetData>
  <mergeCells count="3">
    <mergeCell ref="B1:C1"/>
    <mergeCell ref="A35:E35"/>
    <mergeCell ref="A38:E38"/>
  </mergeCells>
  <conditionalFormatting sqref="F3:H35 I35 Z35 AB3:AF35 K3:X35">
    <cfRule type="expression" dxfId="18" priority="8">
      <formula>F3&lt;&gt;""</formula>
    </cfRule>
  </conditionalFormatting>
  <conditionalFormatting sqref="B3:E33">
    <cfRule type="expression" dxfId="17" priority="6">
      <formula>COUNTIF(JF,$A3)</formula>
    </cfRule>
    <cfRule type="expression" dxfId="16" priority="7">
      <formula>WEEKDAY($B3,2)&gt;5</formula>
    </cfRule>
  </conditionalFormatting>
  <conditionalFormatting sqref="E3:E33">
    <cfRule type="expression" dxfId="15" priority="3">
      <formula>OR($E3="Cp",$E3="Tps Habillage",$E3="Jrs ancien",$E3="Rc Samedi",$E3="Récup",$E3="RC Nuit",$E3="RC Jrs Férié",$E3="Cp Fraction")</formula>
    </cfRule>
    <cfRule type="expression" dxfId="14" priority="4">
      <formula>E3="Formation"</formula>
    </cfRule>
    <cfRule type="expression" dxfId="13" priority="5">
      <formula>OR($E3="Maladie",$E3="Accident Travail",$E3="Abs.auto non payée")</formula>
    </cfRule>
  </conditionalFormatting>
  <conditionalFormatting sqref="I3:I33">
    <cfRule type="expression" dxfId="12" priority="1">
      <formula>AND(I3&lt;&gt;"",J3&lt;&gt;"x")</formula>
    </cfRule>
    <cfRule type="expression" dxfId="11" priority="2">
      <formula>J3="x"</formula>
    </cfRule>
  </conditionalFormatting>
  <dataValidations count="2">
    <dataValidation type="list" allowBlank="1" showInputMessage="1" showErrorMessage="1" sqref="E3:E33">
      <formula1>horaireseffectue</formula1>
    </dataValidation>
    <dataValidation type="list" allowBlank="1" showInputMessage="1" showErrorMessage="1" sqref="D3:D33">
      <formula1>horairesprevu</formula1>
    </dataValidation>
  </dataValidations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 xml:space="preserve">&amp;C&amp;"-,Gras"&amp;14Heures de travail </oddHeader>
    <oddFooter>&amp;LDocument T.W&amp;C&amp;"-,Gras"&amp;14&amp;A&amp;R&amp;D  &amp;T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tabColor rgb="FF7030A0"/>
  </sheetPr>
  <dimension ref="A1:X22"/>
  <sheetViews>
    <sheetView tabSelected="1" zoomScale="80" zoomScaleNormal="80" workbookViewId="0">
      <pane ySplit="1" topLeftCell="A2" activePane="bottomLeft" state="frozen"/>
      <selection pane="bottomLeft" activeCell="E5" sqref="E5"/>
    </sheetView>
  </sheetViews>
  <sheetFormatPr baseColWidth="10" defaultRowHeight="15"/>
  <cols>
    <col min="1" max="1" width="12.140625" customWidth="1"/>
    <col min="2" max="2" width="11.85546875" customWidth="1"/>
    <col min="3" max="3" width="8" customWidth="1"/>
    <col min="4" max="4" width="9" customWidth="1"/>
    <col min="5" max="5" width="9.140625" customWidth="1"/>
    <col min="6" max="6" width="9" customWidth="1"/>
    <col min="7" max="7" width="8.85546875" customWidth="1"/>
    <col min="8" max="8" width="7.85546875" customWidth="1"/>
    <col min="9" max="9" width="9.7109375" customWidth="1"/>
    <col min="10" max="10" width="8.85546875" customWidth="1"/>
    <col min="11" max="11" width="8.28515625" customWidth="1"/>
    <col min="12" max="13" width="9" customWidth="1"/>
    <col min="14" max="14" width="7.140625" customWidth="1"/>
    <col min="15" max="16" width="8.85546875" customWidth="1"/>
    <col min="17" max="17" width="13.140625" customWidth="1"/>
    <col min="18" max="19" width="8.85546875" customWidth="1"/>
    <col min="20" max="20" width="9.42578125" customWidth="1"/>
    <col min="21" max="21" width="8.85546875" customWidth="1"/>
    <col min="22" max="22" width="6.28515625" customWidth="1"/>
    <col min="23" max="23" width="9.85546875" customWidth="1"/>
    <col min="24" max="24" width="9.140625" customWidth="1"/>
  </cols>
  <sheetData>
    <row r="1" spans="1:24" ht="33.75" customHeight="1">
      <c r="A1" s="138" t="s">
        <v>114</v>
      </c>
      <c r="B1" s="137" t="s">
        <v>115</v>
      </c>
      <c r="C1" s="137" t="s">
        <v>117</v>
      </c>
      <c r="D1" s="137" t="s">
        <v>116</v>
      </c>
      <c r="E1" s="137" t="s">
        <v>7</v>
      </c>
      <c r="F1" s="137" t="s">
        <v>22</v>
      </c>
      <c r="G1" s="137" t="s">
        <v>118</v>
      </c>
      <c r="H1" s="137" t="s">
        <v>2</v>
      </c>
      <c r="I1" s="137" t="s">
        <v>119</v>
      </c>
      <c r="J1" s="137" t="s">
        <v>120</v>
      </c>
      <c r="K1" s="137" t="s">
        <v>121</v>
      </c>
      <c r="L1" s="137" t="s">
        <v>123</v>
      </c>
      <c r="M1" s="137" t="s">
        <v>122</v>
      </c>
      <c r="N1" s="137" t="s">
        <v>124</v>
      </c>
      <c r="O1" s="137" t="s">
        <v>125</v>
      </c>
      <c r="P1" s="137" t="s">
        <v>126</v>
      </c>
      <c r="Q1" s="141" t="s">
        <v>127</v>
      </c>
      <c r="R1" s="137" t="s">
        <v>128</v>
      </c>
      <c r="S1" s="137" t="s">
        <v>129</v>
      </c>
      <c r="T1" s="137" t="s">
        <v>130</v>
      </c>
      <c r="U1" s="137" t="s">
        <v>67</v>
      </c>
      <c r="V1" s="137" t="s">
        <v>133</v>
      </c>
      <c r="W1" s="137" t="s">
        <v>134</v>
      </c>
      <c r="X1" s="137" t="s">
        <v>69</v>
      </c>
    </row>
    <row r="2" spans="1:24" ht="8.2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 ht="20.25" customHeight="1">
      <c r="A3" s="11" t="s">
        <v>26</v>
      </c>
      <c r="B3" s="73">
        <f ca="1">INDIRECT($A3&amp;"!"&amp;ADDRESS(ROWS($1:$35),COLUMN()+4))</f>
        <v>7.5</v>
      </c>
      <c r="C3" s="73">
        <f ca="1">INDIRECT($A3&amp;"!"&amp;ADDRESS(ROWS($1:$35),COLUMN()+4))</f>
        <v>0.16</v>
      </c>
      <c r="D3" s="73">
        <f ca="1">INDIRECT($A3&amp;"!"&amp;ADDRESS(ROWS(1:35),COLUMN()+4))</f>
        <v>0</v>
      </c>
      <c r="E3" s="12">
        <f t="shared" ref="B3:E14" ca="1" si="0">INDIRECT($A3&amp;"!"&amp;ADDRESS(ROWS(1:35),COLUMN()+4))</f>
        <v>0</v>
      </c>
      <c r="F3" s="12">
        <f t="shared" ref="F3:M14" ca="1" si="1">INDIRECT($A3&amp;"!"&amp;ADDRESS(ROWS(1:35),COLUMN()+5))</f>
        <v>0.5</v>
      </c>
      <c r="G3" s="12">
        <f t="shared" ca="1" si="1"/>
        <v>0</v>
      </c>
      <c r="H3" s="12">
        <f t="shared" ca="1" si="1"/>
        <v>0</v>
      </c>
      <c r="I3" s="12">
        <f t="shared" ca="1" si="1"/>
        <v>0</v>
      </c>
      <c r="J3" s="12">
        <f t="shared" ca="1" si="1"/>
        <v>0</v>
      </c>
      <c r="K3" s="12">
        <f t="shared" ca="1" si="1"/>
        <v>0</v>
      </c>
      <c r="L3" s="12">
        <f t="shared" ca="1" si="1"/>
        <v>0</v>
      </c>
      <c r="M3" s="12">
        <f t="shared" ca="1" si="1"/>
        <v>0</v>
      </c>
      <c r="N3" s="12">
        <f t="shared" ref="N3:N14" ca="1" si="2">INDIRECT($A3&amp;"!"&amp;ADDRESS(ROWS(1:35),COLUMN()+15))</f>
        <v>1</v>
      </c>
      <c r="O3" s="12">
        <f t="shared" ref="O3:P14" ca="1" si="3">INDIRECT($A3&amp;"!"&amp;ADDRESS(ROWS(1:35),COLUMN()+5))</f>
        <v>0</v>
      </c>
      <c r="P3" s="12">
        <f t="shared" ca="1" si="3"/>
        <v>0</v>
      </c>
      <c r="Q3" s="12">
        <f t="shared" ref="Q3:Q14" ca="1" si="4">INDIRECT($A3&amp;"!"&amp;ADDRESS(ROWS(1:35),COLUMN()+6))</f>
        <v>0</v>
      </c>
      <c r="R3" s="12">
        <f t="shared" ref="R3:R14" ca="1" si="5">INDIRECT($A3&amp;"!"&amp;ADDRESS(ROWS(1:35),COLUMN()+8))</f>
        <v>0</v>
      </c>
      <c r="S3" s="12">
        <f t="shared" ref="S3:S14" ca="1" si="6">INDIRECT($A3&amp;"!"&amp;ADDRESS(ROWS(1:35),COLUMN()+5))</f>
        <v>0</v>
      </c>
      <c r="T3" s="13">
        <f t="shared" ref="T3:T14" ca="1" si="7">INDIRECT($A3&amp;"!"&amp;ADDRESS(ROWS(1:35),COLUMN()+8))</f>
        <v>1</v>
      </c>
      <c r="U3" s="13">
        <f ca="1">INDIRECT($A3&amp;"!"&amp;ADDRESS(ROWS(1:35),COLUMN()-2))</f>
        <v>0</v>
      </c>
      <c r="V3" s="13">
        <f ca="1">INDIRECT($A3&amp;"!"&amp;ADDRESS(ROWS(1:35),COLUMN()+8))</f>
        <v>50.7</v>
      </c>
      <c r="W3" s="142">
        <f t="shared" ref="V3:X14" ca="1" si="8">INDIRECT($A3&amp;"!"&amp;ADDRESS(ROWS(1:35),COLUMN()+8))</f>
        <v>3.2955000000000001</v>
      </c>
      <c r="X3" s="142">
        <f t="shared" ca="1" si="8"/>
        <v>3.2955000000000001</v>
      </c>
    </row>
    <row r="4" spans="1:24" ht="20.25" customHeight="1">
      <c r="A4" s="11" t="s">
        <v>27</v>
      </c>
      <c r="B4" s="73">
        <f t="shared" ref="B4:B14" ca="1" si="9">INDIRECT($A4&amp;"!"&amp;ADDRESS(ROWS($1:$35),COLUMN()+4))</f>
        <v>15</v>
      </c>
      <c r="C4" s="73">
        <f t="shared" ref="C4:C14" ca="1" si="10">INDIRECT($A4&amp;"!"&amp;ADDRESS(ROWS($1:$35),COLUMN()+4))</f>
        <v>0.32</v>
      </c>
      <c r="D4" s="73">
        <f t="shared" ca="1" si="0"/>
        <v>0</v>
      </c>
      <c r="E4" s="12">
        <f t="shared" ca="1" si="0"/>
        <v>0</v>
      </c>
      <c r="F4" s="12">
        <f t="shared" ca="1" si="1"/>
        <v>1</v>
      </c>
      <c r="G4" s="12">
        <f t="shared" ca="1" si="1"/>
        <v>0</v>
      </c>
      <c r="H4" s="12">
        <f t="shared" ca="1" si="1"/>
        <v>0</v>
      </c>
      <c r="I4" s="12">
        <f t="shared" ca="1" si="1"/>
        <v>0</v>
      </c>
      <c r="J4" s="12">
        <f t="shared" ca="1" si="1"/>
        <v>0</v>
      </c>
      <c r="K4" s="12">
        <f ca="1">INDIRECT($A4&amp;"!"&amp;ADDRESS(ROWS(2:36),COLUMN()+5))</f>
        <v>0</v>
      </c>
      <c r="L4" s="12">
        <f t="shared" ca="1" si="1"/>
        <v>0</v>
      </c>
      <c r="M4" s="12">
        <f t="shared" ca="1" si="1"/>
        <v>0</v>
      </c>
      <c r="N4" s="12">
        <f t="shared" ca="1" si="2"/>
        <v>2</v>
      </c>
      <c r="O4" s="12">
        <f t="shared" ca="1" si="3"/>
        <v>0</v>
      </c>
      <c r="P4" s="12">
        <f t="shared" ca="1" si="3"/>
        <v>0</v>
      </c>
      <c r="Q4" s="12">
        <f t="shared" ca="1" si="4"/>
        <v>0</v>
      </c>
      <c r="R4" s="12">
        <f t="shared" ca="1" si="5"/>
        <v>0</v>
      </c>
      <c r="S4" s="12">
        <f t="shared" ca="1" si="6"/>
        <v>0</v>
      </c>
      <c r="T4" s="13">
        <f t="shared" ca="1" si="7"/>
        <v>2</v>
      </c>
      <c r="U4" s="13">
        <f t="shared" ref="U3:U14" ca="1" si="11">INDIRECT($A4&amp;"!"&amp;ADDRESS(ROWS(2:36),COLUMN()-2))</f>
        <v>0</v>
      </c>
      <c r="V4" s="13">
        <f ca="1">INDIRECT($A4&amp;"!"&amp;ADDRESS(ROWS(1:35),COLUMN()+8))</f>
        <v>101.4</v>
      </c>
      <c r="W4" s="142">
        <f t="shared" ca="1" si="8"/>
        <v>6.5910000000000002</v>
      </c>
      <c r="X4" s="142">
        <f t="shared" ca="1" si="8"/>
        <v>6.5910000000000002</v>
      </c>
    </row>
    <row r="5" spans="1:24" ht="20.25" customHeight="1">
      <c r="A5" s="11" t="s">
        <v>28</v>
      </c>
      <c r="B5" s="73">
        <f t="shared" ca="1" si="9"/>
        <v>0</v>
      </c>
      <c r="C5" s="73">
        <f t="shared" ca="1" si="10"/>
        <v>0</v>
      </c>
      <c r="D5" s="73">
        <f t="shared" ca="1" si="0"/>
        <v>0</v>
      </c>
      <c r="E5" s="12">
        <f t="shared" ca="1" si="0"/>
        <v>0</v>
      </c>
      <c r="F5" s="12">
        <f t="shared" ca="1" si="1"/>
        <v>0</v>
      </c>
      <c r="G5" s="12">
        <f t="shared" ca="1" si="1"/>
        <v>0</v>
      </c>
      <c r="H5" s="12">
        <f t="shared" ca="1" si="1"/>
        <v>0</v>
      </c>
      <c r="I5" s="12">
        <f t="shared" ca="1" si="1"/>
        <v>0</v>
      </c>
      <c r="J5" s="12">
        <f t="shared" ca="1" si="1"/>
        <v>0</v>
      </c>
      <c r="K5" s="12">
        <f t="shared" ca="1" si="1"/>
        <v>0</v>
      </c>
      <c r="L5" s="12">
        <f t="shared" ca="1" si="1"/>
        <v>0</v>
      </c>
      <c r="M5" s="12">
        <f t="shared" ca="1" si="1"/>
        <v>0</v>
      </c>
      <c r="N5" s="12">
        <f t="shared" ca="1" si="2"/>
        <v>0</v>
      </c>
      <c r="O5" s="12">
        <f t="shared" ca="1" si="3"/>
        <v>0</v>
      </c>
      <c r="P5" s="12">
        <f t="shared" ca="1" si="3"/>
        <v>0</v>
      </c>
      <c r="Q5" s="12">
        <f t="shared" ca="1" si="4"/>
        <v>0</v>
      </c>
      <c r="R5" s="12">
        <f t="shared" ca="1" si="5"/>
        <v>0</v>
      </c>
      <c r="S5" s="12">
        <f t="shared" ca="1" si="6"/>
        <v>0</v>
      </c>
      <c r="T5" s="13">
        <f t="shared" ca="1" si="7"/>
        <v>0</v>
      </c>
      <c r="U5" s="13">
        <f t="shared" ca="1" si="11"/>
        <v>0</v>
      </c>
      <c r="V5" s="13">
        <f ca="1">INDIRECT($A5&amp;"!"&amp;ADDRESS(ROWS(1:35),COLUMN()+8))</f>
        <v>0</v>
      </c>
      <c r="W5" s="142">
        <f t="shared" ca="1" si="8"/>
        <v>0</v>
      </c>
      <c r="X5" s="142">
        <f t="shared" ca="1" si="8"/>
        <v>0</v>
      </c>
    </row>
    <row r="6" spans="1:24" ht="20.25" customHeight="1">
      <c r="A6" s="11" t="s">
        <v>29</v>
      </c>
      <c r="B6" s="73">
        <f t="shared" ca="1" si="9"/>
        <v>0</v>
      </c>
      <c r="C6" s="73">
        <f t="shared" ca="1" si="10"/>
        <v>0</v>
      </c>
      <c r="D6" s="73">
        <f t="shared" ca="1" si="0"/>
        <v>0</v>
      </c>
      <c r="E6" s="12">
        <f t="shared" ca="1" si="0"/>
        <v>0</v>
      </c>
      <c r="F6" s="12">
        <f t="shared" ca="1" si="1"/>
        <v>0</v>
      </c>
      <c r="G6" s="12">
        <f t="shared" ca="1" si="1"/>
        <v>0</v>
      </c>
      <c r="H6" s="12">
        <f t="shared" ca="1" si="1"/>
        <v>0</v>
      </c>
      <c r="I6" s="12">
        <f t="shared" ca="1" si="1"/>
        <v>0</v>
      </c>
      <c r="J6" s="12">
        <f t="shared" ca="1" si="1"/>
        <v>0</v>
      </c>
      <c r="K6" s="12">
        <f t="shared" ca="1" si="1"/>
        <v>0</v>
      </c>
      <c r="L6" s="12">
        <f t="shared" ca="1" si="1"/>
        <v>0</v>
      </c>
      <c r="M6" s="12">
        <f t="shared" ca="1" si="1"/>
        <v>0</v>
      </c>
      <c r="N6" s="12">
        <f t="shared" ca="1" si="2"/>
        <v>0</v>
      </c>
      <c r="O6" s="12">
        <f t="shared" ca="1" si="3"/>
        <v>0</v>
      </c>
      <c r="P6" s="12">
        <f t="shared" ca="1" si="3"/>
        <v>0</v>
      </c>
      <c r="Q6" s="12">
        <f t="shared" ca="1" si="4"/>
        <v>0</v>
      </c>
      <c r="R6" s="12">
        <f t="shared" ca="1" si="5"/>
        <v>0</v>
      </c>
      <c r="S6" s="12">
        <f t="shared" ca="1" si="6"/>
        <v>0</v>
      </c>
      <c r="T6" s="13">
        <f t="shared" ca="1" si="7"/>
        <v>0</v>
      </c>
      <c r="U6" s="13">
        <f t="shared" ca="1" si="11"/>
        <v>0</v>
      </c>
      <c r="V6" s="13">
        <f ca="1">INDIRECT($A6&amp;"!"&amp;ADDRESS(ROWS(1:35),COLUMN()+8))</f>
        <v>0</v>
      </c>
      <c r="W6" s="142">
        <f t="shared" ca="1" si="8"/>
        <v>0</v>
      </c>
      <c r="X6" s="142">
        <f t="shared" ca="1" si="8"/>
        <v>0</v>
      </c>
    </row>
    <row r="7" spans="1:24" ht="20.25" customHeight="1">
      <c r="A7" s="11" t="s">
        <v>30</v>
      </c>
      <c r="B7" s="73">
        <f t="shared" ca="1" si="9"/>
        <v>0</v>
      </c>
      <c r="C7" s="73">
        <f t="shared" ca="1" si="10"/>
        <v>0</v>
      </c>
      <c r="D7" s="73">
        <f t="shared" ca="1" si="0"/>
        <v>0</v>
      </c>
      <c r="E7" s="12">
        <f t="shared" ca="1" si="0"/>
        <v>0</v>
      </c>
      <c r="F7" s="12">
        <f t="shared" ca="1" si="1"/>
        <v>0</v>
      </c>
      <c r="G7" s="12">
        <f t="shared" ca="1" si="1"/>
        <v>0</v>
      </c>
      <c r="H7" s="12">
        <f t="shared" ca="1" si="1"/>
        <v>0</v>
      </c>
      <c r="I7" s="12">
        <f t="shared" ca="1" si="1"/>
        <v>0</v>
      </c>
      <c r="J7" s="12">
        <f t="shared" ca="1" si="1"/>
        <v>0</v>
      </c>
      <c r="K7" s="12">
        <f t="shared" ca="1" si="1"/>
        <v>0</v>
      </c>
      <c r="L7" s="12">
        <f t="shared" ca="1" si="1"/>
        <v>0</v>
      </c>
      <c r="M7" s="12">
        <f t="shared" ca="1" si="1"/>
        <v>0</v>
      </c>
      <c r="N7" s="12">
        <f t="shared" ca="1" si="2"/>
        <v>0</v>
      </c>
      <c r="O7" s="12">
        <f t="shared" ca="1" si="3"/>
        <v>0</v>
      </c>
      <c r="P7" s="12">
        <f t="shared" ca="1" si="3"/>
        <v>0</v>
      </c>
      <c r="Q7" s="12">
        <f t="shared" ca="1" si="4"/>
        <v>0</v>
      </c>
      <c r="R7" s="12">
        <f t="shared" ca="1" si="5"/>
        <v>0</v>
      </c>
      <c r="S7" s="12">
        <f t="shared" ca="1" si="6"/>
        <v>0</v>
      </c>
      <c r="T7" s="13">
        <f t="shared" ca="1" si="7"/>
        <v>0</v>
      </c>
      <c r="U7" s="13">
        <f t="shared" ca="1" si="11"/>
        <v>0</v>
      </c>
      <c r="V7" s="13">
        <f ca="1">INDIRECT($A7&amp;"!"&amp;ADDRESS(ROWS(1:35),COLUMN()+8))</f>
        <v>0</v>
      </c>
      <c r="W7" s="142">
        <f t="shared" ca="1" si="8"/>
        <v>0</v>
      </c>
      <c r="X7" s="142">
        <f t="shared" ca="1" si="8"/>
        <v>0</v>
      </c>
    </row>
    <row r="8" spans="1:24" ht="20.25" customHeight="1">
      <c r="A8" s="11" t="s">
        <v>31</v>
      </c>
      <c r="B8" s="73">
        <f t="shared" ca="1" si="9"/>
        <v>0</v>
      </c>
      <c r="C8" s="73">
        <f t="shared" ca="1" si="10"/>
        <v>0</v>
      </c>
      <c r="D8" s="73">
        <f t="shared" ca="1" si="0"/>
        <v>0</v>
      </c>
      <c r="E8" s="12">
        <f t="shared" ca="1" si="0"/>
        <v>0</v>
      </c>
      <c r="F8" s="12">
        <f t="shared" ca="1" si="1"/>
        <v>0</v>
      </c>
      <c r="G8" s="12">
        <f t="shared" ca="1" si="1"/>
        <v>0</v>
      </c>
      <c r="H8" s="12">
        <f t="shared" ca="1" si="1"/>
        <v>0</v>
      </c>
      <c r="I8" s="12">
        <f t="shared" ca="1" si="1"/>
        <v>0</v>
      </c>
      <c r="J8" s="12">
        <f t="shared" ca="1" si="1"/>
        <v>0</v>
      </c>
      <c r="K8" s="12">
        <f t="shared" ca="1" si="1"/>
        <v>0</v>
      </c>
      <c r="L8" s="12">
        <f t="shared" ca="1" si="1"/>
        <v>0</v>
      </c>
      <c r="M8" s="12">
        <f t="shared" ca="1" si="1"/>
        <v>0</v>
      </c>
      <c r="N8" s="12">
        <f t="shared" ca="1" si="2"/>
        <v>0</v>
      </c>
      <c r="O8" s="12">
        <f t="shared" ca="1" si="3"/>
        <v>0</v>
      </c>
      <c r="P8" s="12">
        <f t="shared" ca="1" si="3"/>
        <v>0</v>
      </c>
      <c r="Q8" s="12">
        <f t="shared" ca="1" si="4"/>
        <v>0</v>
      </c>
      <c r="R8" s="12">
        <f t="shared" ca="1" si="5"/>
        <v>0</v>
      </c>
      <c r="S8" s="12">
        <f t="shared" ca="1" si="6"/>
        <v>0</v>
      </c>
      <c r="T8" s="13">
        <f t="shared" ca="1" si="7"/>
        <v>0</v>
      </c>
      <c r="U8" s="13">
        <f t="shared" ca="1" si="11"/>
        <v>0</v>
      </c>
      <c r="V8" s="13">
        <f ca="1">INDIRECT($A8&amp;"!"&amp;ADDRESS(ROWS(1:35),COLUMN()+8))</f>
        <v>0</v>
      </c>
      <c r="W8" s="142">
        <f t="shared" ca="1" si="8"/>
        <v>0</v>
      </c>
      <c r="X8" s="142">
        <f t="shared" ca="1" si="8"/>
        <v>0</v>
      </c>
    </row>
    <row r="9" spans="1:24" ht="20.25" customHeight="1">
      <c r="A9" s="11" t="s">
        <v>32</v>
      </c>
      <c r="B9" s="73">
        <f t="shared" ca="1" si="9"/>
        <v>0</v>
      </c>
      <c r="C9" s="73">
        <f t="shared" ca="1" si="10"/>
        <v>0</v>
      </c>
      <c r="D9" s="73">
        <f t="shared" ca="1" si="0"/>
        <v>0</v>
      </c>
      <c r="E9" s="12">
        <f t="shared" ca="1" si="0"/>
        <v>0</v>
      </c>
      <c r="F9" s="12">
        <f t="shared" ca="1" si="1"/>
        <v>0</v>
      </c>
      <c r="G9" s="12">
        <f t="shared" ca="1" si="1"/>
        <v>0</v>
      </c>
      <c r="H9" s="12">
        <f t="shared" ca="1" si="1"/>
        <v>0</v>
      </c>
      <c r="I9" s="12">
        <f t="shared" ca="1" si="1"/>
        <v>0</v>
      </c>
      <c r="J9" s="12">
        <f t="shared" ca="1" si="1"/>
        <v>0</v>
      </c>
      <c r="K9" s="12">
        <f t="shared" ca="1" si="1"/>
        <v>0</v>
      </c>
      <c r="L9" s="12">
        <f t="shared" ca="1" si="1"/>
        <v>0</v>
      </c>
      <c r="M9" s="12">
        <f t="shared" ca="1" si="1"/>
        <v>0</v>
      </c>
      <c r="N9" s="12">
        <f t="shared" ca="1" si="2"/>
        <v>0</v>
      </c>
      <c r="O9" s="12">
        <f t="shared" ca="1" si="3"/>
        <v>0</v>
      </c>
      <c r="P9" s="12">
        <f t="shared" ca="1" si="3"/>
        <v>0</v>
      </c>
      <c r="Q9" s="12">
        <f t="shared" ca="1" si="4"/>
        <v>0</v>
      </c>
      <c r="R9" s="12">
        <f t="shared" ca="1" si="5"/>
        <v>0</v>
      </c>
      <c r="S9" s="12">
        <f t="shared" ca="1" si="6"/>
        <v>0</v>
      </c>
      <c r="T9" s="13">
        <f t="shared" ca="1" si="7"/>
        <v>0</v>
      </c>
      <c r="U9" s="13">
        <f t="shared" ca="1" si="11"/>
        <v>0</v>
      </c>
      <c r="V9" s="13">
        <f ca="1">INDIRECT($A9&amp;"!"&amp;ADDRESS(ROWS(1:35),COLUMN()+8))</f>
        <v>0</v>
      </c>
      <c r="W9" s="142">
        <f t="shared" ca="1" si="8"/>
        <v>0</v>
      </c>
      <c r="X9" s="142">
        <f t="shared" ca="1" si="8"/>
        <v>0</v>
      </c>
    </row>
    <row r="10" spans="1:24" ht="20.25" customHeight="1">
      <c r="A10" s="11" t="s">
        <v>33</v>
      </c>
      <c r="B10" s="73">
        <f t="shared" ca="1" si="9"/>
        <v>0</v>
      </c>
      <c r="C10" s="73">
        <f t="shared" ca="1" si="10"/>
        <v>0</v>
      </c>
      <c r="D10" s="73">
        <f t="shared" ca="1" si="0"/>
        <v>0</v>
      </c>
      <c r="E10" s="12">
        <f t="shared" ca="1" si="0"/>
        <v>0</v>
      </c>
      <c r="F10" s="12">
        <f t="shared" ca="1" si="1"/>
        <v>0</v>
      </c>
      <c r="G10" s="12">
        <f t="shared" ca="1" si="1"/>
        <v>0</v>
      </c>
      <c r="H10" s="12">
        <f t="shared" ca="1" si="1"/>
        <v>0</v>
      </c>
      <c r="I10" s="12">
        <f t="shared" ca="1" si="1"/>
        <v>0</v>
      </c>
      <c r="J10" s="12">
        <f t="shared" ca="1" si="1"/>
        <v>0</v>
      </c>
      <c r="K10" s="12">
        <f t="shared" ca="1" si="1"/>
        <v>0</v>
      </c>
      <c r="L10" s="12">
        <f t="shared" ca="1" si="1"/>
        <v>0</v>
      </c>
      <c r="M10" s="12">
        <f t="shared" ca="1" si="1"/>
        <v>0</v>
      </c>
      <c r="N10" s="12">
        <f t="shared" ca="1" si="2"/>
        <v>0</v>
      </c>
      <c r="O10" s="12">
        <f t="shared" ca="1" si="3"/>
        <v>0</v>
      </c>
      <c r="P10" s="12">
        <f t="shared" ca="1" si="3"/>
        <v>0</v>
      </c>
      <c r="Q10" s="12">
        <f t="shared" ca="1" si="4"/>
        <v>0</v>
      </c>
      <c r="R10" s="12">
        <f t="shared" ca="1" si="5"/>
        <v>0</v>
      </c>
      <c r="S10" s="12">
        <f t="shared" ca="1" si="6"/>
        <v>0</v>
      </c>
      <c r="T10" s="13">
        <f t="shared" ca="1" si="7"/>
        <v>0</v>
      </c>
      <c r="U10" s="13">
        <f t="shared" ca="1" si="11"/>
        <v>0</v>
      </c>
      <c r="V10" s="13">
        <f ca="1">INDIRECT($A10&amp;"!"&amp;ADDRESS(ROWS(1:35),COLUMN()+8))</f>
        <v>0</v>
      </c>
      <c r="W10" s="142">
        <f t="shared" ca="1" si="8"/>
        <v>0</v>
      </c>
      <c r="X10" s="142">
        <f t="shared" ca="1" si="8"/>
        <v>0</v>
      </c>
    </row>
    <row r="11" spans="1:24" ht="20.25" customHeight="1">
      <c r="A11" s="11" t="s">
        <v>34</v>
      </c>
      <c r="B11" s="73">
        <f t="shared" ca="1" si="9"/>
        <v>0</v>
      </c>
      <c r="C11" s="73">
        <f t="shared" ca="1" si="10"/>
        <v>0</v>
      </c>
      <c r="D11" s="73">
        <f t="shared" ca="1" si="0"/>
        <v>0</v>
      </c>
      <c r="E11" s="12">
        <f t="shared" ca="1" si="0"/>
        <v>0</v>
      </c>
      <c r="F11" s="12">
        <f t="shared" ca="1" si="1"/>
        <v>0</v>
      </c>
      <c r="G11" s="12">
        <f t="shared" ca="1" si="1"/>
        <v>0</v>
      </c>
      <c r="H11" s="12">
        <f t="shared" ca="1" si="1"/>
        <v>0</v>
      </c>
      <c r="I11" s="12">
        <f t="shared" ca="1" si="1"/>
        <v>0</v>
      </c>
      <c r="J11" s="12">
        <f t="shared" ca="1" si="1"/>
        <v>0</v>
      </c>
      <c r="K11" s="12">
        <f t="shared" ca="1" si="1"/>
        <v>0</v>
      </c>
      <c r="L11" s="12">
        <f t="shared" ca="1" si="1"/>
        <v>0</v>
      </c>
      <c r="M11" s="12">
        <f t="shared" ca="1" si="1"/>
        <v>0</v>
      </c>
      <c r="N11" s="12">
        <f t="shared" ca="1" si="2"/>
        <v>0</v>
      </c>
      <c r="O11" s="12">
        <f t="shared" ca="1" si="3"/>
        <v>0</v>
      </c>
      <c r="P11" s="12">
        <f t="shared" ca="1" si="3"/>
        <v>0</v>
      </c>
      <c r="Q11" s="12">
        <f t="shared" ca="1" si="4"/>
        <v>0</v>
      </c>
      <c r="R11" s="12">
        <f t="shared" ca="1" si="5"/>
        <v>0</v>
      </c>
      <c r="S11" s="12">
        <f t="shared" ca="1" si="6"/>
        <v>0</v>
      </c>
      <c r="T11" s="13">
        <f t="shared" ca="1" si="7"/>
        <v>0</v>
      </c>
      <c r="U11" s="13">
        <f t="shared" ca="1" si="11"/>
        <v>0</v>
      </c>
      <c r="V11" s="13">
        <f ca="1">INDIRECT($A11&amp;"!"&amp;ADDRESS(ROWS(1:35),COLUMN()+8))</f>
        <v>0</v>
      </c>
      <c r="W11" s="142">
        <f t="shared" ca="1" si="8"/>
        <v>0</v>
      </c>
      <c r="X11" s="142">
        <f t="shared" ca="1" si="8"/>
        <v>0</v>
      </c>
    </row>
    <row r="12" spans="1:24" ht="20.25" customHeight="1">
      <c r="A12" s="11" t="s">
        <v>35</v>
      </c>
      <c r="B12" s="73">
        <f t="shared" ca="1" si="9"/>
        <v>0</v>
      </c>
      <c r="C12" s="73">
        <f t="shared" ca="1" si="10"/>
        <v>0</v>
      </c>
      <c r="D12" s="73">
        <f t="shared" ca="1" si="0"/>
        <v>0</v>
      </c>
      <c r="E12" s="12">
        <f t="shared" ca="1" si="0"/>
        <v>0</v>
      </c>
      <c r="F12" s="12">
        <f t="shared" ca="1" si="1"/>
        <v>0</v>
      </c>
      <c r="G12" s="12">
        <f t="shared" ca="1" si="1"/>
        <v>0</v>
      </c>
      <c r="H12" s="12">
        <f t="shared" ca="1" si="1"/>
        <v>0</v>
      </c>
      <c r="I12" s="12">
        <f t="shared" ca="1" si="1"/>
        <v>0</v>
      </c>
      <c r="J12" s="12">
        <f t="shared" ca="1" si="1"/>
        <v>0</v>
      </c>
      <c r="K12" s="12">
        <f t="shared" ca="1" si="1"/>
        <v>0</v>
      </c>
      <c r="L12" s="12">
        <f t="shared" ca="1" si="1"/>
        <v>0</v>
      </c>
      <c r="M12" s="12">
        <f t="shared" ca="1" si="1"/>
        <v>0</v>
      </c>
      <c r="N12" s="12">
        <f t="shared" ca="1" si="2"/>
        <v>0</v>
      </c>
      <c r="O12" s="12">
        <f t="shared" ca="1" si="3"/>
        <v>0</v>
      </c>
      <c r="P12" s="12">
        <f t="shared" ca="1" si="3"/>
        <v>0</v>
      </c>
      <c r="Q12" s="12">
        <f t="shared" ca="1" si="4"/>
        <v>0</v>
      </c>
      <c r="R12" s="12">
        <f t="shared" ca="1" si="5"/>
        <v>0</v>
      </c>
      <c r="S12" s="12">
        <f t="shared" ca="1" si="6"/>
        <v>0</v>
      </c>
      <c r="T12" s="13">
        <f t="shared" ca="1" si="7"/>
        <v>0</v>
      </c>
      <c r="U12" s="13">
        <f t="shared" ca="1" si="11"/>
        <v>0</v>
      </c>
      <c r="V12" s="13">
        <f ca="1">INDIRECT($A12&amp;"!"&amp;ADDRESS(ROWS(1:35),COLUMN()+8))</f>
        <v>0</v>
      </c>
      <c r="W12" s="142">
        <f t="shared" ca="1" si="8"/>
        <v>0</v>
      </c>
      <c r="X12" s="142">
        <f t="shared" ca="1" si="8"/>
        <v>0</v>
      </c>
    </row>
    <row r="13" spans="1:24" ht="20.25" customHeight="1">
      <c r="A13" s="11" t="s">
        <v>36</v>
      </c>
      <c r="B13" s="73">
        <f t="shared" ca="1" si="9"/>
        <v>0</v>
      </c>
      <c r="C13" s="73">
        <f t="shared" ca="1" si="10"/>
        <v>0</v>
      </c>
      <c r="D13" s="73">
        <f t="shared" ca="1" si="0"/>
        <v>0</v>
      </c>
      <c r="E13" s="12">
        <f t="shared" ca="1" si="0"/>
        <v>0</v>
      </c>
      <c r="F13" s="12">
        <f t="shared" ca="1" si="1"/>
        <v>0</v>
      </c>
      <c r="G13" s="12">
        <f t="shared" ca="1" si="1"/>
        <v>0</v>
      </c>
      <c r="H13" s="12">
        <f t="shared" ca="1" si="1"/>
        <v>0</v>
      </c>
      <c r="I13" s="12">
        <f t="shared" ca="1" si="1"/>
        <v>0</v>
      </c>
      <c r="J13" s="12">
        <f t="shared" ca="1" si="1"/>
        <v>0</v>
      </c>
      <c r="K13" s="12">
        <f t="shared" ca="1" si="1"/>
        <v>0</v>
      </c>
      <c r="L13" s="12">
        <f t="shared" ca="1" si="1"/>
        <v>0</v>
      </c>
      <c r="M13" s="12">
        <f t="shared" ca="1" si="1"/>
        <v>0</v>
      </c>
      <c r="N13" s="12">
        <f t="shared" ca="1" si="2"/>
        <v>0</v>
      </c>
      <c r="O13" s="12">
        <f t="shared" ca="1" si="3"/>
        <v>0</v>
      </c>
      <c r="P13" s="12">
        <f t="shared" ca="1" si="3"/>
        <v>0</v>
      </c>
      <c r="Q13" s="12">
        <f t="shared" ca="1" si="4"/>
        <v>0</v>
      </c>
      <c r="R13" s="12">
        <f t="shared" ca="1" si="5"/>
        <v>0</v>
      </c>
      <c r="S13" s="12">
        <f t="shared" ca="1" si="6"/>
        <v>0</v>
      </c>
      <c r="T13" s="13">
        <f t="shared" ca="1" si="7"/>
        <v>0</v>
      </c>
      <c r="U13" s="13">
        <f t="shared" ca="1" si="11"/>
        <v>0</v>
      </c>
      <c r="V13" s="13">
        <f ca="1">INDIRECT($A13&amp;"!"&amp;ADDRESS(ROWS(1:35),COLUMN()+8))</f>
        <v>0</v>
      </c>
      <c r="W13" s="142">
        <f t="shared" ca="1" si="8"/>
        <v>0</v>
      </c>
      <c r="X13" s="142">
        <f t="shared" ca="1" si="8"/>
        <v>0</v>
      </c>
    </row>
    <row r="14" spans="1:24" ht="20.25" customHeight="1">
      <c r="A14" s="11" t="s">
        <v>37</v>
      </c>
      <c r="B14" s="73">
        <f t="shared" ca="1" si="9"/>
        <v>0</v>
      </c>
      <c r="C14" s="73">
        <f t="shared" ca="1" si="10"/>
        <v>0</v>
      </c>
      <c r="D14" s="73">
        <f t="shared" ca="1" si="0"/>
        <v>0</v>
      </c>
      <c r="E14" s="12">
        <f t="shared" ca="1" si="0"/>
        <v>0</v>
      </c>
      <c r="F14" s="12">
        <f t="shared" ca="1" si="1"/>
        <v>0</v>
      </c>
      <c r="G14" s="12">
        <f t="shared" ca="1" si="1"/>
        <v>0</v>
      </c>
      <c r="H14" s="12">
        <f t="shared" ca="1" si="1"/>
        <v>0</v>
      </c>
      <c r="I14" s="12">
        <f t="shared" ca="1" si="1"/>
        <v>0</v>
      </c>
      <c r="J14" s="12">
        <f t="shared" ca="1" si="1"/>
        <v>0</v>
      </c>
      <c r="K14" s="12">
        <f t="shared" ca="1" si="1"/>
        <v>0</v>
      </c>
      <c r="L14" s="12">
        <f t="shared" ca="1" si="1"/>
        <v>0</v>
      </c>
      <c r="M14" s="12">
        <f t="shared" ca="1" si="1"/>
        <v>0</v>
      </c>
      <c r="N14" s="12">
        <f t="shared" ca="1" si="2"/>
        <v>0</v>
      </c>
      <c r="O14" s="12">
        <f t="shared" ca="1" si="3"/>
        <v>0</v>
      </c>
      <c r="P14" s="12">
        <f t="shared" ca="1" si="3"/>
        <v>0</v>
      </c>
      <c r="Q14" s="12">
        <f t="shared" ca="1" si="4"/>
        <v>0</v>
      </c>
      <c r="R14" s="12">
        <f t="shared" ca="1" si="5"/>
        <v>0</v>
      </c>
      <c r="S14" s="12">
        <f t="shared" ca="1" si="6"/>
        <v>0</v>
      </c>
      <c r="T14" s="13">
        <f t="shared" ca="1" si="7"/>
        <v>0</v>
      </c>
      <c r="U14" s="13">
        <f t="shared" ca="1" si="11"/>
        <v>0</v>
      </c>
      <c r="V14" s="13">
        <f ca="1">INDIRECT($A14&amp;"!"&amp;ADDRESS(ROWS(1:35),COLUMN()+8))</f>
        <v>0</v>
      </c>
      <c r="W14" s="142">
        <f t="shared" ca="1" si="8"/>
        <v>0</v>
      </c>
      <c r="X14" s="142">
        <f t="shared" ca="1" si="8"/>
        <v>0</v>
      </c>
    </row>
    <row r="15" spans="1:24" s="20" customFormat="1" ht="8.25" customHeight="1">
      <c r="A15" s="14"/>
      <c r="B15" s="74"/>
      <c r="C15" s="74"/>
      <c r="D15" s="74"/>
      <c r="E15" s="8"/>
      <c r="F15" s="74"/>
      <c r="G15" s="74"/>
      <c r="H15" s="15"/>
      <c r="I15" s="8"/>
      <c r="J15" s="8"/>
      <c r="K15" s="8"/>
      <c r="L15" s="8"/>
      <c r="M15" s="8"/>
      <c r="N15" s="8"/>
      <c r="O15" s="8"/>
      <c r="P15" s="8"/>
      <c r="Q15" s="8"/>
      <c r="R15" s="8"/>
      <c r="S15" s="74"/>
      <c r="T15" s="8"/>
      <c r="U15" s="13"/>
      <c r="V15" s="8"/>
      <c r="W15" s="8"/>
      <c r="X15" s="8"/>
    </row>
    <row r="16" spans="1:24" ht="18" customHeight="1">
      <c r="A16" s="21" t="s">
        <v>38</v>
      </c>
      <c r="B16" s="24">
        <f t="shared" ref="B16:I16" ca="1" si="12">SUM(B3:B14)</f>
        <v>22.5</v>
      </c>
      <c r="C16" s="24">
        <f ca="1">SUM(C3:C14)</f>
        <v>0.48</v>
      </c>
      <c r="D16" s="24">
        <f t="shared" ca="1" si="12"/>
        <v>0</v>
      </c>
      <c r="E16" s="22">
        <f t="shared" ca="1" si="12"/>
        <v>0</v>
      </c>
      <c r="F16" s="24">
        <f t="shared" ca="1" si="12"/>
        <v>1.5</v>
      </c>
      <c r="G16" s="24">
        <f t="shared" ca="1" si="12"/>
        <v>0</v>
      </c>
      <c r="H16" s="22">
        <f t="shared" ca="1" si="12"/>
        <v>0</v>
      </c>
      <c r="I16" s="23">
        <f t="shared" ca="1" si="12"/>
        <v>0</v>
      </c>
      <c r="J16" s="23">
        <f t="shared" ref="J16:R16" ca="1" si="13">SUM(J3:J14)</f>
        <v>0</v>
      </c>
      <c r="K16" s="23"/>
      <c r="L16" s="23"/>
      <c r="M16" s="23"/>
      <c r="N16" s="23">
        <f ca="1">SUM(N3:N14)</f>
        <v>3</v>
      </c>
      <c r="O16" s="23">
        <f t="shared" ca="1" si="13"/>
        <v>0</v>
      </c>
      <c r="P16" s="23">
        <f t="shared" ca="1" si="13"/>
        <v>0</v>
      </c>
      <c r="Q16" s="23">
        <f t="shared" ca="1" si="13"/>
        <v>0</v>
      </c>
      <c r="R16" s="23">
        <f t="shared" ca="1" si="13"/>
        <v>0</v>
      </c>
      <c r="S16" s="24">
        <f t="shared" ref="S16:X16" ca="1" si="14">SUM(S3:S14)</f>
        <v>0</v>
      </c>
      <c r="T16" s="22">
        <f t="shared" ca="1" si="14"/>
        <v>3</v>
      </c>
      <c r="U16" s="22">
        <f ca="1">SUM(U3:U14)</f>
        <v>0</v>
      </c>
      <c r="V16" s="22">
        <f t="shared" ca="1" si="14"/>
        <v>152.10000000000002</v>
      </c>
      <c r="W16" s="24">
        <f t="shared" ca="1" si="14"/>
        <v>9.8864999999999998</v>
      </c>
      <c r="X16" s="24">
        <f t="shared" ca="1" si="14"/>
        <v>9.8864999999999998</v>
      </c>
    </row>
    <row r="17" spans="1:24" ht="8.25" customHeight="1" thickBot="1">
      <c r="A17" s="16"/>
      <c r="B17" s="17"/>
      <c r="C17" s="17"/>
      <c r="D17" s="17"/>
      <c r="E17" s="18"/>
      <c r="F17" s="17"/>
      <c r="G17" s="17"/>
      <c r="H17" s="18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7"/>
      <c r="T17" s="8"/>
      <c r="U17" s="8"/>
      <c r="V17" s="8"/>
      <c r="W17" s="8"/>
      <c r="X17" s="8"/>
    </row>
    <row r="18" spans="1:24" ht="15.75" thickBot="1">
      <c r="A18" s="144"/>
      <c r="B18" s="146"/>
      <c r="C18" s="146"/>
      <c r="D18" s="146"/>
      <c r="E18" s="145"/>
      <c r="F18" s="146"/>
      <c r="G18" s="146"/>
      <c r="H18" s="56"/>
      <c r="I18" s="56"/>
      <c r="J18" s="56"/>
      <c r="K18" s="56"/>
      <c r="L18" s="56"/>
      <c r="M18" s="56"/>
      <c r="N18" s="56"/>
      <c r="O18" s="7"/>
      <c r="P18" s="7"/>
      <c r="Q18" s="152" t="s">
        <v>25</v>
      </c>
      <c r="R18" s="153"/>
      <c r="S18" s="154"/>
      <c r="T18" s="7"/>
      <c r="U18" s="7"/>
      <c r="V18" s="7"/>
      <c r="W18" s="7"/>
      <c r="X18" s="7"/>
    </row>
    <row r="19" spans="1:24" ht="15.75" thickBo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15.75" thickBot="1">
      <c r="A20" s="48" t="s">
        <v>51</v>
      </c>
      <c r="B20" s="158">
        <f>Données!C23</f>
        <v>0</v>
      </c>
      <c r="C20" s="159"/>
      <c r="D20" s="160"/>
      <c r="E20" s="49"/>
      <c r="F20" s="75">
        <f>Données!C25</f>
        <v>0</v>
      </c>
      <c r="G20" s="49"/>
      <c r="H20" s="50">
        <f>Données!C21</f>
        <v>0</v>
      </c>
      <c r="I20" s="51">
        <f>Données!C27</f>
        <v>0</v>
      </c>
      <c r="J20" s="51">
        <f>Données!C29</f>
        <v>0</v>
      </c>
      <c r="K20" s="139"/>
      <c r="L20" s="139"/>
      <c r="M20" s="139"/>
      <c r="N20" s="139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15.75" thickBot="1">
      <c r="A21" s="7"/>
      <c r="B21" s="7"/>
      <c r="C21" s="7"/>
      <c r="D21" s="7"/>
      <c r="E21" s="7"/>
      <c r="F21" s="7"/>
      <c r="G21" s="7"/>
      <c r="H21" s="7"/>
      <c r="I21" s="6"/>
      <c r="J21" s="6"/>
      <c r="K21" s="6"/>
      <c r="L21" s="6"/>
      <c r="M21" s="6"/>
      <c r="N21" s="6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15.75" thickBot="1">
      <c r="A22" s="52" t="s">
        <v>52</v>
      </c>
      <c r="B22" s="155">
        <f>B18+B20</f>
        <v>0</v>
      </c>
      <c r="C22" s="156"/>
      <c r="D22" s="157"/>
      <c r="E22" s="53"/>
      <c r="F22" s="76">
        <f>F18+F20</f>
        <v>0</v>
      </c>
      <c r="G22" s="53"/>
      <c r="H22" s="54">
        <f>H18+H20</f>
        <v>0</v>
      </c>
      <c r="I22" s="54">
        <f>I18+I20</f>
        <v>0</v>
      </c>
      <c r="J22" s="55">
        <f>J18+J20</f>
        <v>0</v>
      </c>
      <c r="K22" s="140"/>
      <c r="L22" s="140"/>
      <c r="M22" s="140"/>
      <c r="N22" s="140"/>
      <c r="O22" s="7"/>
      <c r="P22" s="7"/>
      <c r="Q22" s="7"/>
      <c r="R22" s="7"/>
      <c r="S22" s="7"/>
      <c r="T22" s="7"/>
      <c r="U22" s="7"/>
      <c r="V22" s="7"/>
      <c r="W22" s="7"/>
      <c r="X22" s="7"/>
    </row>
  </sheetData>
  <mergeCells count="3">
    <mergeCell ref="Q18:S18"/>
    <mergeCell ref="B22:D22"/>
    <mergeCell ref="B20:D20"/>
  </mergeCells>
  <phoneticPr fontId="14" type="noConversion"/>
  <conditionalFormatting sqref="B18">
    <cfRule type="expression" dxfId="10" priority="11">
      <formula>$B$18&lt;=0</formula>
    </cfRule>
  </conditionalFormatting>
  <conditionalFormatting sqref="F18">
    <cfRule type="expression" dxfId="9" priority="10">
      <formula>$F$18&lt;=0</formula>
    </cfRule>
  </conditionalFormatting>
  <conditionalFormatting sqref="H18">
    <cfRule type="expression" dxfId="8" priority="9">
      <formula>$H$18&lt;=0</formula>
    </cfRule>
  </conditionalFormatting>
  <conditionalFormatting sqref="I18">
    <cfRule type="expression" dxfId="7" priority="8">
      <formula>$I$18&lt;=0</formula>
    </cfRule>
  </conditionalFormatting>
  <conditionalFormatting sqref="J18:N18">
    <cfRule type="expression" dxfId="6" priority="7">
      <formula>$J$18&lt;=0</formula>
    </cfRule>
  </conditionalFormatting>
  <conditionalFormatting sqref="B22:D22">
    <cfRule type="expression" dxfId="5" priority="5">
      <formula>$B$22&lt;=0</formula>
    </cfRule>
  </conditionalFormatting>
  <conditionalFormatting sqref="F22">
    <cfRule type="expression" dxfId="4" priority="4">
      <formula>$F$22&lt;=0</formula>
    </cfRule>
  </conditionalFormatting>
  <conditionalFormatting sqref="H22">
    <cfRule type="expression" dxfId="3" priority="3">
      <formula>$H$22&lt;=0</formula>
    </cfRule>
  </conditionalFormatting>
  <conditionalFormatting sqref="I22">
    <cfRule type="expression" dxfId="2" priority="2">
      <formula>$I$22&lt;=0</formula>
    </cfRule>
  </conditionalFormatting>
  <conditionalFormatting sqref="J22:N22">
    <cfRule type="expression" dxfId="1" priority="1">
      <formula>$J$22&lt;=0</formula>
    </cfRule>
  </conditionalFormatting>
  <printOptions horizontalCentered="1" gridLines="1"/>
  <pageMargins left="0.31496062992125984" right="0.31496062992125984" top="0.74803149606299213" bottom="0.74803149606299213" header="0.31496062992125984" footer="0.31496062992125984"/>
  <pageSetup paperSize="9" scale="60" orientation="landscape" r:id="rId1"/>
  <headerFooter>
    <oddHeader>&amp;C&amp;"-,Gras"&amp;14Heures de Travail</oddHeader>
    <oddFooter>&amp;LDocument T.W&amp;C&amp;"-,Gras"&amp;14&amp;A&amp;R&amp;D  &amp;T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O45"/>
  <sheetViews>
    <sheetView topLeftCell="B1" workbookViewId="0">
      <selection activeCell="J33" sqref="J33"/>
    </sheetView>
  </sheetViews>
  <sheetFormatPr baseColWidth="10" defaultRowHeight="15"/>
  <cols>
    <col min="1" max="1" width="21.7109375" customWidth="1"/>
    <col min="2" max="2" width="3.42578125" customWidth="1"/>
    <col min="3" max="3" width="27.7109375" customWidth="1"/>
    <col min="12" max="12" width="17.28515625" customWidth="1"/>
    <col min="14" max="14" width="21.42578125" customWidth="1"/>
    <col min="15" max="15" width="24.85546875" bestFit="1" customWidth="1"/>
  </cols>
  <sheetData>
    <row r="1" spans="1:15" ht="15.75" thickBot="1">
      <c r="A1" s="26" t="s">
        <v>112</v>
      </c>
      <c r="B1" s="7"/>
      <c r="C1" s="27" t="s">
        <v>17</v>
      </c>
      <c r="D1" s="7"/>
      <c r="E1" s="161" t="s">
        <v>49</v>
      </c>
      <c r="F1" s="162"/>
      <c r="G1" s="162"/>
      <c r="H1" s="163"/>
      <c r="I1" s="164"/>
      <c r="J1" s="164"/>
      <c r="K1" s="164"/>
      <c r="L1" s="59" t="s">
        <v>65</v>
      </c>
      <c r="N1" s="124" t="s">
        <v>105</v>
      </c>
      <c r="O1" s="125">
        <f>Avril!B1</f>
        <v>2014</v>
      </c>
    </row>
    <row r="2" spans="1:15">
      <c r="A2" s="7"/>
      <c r="B2" s="7"/>
      <c r="C2" s="69">
        <v>1582</v>
      </c>
      <c r="D2" s="7"/>
      <c r="E2" s="28"/>
      <c r="F2" s="29" t="s">
        <v>47</v>
      </c>
      <c r="G2" s="29" t="s">
        <v>48</v>
      </c>
      <c r="H2" s="29" t="s">
        <v>61</v>
      </c>
      <c r="I2" s="29" t="s">
        <v>62</v>
      </c>
      <c r="J2" s="29" t="s">
        <v>63</v>
      </c>
      <c r="K2" s="29" t="s">
        <v>64</v>
      </c>
      <c r="L2" s="60"/>
      <c r="N2" s="80" t="s">
        <v>106</v>
      </c>
      <c r="O2" s="81">
        <f>DATE(An,1,1)</f>
        <v>41640</v>
      </c>
    </row>
    <row r="3" spans="1:15">
      <c r="A3" s="7" t="s">
        <v>6</v>
      </c>
      <c r="B3" s="7"/>
      <c r="C3" s="5"/>
      <c r="D3" s="7"/>
      <c r="E3" s="28" t="s">
        <v>26</v>
      </c>
      <c r="F3" s="30">
        <v>1</v>
      </c>
      <c r="G3" s="30"/>
      <c r="H3" s="30"/>
      <c r="I3" s="63"/>
      <c r="J3" s="63"/>
      <c r="K3" s="63"/>
      <c r="L3" s="65">
        <f>IF(F3&lt;&gt;"",LOOKUP(9^9,Données!F3:K3),"")</f>
        <v>1</v>
      </c>
      <c r="N3" s="80" t="s">
        <v>107</v>
      </c>
      <c r="O3" s="81">
        <f>DATE(An,5,1)</f>
        <v>41760</v>
      </c>
    </row>
    <row r="4" spans="1:15">
      <c r="A4" s="7" t="s">
        <v>4</v>
      </c>
      <c r="B4" s="7"/>
      <c r="C4" s="31" t="s">
        <v>18</v>
      </c>
      <c r="D4" s="7"/>
      <c r="E4" s="28" t="s">
        <v>27</v>
      </c>
      <c r="F4" s="30"/>
      <c r="G4" s="30"/>
      <c r="H4" s="30"/>
      <c r="I4" s="63"/>
      <c r="J4" s="63"/>
      <c r="K4" s="63"/>
      <c r="L4" s="65" t="str">
        <f>IF(F4&lt;&gt;"",LOOKUP(9^9,Données!F4:K4),"")</f>
        <v/>
      </c>
      <c r="N4" s="80" t="s">
        <v>108</v>
      </c>
      <c r="O4" s="81">
        <f>DATE(An,5,8)</f>
        <v>41767</v>
      </c>
    </row>
    <row r="5" spans="1:15">
      <c r="A5" s="7" t="s">
        <v>3</v>
      </c>
      <c r="B5" s="7"/>
      <c r="C5" s="31">
        <v>15</v>
      </c>
      <c r="D5" s="7"/>
      <c r="E5" s="28" t="s">
        <v>28</v>
      </c>
      <c r="F5" s="30"/>
      <c r="G5" s="30"/>
      <c r="H5" s="30"/>
      <c r="I5" s="63"/>
      <c r="J5" s="63"/>
      <c r="K5" s="63"/>
      <c r="L5" s="65" t="str">
        <f>IF(F5&lt;&gt;"",LOOKUP(9^9,Données!F5:K5),"")</f>
        <v/>
      </c>
      <c r="N5" s="80" t="s">
        <v>109</v>
      </c>
      <c r="O5" s="81">
        <f>FLOOR(DATE(An,5,DAY(MINUTE(An/38)/2+56)),7)-34+7*(An=2079)+50</f>
        <v>41799</v>
      </c>
    </row>
    <row r="6" spans="1:15">
      <c r="A6" s="7" t="s">
        <v>5</v>
      </c>
      <c r="B6" s="7"/>
      <c r="C6" s="5"/>
      <c r="D6" s="7"/>
      <c r="E6" s="28" t="s">
        <v>29</v>
      </c>
      <c r="F6" s="30"/>
      <c r="G6" s="30"/>
      <c r="H6" s="30"/>
      <c r="I6" s="63"/>
      <c r="J6" s="63"/>
      <c r="K6" s="63"/>
      <c r="L6" s="65" t="str">
        <f>IF(F6&lt;&gt;"",LOOKUP(9^9,Données!F6:K6),"")</f>
        <v/>
      </c>
      <c r="N6" s="80" t="s">
        <v>102</v>
      </c>
      <c r="O6" s="81">
        <f>DATE(An,7,14)</f>
        <v>41834</v>
      </c>
    </row>
    <row r="7" spans="1:15">
      <c r="A7" s="7" t="s">
        <v>12</v>
      </c>
      <c r="B7" s="7"/>
      <c r="C7" s="27" t="s">
        <v>19</v>
      </c>
      <c r="D7" s="7"/>
      <c r="E7" s="28" t="s">
        <v>30</v>
      </c>
      <c r="F7" s="30"/>
      <c r="G7" s="30"/>
      <c r="H7" s="30"/>
      <c r="I7" s="63"/>
      <c r="J7" s="63"/>
      <c r="K7" s="63"/>
      <c r="L7" s="65" t="str">
        <f>IF(F7&lt;&gt;"",LOOKUP(9^9,Données!F7:K7),"")</f>
        <v/>
      </c>
      <c r="N7" s="80" t="s">
        <v>103</v>
      </c>
      <c r="O7" s="81">
        <f>DATE(An,8,15)</f>
        <v>41866</v>
      </c>
    </row>
    <row r="8" spans="1:15">
      <c r="A8" s="7" t="s">
        <v>11</v>
      </c>
      <c r="B8" s="7"/>
      <c r="C8" s="27">
        <v>25</v>
      </c>
      <c r="D8" s="7"/>
      <c r="E8" s="28" t="s">
        <v>31</v>
      </c>
      <c r="F8" s="30"/>
      <c r="G8" s="30"/>
      <c r="H8" s="30"/>
      <c r="I8" s="63"/>
      <c r="J8" s="63"/>
      <c r="K8" s="63"/>
      <c r="L8" s="65" t="str">
        <f>IF(F8&lt;&gt;"",LOOKUP(9^9,Données!F8:K8),"")</f>
        <v/>
      </c>
      <c r="N8" s="80" t="s">
        <v>104</v>
      </c>
      <c r="O8" s="81">
        <f>DATE(An,11,1)</f>
        <v>41944</v>
      </c>
    </row>
    <row r="9" spans="1:15">
      <c r="A9" s="7" t="s">
        <v>13</v>
      </c>
      <c r="B9" s="7"/>
      <c r="C9" s="32" t="s">
        <v>20</v>
      </c>
      <c r="D9" s="7"/>
      <c r="E9" s="28" t="s">
        <v>32</v>
      </c>
      <c r="F9" s="30"/>
      <c r="G9" s="30"/>
      <c r="H9" s="30"/>
      <c r="I9" s="63"/>
      <c r="J9" s="63"/>
      <c r="K9" s="63"/>
      <c r="L9" s="65" t="str">
        <f>IF(F9&lt;&gt;"",LOOKUP(9^9,Données!F9:K9),"")</f>
        <v/>
      </c>
      <c r="N9" s="80" t="s">
        <v>110</v>
      </c>
      <c r="O9" s="81">
        <f>DATE(An,11,11)</f>
        <v>41954</v>
      </c>
    </row>
    <row r="10" spans="1:15">
      <c r="A10" s="7" t="s">
        <v>24</v>
      </c>
      <c r="B10" s="7"/>
      <c r="C10" s="32">
        <v>2</v>
      </c>
      <c r="D10" s="7"/>
      <c r="E10" s="28" t="s">
        <v>33</v>
      </c>
      <c r="F10" s="30"/>
      <c r="G10" s="30"/>
      <c r="H10" s="30"/>
      <c r="I10" s="63"/>
      <c r="J10" s="63"/>
      <c r="K10" s="63"/>
      <c r="L10" s="65" t="str">
        <f>IF(F10&lt;&gt;"",LOOKUP(9^9,Données!F10:K10),"")</f>
        <v/>
      </c>
      <c r="N10" s="80" t="s">
        <v>111</v>
      </c>
      <c r="O10" s="81">
        <f>DATE(An,12,25)</f>
        <v>41998</v>
      </c>
    </row>
    <row r="11" spans="1:15">
      <c r="A11" s="7" t="s">
        <v>81</v>
      </c>
      <c r="B11" s="7"/>
      <c r="C11" s="31" t="s">
        <v>21</v>
      </c>
      <c r="D11" s="7"/>
      <c r="E11" s="28" t="s">
        <v>34</v>
      </c>
      <c r="F11" s="30"/>
      <c r="G11" s="30"/>
      <c r="H11" s="30"/>
      <c r="I11" s="63"/>
      <c r="J11" s="63"/>
      <c r="K11" s="63"/>
      <c r="L11" s="65" t="str">
        <f>IF(F11&lt;&gt;"",LOOKUP(9^9,Données!F11:K11),"")</f>
        <v/>
      </c>
      <c r="N11" s="134"/>
      <c r="O11" s="135"/>
    </row>
    <row r="12" spans="1:15">
      <c r="A12" s="7" t="s">
        <v>82</v>
      </c>
      <c r="B12" s="7"/>
      <c r="C12" s="31">
        <v>3</v>
      </c>
      <c r="D12" s="7"/>
      <c r="E12" s="28" t="s">
        <v>35</v>
      </c>
      <c r="F12" s="30"/>
      <c r="G12" s="30"/>
      <c r="H12" s="30"/>
      <c r="I12" s="63"/>
      <c r="J12" s="63"/>
      <c r="K12" s="63"/>
      <c r="L12" s="65" t="str">
        <f>IF(F12&lt;&gt;"",LOOKUP(9^9,Données!F12:K12),"")</f>
        <v/>
      </c>
      <c r="N12" s="134"/>
      <c r="O12" s="135"/>
    </row>
    <row r="13" spans="1:15">
      <c r="A13" s="7" t="s">
        <v>14</v>
      </c>
      <c r="B13" s="7"/>
      <c r="C13" s="33" t="s">
        <v>45</v>
      </c>
      <c r="D13" s="7"/>
      <c r="E13" s="28" t="s">
        <v>36</v>
      </c>
      <c r="F13" s="30"/>
      <c r="G13" s="30"/>
      <c r="H13" s="30"/>
      <c r="I13" s="63"/>
      <c r="J13" s="63"/>
      <c r="K13" s="63"/>
      <c r="L13" s="65" t="str">
        <f>IF(F13&lt;&gt;"",LOOKUP(9^9,Données!F13:K13),"")</f>
        <v/>
      </c>
    </row>
    <row r="14" spans="1:15" ht="15.75" thickBot="1">
      <c r="A14" s="7" t="s">
        <v>7</v>
      </c>
      <c r="B14" s="7"/>
      <c r="C14" s="33">
        <v>50.7</v>
      </c>
      <c r="D14" s="7"/>
      <c r="E14" s="61" t="s">
        <v>37</v>
      </c>
      <c r="F14" s="62"/>
      <c r="G14" s="62"/>
      <c r="H14" s="62"/>
      <c r="I14" s="64"/>
      <c r="J14" s="64"/>
      <c r="K14" s="64"/>
      <c r="L14" s="65" t="str">
        <f>IF(F14&lt;&gt;"",LOOKUP(9^9,Données!F14:K14),"")</f>
        <v/>
      </c>
      <c r="N14" s="134"/>
      <c r="O14" s="135"/>
    </row>
    <row r="15" spans="1:15">
      <c r="A15" s="7" t="s">
        <v>15</v>
      </c>
      <c r="B15" s="7"/>
      <c r="C15" s="32" t="s">
        <v>46</v>
      </c>
      <c r="D15" s="7"/>
      <c r="E15" s="25"/>
      <c r="F15" s="25"/>
      <c r="G15" s="25"/>
      <c r="H15" s="56"/>
      <c r="I15" s="57"/>
      <c r="J15" s="58" t="s">
        <v>66</v>
      </c>
      <c r="K15" s="58"/>
      <c r="L15" s="66">
        <f>IF(F3&lt;&gt;"",LOOKUP(9^9,Données!L3:L14),"")</f>
        <v>1</v>
      </c>
      <c r="N15" s="126"/>
      <c r="O15" s="127"/>
    </row>
    <row r="16" spans="1:15">
      <c r="A16" s="7" t="s">
        <v>8</v>
      </c>
      <c r="B16" s="7"/>
      <c r="C16" s="34">
        <v>6.5</v>
      </c>
      <c r="D16" s="7"/>
      <c r="E16" s="7"/>
      <c r="F16" s="7"/>
      <c r="G16" s="7"/>
      <c r="H16" s="7"/>
      <c r="N16" s="126"/>
      <c r="O16" s="127"/>
    </row>
    <row r="17" spans="1:15">
      <c r="A17" s="7" t="s">
        <v>9</v>
      </c>
      <c r="B17" s="7"/>
      <c r="C17" s="35"/>
      <c r="D17" s="7"/>
      <c r="E17" s="7"/>
      <c r="F17" s="7"/>
      <c r="G17" s="7"/>
      <c r="H17" s="7"/>
      <c r="N17" s="136"/>
      <c r="O17" s="127"/>
    </row>
    <row r="18" spans="1:15" ht="15.75" thickBot="1">
      <c r="A18" s="7" t="s">
        <v>10</v>
      </c>
      <c r="B18" s="7"/>
      <c r="C18" s="36"/>
      <c r="D18" s="7"/>
      <c r="E18" s="7"/>
      <c r="F18" s="7"/>
      <c r="G18" s="7"/>
      <c r="H18" s="7"/>
      <c r="N18" s="126"/>
      <c r="O18" s="127"/>
    </row>
    <row r="19" spans="1:15" ht="16.5" thickTop="1" thickBot="1">
      <c r="A19" s="7"/>
      <c r="B19" s="7"/>
      <c r="C19" s="37" t="s">
        <v>44</v>
      </c>
      <c r="D19" s="7"/>
      <c r="E19" s="122" t="s">
        <v>79</v>
      </c>
      <c r="F19" s="38"/>
      <c r="G19" s="56"/>
      <c r="H19" s="133" t="s">
        <v>113</v>
      </c>
      <c r="I19" s="9"/>
      <c r="J19" s="9"/>
      <c r="N19" s="126"/>
      <c r="O19" s="127"/>
    </row>
    <row r="20" spans="1:15" ht="16.5" thickTop="1">
      <c r="A20" s="7"/>
      <c r="B20" s="7"/>
      <c r="C20" s="40" t="s">
        <v>39</v>
      </c>
      <c r="D20" s="7"/>
      <c r="E20" s="82">
        <v>2013</v>
      </c>
      <c r="F20" s="38"/>
      <c r="G20" s="56"/>
      <c r="H20" s="130" t="s">
        <v>28</v>
      </c>
      <c r="I20" s="9"/>
      <c r="J20" s="9"/>
      <c r="N20" s="126"/>
      <c r="O20" s="135"/>
    </row>
    <row r="21" spans="1:15" ht="16.5" thickBot="1">
      <c r="A21" s="7"/>
      <c r="B21" s="7"/>
      <c r="C21" s="41">
        <v>0</v>
      </c>
      <c r="D21" s="7"/>
      <c r="E21" s="83">
        <v>2014</v>
      </c>
      <c r="F21" s="38"/>
      <c r="G21" s="56"/>
      <c r="H21" s="131" t="s">
        <v>29</v>
      </c>
      <c r="I21" s="9"/>
      <c r="J21" s="9"/>
      <c r="N21" s="126"/>
      <c r="O21" s="128"/>
    </row>
    <row r="22" spans="1:15" ht="16.5" thickTop="1">
      <c r="A22" s="7"/>
      <c r="B22" s="7"/>
      <c r="C22" s="42" t="s">
        <v>40</v>
      </c>
      <c r="D22" s="7"/>
      <c r="E22" s="83">
        <v>2015</v>
      </c>
      <c r="F22" s="38"/>
      <c r="G22" s="56"/>
      <c r="H22" s="131" t="s">
        <v>30</v>
      </c>
      <c r="I22" s="9"/>
      <c r="J22" s="9"/>
      <c r="N22" s="126"/>
      <c r="O22" s="128"/>
    </row>
    <row r="23" spans="1:15" ht="16.5" thickBot="1">
      <c r="A23" s="7"/>
      <c r="B23" s="7"/>
      <c r="C23" s="70"/>
      <c r="D23" s="7"/>
      <c r="E23" s="83">
        <v>2016</v>
      </c>
      <c r="F23" s="38"/>
      <c r="G23" s="56"/>
      <c r="H23" s="131" t="s">
        <v>31</v>
      </c>
      <c r="I23" s="9"/>
      <c r="J23" s="9"/>
      <c r="N23" s="126"/>
      <c r="O23" s="128"/>
    </row>
    <row r="24" spans="1:15" ht="16.5" thickTop="1">
      <c r="A24" s="26" t="s">
        <v>57</v>
      </c>
      <c r="B24" s="7"/>
      <c r="C24" s="43" t="s">
        <v>41</v>
      </c>
      <c r="D24" s="7"/>
      <c r="E24" s="83">
        <v>2017</v>
      </c>
      <c r="F24" s="38"/>
      <c r="G24" s="56"/>
      <c r="H24" s="131" t="s">
        <v>32</v>
      </c>
      <c r="I24" s="9"/>
      <c r="J24" s="9"/>
      <c r="N24" s="126"/>
      <c r="O24" s="128"/>
    </row>
    <row r="25" spans="1:15" ht="16.5" thickBot="1">
      <c r="A25" s="7" t="s">
        <v>6</v>
      </c>
      <c r="B25" s="7"/>
      <c r="C25" s="71"/>
      <c r="D25" s="7"/>
      <c r="E25" s="83">
        <v>2018</v>
      </c>
      <c r="F25" s="38"/>
      <c r="G25" s="56"/>
      <c r="H25" s="131" t="s">
        <v>33</v>
      </c>
      <c r="I25" s="9"/>
      <c r="J25" s="9"/>
      <c r="N25" s="126"/>
      <c r="O25" s="128"/>
    </row>
    <row r="26" spans="1:15" ht="16.5" thickTop="1">
      <c r="A26" s="7" t="s">
        <v>4</v>
      </c>
      <c r="B26" s="7"/>
      <c r="C26" s="44" t="s">
        <v>42</v>
      </c>
      <c r="D26" s="7"/>
      <c r="E26" s="83">
        <v>2019</v>
      </c>
      <c r="F26" s="38"/>
      <c r="G26" s="56"/>
      <c r="H26" s="131" t="s">
        <v>34</v>
      </c>
      <c r="I26" s="9"/>
      <c r="J26" s="9"/>
    </row>
    <row r="27" spans="1:15" ht="16.5" thickBot="1">
      <c r="A27" s="7" t="s">
        <v>3</v>
      </c>
      <c r="B27" s="7"/>
      <c r="C27" s="45">
        <v>0</v>
      </c>
      <c r="D27" s="7"/>
      <c r="E27" s="83">
        <v>2020</v>
      </c>
      <c r="F27" s="25"/>
      <c r="G27" s="56"/>
      <c r="H27" s="131" t="s">
        <v>35</v>
      </c>
      <c r="I27" s="9"/>
      <c r="J27" s="9"/>
    </row>
    <row r="28" spans="1:15" ht="16.5" thickTop="1">
      <c r="A28" s="7" t="s">
        <v>5</v>
      </c>
      <c r="B28" s="7"/>
      <c r="C28" s="46" t="s">
        <v>43</v>
      </c>
      <c r="D28" s="7"/>
      <c r="E28" s="83">
        <v>2021</v>
      </c>
      <c r="F28" s="38"/>
      <c r="G28" s="56"/>
      <c r="H28" s="131" t="s">
        <v>36</v>
      </c>
      <c r="I28" s="9"/>
      <c r="J28" s="9"/>
      <c r="O28" s="120"/>
    </row>
    <row r="29" spans="1:15" ht="16.5" thickBot="1">
      <c r="A29" s="7" t="s">
        <v>12</v>
      </c>
      <c r="B29" s="7"/>
      <c r="C29" s="47">
        <v>0</v>
      </c>
      <c r="D29" s="7"/>
      <c r="E29" s="83">
        <v>2022</v>
      </c>
      <c r="F29" s="38"/>
      <c r="G29" s="56"/>
      <c r="H29" s="132" t="s">
        <v>37</v>
      </c>
      <c r="I29" s="9"/>
      <c r="J29" s="9"/>
      <c r="O29" s="120"/>
    </row>
    <row r="30" spans="1:15" ht="16.5" thickTop="1">
      <c r="A30" s="7" t="s">
        <v>11</v>
      </c>
      <c r="B30" s="7"/>
      <c r="C30" s="7"/>
      <c r="D30" s="7"/>
      <c r="E30" s="83">
        <v>2023</v>
      </c>
      <c r="F30" s="38"/>
      <c r="G30" s="56"/>
      <c r="H30" s="39"/>
      <c r="I30" s="9"/>
      <c r="J30" s="9"/>
      <c r="O30" s="120"/>
    </row>
    <row r="31" spans="1:15" ht="15.75">
      <c r="A31" s="7" t="s">
        <v>13</v>
      </c>
      <c r="B31" s="7"/>
      <c r="C31" s="7"/>
      <c r="D31" s="7"/>
      <c r="E31" s="83">
        <v>2024</v>
      </c>
      <c r="F31" s="7"/>
      <c r="G31" s="56"/>
      <c r="H31" s="7"/>
      <c r="O31" s="120"/>
    </row>
    <row r="32" spans="1:15" ht="16.5" thickBot="1">
      <c r="A32" s="7" t="s">
        <v>24</v>
      </c>
      <c r="B32" s="7"/>
      <c r="C32" s="7"/>
      <c r="D32" s="7"/>
      <c r="E32" s="84">
        <v>2025</v>
      </c>
      <c r="F32" s="7"/>
      <c r="G32" s="7"/>
      <c r="H32" s="7"/>
      <c r="O32" s="120"/>
    </row>
    <row r="33" spans="1:8" ht="15.75">
      <c r="A33" s="7" t="s">
        <v>81</v>
      </c>
      <c r="B33" s="7"/>
      <c r="C33" s="7"/>
      <c r="D33" s="7"/>
      <c r="E33" s="123"/>
      <c r="F33" s="7"/>
      <c r="G33" s="7"/>
      <c r="H33" s="7"/>
    </row>
    <row r="34" spans="1:8" ht="15.75">
      <c r="A34" s="7" t="s">
        <v>82</v>
      </c>
      <c r="B34" s="7"/>
      <c r="C34" s="7"/>
      <c r="D34" s="7"/>
      <c r="E34" s="123"/>
      <c r="F34" s="7"/>
      <c r="G34" s="7"/>
      <c r="H34" s="7"/>
    </row>
    <row r="35" spans="1:8" ht="15.75">
      <c r="A35" s="7" t="s">
        <v>83</v>
      </c>
      <c r="B35" s="7"/>
      <c r="C35" s="7"/>
      <c r="D35" s="7"/>
      <c r="E35" s="123"/>
      <c r="F35" s="7"/>
      <c r="G35" s="7"/>
      <c r="H35" s="7"/>
    </row>
    <row r="36" spans="1:8" ht="15.75">
      <c r="A36" s="7" t="s">
        <v>14</v>
      </c>
      <c r="B36" s="7"/>
      <c r="C36" s="7"/>
      <c r="D36" s="7"/>
      <c r="E36" s="123"/>
      <c r="F36" s="7"/>
      <c r="G36" s="7"/>
      <c r="H36" s="7"/>
    </row>
    <row r="37" spans="1:8" ht="15.75">
      <c r="A37" s="7" t="s">
        <v>15</v>
      </c>
      <c r="B37" s="7"/>
      <c r="C37" s="7"/>
      <c r="D37" s="7"/>
      <c r="E37" s="123"/>
      <c r="F37" s="7"/>
      <c r="G37" s="7"/>
      <c r="H37" s="7"/>
    </row>
    <row r="38" spans="1:8">
      <c r="A38" s="7" t="s">
        <v>9</v>
      </c>
      <c r="B38" s="7"/>
      <c r="C38" s="7"/>
      <c r="D38" s="7"/>
      <c r="E38" s="7"/>
      <c r="F38" s="7"/>
      <c r="G38" s="7"/>
      <c r="H38" s="7"/>
    </row>
    <row r="39" spans="1:8">
      <c r="A39" s="7" t="s">
        <v>10</v>
      </c>
      <c r="B39" s="7"/>
      <c r="C39" s="7"/>
      <c r="D39" s="7"/>
      <c r="E39" s="7"/>
      <c r="F39" s="7"/>
      <c r="G39" s="7"/>
      <c r="H39" s="7"/>
    </row>
    <row r="40" spans="1:8">
      <c r="A40" s="7" t="s">
        <v>58</v>
      </c>
      <c r="B40" s="7"/>
      <c r="C40" s="7"/>
      <c r="D40" s="7"/>
      <c r="E40" s="7"/>
      <c r="F40" s="7"/>
      <c r="G40" s="7"/>
      <c r="H40" s="7"/>
    </row>
    <row r="41" spans="1:8">
      <c r="A41" s="7" t="s">
        <v>56</v>
      </c>
      <c r="B41" s="7"/>
      <c r="C41" s="7"/>
      <c r="D41" s="7"/>
      <c r="E41" s="7"/>
      <c r="F41" s="7"/>
      <c r="G41" s="7"/>
      <c r="H41" s="7"/>
    </row>
    <row r="42" spans="1:8">
      <c r="A42" s="7" t="s">
        <v>53</v>
      </c>
      <c r="B42" s="7"/>
      <c r="C42" s="7"/>
      <c r="D42" s="7"/>
      <c r="E42" s="7"/>
      <c r="F42" s="7"/>
      <c r="G42" s="7"/>
      <c r="H42" s="7"/>
    </row>
    <row r="43" spans="1:8">
      <c r="A43" s="7" t="s">
        <v>54</v>
      </c>
      <c r="B43" s="7"/>
      <c r="C43" s="7"/>
      <c r="D43" s="7"/>
      <c r="E43" s="7"/>
      <c r="F43" s="7"/>
      <c r="G43" s="7"/>
      <c r="H43" s="7"/>
    </row>
    <row r="44" spans="1:8">
      <c r="A44" s="7" t="s">
        <v>55</v>
      </c>
    </row>
    <row r="45" spans="1:8">
      <c r="A45" s="7" t="s">
        <v>89</v>
      </c>
    </row>
  </sheetData>
  <mergeCells count="1">
    <mergeCell ref="E1:K1"/>
  </mergeCells>
  <phoneticPr fontId="14" type="noConversion"/>
  <conditionalFormatting sqref="N17 N2:O12 N14:O14 O20">
    <cfRule type="expression" dxfId="0" priority="1" stopIfTrue="1">
      <formula>MOD(ROW(),2)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A13"/>
  <sheetViews>
    <sheetView workbookViewId="0">
      <selection activeCell="A23" sqref="A23"/>
    </sheetView>
  </sheetViews>
  <sheetFormatPr baseColWidth="10" defaultRowHeight="15"/>
  <cols>
    <col min="1" max="1" width="78.140625" customWidth="1"/>
  </cols>
  <sheetData>
    <row r="1" spans="1:1" ht="15.75" thickBot="1">
      <c r="A1" t="s">
        <v>136</v>
      </c>
    </row>
    <row r="2" spans="1:1" ht="19.5" thickBot="1">
      <c r="A2" s="67" t="s">
        <v>70</v>
      </c>
    </row>
    <row r="3" spans="1:1">
      <c r="A3" s="72" t="s">
        <v>80</v>
      </c>
    </row>
    <row r="4" spans="1:1" ht="15.75">
      <c r="A4" s="68" t="s">
        <v>71</v>
      </c>
    </row>
    <row r="5" spans="1:1" ht="15.75">
      <c r="A5" s="68" t="s">
        <v>72</v>
      </c>
    </row>
    <row r="6" spans="1:1" ht="15.75">
      <c r="A6" s="68" t="s">
        <v>73</v>
      </c>
    </row>
    <row r="7" spans="1:1" ht="15.75">
      <c r="A7" s="68" t="s">
        <v>74</v>
      </c>
    </row>
    <row r="8" spans="1:1" ht="15.75" thickBot="1"/>
    <row r="9" spans="1:1" ht="19.5" thickBot="1">
      <c r="A9" s="67" t="s">
        <v>75</v>
      </c>
    </row>
    <row r="11" spans="1:1" ht="15.75">
      <c r="A11" s="68" t="s">
        <v>76</v>
      </c>
    </row>
    <row r="12" spans="1:1" ht="15.75">
      <c r="A12" s="68" t="s">
        <v>77</v>
      </c>
    </row>
    <row r="13" spans="1:1" ht="15.75">
      <c r="A13" s="68" t="s">
        <v>78</v>
      </c>
    </row>
  </sheetData>
  <phoneticPr fontId="1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16</vt:i4>
      </vt:variant>
    </vt:vector>
  </HeadingPairs>
  <TitlesOfParts>
    <vt:vector size="31" baseType="lpstr"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Récapitulatif</vt:lpstr>
      <vt:lpstr>Données</vt:lpstr>
      <vt:lpstr>Infos</vt:lpstr>
      <vt:lpstr>Août!An</vt:lpstr>
      <vt:lpstr>Décembre!An</vt:lpstr>
      <vt:lpstr>Février!An</vt:lpstr>
      <vt:lpstr>Janvier!An</vt:lpstr>
      <vt:lpstr>Juillet!An</vt:lpstr>
      <vt:lpstr>Juin!An</vt:lpstr>
      <vt:lpstr>Mai!An</vt:lpstr>
      <vt:lpstr>Mars!An</vt:lpstr>
      <vt:lpstr>Novembre!An</vt:lpstr>
      <vt:lpstr>Octobre!An</vt:lpstr>
      <vt:lpstr>Septembre!An</vt:lpstr>
      <vt:lpstr>An</vt:lpstr>
      <vt:lpstr>année</vt:lpstr>
      <vt:lpstr>horaireseffectue</vt:lpstr>
      <vt:lpstr>horairesprevu</vt:lpstr>
      <vt:lpstr>JF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trousselle william</dc:creator>
  <cp:lastModifiedBy> mobil</cp:lastModifiedBy>
  <cp:lastPrinted>2013-02-13T09:24:58Z</cp:lastPrinted>
  <dcterms:created xsi:type="dcterms:W3CDTF">2011-01-15T17:20:49Z</dcterms:created>
  <dcterms:modified xsi:type="dcterms:W3CDTF">2013-02-14T09:42:46Z</dcterms:modified>
</cp:coreProperties>
</file>