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0" yWindow="0" windowWidth="15870" windowHeight="9705"/>
  </bookViews>
  <sheets>
    <sheet name="Session" sheetId="1" r:id="rId1"/>
  </sheets>
  <definedNames>
    <definedName name="Cap">OFFSET(Session!$A$2,,,COUNT(Session!$A:$A))</definedName>
    <definedName name="_Cap1">OFFSET(Session!$J$2,,,COUNT(Session!$A:$A))</definedName>
    <definedName name="CapR">OFFSET(Cap,,15)</definedName>
    <definedName name="Capv">OFFSET(Cap,,14)</definedName>
  </definedNames>
  <calcPr calcId="114210" fullCalcOnLoad="1"/>
</workbook>
</file>

<file path=xl/calcChain.xml><?xml version="1.0" encoding="utf-8"?>
<calcChain xmlns="http://schemas.openxmlformats.org/spreadsheetml/2006/main">
  <c r="J33" i="1"/>
  <c r="J32"/>
  <c r="A33"/>
  <c r="O33"/>
  <c r="P33"/>
  <c r="J34"/>
  <c r="A34"/>
  <c r="O34"/>
  <c r="P34"/>
  <c r="J35"/>
  <c r="A35"/>
  <c r="O35"/>
  <c r="P35"/>
  <c r="J36"/>
  <c r="A36"/>
  <c r="O36"/>
  <c r="P36"/>
  <c r="J37"/>
  <c r="A37"/>
  <c r="O37"/>
  <c r="P37"/>
  <c r="J38"/>
  <c r="A38"/>
  <c r="O38"/>
  <c r="P38"/>
  <c r="J39"/>
  <c r="A39"/>
  <c r="O39"/>
  <c r="P39"/>
  <c r="J40"/>
  <c r="A40"/>
  <c r="O40"/>
  <c r="P40"/>
  <c r="J41"/>
  <c r="A41"/>
  <c r="O41"/>
  <c r="P41"/>
  <c r="J42"/>
  <c r="A42"/>
  <c r="O42"/>
  <c r="P42"/>
  <c r="J43"/>
  <c r="A43"/>
  <c r="O43"/>
  <c r="P43"/>
  <c r="J44"/>
  <c r="A44"/>
  <c r="O44"/>
  <c r="P44"/>
  <c r="J45"/>
  <c r="A45"/>
  <c r="O45"/>
  <c r="P45"/>
  <c r="J46"/>
  <c r="A46"/>
  <c r="O46"/>
  <c r="P46"/>
  <c r="J47"/>
  <c r="A47"/>
  <c r="O47"/>
  <c r="P47"/>
  <c r="J48"/>
  <c r="A48"/>
  <c r="O48"/>
  <c r="P48"/>
  <c r="J49"/>
  <c r="A49"/>
  <c r="O49"/>
  <c r="P49"/>
  <c r="J50"/>
  <c r="A50"/>
  <c r="O50"/>
  <c r="P50"/>
  <c r="J51"/>
  <c r="A51"/>
  <c r="O51"/>
  <c r="P51"/>
  <c r="J52"/>
  <c r="A52"/>
  <c r="O52"/>
  <c r="P52"/>
  <c r="J53"/>
  <c r="A53"/>
  <c r="O53"/>
  <c r="P53"/>
  <c r="J54"/>
  <c r="A54"/>
  <c r="O54"/>
  <c r="P54"/>
  <c r="J55"/>
  <c r="A55"/>
  <c r="O55"/>
  <c r="P55"/>
  <c r="J56"/>
  <c r="A56"/>
  <c r="O56"/>
  <c r="P56"/>
  <c r="J57"/>
  <c r="A57"/>
  <c r="O57"/>
  <c r="P57"/>
  <c r="J58"/>
  <c r="A58"/>
  <c r="O58"/>
  <c r="P58"/>
  <c r="J59"/>
  <c r="A59"/>
  <c r="O59"/>
  <c r="P59"/>
  <c r="J60"/>
  <c r="A60"/>
  <c r="O60"/>
  <c r="P60"/>
  <c r="J61"/>
  <c r="A61"/>
  <c r="O61"/>
  <c r="P61"/>
  <c r="J62"/>
  <c r="A62"/>
  <c r="O62"/>
  <c r="P62"/>
  <c r="J63"/>
  <c r="A63"/>
  <c r="O63"/>
  <c r="P63"/>
  <c r="J64"/>
  <c r="A64"/>
  <c r="O64"/>
  <c r="P64"/>
  <c r="J65"/>
  <c r="A65"/>
  <c r="O65"/>
  <c r="P65"/>
  <c r="J66"/>
  <c r="A66"/>
  <c r="O66"/>
  <c r="P66"/>
  <c r="H3"/>
  <c r="H2"/>
  <c r="A2"/>
  <c r="B2"/>
  <c r="J2"/>
  <c r="A3"/>
  <c r="B3"/>
  <c r="J3"/>
  <c r="O3"/>
  <c r="P3"/>
  <c r="H4"/>
  <c r="A4"/>
  <c r="B4"/>
  <c r="J4"/>
  <c r="O4"/>
  <c r="P4"/>
  <c r="H5"/>
  <c r="A5"/>
  <c r="B5"/>
  <c r="J5"/>
  <c r="O5"/>
  <c r="P5"/>
  <c r="H6"/>
  <c r="A6"/>
  <c r="B6"/>
  <c r="J6"/>
  <c r="O6"/>
  <c r="P6"/>
  <c r="H7"/>
  <c r="A7"/>
  <c r="J7"/>
  <c r="O7"/>
  <c r="P7"/>
  <c r="H8"/>
  <c r="A8"/>
  <c r="B7"/>
  <c r="B8"/>
  <c r="J8"/>
  <c r="O8"/>
  <c r="P8"/>
  <c r="H9"/>
  <c r="A9"/>
  <c r="B9"/>
  <c r="J9"/>
  <c r="O9"/>
  <c r="P9"/>
  <c r="H10"/>
  <c r="A10"/>
  <c r="B10"/>
  <c r="J10"/>
  <c r="O10"/>
  <c r="P10"/>
  <c r="H11"/>
  <c r="A11"/>
  <c r="B11"/>
  <c r="J11"/>
  <c r="O11"/>
  <c r="P11"/>
  <c r="H12"/>
  <c r="A12"/>
  <c r="B12"/>
  <c r="J12"/>
  <c r="O12"/>
  <c r="P12"/>
  <c r="H13"/>
  <c r="A13"/>
  <c r="B13"/>
  <c r="J13"/>
  <c r="O13"/>
  <c r="P13"/>
  <c r="H14"/>
  <c r="A14"/>
  <c r="B14"/>
  <c r="J14"/>
  <c r="O14"/>
  <c r="P14"/>
  <c r="H15"/>
  <c r="A15"/>
  <c r="B15"/>
  <c r="J15"/>
  <c r="O15"/>
  <c r="P15"/>
  <c r="H16"/>
  <c r="A16"/>
  <c r="B16"/>
  <c r="J16"/>
  <c r="O16"/>
  <c r="P16"/>
  <c r="H17"/>
  <c r="A17"/>
  <c r="B17"/>
  <c r="J17"/>
  <c r="O17"/>
  <c r="P17"/>
  <c r="H18"/>
  <c r="A18"/>
  <c r="B18"/>
  <c r="J18"/>
  <c r="O18"/>
  <c r="P18"/>
  <c r="H19"/>
  <c r="A19"/>
  <c r="B19"/>
  <c r="J19"/>
  <c r="O19"/>
  <c r="P19"/>
  <c r="H20"/>
  <c r="A20"/>
  <c r="B20"/>
  <c r="J20"/>
  <c r="O20"/>
  <c r="P20"/>
  <c r="H21"/>
  <c r="A21"/>
  <c r="B21"/>
  <c r="J21"/>
  <c r="O21"/>
  <c r="P21"/>
  <c r="H22"/>
  <c r="A22"/>
  <c r="B22"/>
  <c r="J22"/>
  <c r="O22"/>
  <c r="P22"/>
  <c r="H23"/>
  <c r="A23"/>
  <c r="J23"/>
  <c r="O23"/>
  <c r="P23"/>
  <c r="H24"/>
  <c r="A24"/>
  <c r="B23"/>
  <c r="B24"/>
  <c r="J24"/>
  <c r="O24"/>
  <c r="P24"/>
  <c r="H25"/>
  <c r="A25"/>
  <c r="B25"/>
  <c r="J25"/>
  <c r="O25"/>
  <c r="P25"/>
  <c r="H26"/>
  <c r="A26"/>
  <c r="B26"/>
  <c r="J26"/>
  <c r="O26"/>
  <c r="P26"/>
  <c r="J27"/>
  <c r="A27"/>
  <c r="O27"/>
  <c r="P27"/>
  <c r="J28"/>
  <c r="A28"/>
  <c r="O28"/>
  <c r="P28"/>
  <c r="J29"/>
  <c r="A29"/>
  <c r="O29"/>
  <c r="P29"/>
  <c r="J30"/>
  <c r="A30"/>
  <c r="O30"/>
  <c r="P30"/>
  <c r="J31"/>
  <c r="A31"/>
  <c r="O31"/>
  <c r="P31"/>
  <c r="A32"/>
  <c r="O32"/>
  <c r="P32"/>
  <c r="P2"/>
  <c r="O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2"/>
  <c r="H66"/>
  <c r="D66"/>
  <c r="B66"/>
  <c r="H65"/>
  <c r="D65"/>
  <c r="B65"/>
  <c r="H64"/>
  <c r="D64"/>
  <c r="B64"/>
  <c r="H63"/>
  <c r="D63"/>
  <c r="B63"/>
  <c r="H62"/>
  <c r="D62"/>
  <c r="B62"/>
  <c r="H61"/>
  <c r="D61"/>
  <c r="B61"/>
  <c r="H60"/>
  <c r="D60"/>
  <c r="B60"/>
  <c r="H59"/>
  <c r="D59"/>
  <c r="B59"/>
  <c r="H58"/>
  <c r="D58"/>
  <c r="B58"/>
  <c r="H57"/>
  <c r="D57"/>
  <c r="B57"/>
  <c r="H56"/>
  <c r="D56"/>
  <c r="B56"/>
  <c r="H55"/>
  <c r="D55"/>
  <c r="B55"/>
  <c r="H54"/>
  <c r="D54"/>
  <c r="B54"/>
  <c r="H53"/>
  <c r="D53"/>
  <c r="B53"/>
  <c r="H52"/>
  <c r="D52"/>
  <c r="B52"/>
  <c r="H51"/>
  <c r="D51"/>
  <c r="B51"/>
  <c r="H50"/>
  <c r="D50"/>
  <c r="B50"/>
  <c r="H49"/>
  <c r="D49"/>
  <c r="B49"/>
  <c r="H48"/>
  <c r="D48"/>
  <c r="B48"/>
  <c r="H47"/>
  <c r="D47"/>
  <c r="B47"/>
  <c r="H46"/>
  <c r="D46"/>
  <c r="B46"/>
  <c r="H45"/>
  <c r="D45"/>
  <c r="B45"/>
  <c r="H44"/>
  <c r="D44"/>
  <c r="H43"/>
  <c r="B44"/>
  <c r="D43"/>
  <c r="B43"/>
  <c r="H42"/>
  <c r="D42"/>
  <c r="H41"/>
  <c r="B42"/>
  <c r="D41"/>
  <c r="B41"/>
  <c r="H40"/>
  <c r="D40"/>
  <c r="H39"/>
  <c r="B40"/>
  <c r="D39"/>
  <c r="B39"/>
  <c r="H38"/>
  <c r="D38"/>
  <c r="H37"/>
  <c r="B38"/>
  <c r="D37"/>
  <c r="B37"/>
  <c r="H36"/>
  <c r="D36"/>
  <c r="H35"/>
  <c r="B36"/>
  <c r="D35"/>
  <c r="B35"/>
  <c r="H34"/>
  <c r="D34"/>
  <c r="H33"/>
  <c r="B34"/>
  <c r="D33"/>
  <c r="B33"/>
  <c r="M32"/>
  <c r="H32"/>
  <c r="D32"/>
  <c r="N31"/>
  <c r="M31"/>
  <c r="H31"/>
  <c r="B32"/>
  <c r="D31"/>
  <c r="N30"/>
  <c r="M30"/>
  <c r="H30"/>
  <c r="D30"/>
  <c r="N29"/>
  <c r="M29"/>
  <c r="H29"/>
  <c r="D29"/>
  <c r="B29"/>
  <c r="N28"/>
  <c r="M28"/>
  <c r="H28"/>
  <c r="D28"/>
  <c r="N27"/>
  <c r="N32"/>
  <c r="M27"/>
  <c r="H27"/>
  <c r="B30"/>
  <c r="D27"/>
  <c r="B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B28"/>
  <c r="B31"/>
  <c r="L8"/>
  <c r="L16"/>
  <c r="L38"/>
  <c r="L46"/>
</calcChain>
</file>

<file path=xl/sharedStrings.xml><?xml version="1.0" encoding="utf-8"?>
<sst xmlns="http://schemas.openxmlformats.org/spreadsheetml/2006/main" count="61" uniqueCount="20">
  <si>
    <t>Capital</t>
  </si>
  <si>
    <t>Mise $</t>
  </si>
  <si>
    <t>Contrat</t>
  </si>
  <si>
    <t>Prix marché</t>
  </si>
  <si>
    <t>Chrono</t>
  </si>
  <si>
    <t>Prix final</t>
  </si>
  <si>
    <t>Capital final</t>
  </si>
  <si>
    <t>Capital Actuel</t>
  </si>
  <si>
    <t xml:space="preserve"> </t>
  </si>
  <si>
    <t xml:space="preserve">  </t>
  </si>
  <si>
    <t>Capital Au Début</t>
  </si>
  <si>
    <t>Profit Brut</t>
  </si>
  <si>
    <t>Aide mise 1</t>
  </si>
  <si>
    <t>Gain réel - %</t>
  </si>
  <si>
    <t>Date/Heure</t>
  </si>
  <si>
    <t>Volatilité</t>
  </si>
  <si>
    <t>Outil Automatique</t>
  </si>
  <si>
    <t>Terminer</t>
  </si>
  <si>
    <t>En dessou</t>
  </si>
  <si>
    <t>Au dessu</t>
  </si>
</sst>
</file>

<file path=xl/styles.xml><?xml version="1.0" encoding="utf-8"?>
<styleSheet xmlns="http://schemas.openxmlformats.org/spreadsheetml/2006/main">
  <numFmts count="5">
    <numFmt numFmtId="164" formatCode="#,##0.00\ &quot;$&quot;_);\(#,##0.00\ &quot;$&quot;\)"/>
    <numFmt numFmtId="165" formatCode="_ * #,##0_)\ _$_ ;_ * \(#,##0\)\ _$_ ;_ * &quot;-&quot;_)\ _$_ ;_ @_ "/>
    <numFmt numFmtId="166" formatCode="_ * #,##0.00_)\ &quot;$&quot;_ ;_ * \(#,##0.00\)\ &quot;$&quot;_ ;_ * &quot;-&quot;??_)\ &quot;$&quot;_ ;_ @_ "/>
    <numFmt numFmtId="167" formatCode="#,##0.00\ &quot;$&quot;"/>
    <numFmt numFmtId="168" formatCode="000"/>
  </numFmts>
  <fonts count="21">
    <font>
      <sz val="11"/>
      <color theme="1"/>
      <name val="Corbel"/>
      <family val="2"/>
    </font>
    <font>
      <b/>
      <sz val="11"/>
      <color indexed="8"/>
      <name val="Corbel"/>
      <family val="2"/>
    </font>
    <font>
      <sz val="11"/>
      <color indexed="8"/>
      <name val="Corbel"/>
      <family val="2"/>
    </font>
    <font>
      <sz val="12"/>
      <color indexed="8"/>
      <name val="Corbel"/>
      <family val="2"/>
    </font>
    <font>
      <sz val="14"/>
      <color indexed="8"/>
      <name val="Corbel"/>
      <family val="2"/>
    </font>
    <font>
      <b/>
      <sz val="12"/>
      <color indexed="8"/>
      <name val="Corbel"/>
      <family val="2"/>
    </font>
    <font>
      <sz val="11"/>
      <color indexed="22"/>
      <name val="Corbel"/>
      <family val="2"/>
    </font>
    <font>
      <b/>
      <sz val="16"/>
      <color indexed="8"/>
      <name val="Corbel"/>
      <family val="2"/>
    </font>
    <font>
      <b/>
      <sz val="28"/>
      <color indexed="49"/>
      <name val="Corbel"/>
      <family val="2"/>
    </font>
    <font>
      <b/>
      <sz val="28"/>
      <color indexed="50"/>
      <name val="Corbel"/>
      <family val="2"/>
    </font>
    <font>
      <b/>
      <sz val="28"/>
      <color indexed="23"/>
      <name val="Corbel"/>
      <family val="2"/>
    </font>
    <font>
      <b/>
      <sz val="14"/>
      <color indexed="8"/>
      <name val="Corbel"/>
    </font>
    <font>
      <sz val="11"/>
      <color indexed="55"/>
      <name val="Corbel"/>
      <family val="2"/>
    </font>
    <font>
      <b/>
      <sz val="11"/>
      <color indexed="55"/>
      <name val="Corbel"/>
      <family val="2"/>
    </font>
    <font>
      <b/>
      <sz val="12"/>
      <color indexed="9"/>
      <name val="Corbel"/>
      <family val="2"/>
    </font>
    <font>
      <b/>
      <sz val="12"/>
      <color indexed="22"/>
      <name val="Corbel"/>
      <family val="2"/>
    </font>
    <font>
      <b/>
      <sz val="14"/>
      <color indexed="9"/>
      <name val="Corbel"/>
    </font>
    <font>
      <b/>
      <sz val="14"/>
      <color indexed="49"/>
      <name val="Corbel"/>
      <family val="2"/>
    </font>
    <font>
      <b/>
      <sz val="14"/>
      <color indexed="23"/>
      <name val="Corbel"/>
      <family val="2"/>
    </font>
    <font>
      <b/>
      <sz val="14"/>
      <color indexed="50"/>
      <name val="Corbel"/>
      <family val="2"/>
    </font>
    <font>
      <sz val="8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2" fillId="0" borderId="0" applyFont="0" applyFill="0" applyBorder="0" applyAlignment="0" applyProtection="0"/>
  </cellStyleXfs>
  <cellXfs count="77">
    <xf numFmtId="0" fontId="0" fillId="0" borderId="0" xfId="0"/>
    <xf numFmtId="0" fontId="0" fillId="2" borderId="0" xfId="0" applyFill="1"/>
    <xf numFmtId="0" fontId="1" fillId="0" borderId="0" xfId="0" applyFont="1"/>
    <xf numFmtId="0" fontId="6" fillId="2" borderId="0" xfId="0" applyFont="1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5" fillId="0" borderId="5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3" fillId="0" borderId="3" xfId="0" applyFont="1" applyBorder="1"/>
    <xf numFmtId="0" fontId="1" fillId="0" borderId="6" xfId="0" applyFont="1" applyBorder="1" applyAlignment="1">
      <alignment horizontal="center"/>
    </xf>
    <xf numFmtId="0" fontId="0" fillId="0" borderId="6" xfId="0" applyBorder="1"/>
    <xf numFmtId="0" fontId="3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8" fontId="3" fillId="0" borderId="3" xfId="0" applyNumberFormat="1" applyFont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168" fontId="3" fillId="0" borderId="5" xfId="0" applyNumberFormat="1" applyFont="1" applyBorder="1" applyAlignment="1">
      <alignment horizontal="center" vertical="center"/>
    </xf>
    <xf numFmtId="0" fontId="12" fillId="2" borderId="6" xfId="0" applyFont="1" applyFill="1" applyBorder="1"/>
    <xf numFmtId="0" fontId="12" fillId="2" borderId="8" xfId="0" applyFont="1" applyFill="1" applyBorder="1"/>
    <xf numFmtId="0" fontId="13" fillId="2" borderId="8" xfId="0" applyFont="1" applyFill="1" applyBorder="1"/>
    <xf numFmtId="0" fontId="12" fillId="2" borderId="2" xfId="0" applyFont="1" applyFill="1" applyBorder="1"/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2" fontId="3" fillId="0" borderId="8" xfId="0" applyNumberFormat="1" applyFont="1" applyBorder="1"/>
    <xf numFmtId="22" fontId="3" fillId="0" borderId="10" xfId="0" applyNumberFormat="1" applyFont="1" applyBorder="1"/>
    <xf numFmtId="0" fontId="3" fillId="0" borderId="8" xfId="0" applyFont="1" applyBorder="1"/>
    <xf numFmtId="0" fontId="12" fillId="2" borderId="0" xfId="0" applyFont="1" applyFill="1" applyBorder="1"/>
    <xf numFmtId="0" fontId="13" fillId="2" borderId="0" xfId="0" applyFont="1" applyFill="1" applyBorder="1"/>
    <xf numFmtId="0" fontId="12" fillId="2" borderId="3" xfId="0" applyFont="1" applyFill="1" applyBorder="1"/>
    <xf numFmtId="0" fontId="12" fillId="2" borderId="11" xfId="0" applyFont="1" applyFill="1" applyBorder="1"/>
    <xf numFmtId="0" fontId="12" fillId="2" borderId="1" xfId="0" applyFont="1" applyFill="1" applyBorder="1"/>
    <xf numFmtId="166" fontId="7" fillId="0" borderId="12" xfId="1" applyFont="1" applyBorder="1" applyAlignment="1">
      <alignment horizontal="center" vertical="center"/>
    </xf>
    <xf numFmtId="166" fontId="7" fillId="0" borderId="13" xfId="1" applyFont="1" applyBorder="1" applyAlignment="1">
      <alignment horizontal="center" vertical="center"/>
    </xf>
    <xf numFmtId="166" fontId="7" fillId="0" borderId="5" xfId="1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ill="1" applyBorder="1"/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166" fontId="10" fillId="0" borderId="0" xfId="1" applyFont="1" applyBorder="1" applyAlignment="1">
      <alignment horizontal="center" vertical="center"/>
    </xf>
    <xf numFmtId="166" fontId="10" fillId="0" borderId="14" xfId="1" applyFont="1" applyBorder="1" applyAlignment="1">
      <alignment horizontal="center" vertical="center"/>
    </xf>
    <xf numFmtId="166" fontId="10" fillId="0" borderId="15" xfId="1" applyFont="1" applyBorder="1" applyAlignment="1">
      <alignment horizontal="center" vertical="center"/>
    </xf>
    <xf numFmtId="166" fontId="10" fillId="0" borderId="16" xfId="1" applyFont="1" applyBorder="1" applyAlignment="1">
      <alignment horizontal="center" vertic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164" fontId="9" fillId="0" borderId="0" xfId="1" applyNumberFormat="1" applyFont="1" applyBorder="1" applyAlignment="1">
      <alignment horizontal="center" vertical="center"/>
    </xf>
    <xf numFmtId="164" fontId="9" fillId="0" borderId="14" xfId="1" applyNumberFormat="1" applyFont="1" applyBorder="1" applyAlignment="1">
      <alignment horizontal="center" vertical="center"/>
    </xf>
    <xf numFmtId="164" fontId="9" fillId="0" borderId="15" xfId="1" applyNumberFormat="1" applyFont="1" applyBorder="1" applyAlignment="1">
      <alignment horizontal="center" vertical="center"/>
    </xf>
    <xf numFmtId="164" fontId="9" fillId="0" borderId="16" xfId="1" applyNumberFormat="1" applyFont="1" applyBorder="1" applyAlignment="1">
      <alignment horizontal="center" vertical="center"/>
    </xf>
    <xf numFmtId="164" fontId="9" fillId="0" borderId="20" xfId="1" applyNumberFormat="1" applyFont="1" applyBorder="1" applyAlignment="1">
      <alignment horizontal="center" vertical="center"/>
    </xf>
    <xf numFmtId="164" fontId="9" fillId="0" borderId="21" xfId="1" applyNumberFormat="1" applyFont="1" applyBorder="1" applyAlignment="1">
      <alignment horizontal="center" vertic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166" fontId="8" fillId="0" borderId="20" xfId="1" applyFont="1" applyBorder="1" applyAlignment="1">
      <alignment horizontal="center" vertical="center"/>
    </xf>
    <xf numFmtId="166" fontId="8" fillId="0" borderId="21" xfId="1" applyFont="1" applyBorder="1" applyAlignment="1">
      <alignment horizontal="center" vertical="center"/>
    </xf>
    <xf numFmtId="166" fontId="8" fillId="0" borderId="0" xfId="1" applyFont="1" applyBorder="1" applyAlignment="1">
      <alignment horizontal="center" vertical="center"/>
    </xf>
    <xf numFmtId="166" fontId="8" fillId="0" borderId="14" xfId="1" applyFont="1" applyBorder="1" applyAlignment="1">
      <alignment horizontal="center" vertical="center"/>
    </xf>
    <xf numFmtId="166" fontId="8" fillId="0" borderId="15" xfId="1" applyFont="1" applyBorder="1" applyAlignment="1">
      <alignment horizontal="center" vertical="center"/>
    </xf>
    <xf numFmtId="166" fontId="8" fillId="0" borderId="16" xfId="1" applyFont="1" applyBorder="1" applyAlignment="1">
      <alignment horizontal="center" vertic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165" fontId="15" fillId="3" borderId="3" xfId="0" applyNumberFormat="1" applyFont="1" applyFill="1" applyBorder="1" applyAlignment="1">
      <alignment horizontal="center" vertical="center"/>
    </xf>
    <xf numFmtId="165" fontId="15" fillId="4" borderId="3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orbe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numFmt numFmtId="168" formatCode="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orbe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numFmt numFmtId="168" formatCode="0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numFmt numFmtId="167" formatCode="#,##0.00\ &quot;$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orbel"/>
        <scheme val="none"/>
      </font>
      <numFmt numFmtId="167" formatCode="#,##0.00\ &quot;$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font>
        <color rgb="FFFF0000"/>
      </font>
      <numFmt numFmtId="167" formatCode="#,##0.00\ &quot;$&quot;"/>
    </dxf>
    <dxf>
      <font>
        <color rgb="FFFF0000"/>
      </font>
      <numFmt numFmtId="167" formatCode="#,##0.00\ &quot;$&quot;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PERFORMANCE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504513338048507E-2"/>
          <c:y val="2.8595470111549108E-2"/>
          <c:w val="0.92944112543175106"/>
          <c:h val="0.90412148146809679"/>
        </c:manualLayout>
      </c:layout>
      <c:barChart>
        <c:barDir val="col"/>
        <c:grouping val="clustered"/>
        <c:ser>
          <c:idx val="0"/>
          <c:order val="0"/>
          <c:tx>
            <c:strRef>
              <c:f>Session!$A$1</c:f>
              <c:strCache>
                <c:ptCount val="1"/>
                <c:pt idx="0">
                  <c:v>Capital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[0]!Cap</c:f>
              <c:numCache>
                <c:formatCode>#,##0.00\ "$"</c:formatCode>
                <c:ptCount val="26"/>
                <c:pt idx="0">
                  <c:v>1800</c:v>
                </c:pt>
                <c:pt idx="1">
                  <c:v>1770</c:v>
                </c:pt>
                <c:pt idx="2">
                  <c:v>1822.5</c:v>
                </c:pt>
                <c:pt idx="3">
                  <c:v>1792.5</c:v>
                </c:pt>
                <c:pt idx="4">
                  <c:v>1845</c:v>
                </c:pt>
                <c:pt idx="5">
                  <c:v>1815</c:v>
                </c:pt>
                <c:pt idx="6">
                  <c:v>1815</c:v>
                </c:pt>
                <c:pt idx="7">
                  <c:v>1740</c:v>
                </c:pt>
                <c:pt idx="8">
                  <c:v>1792.5</c:v>
                </c:pt>
                <c:pt idx="9">
                  <c:v>1762.5</c:v>
                </c:pt>
                <c:pt idx="10">
                  <c:v>1687.5</c:v>
                </c:pt>
                <c:pt idx="11">
                  <c:v>1502.5</c:v>
                </c:pt>
                <c:pt idx="12">
                  <c:v>1052.5</c:v>
                </c:pt>
                <c:pt idx="13">
                  <c:v>1892.5</c:v>
                </c:pt>
                <c:pt idx="14">
                  <c:v>1913.5</c:v>
                </c:pt>
                <c:pt idx="15">
                  <c:v>1883.5</c:v>
                </c:pt>
                <c:pt idx="16">
                  <c:v>1936</c:v>
                </c:pt>
                <c:pt idx="17">
                  <c:v>1957</c:v>
                </c:pt>
                <c:pt idx="18">
                  <c:v>1927</c:v>
                </c:pt>
                <c:pt idx="19">
                  <c:v>1979.5</c:v>
                </c:pt>
                <c:pt idx="20">
                  <c:v>1949.5</c:v>
                </c:pt>
                <c:pt idx="21">
                  <c:v>1874.5</c:v>
                </c:pt>
                <c:pt idx="22">
                  <c:v>1874.5</c:v>
                </c:pt>
                <c:pt idx="23">
                  <c:v>2004</c:v>
                </c:pt>
                <c:pt idx="24">
                  <c:v>2025</c:v>
                </c:pt>
                <c:pt idx="25">
                  <c:v>2046</c:v>
                </c:pt>
              </c:numCache>
            </c:numRef>
          </c:val>
        </c:ser>
        <c:ser>
          <c:idx val="1"/>
          <c:order val="1"/>
          <c:tx>
            <c:strRef>
              <c:f>Session!$J$1</c:f>
              <c:strCache>
                <c:ptCount val="1"/>
                <c:pt idx="0">
                  <c:v>Capital final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>
                  <a:lumMod val="95000"/>
                  <a:lumOff val="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[0]!_Cap1</c:f>
              <c:numCache>
                <c:formatCode>_ * #,##0.00_)\ "$"_ ;_ * \(#,##0.00\)\ "$"_ ;_ * "-"??_)\ "$"_ ;_ @_ </c:formatCode>
                <c:ptCount val="26"/>
                <c:pt idx="0">
                  <c:v>1770</c:v>
                </c:pt>
                <c:pt idx="1">
                  <c:v>1822.5</c:v>
                </c:pt>
                <c:pt idx="2">
                  <c:v>1792.5</c:v>
                </c:pt>
                <c:pt idx="3">
                  <c:v>1845</c:v>
                </c:pt>
                <c:pt idx="4">
                  <c:v>1815</c:v>
                </c:pt>
                <c:pt idx="5">
                  <c:v>1815</c:v>
                </c:pt>
                <c:pt idx="6">
                  <c:v>1740</c:v>
                </c:pt>
                <c:pt idx="7">
                  <c:v>1792.5</c:v>
                </c:pt>
                <c:pt idx="8">
                  <c:v>1762.5</c:v>
                </c:pt>
                <c:pt idx="9">
                  <c:v>1687.5</c:v>
                </c:pt>
                <c:pt idx="10">
                  <c:v>1502.5</c:v>
                </c:pt>
                <c:pt idx="11">
                  <c:v>1052.5</c:v>
                </c:pt>
                <c:pt idx="12">
                  <c:v>1892.5</c:v>
                </c:pt>
                <c:pt idx="13">
                  <c:v>1913.5</c:v>
                </c:pt>
                <c:pt idx="14">
                  <c:v>1883.5</c:v>
                </c:pt>
                <c:pt idx="15">
                  <c:v>1936</c:v>
                </c:pt>
                <c:pt idx="16">
                  <c:v>1957</c:v>
                </c:pt>
                <c:pt idx="17">
                  <c:v>1927</c:v>
                </c:pt>
                <c:pt idx="18">
                  <c:v>1979.5</c:v>
                </c:pt>
                <c:pt idx="19">
                  <c:v>1949.5</c:v>
                </c:pt>
                <c:pt idx="20">
                  <c:v>1874.5</c:v>
                </c:pt>
                <c:pt idx="21">
                  <c:v>1874.5</c:v>
                </c:pt>
                <c:pt idx="22">
                  <c:v>2004</c:v>
                </c:pt>
                <c:pt idx="23">
                  <c:v>2025</c:v>
                </c:pt>
                <c:pt idx="24">
                  <c:v>2046</c:v>
                </c:pt>
                <c:pt idx="25">
                  <c:v>0</c:v>
                </c:pt>
              </c:numCache>
            </c:numRef>
          </c:val>
        </c:ser>
        <c:gapWidth val="0"/>
        <c:axId val="41002496"/>
        <c:axId val="41004416"/>
      </c:barChart>
      <c:scatterChart>
        <c:scatterStyle val="lineMarker"/>
        <c:ser>
          <c:idx val="2"/>
          <c:order val="2"/>
          <c:spPr>
            <a:ln w="19050">
              <a:noFill/>
            </a:ln>
          </c:spPr>
          <c:marker>
            <c:symbol val="diamond"/>
            <c:size val="10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yVal>
            <c:numRef>
              <c:f>[0]!Capv</c:f>
              <c:numCache>
                <c:formatCode>General</c:formatCode>
                <c:ptCount val="26"/>
                <c:pt idx="0">
                  <c:v>#N/A</c:v>
                </c:pt>
                <c:pt idx="1">
                  <c:v>1822.5</c:v>
                </c:pt>
                <c:pt idx="2">
                  <c:v>#N/A</c:v>
                </c:pt>
                <c:pt idx="3">
                  <c:v>1845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1792.5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1892.5</c:v>
                </c:pt>
                <c:pt idx="13">
                  <c:v>1913.5</c:v>
                </c:pt>
                <c:pt idx="14">
                  <c:v>#N/A</c:v>
                </c:pt>
                <c:pt idx="15">
                  <c:v>1936</c:v>
                </c:pt>
                <c:pt idx="16">
                  <c:v>1957</c:v>
                </c:pt>
                <c:pt idx="17">
                  <c:v>#N/A</c:v>
                </c:pt>
                <c:pt idx="18">
                  <c:v>1979.5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2004</c:v>
                </c:pt>
                <c:pt idx="23">
                  <c:v>2025</c:v>
                </c:pt>
                <c:pt idx="24">
                  <c:v>2046</c:v>
                </c:pt>
                <c:pt idx="25">
                  <c:v>0</c:v>
                </c:pt>
              </c:numCache>
            </c:numRef>
          </c:yVal>
        </c:ser>
        <c:ser>
          <c:idx val="3"/>
          <c:order val="3"/>
          <c:spPr>
            <a:ln w="19050">
              <a:noFill/>
            </a:ln>
          </c:spPr>
          <c:marker>
            <c:symbol val="diamond"/>
            <c:size val="10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yVal>
            <c:numRef>
              <c:f>[0]!CapR</c:f>
              <c:numCache>
                <c:formatCode>General</c:formatCode>
                <c:ptCount val="26"/>
                <c:pt idx="0">
                  <c:v>1770</c:v>
                </c:pt>
                <c:pt idx="1">
                  <c:v>#N/A</c:v>
                </c:pt>
                <c:pt idx="2">
                  <c:v>1792.5</c:v>
                </c:pt>
                <c:pt idx="3">
                  <c:v>#N/A</c:v>
                </c:pt>
                <c:pt idx="4">
                  <c:v>1815</c:v>
                </c:pt>
                <c:pt idx="5">
                  <c:v>#N/A</c:v>
                </c:pt>
                <c:pt idx="6">
                  <c:v>1740</c:v>
                </c:pt>
                <c:pt idx="7">
                  <c:v>#N/A</c:v>
                </c:pt>
                <c:pt idx="8">
                  <c:v>1762.5</c:v>
                </c:pt>
                <c:pt idx="9">
                  <c:v>1687.5</c:v>
                </c:pt>
                <c:pt idx="10">
                  <c:v>1502.5</c:v>
                </c:pt>
                <c:pt idx="11">
                  <c:v>1052.5</c:v>
                </c:pt>
                <c:pt idx="12">
                  <c:v>#N/A</c:v>
                </c:pt>
                <c:pt idx="13">
                  <c:v>#N/A</c:v>
                </c:pt>
                <c:pt idx="14">
                  <c:v>1883.5</c:v>
                </c:pt>
                <c:pt idx="15">
                  <c:v>#N/A</c:v>
                </c:pt>
                <c:pt idx="16">
                  <c:v>#N/A</c:v>
                </c:pt>
                <c:pt idx="17">
                  <c:v>1927</c:v>
                </c:pt>
                <c:pt idx="18">
                  <c:v>#N/A</c:v>
                </c:pt>
                <c:pt idx="19">
                  <c:v>1949.5</c:v>
                </c:pt>
                <c:pt idx="20">
                  <c:v>1874.5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yVal>
        </c:ser>
        <c:axId val="41002496"/>
        <c:axId val="41004416"/>
      </c:scatterChart>
      <c:catAx>
        <c:axId val="41002496"/>
        <c:scaling>
          <c:orientation val="minMax"/>
        </c:scaling>
        <c:axPos val="b"/>
        <c:numFmt formatCode="General" sourceLinked="1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04416"/>
        <c:crosses val="autoZero"/>
        <c:auto val="1"/>
        <c:lblAlgn val="ctr"/>
        <c:lblOffset val="10"/>
      </c:catAx>
      <c:valAx>
        <c:axId val="41004416"/>
        <c:scaling>
          <c:orientation val="minMax"/>
          <c:max val="3000"/>
          <c:min val="0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0\ &quot;$&quot;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02496"/>
        <c:crosses val="autoZero"/>
        <c:crossBetween val="between"/>
        <c:majorUnit val="10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5498819491030745"/>
          <c:y val="0.97476911350839457"/>
          <c:w val="0.11678841366681689"/>
          <c:h val="1.8502951248649424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107157</xdr:colOff>
      <xdr:row>1</xdr:row>
      <xdr:rowOff>11906</xdr:rowOff>
    </xdr:from>
    <xdr:to>
      <xdr:col>13</xdr:col>
      <xdr:colOff>416720</xdr:colOff>
      <xdr:row>5</xdr:row>
      <xdr:rowOff>142875</xdr:rowOff>
    </xdr:to>
    <xdr:sp macro="[0]!Inversion" textlink="">
      <xdr:nvSpPr>
        <xdr:cNvPr id="3" name="Double flèche horizontale 2"/>
        <xdr:cNvSpPr/>
      </xdr:nvSpPr>
      <xdr:spPr>
        <a:xfrm>
          <a:off x="9834563" y="238125"/>
          <a:ext cx="1976438" cy="988219"/>
        </a:xfrm>
        <a:prstGeom prst="leftRightArrow">
          <a:avLst/>
        </a:prstGeom>
        <a:solidFill>
          <a:schemeClr val="tx1">
            <a:lumMod val="85000"/>
            <a:lumOff val="1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fr-FR" sz="1400" b="1">
              <a:solidFill>
                <a:schemeClr val="bg1">
                  <a:lumMod val="95000"/>
                </a:schemeClr>
              </a:solidFill>
            </a:rPr>
            <a:t>Inversé</a:t>
          </a:r>
          <a:r>
            <a:rPr lang="fr-FR" sz="1800" b="1">
              <a:solidFill>
                <a:schemeClr val="bg1">
                  <a:lumMod val="95000"/>
                </a:schemeClr>
              </a:solidFill>
            </a:rPr>
            <a:t/>
          </a:r>
          <a:br>
            <a:rPr lang="fr-FR" sz="1800" b="1">
              <a:solidFill>
                <a:schemeClr val="bg1">
                  <a:lumMod val="95000"/>
                </a:schemeClr>
              </a:solidFill>
            </a:rPr>
          </a:br>
          <a:r>
            <a:rPr lang="fr-FR" sz="1400" b="1">
              <a:solidFill>
                <a:schemeClr val="bg1">
                  <a:lumMod val="95000"/>
                </a:schemeClr>
              </a:solidFill>
            </a:rPr>
            <a:t>Contrat</a:t>
          </a:r>
          <a:endParaRPr lang="fr-FR" sz="18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14</xdr:col>
      <xdr:colOff>19050</xdr:colOff>
      <xdr:row>0</xdr:row>
      <xdr:rowOff>0</xdr:rowOff>
    </xdr:from>
    <xdr:to>
      <xdr:col>27</xdr:col>
      <xdr:colOff>733425</xdr:colOff>
      <xdr:row>48</xdr:row>
      <xdr:rowOff>190500</xdr:rowOff>
    </xdr:to>
    <xdr:graphicFrame macro="">
      <xdr:nvGraphicFramePr>
        <xdr:cNvPr id="102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22" displayName="Tableau22" ref="A1:J66" insertRowShift="1" totalsRowShown="0" tableBorderDxfId="10">
  <tableColumns count="10">
    <tableColumn id="1" name="Capital" dataDxfId="9">
      <calculatedColumnFormula>IF(ISBLANK(J1),"",J1)</calculatedColumnFormula>
    </tableColumn>
    <tableColumn id="2" name="Mise $" dataDxfId="8">
      <calculatedColumnFormula>#REF!</calculatedColumnFormula>
    </tableColumn>
    <tableColumn id="3" name="Contrat" dataDxfId="7"/>
    <tableColumn id="4" name=" " dataDxfId="6">
      <calculatedColumnFormula>IF(C2="Au dessu",1,IF(C2="En dessou",2,IF(ISBLANK(C2),0,"")))</calculatedColumnFormula>
    </tableColumn>
    <tableColumn id="5" name="Prix marché" dataDxfId="5"/>
    <tableColumn id="6" name="Chrono" dataDxfId="4"/>
    <tableColumn id="7" name="Prix final" dataDxfId="3"/>
    <tableColumn id="8" name="  " dataDxfId="2">
      <calculatedColumnFormula>IF(ISBLANK(G2),"",IF(C2="Au dessu",IF(G2&lt;E2,1,IF(G2=E2,3,2)),IF(G2&lt;E2,2,IF(G2=E2,3,1))))</calculatedColumnFormula>
    </tableColumn>
    <tableColumn id="10" name="Date/Heure" dataDxfId="1"/>
    <tableColumn id="9" name="Capital final" dataDxfId="0" dataCellStyle="Monétaire">
      <calculatedColumnFormula>IF(ISBLANK(G2),"",IF(H2=1,A2-B2,IF(H2=3,Session!$A2,A2+(B2/100*70))))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Profondeur">
  <a:themeElements>
    <a:clrScheme name="Profondeur">
      <a:dk1>
        <a:sysClr val="windowText" lastClr="000000"/>
      </a:dk1>
      <a:lt1>
        <a:sysClr val="window" lastClr="FFFFFF"/>
      </a:lt1>
      <a:dk2>
        <a:srgbClr val="455F51"/>
      </a:dk2>
      <a:lt2>
        <a:srgbClr val="94D7E4"/>
      </a:lt2>
      <a:accent1>
        <a:srgbClr val="41AEBD"/>
      </a:accent1>
      <a:accent2>
        <a:srgbClr val="97E9D5"/>
      </a:accent2>
      <a:accent3>
        <a:srgbClr val="A2CF49"/>
      </a:accent3>
      <a:accent4>
        <a:srgbClr val="608F3D"/>
      </a:accent4>
      <a:accent5>
        <a:srgbClr val="F4DE3A"/>
      </a:accent5>
      <a:accent6>
        <a:srgbClr val="FCB11C"/>
      </a:accent6>
      <a:hlink>
        <a:srgbClr val="FBCA98"/>
      </a:hlink>
      <a:folHlink>
        <a:srgbClr val="D3B86D"/>
      </a:folHlink>
    </a:clrScheme>
    <a:fontScheme name="Profondeur">
      <a:majorFont>
        <a:latin typeface="Corbel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fondeu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Depth" id="{7BEAFC2A-325C-49C4-AC08-2B765DA903F9}" vid="{1735E755-43E6-43AA-ABA2-C989ECC79AF5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66"/>
  <sheetViews>
    <sheetView showGridLines="0" tabSelected="1" topLeftCell="B1" zoomScale="50" zoomScaleNormal="80" workbookViewId="0">
      <selection activeCell="AD27" sqref="AD27"/>
    </sheetView>
  </sheetViews>
  <sheetFormatPr baseColWidth="10" defaultRowHeight="18.75"/>
  <cols>
    <col min="1" max="1" width="11.625" bestFit="1" customWidth="1"/>
    <col min="2" max="2" width="20.875" style="2" customWidth="1"/>
    <col min="4" max="4" width="2.5" customWidth="1"/>
    <col min="5" max="5" width="11.25" customWidth="1"/>
    <col min="6" max="6" width="11.875" style="11" customWidth="1"/>
    <col min="7" max="7" width="9.625" customWidth="1"/>
    <col min="8" max="8" width="2.25" customWidth="1"/>
    <col min="9" max="9" width="19.5" customWidth="1"/>
    <col min="10" max="10" width="17.875" style="11" customWidth="1"/>
    <col min="11" max="11" width="10" style="11" customWidth="1"/>
    <col min="12" max="14" width="11.125" bestFit="1" customWidth="1"/>
    <col min="16" max="16" width="12.25" customWidth="1"/>
    <col min="17" max="17" width="11" style="1"/>
    <col min="18" max="19" width="11.25" style="1" customWidth="1"/>
    <col min="20" max="21" width="11" style="1"/>
  </cols>
  <sheetData>
    <row r="1" spans="1:25">
      <c r="A1" s="4" t="s">
        <v>0</v>
      </c>
      <c r="B1" s="5" t="s">
        <v>1</v>
      </c>
      <c r="C1" s="13" t="s">
        <v>2</v>
      </c>
      <c r="D1" s="14" t="s">
        <v>8</v>
      </c>
      <c r="E1" s="6" t="s">
        <v>3</v>
      </c>
      <c r="F1" s="10" t="s">
        <v>4</v>
      </c>
      <c r="G1" s="16" t="s">
        <v>5</v>
      </c>
      <c r="H1" s="17" t="s">
        <v>9</v>
      </c>
      <c r="I1" s="28" t="s">
        <v>14</v>
      </c>
      <c r="J1" s="27" t="s">
        <v>6</v>
      </c>
      <c r="K1" s="74" t="s">
        <v>15</v>
      </c>
      <c r="L1" s="55" t="s">
        <v>16</v>
      </c>
      <c r="M1" s="56"/>
      <c r="N1" s="57"/>
      <c r="O1" s="41"/>
      <c r="P1" s="41"/>
      <c r="V1" s="1"/>
      <c r="W1" s="1"/>
      <c r="X1" s="1"/>
      <c r="Y1" s="1"/>
    </row>
    <row r="2" spans="1:25" ht="17.25" customHeight="1">
      <c r="A2" s="7">
        <f>SUM(L12)</f>
        <v>1800</v>
      </c>
      <c r="B2" s="9">
        <f>IF(ISBLANK(G1),"",IF(H1=3,B1,IF(H1=1,IF(#REF!=1,IF(#REF!=1,IF(#REF!=1,IF(#REF!=1,IF(#REF!=1,8000,$L$32),$L$31),$L$30),$L$29),$L$28),$L$27)))</f>
        <v>30</v>
      </c>
      <c r="C2" s="15" t="s">
        <v>19</v>
      </c>
      <c r="D2" s="12">
        <f t="shared" ref="D2:D65" si="0">IF(C2="Au dessu",1,IF(C2="En dessou",2,IF(ISBLANK(C2),0,"")))</f>
        <v>1</v>
      </c>
      <c r="E2" s="20">
        <v>869</v>
      </c>
      <c r="F2" s="18" t="s">
        <v>17</v>
      </c>
      <c r="G2" s="22">
        <v>756</v>
      </c>
      <c r="H2" s="12">
        <f t="shared" ref="H2:H65" si="1">IF(ISBLANK(G2),"",IF(C2="Au dessu",IF(G2&lt;E2,1,IF(G2=E2,3,2)),IF(G2&lt;E2,2,IF(G2=E2,3,1))))</f>
        <v>1</v>
      </c>
      <c r="I2" s="29">
        <v>41571.562395775465</v>
      </c>
      <c r="J2" s="39">
        <f ca="1">IF(ISBLANK(G2),"",IF(H2=1,A2-B2,IF(H2=3,Session!$A2,A2+(B2/100*70))))</f>
        <v>1770</v>
      </c>
      <c r="K2" s="75">
        <f ca="1">SUM(Session!$G2-Session!$E2)</f>
        <v>-113</v>
      </c>
      <c r="L2" s="45"/>
      <c r="M2" s="40"/>
      <c r="N2" s="42"/>
      <c r="O2" s="41" t="e">
        <f>IF(J2&gt;A2,J2,NA())</f>
        <v>#N/A</v>
      </c>
      <c r="P2" s="41">
        <f>IF(J2&lt;A2,J2,NA())</f>
        <v>1770</v>
      </c>
      <c r="V2" s="1"/>
      <c r="W2" s="1"/>
      <c r="X2" s="1"/>
      <c r="Y2" s="1"/>
    </row>
    <row r="3" spans="1:25" ht="17.25" customHeight="1">
      <c r="A3" s="7">
        <f>IF(ISBLANK(J2),"",J2)</f>
        <v>1770</v>
      </c>
      <c r="B3" s="9">
        <f>IF(ISBLANK(G2),"",IF(H2=3,B2,IF(H2=1,IF(H1=1,IF(#REF!=1,IF(#REF!=1,IF(#REF!=1,IF(#REF!=1,8000,$L$32),$L$31),$L$30),$L$29),$L$28),$L$27)))</f>
        <v>75</v>
      </c>
      <c r="C3" s="15" t="s">
        <v>18</v>
      </c>
      <c r="D3" s="12">
        <f t="shared" si="0"/>
        <v>2</v>
      </c>
      <c r="E3" s="20">
        <v>647</v>
      </c>
      <c r="F3" s="18" t="s">
        <v>17</v>
      </c>
      <c r="G3" s="22">
        <v>456</v>
      </c>
      <c r="H3" s="12">
        <f t="shared" si="1"/>
        <v>2</v>
      </c>
      <c r="I3" s="29">
        <v>41572.562395775465</v>
      </c>
      <c r="J3" s="37">
        <f ca="1">IF(ISBLANK(G3),"",IF(H3=1,A3-B3,IF(H3=3,Session!$A3,A3+(B3/100*70))))</f>
        <v>1822.5</v>
      </c>
      <c r="K3" s="76">
        <f ca="1">SUM(Session!$G3-Session!$E3)</f>
        <v>-191</v>
      </c>
      <c r="L3" s="45"/>
      <c r="M3" s="40"/>
      <c r="N3" s="42"/>
      <c r="O3" s="41">
        <f t="shared" ref="O3:O33" si="2">IF(J3&gt;A3,J3,NA())</f>
        <v>1822.5</v>
      </c>
      <c r="P3" s="41" t="e">
        <f t="shared" ref="P3:P33" si="3">IF(J3&lt;A3,J3,NA())</f>
        <v>#N/A</v>
      </c>
      <c r="V3" s="1"/>
      <c r="W3" s="1"/>
      <c r="X3" s="1"/>
      <c r="Y3" s="1"/>
    </row>
    <row r="4" spans="1:25" ht="17.25" customHeight="1">
      <c r="A4" s="7">
        <f t="shared" ref="A4:A66" si="4">IF(ISBLANK(J3),"",J3)</f>
        <v>1822.5</v>
      </c>
      <c r="B4" s="9">
        <f>IF(ISBLANK(G3),"",IF(H3=3,B3,IF(H3=1,IF(H2=1,IF(H1=1,IF(#REF!=1,IF(#REF!=1,IF(#REF!=1,8000,$L$32),$L$31),$L$30),$L$29),$L$28),$L$27)))</f>
        <v>30</v>
      </c>
      <c r="C4" s="15" t="s">
        <v>18</v>
      </c>
      <c r="D4" s="12">
        <f t="shared" si="0"/>
        <v>2</v>
      </c>
      <c r="E4" s="20">
        <v>445</v>
      </c>
      <c r="F4" s="18" t="s">
        <v>17</v>
      </c>
      <c r="G4" s="22">
        <v>765</v>
      </c>
      <c r="H4" s="12">
        <f t="shared" si="1"/>
        <v>1</v>
      </c>
      <c r="I4" s="29">
        <v>41573.562395775465</v>
      </c>
      <c r="J4" s="37">
        <f ca="1">IF(ISBLANK(G4),"",IF(H4=1,A4-B4,IF(H4=3,Session!$A4,A4+(B4/100*70))))</f>
        <v>1792.5</v>
      </c>
      <c r="K4" s="75">
        <f ca="1">SUM(Session!$G4-Session!$E4)</f>
        <v>320</v>
      </c>
      <c r="L4" s="45"/>
      <c r="M4" s="40"/>
      <c r="N4" s="42"/>
      <c r="O4" s="41" t="e">
        <f t="shared" si="2"/>
        <v>#N/A</v>
      </c>
      <c r="P4" s="41">
        <f t="shared" si="3"/>
        <v>1792.5</v>
      </c>
      <c r="V4" s="1"/>
      <c r="W4" s="1"/>
      <c r="X4" s="1"/>
      <c r="Y4" s="1"/>
    </row>
    <row r="5" spans="1:25" ht="17.25" customHeight="1">
      <c r="A5" s="7">
        <f t="shared" si="4"/>
        <v>1792.5</v>
      </c>
      <c r="B5" s="9">
        <f>IF(ISBLANK(G4),"",IF(H4=3,B4,IF(H4=1,IF(H3=1,IF(H2=1,IF(H1=1,IF(#REF!=1,IF(#REF!=1,8000,$L$32),$L$31),$L$30),$L$29),$L$28),$L$27)))</f>
        <v>75</v>
      </c>
      <c r="C5" s="15" t="s">
        <v>18</v>
      </c>
      <c r="D5" s="12">
        <f t="shared" si="0"/>
        <v>2</v>
      </c>
      <c r="E5" s="20">
        <v>567</v>
      </c>
      <c r="F5" s="18" t="s">
        <v>17</v>
      </c>
      <c r="G5" s="22">
        <v>555</v>
      </c>
      <c r="H5" s="12">
        <f t="shared" si="1"/>
        <v>2</v>
      </c>
      <c r="I5" s="29">
        <v>41574.562395775465</v>
      </c>
      <c r="J5" s="37">
        <f ca="1">IF(ISBLANK(G5),"",IF(H5=1,A5-B5,IF(H5=3,Session!$A5,A5+(B5/100*70))))</f>
        <v>1845</v>
      </c>
      <c r="K5" s="76">
        <f ca="1">SUM(Session!$G5-Session!$E5)</f>
        <v>-12</v>
      </c>
      <c r="L5" s="45"/>
      <c r="M5" s="40"/>
      <c r="N5" s="42"/>
      <c r="O5" s="41">
        <f t="shared" si="2"/>
        <v>1845</v>
      </c>
      <c r="P5" s="41" t="e">
        <f t="shared" si="3"/>
        <v>#N/A</v>
      </c>
      <c r="V5" s="1"/>
      <c r="W5" s="1"/>
      <c r="X5" s="1"/>
      <c r="Y5" s="1"/>
    </row>
    <row r="6" spans="1:25" ht="17.25" customHeight="1" thickBot="1">
      <c r="A6" s="7">
        <f t="shared" si="4"/>
        <v>1845</v>
      </c>
      <c r="B6" s="9">
        <f>IF(ISBLANK(G5),"",IF(H5=3,B5,IF(H5=1,IF(H4=1,IF(H3=1,IF(H2=1,IF(H1=1,IF(#REF!=1,8000,$L$32),$L$31),$L$30),$L$29),$L$28),$L$27)))</f>
        <v>30</v>
      </c>
      <c r="C6" s="15" t="s">
        <v>19</v>
      </c>
      <c r="D6" s="12">
        <f t="shared" si="0"/>
        <v>1</v>
      </c>
      <c r="E6" s="20">
        <v>543</v>
      </c>
      <c r="F6" s="18" t="s">
        <v>17</v>
      </c>
      <c r="G6" s="22">
        <v>456</v>
      </c>
      <c r="H6" s="12">
        <f t="shared" si="1"/>
        <v>1</v>
      </c>
      <c r="I6" s="29">
        <v>41575.562395775465</v>
      </c>
      <c r="J6" s="37">
        <f ca="1">IF(ISBLANK(G6),"",IF(H6=1,A6-B6,IF(H6=3,Session!$A6,A6+(B6/100*70))))</f>
        <v>1815</v>
      </c>
      <c r="K6" s="75">
        <f ca="1">SUM(Session!$G6-Session!$E6)</f>
        <v>-87</v>
      </c>
      <c r="L6" s="46"/>
      <c r="M6" s="43"/>
      <c r="N6" s="44"/>
      <c r="O6" s="41" t="e">
        <f t="shared" si="2"/>
        <v>#N/A</v>
      </c>
      <c r="P6" s="41">
        <f t="shared" si="3"/>
        <v>1815</v>
      </c>
      <c r="V6" s="1"/>
      <c r="W6" s="1"/>
      <c r="X6" s="1"/>
      <c r="Y6" s="1"/>
    </row>
    <row r="7" spans="1:25" ht="17.25" customHeight="1" thickBot="1">
      <c r="A7" s="7">
        <f t="shared" si="4"/>
        <v>1815</v>
      </c>
      <c r="B7" s="9">
        <f>IF(ISBLANK(G6),"",IF(H6=3,B6,IF(H6=1,IF(H5=1,IF(H4=1,IF(H3=1,IF(H2=1,IF(H1=1,8000,$L$32),$L$31),$L$30),$L$29),$L$28),$L$27)))</f>
        <v>75</v>
      </c>
      <c r="C7" s="15" t="s">
        <v>18</v>
      </c>
      <c r="D7" s="12">
        <f t="shared" si="0"/>
        <v>2</v>
      </c>
      <c r="E7" s="20">
        <v>666</v>
      </c>
      <c r="F7" s="18" t="s">
        <v>17</v>
      </c>
      <c r="G7" s="22">
        <v>666</v>
      </c>
      <c r="H7" s="12">
        <f t="shared" si="1"/>
        <v>3</v>
      </c>
      <c r="I7" s="29">
        <v>41576.562395775465</v>
      </c>
      <c r="J7" s="37">
        <f ca="1">IF(ISBLANK(G7),"",IF(H7=1,A7-B7,IF(H7=3,Session!$A7,A7+(B7/100*70))))</f>
        <v>1815</v>
      </c>
      <c r="K7" s="76">
        <f ca="1">SUM(Session!$G7-Session!$E7)</f>
        <v>0</v>
      </c>
      <c r="L7" s="64" t="s">
        <v>7</v>
      </c>
      <c r="M7" s="64"/>
      <c r="N7" s="65"/>
      <c r="O7" s="41" t="e">
        <f t="shared" si="2"/>
        <v>#N/A</v>
      </c>
      <c r="P7" s="41" t="e">
        <f t="shared" si="3"/>
        <v>#N/A</v>
      </c>
      <c r="V7" s="1"/>
      <c r="W7" s="1"/>
      <c r="X7" s="1"/>
      <c r="Y7" s="1"/>
    </row>
    <row r="8" spans="1:25" ht="17.25" customHeight="1">
      <c r="A8" s="7">
        <f t="shared" si="4"/>
        <v>1815</v>
      </c>
      <c r="B8" s="9">
        <f>IF(ISBLANK(G7),"",IF(H7=3,B7,IF(H7=1,IF(H6=1,IF(H5=1,IF(H4=1,IF(H3=1,IF(H2=1,8000,$L$32),$L$31),$L$30),$L$29),$L$28),$L$27)))</f>
        <v>75</v>
      </c>
      <c r="C8" s="15" t="s">
        <v>18</v>
      </c>
      <c r="D8" s="12">
        <f t="shared" si="0"/>
        <v>2</v>
      </c>
      <c r="E8" s="20">
        <v>555</v>
      </c>
      <c r="F8" s="18" t="s">
        <v>17</v>
      </c>
      <c r="G8" s="22">
        <v>667</v>
      </c>
      <c r="H8" s="12">
        <f t="shared" si="1"/>
        <v>1</v>
      </c>
      <c r="I8" s="29">
        <v>41577.562395775465</v>
      </c>
      <c r="J8" s="37">
        <f ca="1">IF(ISBLANK(G8),"",IF(H8=1,A8-B8,IF(H8=3,Session!$A8,A8+(B8/100*70))))</f>
        <v>1740</v>
      </c>
      <c r="K8" s="75">
        <f ca="1">SUM(Session!$G8-Session!$E8)</f>
        <v>112</v>
      </c>
      <c r="L8" s="66">
        <f>LOOKUP(9^9,A:A)</f>
        <v>2046</v>
      </c>
      <c r="M8" s="66"/>
      <c r="N8" s="67"/>
      <c r="O8" s="41" t="e">
        <f t="shared" si="2"/>
        <v>#N/A</v>
      </c>
      <c r="P8" s="41">
        <f t="shared" si="3"/>
        <v>1740</v>
      </c>
      <c r="V8" s="1"/>
      <c r="W8" s="1"/>
      <c r="X8" s="1"/>
      <c r="Y8" s="1"/>
    </row>
    <row r="9" spans="1:25" ht="17.25" customHeight="1">
      <c r="A9" s="7">
        <f t="shared" si="4"/>
        <v>1740</v>
      </c>
      <c r="B9" s="9">
        <f>IF(ISBLANK(G8),"",IF(H8=3,B8,IF(H8=1,IF(H7=1,IF(H6=1,IF(H5=1,IF(H4=1,IF(H3=1,8000,$L$32),$L$31),$L$30),$L$29),$L$28),$L$27)))</f>
        <v>75</v>
      </c>
      <c r="C9" s="15" t="s">
        <v>18</v>
      </c>
      <c r="D9" s="12">
        <f t="shared" si="0"/>
        <v>2</v>
      </c>
      <c r="E9" s="20">
        <v>678</v>
      </c>
      <c r="F9" s="18" t="s">
        <v>17</v>
      </c>
      <c r="G9" s="22">
        <v>654</v>
      </c>
      <c r="H9" s="12">
        <f t="shared" si="1"/>
        <v>2</v>
      </c>
      <c r="I9" s="29">
        <v>41578.562395775465</v>
      </c>
      <c r="J9" s="37">
        <f ca="1">IF(ISBLANK(G9),"",IF(H9=1,A9-B9,IF(H9=3,Session!$A9,A9+(B9/100*70))))</f>
        <v>1792.5</v>
      </c>
      <c r="K9" s="76">
        <f ca="1">SUM(Session!$G9-Session!$E9)</f>
        <v>-24</v>
      </c>
      <c r="L9" s="68"/>
      <c r="M9" s="68"/>
      <c r="N9" s="69"/>
      <c r="O9" s="41">
        <f t="shared" si="2"/>
        <v>1792.5</v>
      </c>
      <c r="P9" s="41" t="e">
        <f t="shared" si="3"/>
        <v>#N/A</v>
      </c>
      <c r="V9" s="1"/>
      <c r="W9" s="1"/>
      <c r="X9" s="1"/>
      <c r="Y9" s="1"/>
    </row>
    <row r="10" spans="1:25" ht="17.25" customHeight="1" thickBot="1">
      <c r="A10" s="7">
        <f t="shared" si="4"/>
        <v>1792.5</v>
      </c>
      <c r="B10" s="9">
        <f>IF(ISBLANK(G9),"",IF(H9=3,B9,IF(H9=1,IF(H8=1,IF(H7=1,IF(H6=1,IF(H5=1,IF(H4=1,8000,$L$32),$L$31),$L$30),$L$29),$L$28),$L$27)))</f>
        <v>30</v>
      </c>
      <c r="C10" s="15" t="s">
        <v>19</v>
      </c>
      <c r="D10" s="12">
        <f t="shared" si="0"/>
        <v>1</v>
      </c>
      <c r="E10" s="20">
        <v>645</v>
      </c>
      <c r="F10" s="18" t="s">
        <v>17</v>
      </c>
      <c r="G10" s="22">
        <v>567</v>
      </c>
      <c r="H10" s="12">
        <f t="shared" si="1"/>
        <v>1</v>
      </c>
      <c r="I10" s="29">
        <v>41579.562395775465</v>
      </c>
      <c r="J10" s="37">
        <f ca="1">IF(ISBLANK(G10),"",IF(H10=1,A10-B10,IF(H10=3,Session!$A10,A10+(B10/100*70))))</f>
        <v>1762.5</v>
      </c>
      <c r="K10" s="75">
        <f ca="1">SUM(Session!$G10-Session!$E10)</f>
        <v>-78</v>
      </c>
      <c r="L10" s="70"/>
      <c r="M10" s="70"/>
      <c r="N10" s="71"/>
      <c r="O10" s="41" t="e">
        <f t="shared" si="2"/>
        <v>#N/A</v>
      </c>
      <c r="P10" s="41">
        <f t="shared" si="3"/>
        <v>1762.5</v>
      </c>
      <c r="V10" s="1"/>
      <c r="W10" s="1"/>
      <c r="X10" s="1"/>
      <c r="Y10" s="1"/>
    </row>
    <row r="11" spans="1:25" ht="17.25" customHeight="1" thickBot="1">
      <c r="A11" s="7">
        <f t="shared" si="4"/>
        <v>1762.5</v>
      </c>
      <c r="B11" s="9">
        <f>IF(ISBLANK(G10),"",IF(H10=3,B10,IF(H10=1,IF(H9=1,IF(H8=1,IF(H7=1,IF(H6=1,IF(H5=1,8000,$L$32),$L$31),$L$30),$L$29),$L$28),$L$27)))</f>
        <v>75</v>
      </c>
      <c r="C11" s="15" t="s">
        <v>18</v>
      </c>
      <c r="D11" s="12">
        <f t="shared" si="0"/>
        <v>2</v>
      </c>
      <c r="E11" s="20">
        <v>567</v>
      </c>
      <c r="F11" s="18" t="s">
        <v>17</v>
      </c>
      <c r="G11" s="22">
        <v>678</v>
      </c>
      <c r="H11" s="12">
        <f t="shared" si="1"/>
        <v>1</v>
      </c>
      <c r="I11" s="29">
        <v>41580.562395833331</v>
      </c>
      <c r="J11" s="37">
        <f ca="1">IF(ISBLANK(G11),"",IF(H11=1,A11-B11,IF(H11=3,Session!$A11,A11+(B11/100*70))))</f>
        <v>1687.5</v>
      </c>
      <c r="K11" s="76">
        <f ca="1">SUM(Session!$G11-Session!$E11)</f>
        <v>111</v>
      </c>
      <c r="L11" s="47" t="s">
        <v>10</v>
      </c>
      <c r="M11" s="47"/>
      <c r="N11" s="48"/>
      <c r="O11" s="41" t="e">
        <f t="shared" si="2"/>
        <v>#N/A</v>
      </c>
      <c r="P11" s="41">
        <f t="shared" si="3"/>
        <v>1687.5</v>
      </c>
      <c r="V11" s="1"/>
      <c r="W11" s="1"/>
      <c r="X11" s="1"/>
      <c r="Y11" s="1"/>
    </row>
    <row r="12" spans="1:25" ht="17.25" customHeight="1">
      <c r="A12" s="7">
        <f t="shared" si="4"/>
        <v>1687.5</v>
      </c>
      <c r="B12" s="9">
        <f t="shared" ref="B12:B66" si="5">IF(ISBLANK(G11),"",IF(H11=3,B11,IF(H11=1,IF(H10=1,IF(H9=1,IF(H8=1,IF(H7=1,IF(H6=1,8000,$L$32),$L$31),$L$30),$L$29),$L$28),$L$27)))</f>
        <v>185</v>
      </c>
      <c r="C12" s="15" t="s">
        <v>19</v>
      </c>
      <c r="D12" s="12">
        <f t="shared" si="0"/>
        <v>1</v>
      </c>
      <c r="E12" s="20">
        <v>666</v>
      </c>
      <c r="F12" s="18" t="s">
        <v>17</v>
      </c>
      <c r="G12" s="22">
        <v>654</v>
      </c>
      <c r="H12" s="12">
        <f t="shared" si="1"/>
        <v>1</v>
      </c>
      <c r="I12" s="29">
        <v>41580.562511574077</v>
      </c>
      <c r="J12" s="37">
        <f ca="1">IF(ISBLANK(G12),"",IF(H12=1,A12-B12,IF(H12=3,Session!$A12,A12+(B12/100*70))))</f>
        <v>1502.5</v>
      </c>
      <c r="K12" s="75">
        <f ca="1">SUM(Session!$G12-Session!$E12)</f>
        <v>-12</v>
      </c>
      <c r="L12" s="49">
        <v>1800</v>
      </c>
      <c r="M12" s="49"/>
      <c r="N12" s="50"/>
      <c r="O12" s="41" t="e">
        <f t="shared" si="2"/>
        <v>#N/A</v>
      </c>
      <c r="P12" s="41">
        <f t="shared" si="3"/>
        <v>1502.5</v>
      </c>
      <c r="V12" s="1"/>
      <c r="W12" s="1"/>
      <c r="X12" s="1"/>
      <c r="Y12" s="1"/>
    </row>
    <row r="13" spans="1:25" ht="17.25" customHeight="1">
      <c r="A13" s="7">
        <f t="shared" si="4"/>
        <v>1502.5</v>
      </c>
      <c r="B13" s="9">
        <f t="shared" si="5"/>
        <v>450</v>
      </c>
      <c r="C13" s="15" t="s">
        <v>18</v>
      </c>
      <c r="D13" s="12">
        <f t="shared" si="0"/>
        <v>2</v>
      </c>
      <c r="E13" s="20">
        <v>567</v>
      </c>
      <c r="F13" s="18" t="s">
        <v>17</v>
      </c>
      <c r="G13" s="22">
        <v>876</v>
      </c>
      <c r="H13" s="12">
        <f t="shared" si="1"/>
        <v>1</v>
      </c>
      <c r="I13" s="29">
        <v>41580.562696759262</v>
      </c>
      <c r="J13" s="37">
        <f ca="1">IF(ISBLANK(G13),"",IF(H13=1,A13-B13,IF(H13=3,Session!$A13,A13+(B13/100*70))))</f>
        <v>1052.5</v>
      </c>
      <c r="K13" s="76">
        <f ca="1">SUM(Session!$G13-Session!$E13)</f>
        <v>309</v>
      </c>
      <c r="L13" s="49"/>
      <c r="M13" s="49"/>
      <c r="N13" s="50"/>
      <c r="O13" s="41" t="e">
        <f t="shared" si="2"/>
        <v>#N/A</v>
      </c>
      <c r="P13" s="41">
        <f t="shared" si="3"/>
        <v>1052.5</v>
      </c>
      <c r="V13" s="1"/>
      <c r="W13" s="1"/>
      <c r="X13" s="1"/>
      <c r="Y13" s="1"/>
    </row>
    <row r="14" spans="1:25" ht="17.25" customHeight="1" thickBot="1">
      <c r="A14" s="7">
        <f t="shared" si="4"/>
        <v>1052.5</v>
      </c>
      <c r="B14" s="9">
        <f t="shared" si="5"/>
        <v>1200</v>
      </c>
      <c r="C14" s="15" t="s">
        <v>19</v>
      </c>
      <c r="D14" s="12">
        <f t="shared" si="0"/>
        <v>1</v>
      </c>
      <c r="E14" s="20">
        <v>757</v>
      </c>
      <c r="F14" s="18" t="s">
        <v>17</v>
      </c>
      <c r="G14" s="22">
        <v>777</v>
      </c>
      <c r="H14" s="12">
        <f t="shared" si="1"/>
        <v>2</v>
      </c>
      <c r="I14" s="29">
        <v>41580.562743055554</v>
      </c>
      <c r="J14" s="37">
        <f ca="1">IF(ISBLANK(G14),"",IF(H14=1,A14-B14,IF(H14=3,Session!$A14,A14+(B14/100*70))))</f>
        <v>1892.5</v>
      </c>
      <c r="K14" s="75">
        <f ca="1">SUM(Session!$G14-Session!$E14)</f>
        <v>20</v>
      </c>
      <c r="L14" s="51"/>
      <c r="M14" s="51"/>
      <c r="N14" s="52"/>
      <c r="O14" s="41">
        <f t="shared" si="2"/>
        <v>1892.5</v>
      </c>
      <c r="P14" s="41" t="e">
        <f t="shared" si="3"/>
        <v>#N/A</v>
      </c>
      <c r="V14" s="1"/>
      <c r="W14" s="1"/>
      <c r="X14" s="1"/>
      <c r="Y14" s="1"/>
    </row>
    <row r="15" spans="1:25" ht="17.25" customHeight="1" thickBot="1">
      <c r="A15" s="7">
        <f t="shared" si="4"/>
        <v>1892.5</v>
      </c>
      <c r="B15" s="9">
        <f t="shared" si="5"/>
        <v>30</v>
      </c>
      <c r="C15" s="15" t="s">
        <v>18</v>
      </c>
      <c r="D15" s="12">
        <f t="shared" si="0"/>
        <v>2</v>
      </c>
      <c r="E15" s="20">
        <v>775</v>
      </c>
      <c r="F15" s="18" t="s">
        <v>17</v>
      </c>
      <c r="G15" s="22">
        <v>577</v>
      </c>
      <c r="H15" s="12">
        <f t="shared" si="1"/>
        <v>2</v>
      </c>
      <c r="I15" s="29">
        <v>41580.562789351854</v>
      </c>
      <c r="J15" s="37">
        <f ca="1">IF(ISBLANK(G15),"",IF(H15=1,A15-B15,IF(H15=3,Session!$A15,A15+(B15/100*70))))</f>
        <v>1913.5</v>
      </c>
      <c r="K15" s="76">
        <f ca="1">SUM(Session!$G15-Session!$E15)</f>
        <v>-198</v>
      </c>
      <c r="L15" s="72" t="s">
        <v>11</v>
      </c>
      <c r="M15" s="72"/>
      <c r="N15" s="73"/>
      <c r="O15" s="41">
        <f t="shared" si="2"/>
        <v>1913.5</v>
      </c>
      <c r="P15" s="41" t="e">
        <f t="shared" si="3"/>
        <v>#N/A</v>
      </c>
      <c r="V15" s="1"/>
      <c r="W15" s="1"/>
      <c r="X15" s="1"/>
      <c r="Y15" s="1"/>
    </row>
    <row r="16" spans="1:25" ht="17.25" customHeight="1">
      <c r="A16" s="7">
        <f t="shared" si="4"/>
        <v>1913.5</v>
      </c>
      <c r="B16" s="9">
        <f t="shared" si="5"/>
        <v>30</v>
      </c>
      <c r="C16" s="15" t="s">
        <v>18</v>
      </c>
      <c r="D16" s="12">
        <f t="shared" si="0"/>
        <v>2</v>
      </c>
      <c r="E16" s="20">
        <v>554</v>
      </c>
      <c r="F16" s="18">
        <v>57</v>
      </c>
      <c r="G16" s="22">
        <v>556</v>
      </c>
      <c r="H16" s="12">
        <f t="shared" si="1"/>
        <v>1</v>
      </c>
      <c r="I16" s="29">
        <v>41580.563958333332</v>
      </c>
      <c r="J16" s="37">
        <f ca="1">IF(ISBLANK(G16),"",IF(H16=1,A16-B16,IF(H16=3,Session!$A16,A16+(B16/100*70))))</f>
        <v>1883.5</v>
      </c>
      <c r="K16" s="75">
        <f ca="1">SUM(Session!$G16-Session!$E16)</f>
        <v>2</v>
      </c>
      <c r="L16" s="62">
        <f>SUM(L8-L12)</f>
        <v>246</v>
      </c>
      <c r="M16" s="62"/>
      <c r="N16" s="63"/>
      <c r="O16" s="41" t="e">
        <f t="shared" si="2"/>
        <v>#N/A</v>
      </c>
      <c r="P16" s="41">
        <f t="shared" si="3"/>
        <v>1883.5</v>
      </c>
      <c r="V16" s="1"/>
      <c r="W16" s="1"/>
      <c r="X16" s="1"/>
      <c r="Y16" s="1"/>
    </row>
    <row r="17" spans="1:25" ht="17.25" customHeight="1">
      <c r="A17" s="7">
        <f t="shared" si="4"/>
        <v>1883.5</v>
      </c>
      <c r="B17" s="9">
        <f t="shared" si="5"/>
        <v>75</v>
      </c>
      <c r="C17" s="15" t="s">
        <v>18</v>
      </c>
      <c r="D17" s="12">
        <f t="shared" si="0"/>
        <v>2</v>
      </c>
      <c r="E17" s="20">
        <v>664</v>
      </c>
      <c r="F17" s="18">
        <v>54</v>
      </c>
      <c r="G17" s="22">
        <v>455</v>
      </c>
      <c r="H17" s="12">
        <f t="shared" si="1"/>
        <v>2</v>
      </c>
      <c r="I17" s="29">
        <v>41580.563993055555</v>
      </c>
      <c r="J17" s="37">
        <f ca="1">IF(ISBLANK(G17),"",IF(H17=1,A17-B17,IF(H17=3,Session!$A17,A17+(B17/100*70))))</f>
        <v>1936</v>
      </c>
      <c r="K17" s="76">
        <f ca="1">SUM(Session!$G17-Session!$E17)</f>
        <v>-209</v>
      </c>
      <c r="L17" s="58"/>
      <c r="M17" s="58"/>
      <c r="N17" s="59"/>
      <c r="O17" s="41">
        <f t="shared" si="2"/>
        <v>1936</v>
      </c>
      <c r="P17" s="41" t="e">
        <f t="shared" si="3"/>
        <v>#N/A</v>
      </c>
      <c r="V17" s="1"/>
      <c r="W17" s="1"/>
      <c r="X17" s="1"/>
      <c r="Y17" s="1"/>
    </row>
    <row r="18" spans="1:25" ht="17.25" customHeight="1" thickBot="1">
      <c r="A18" s="7">
        <f t="shared" si="4"/>
        <v>1936</v>
      </c>
      <c r="B18" s="9">
        <f t="shared" si="5"/>
        <v>30</v>
      </c>
      <c r="C18" s="15" t="s">
        <v>18</v>
      </c>
      <c r="D18" s="12">
        <f t="shared" si="0"/>
        <v>2</v>
      </c>
      <c r="E18" s="20">
        <v>676</v>
      </c>
      <c r="F18" s="18">
        <v>44</v>
      </c>
      <c r="G18" s="22">
        <v>466</v>
      </c>
      <c r="H18" s="12">
        <f t="shared" si="1"/>
        <v>2</v>
      </c>
      <c r="I18" s="29">
        <v>41580.564027777778</v>
      </c>
      <c r="J18" s="37">
        <f ca="1">IF(ISBLANK(G18),"",IF(H18=1,A18-B18,IF(H18=3,Session!$A18,A18+(B18/100*70))))</f>
        <v>1957</v>
      </c>
      <c r="K18" s="75">
        <f ca="1">SUM(Session!$G18-Session!$E18)</f>
        <v>-210</v>
      </c>
      <c r="L18" s="60"/>
      <c r="M18" s="60"/>
      <c r="N18" s="61"/>
      <c r="O18" s="41">
        <f t="shared" si="2"/>
        <v>1957</v>
      </c>
      <c r="P18" s="41" t="e">
        <f t="shared" si="3"/>
        <v>#N/A</v>
      </c>
      <c r="V18" s="1"/>
      <c r="W18" s="1"/>
      <c r="X18" s="1"/>
      <c r="Y18" s="1"/>
    </row>
    <row r="19" spans="1:25" ht="17.25" customHeight="1">
      <c r="A19" s="7">
        <f t="shared" si="4"/>
        <v>1957</v>
      </c>
      <c r="B19" s="9">
        <f t="shared" si="5"/>
        <v>30</v>
      </c>
      <c r="C19" s="15" t="s">
        <v>18</v>
      </c>
      <c r="D19" s="12">
        <f t="shared" si="0"/>
        <v>2</v>
      </c>
      <c r="E19" s="20">
        <v>678</v>
      </c>
      <c r="F19" s="18">
        <v>48</v>
      </c>
      <c r="G19" s="22">
        <v>756</v>
      </c>
      <c r="H19" s="12">
        <f t="shared" si="1"/>
        <v>1</v>
      </c>
      <c r="I19" s="29">
        <v>41580.564097222225</v>
      </c>
      <c r="J19" s="37">
        <f ca="1">IF(ISBLANK(G19),"",IF(H19=1,A19-B19,IF(H19=3,Session!$A19,A19+(B19/100*70))))</f>
        <v>1927</v>
      </c>
      <c r="K19" s="76">
        <f ca="1">SUM(Session!$G19-Session!$E19)</f>
        <v>78</v>
      </c>
      <c r="L19" s="32"/>
      <c r="M19" s="33"/>
      <c r="N19" s="32"/>
      <c r="O19" s="41" t="e">
        <f t="shared" si="2"/>
        <v>#N/A</v>
      </c>
      <c r="P19" s="41">
        <f t="shared" si="3"/>
        <v>1927</v>
      </c>
    </row>
    <row r="20" spans="1:25" ht="17.25" customHeight="1">
      <c r="A20" s="7">
        <f t="shared" si="4"/>
        <v>1927</v>
      </c>
      <c r="B20" s="9">
        <f t="shared" si="5"/>
        <v>75</v>
      </c>
      <c r="C20" s="15" t="s">
        <v>18</v>
      </c>
      <c r="D20" s="12">
        <f t="shared" si="0"/>
        <v>2</v>
      </c>
      <c r="E20" s="20">
        <v>446</v>
      </c>
      <c r="F20" s="18">
        <v>58</v>
      </c>
      <c r="G20" s="22">
        <v>444</v>
      </c>
      <c r="H20" s="12">
        <f t="shared" si="1"/>
        <v>2</v>
      </c>
      <c r="I20" s="29">
        <v>41580.564131944448</v>
      </c>
      <c r="J20" s="37">
        <f ca="1">IF(ISBLANK(G20),"",IF(H20=1,A20-B20,IF(H20=3,Session!$A20,A20+(B20/100*70))))</f>
        <v>1979.5</v>
      </c>
      <c r="K20" s="75">
        <f ca="1">SUM(Session!$G20-Session!$E20)</f>
        <v>-2</v>
      </c>
      <c r="L20" s="32"/>
      <c r="M20" s="32"/>
      <c r="N20" s="32"/>
      <c r="O20" s="41">
        <f t="shared" si="2"/>
        <v>1979.5</v>
      </c>
      <c r="P20" s="41" t="e">
        <f t="shared" si="3"/>
        <v>#N/A</v>
      </c>
    </row>
    <row r="21" spans="1:25" ht="17.25" customHeight="1">
      <c r="A21" s="7">
        <f t="shared" si="4"/>
        <v>1979.5</v>
      </c>
      <c r="B21" s="9">
        <f t="shared" si="5"/>
        <v>30</v>
      </c>
      <c r="C21" s="15" t="s">
        <v>18</v>
      </c>
      <c r="D21" s="12">
        <f t="shared" si="0"/>
        <v>2</v>
      </c>
      <c r="E21" s="20">
        <v>667</v>
      </c>
      <c r="F21" s="18" t="s">
        <v>17</v>
      </c>
      <c r="G21" s="22">
        <v>678</v>
      </c>
      <c r="H21" s="12">
        <f t="shared" si="1"/>
        <v>1</v>
      </c>
      <c r="I21" s="29">
        <v>41580.564201388886</v>
      </c>
      <c r="J21" s="37">
        <f ca="1">IF(ISBLANK(G21),"",IF(H21=1,A21-B21,IF(H21=3,Session!$A21,A21+(B21/100*70))))</f>
        <v>1949.5</v>
      </c>
      <c r="K21" s="76">
        <f ca="1">SUM(Session!$G21-Session!$E21)</f>
        <v>11</v>
      </c>
      <c r="L21" s="32"/>
      <c r="M21" s="32"/>
      <c r="N21" s="32"/>
      <c r="O21" s="41" t="e">
        <f t="shared" si="2"/>
        <v>#N/A</v>
      </c>
      <c r="P21" s="41">
        <f t="shared" si="3"/>
        <v>1949.5</v>
      </c>
    </row>
    <row r="22" spans="1:25" ht="17.25" customHeight="1">
      <c r="A22" s="7">
        <f t="shared" si="4"/>
        <v>1949.5</v>
      </c>
      <c r="B22" s="9">
        <f t="shared" si="5"/>
        <v>75</v>
      </c>
      <c r="C22" s="15" t="s">
        <v>18</v>
      </c>
      <c r="D22" s="12">
        <f t="shared" si="0"/>
        <v>2</v>
      </c>
      <c r="E22" s="20">
        <v>556</v>
      </c>
      <c r="F22" s="18">
        <v>54</v>
      </c>
      <c r="G22" s="22">
        <v>667</v>
      </c>
      <c r="H22" s="12">
        <f t="shared" si="1"/>
        <v>1</v>
      </c>
      <c r="I22" s="29">
        <v>41580.564456018517</v>
      </c>
      <c r="J22" s="37">
        <f ca="1">IF(ISBLANK(G22),"",IF(H22=1,A22-B22,IF(H22=3,Session!$A22,A22+(B22/100*70))))</f>
        <v>1874.5</v>
      </c>
      <c r="K22" s="75">
        <f ca="1">SUM(Session!$G22-Session!$E22)</f>
        <v>111</v>
      </c>
      <c r="L22" s="32"/>
      <c r="M22" s="32"/>
      <c r="N22" s="32"/>
      <c r="O22" s="41" t="e">
        <f t="shared" si="2"/>
        <v>#N/A</v>
      </c>
      <c r="P22" s="41">
        <f t="shared" si="3"/>
        <v>1874.5</v>
      </c>
    </row>
    <row r="23" spans="1:25" ht="17.25" customHeight="1">
      <c r="A23" s="7">
        <f t="shared" si="4"/>
        <v>1874.5</v>
      </c>
      <c r="B23" s="9">
        <f t="shared" si="5"/>
        <v>185</v>
      </c>
      <c r="C23" s="15" t="s">
        <v>18</v>
      </c>
      <c r="D23" s="12">
        <f t="shared" si="0"/>
        <v>2</v>
      </c>
      <c r="E23" s="20">
        <v>776</v>
      </c>
      <c r="F23" s="18">
        <v>48</v>
      </c>
      <c r="G23" s="22">
        <v>776</v>
      </c>
      <c r="H23" s="12">
        <f t="shared" si="1"/>
        <v>3</v>
      </c>
      <c r="I23" s="29">
        <v>41580.564479166664</v>
      </c>
      <c r="J23" s="37">
        <f ca="1">IF(ISBLANK(G23),"",IF(H23=1,A23-B23,IF(H23=3,Session!$A23,A23+(B23/100*70))))</f>
        <v>1874.5</v>
      </c>
      <c r="K23" s="76">
        <f ca="1">SUM(Session!$G23-Session!$E23)</f>
        <v>0</v>
      </c>
      <c r="L23" s="32"/>
      <c r="M23" s="32"/>
      <c r="N23" s="32"/>
      <c r="O23" s="41" t="e">
        <f t="shared" si="2"/>
        <v>#N/A</v>
      </c>
      <c r="P23" s="41" t="e">
        <f t="shared" si="3"/>
        <v>#N/A</v>
      </c>
    </row>
    <row r="24" spans="1:25" ht="17.25" customHeight="1">
      <c r="A24" s="7">
        <f t="shared" si="4"/>
        <v>1874.5</v>
      </c>
      <c r="B24" s="9">
        <f t="shared" si="5"/>
        <v>185</v>
      </c>
      <c r="C24" s="15" t="s">
        <v>18</v>
      </c>
      <c r="D24" s="12">
        <f t="shared" si="0"/>
        <v>2</v>
      </c>
      <c r="E24" s="20">
        <v>775</v>
      </c>
      <c r="F24" s="18">
        <v>48</v>
      </c>
      <c r="G24" s="22">
        <v>577</v>
      </c>
      <c r="H24" s="12">
        <f t="shared" si="1"/>
        <v>2</v>
      </c>
      <c r="I24" s="29">
        <v>41580.564525462964</v>
      </c>
      <c r="J24" s="37">
        <f ca="1">IF(ISBLANK(G24),"",IF(H24=1,A24-B24,IF(H24=3,Session!$A24,A24+(B24/100*70))))</f>
        <v>2004</v>
      </c>
      <c r="K24" s="75">
        <f ca="1">SUM(Session!$G24-Session!$E24)</f>
        <v>-198</v>
      </c>
      <c r="L24" s="32"/>
      <c r="M24" s="32"/>
      <c r="N24" s="32"/>
      <c r="O24" s="41">
        <f t="shared" si="2"/>
        <v>2004</v>
      </c>
      <c r="P24" s="41" t="e">
        <f t="shared" si="3"/>
        <v>#N/A</v>
      </c>
    </row>
    <row r="25" spans="1:25" ht="17.25" customHeight="1">
      <c r="A25" s="7">
        <f t="shared" si="4"/>
        <v>2004</v>
      </c>
      <c r="B25" s="9">
        <f t="shared" si="5"/>
        <v>30</v>
      </c>
      <c r="C25" s="15" t="s">
        <v>19</v>
      </c>
      <c r="D25" s="12">
        <f t="shared" si="0"/>
        <v>1</v>
      </c>
      <c r="E25" s="20">
        <v>787</v>
      </c>
      <c r="F25" s="18">
        <v>45</v>
      </c>
      <c r="G25" s="22">
        <v>876</v>
      </c>
      <c r="H25" s="12">
        <f t="shared" si="1"/>
        <v>2</v>
      </c>
      <c r="I25" s="29">
        <v>41580.564571759256</v>
      </c>
      <c r="J25" s="37">
        <f ca="1">IF(ISBLANK(G25),"",IF(H25=1,A25-B25,IF(H25=3,Session!$A25,A25+(B25/100*70))))</f>
        <v>2025</v>
      </c>
      <c r="K25" s="76">
        <f ca="1">SUM(Session!$G25-Session!$E25)</f>
        <v>89</v>
      </c>
      <c r="L25" s="32"/>
      <c r="M25" s="32"/>
      <c r="N25" s="32"/>
      <c r="O25" s="41">
        <f t="shared" si="2"/>
        <v>2025</v>
      </c>
      <c r="P25" s="41" t="e">
        <f t="shared" si="3"/>
        <v>#N/A</v>
      </c>
    </row>
    <row r="26" spans="1:25" ht="17.25" customHeight="1">
      <c r="A26" s="7">
        <f t="shared" si="4"/>
        <v>2025</v>
      </c>
      <c r="B26" s="9">
        <f t="shared" si="5"/>
        <v>30</v>
      </c>
      <c r="C26" s="15" t="s">
        <v>19</v>
      </c>
      <c r="D26" s="12">
        <f t="shared" si="0"/>
        <v>1</v>
      </c>
      <c r="E26" s="20">
        <v>788</v>
      </c>
      <c r="F26" s="18" t="s">
        <v>17</v>
      </c>
      <c r="G26" s="22">
        <v>998</v>
      </c>
      <c r="H26" s="12">
        <f t="shared" si="1"/>
        <v>2</v>
      </c>
      <c r="I26" s="29">
        <v>41580.564606481479</v>
      </c>
      <c r="J26" s="37">
        <f ca="1">IF(ISBLANK(G26),"",IF(H26=1,A26-B26,IF(H26=3,Session!$A26,A26+(B26/100*70))))</f>
        <v>2046</v>
      </c>
      <c r="K26" s="75">
        <f ca="1">SUM(Session!$G26-Session!$E26)</f>
        <v>210</v>
      </c>
      <c r="L26" s="34" t="s">
        <v>12</v>
      </c>
      <c r="M26" s="25" t="s">
        <v>13</v>
      </c>
      <c r="N26" s="24"/>
      <c r="O26" s="41">
        <f t="shared" si="2"/>
        <v>2046</v>
      </c>
      <c r="P26" s="41" t="e">
        <f t="shared" si="3"/>
        <v>#N/A</v>
      </c>
      <c r="V26" s="1"/>
      <c r="W26" s="1"/>
      <c r="X26" s="1"/>
      <c r="Y26" s="1"/>
    </row>
    <row r="27" spans="1:25" ht="17.25" customHeight="1">
      <c r="A27" s="7">
        <f t="shared" si="4"/>
        <v>2046</v>
      </c>
      <c r="B27" s="9">
        <f t="shared" si="5"/>
        <v>30</v>
      </c>
      <c r="C27" s="15"/>
      <c r="D27" s="12">
        <f t="shared" si="0"/>
        <v>0</v>
      </c>
      <c r="E27" s="20"/>
      <c r="F27" s="18"/>
      <c r="G27" s="22"/>
      <c r="H27" s="12" t="str">
        <f t="shared" si="1"/>
        <v/>
      </c>
      <c r="I27" s="29"/>
      <c r="J27" s="37" t="str">
        <f ca="1">IF(ISBLANK(G27),"",IF(H27=1,A27-B27,IF(H27=3,Session!$A27,A27+(B27/100*70))))</f>
        <v/>
      </c>
      <c r="K27" s="76">
        <f ca="1">SUM(Session!$G27-Session!$E27)</f>
        <v>0</v>
      </c>
      <c r="L27" s="35">
        <v>30</v>
      </c>
      <c r="M27" s="23">
        <f>SUM(L27)*70%</f>
        <v>21</v>
      </c>
      <c r="N27" s="23">
        <f>SUM(N26-L27)</f>
        <v>-30</v>
      </c>
      <c r="O27" s="41" t="str">
        <f t="shared" si="2"/>
        <v/>
      </c>
      <c r="P27" s="41" t="e">
        <f t="shared" si="3"/>
        <v>#N/A</v>
      </c>
      <c r="V27" s="1"/>
      <c r="W27" s="1"/>
      <c r="X27" s="1"/>
      <c r="Y27" s="1"/>
    </row>
    <row r="28" spans="1:25" ht="17.25" customHeight="1">
      <c r="A28" s="7" t="str">
        <f t="shared" si="4"/>
        <v/>
      </c>
      <c r="B28" s="9" t="str">
        <f t="shared" si="5"/>
        <v/>
      </c>
      <c r="C28" s="15"/>
      <c r="D28" s="12">
        <f t="shared" si="0"/>
        <v>0</v>
      </c>
      <c r="E28" s="20"/>
      <c r="F28" s="18"/>
      <c r="G28" s="22"/>
      <c r="H28" s="12" t="str">
        <f t="shared" si="1"/>
        <v/>
      </c>
      <c r="I28" s="29"/>
      <c r="J28" s="37" t="str">
        <f ca="1">IF(ISBLANK(G28),"",IF(H28=1,A28-B28,IF(H28=3,Session!$A28,A28+(B28/100*70))))</f>
        <v/>
      </c>
      <c r="K28" s="75">
        <f ca="1">SUM(Session!$G28-Session!$E28)</f>
        <v>0</v>
      </c>
      <c r="L28" s="35">
        <v>75</v>
      </c>
      <c r="M28" s="23">
        <f>SUM(L28)*70%-L27</f>
        <v>22.5</v>
      </c>
      <c r="N28" s="23">
        <f>SUM(N26-L27-L28)</f>
        <v>-105</v>
      </c>
      <c r="O28" s="41" t="e">
        <f t="shared" si="2"/>
        <v>#N/A</v>
      </c>
      <c r="P28" s="41" t="e">
        <f t="shared" si="3"/>
        <v>#N/A</v>
      </c>
      <c r="V28" s="1"/>
      <c r="W28" s="1"/>
      <c r="X28" s="1"/>
      <c r="Y28" s="1"/>
    </row>
    <row r="29" spans="1:25" ht="17.25" customHeight="1">
      <c r="A29" s="7" t="str">
        <f t="shared" si="4"/>
        <v/>
      </c>
      <c r="B29" s="9" t="str">
        <f t="shared" si="5"/>
        <v/>
      </c>
      <c r="C29" s="15"/>
      <c r="D29" s="12">
        <f t="shared" si="0"/>
        <v>0</v>
      </c>
      <c r="E29" s="20"/>
      <c r="F29" s="18"/>
      <c r="G29" s="22"/>
      <c r="H29" s="12" t="str">
        <f t="shared" si="1"/>
        <v/>
      </c>
      <c r="I29" s="29"/>
      <c r="J29" s="37" t="str">
        <f ca="1">IF(ISBLANK(G29),"",IF(H29=1,A29-B29,IF(H29=3,Session!$A29,A29+(B29/100*70))))</f>
        <v/>
      </c>
      <c r="K29" s="76">
        <f ca="1">SUM(Session!$G29-Session!$E29)</f>
        <v>0</v>
      </c>
      <c r="L29" s="35">
        <v>185</v>
      </c>
      <c r="M29" s="23">
        <f>SUM(L29)*70%-L28-L27</f>
        <v>24.5</v>
      </c>
      <c r="N29" s="23">
        <f>SUM(N26-L27-L28-L29)</f>
        <v>-290</v>
      </c>
      <c r="O29" s="41" t="e">
        <f t="shared" si="2"/>
        <v>#N/A</v>
      </c>
      <c r="P29" s="41" t="e">
        <f t="shared" si="3"/>
        <v>#N/A</v>
      </c>
      <c r="V29" s="1"/>
      <c r="W29" s="1"/>
      <c r="X29" s="1"/>
      <c r="Y29" s="1"/>
    </row>
    <row r="30" spans="1:25" ht="17.25" customHeight="1">
      <c r="A30" s="7" t="str">
        <f t="shared" si="4"/>
        <v/>
      </c>
      <c r="B30" s="9" t="str">
        <f t="shared" si="5"/>
        <v/>
      </c>
      <c r="C30" s="15"/>
      <c r="D30" s="12">
        <f t="shared" si="0"/>
        <v>0</v>
      </c>
      <c r="E30" s="20"/>
      <c r="F30" s="18"/>
      <c r="G30" s="22"/>
      <c r="H30" s="12" t="str">
        <f t="shared" si="1"/>
        <v/>
      </c>
      <c r="I30" s="29"/>
      <c r="J30" s="37" t="str">
        <f ca="1">IF(ISBLANK(G30),"",IF(H30=1,A30-B30,IF(H30=3,Session!$A30,A30+(B30/100*70))))</f>
        <v/>
      </c>
      <c r="K30" s="75">
        <f ca="1">SUM(Session!$G30-Session!$E30)</f>
        <v>0</v>
      </c>
      <c r="L30" s="35">
        <v>450</v>
      </c>
      <c r="M30" s="23">
        <f>SUM(L30)*70%-L29-L27-L28</f>
        <v>25</v>
      </c>
      <c r="N30" s="23">
        <f>SUM(N26-L27-L28-L29-L30)</f>
        <v>-740</v>
      </c>
      <c r="O30" s="41" t="e">
        <f t="shared" si="2"/>
        <v>#N/A</v>
      </c>
      <c r="P30" s="41" t="e">
        <f t="shared" si="3"/>
        <v>#N/A</v>
      </c>
      <c r="V30" s="1"/>
      <c r="W30" s="1"/>
      <c r="X30" s="1"/>
      <c r="Y30" s="1"/>
    </row>
    <row r="31" spans="1:25" ht="17.25" customHeight="1">
      <c r="A31" s="7" t="str">
        <f t="shared" si="4"/>
        <v/>
      </c>
      <c r="B31" s="9" t="str">
        <f t="shared" si="5"/>
        <v/>
      </c>
      <c r="C31" s="15"/>
      <c r="D31" s="12">
        <f t="shared" si="0"/>
        <v>0</v>
      </c>
      <c r="E31" s="20"/>
      <c r="F31" s="18"/>
      <c r="G31" s="22"/>
      <c r="H31" s="12" t="str">
        <f t="shared" si="1"/>
        <v/>
      </c>
      <c r="I31" s="29"/>
      <c r="J31" s="37" t="str">
        <f ca="1">IF(ISBLANK(G31),"",IF(H31=1,A31-B31,IF(H31=3,Session!$A31,A31+(B31/100*70))))</f>
        <v/>
      </c>
      <c r="K31" s="76">
        <f ca="1">SUM(Session!$G31-Session!$E31)</f>
        <v>0</v>
      </c>
      <c r="L31" s="35">
        <v>1200</v>
      </c>
      <c r="M31" s="23">
        <f>SUM(L31)*70%-L27-L28-L29-L30</f>
        <v>100</v>
      </c>
      <c r="N31" s="23">
        <f>SUM(N26-L27-L28-L29-L30-L31)</f>
        <v>-1940</v>
      </c>
      <c r="O31" s="41" t="e">
        <f t="shared" si="2"/>
        <v>#N/A</v>
      </c>
      <c r="P31" s="41" t="e">
        <f t="shared" si="3"/>
        <v>#N/A</v>
      </c>
      <c r="V31" s="1"/>
      <c r="W31" s="1"/>
      <c r="X31" s="1"/>
      <c r="Y31" s="1"/>
    </row>
    <row r="32" spans="1:25" ht="17.25" customHeight="1">
      <c r="A32" s="7" t="str">
        <f t="shared" si="4"/>
        <v/>
      </c>
      <c r="B32" s="9" t="str">
        <f t="shared" si="5"/>
        <v/>
      </c>
      <c r="C32" s="15"/>
      <c r="D32" s="12">
        <f t="shared" si="0"/>
        <v>0</v>
      </c>
      <c r="E32" s="20"/>
      <c r="F32" s="18"/>
      <c r="G32" s="22"/>
      <c r="H32" s="12" t="str">
        <f t="shared" si="1"/>
        <v/>
      </c>
      <c r="I32" s="29"/>
      <c r="J32" s="37" t="str">
        <f ca="1">IF(ISBLANK(G32),"",IF(H32=1,A32-B32,IF(H32=3,Session!$A32,A32+(B32/100*70))))</f>
        <v/>
      </c>
      <c r="K32" s="75">
        <f ca="1">SUM(Session!$G32-Session!$E32)</f>
        <v>0</v>
      </c>
      <c r="L32" s="36">
        <v>3000</v>
      </c>
      <c r="M32" s="26">
        <f>SUM(L32)*70%-L28-L29-L30-L31</f>
        <v>190</v>
      </c>
      <c r="N32" s="26">
        <f>SUM(N27-L28-L29-L30-L31-L32)</f>
        <v>-4940</v>
      </c>
      <c r="O32" s="41" t="e">
        <f t="shared" si="2"/>
        <v>#N/A</v>
      </c>
      <c r="P32" s="41" t="e">
        <f t="shared" si="3"/>
        <v>#N/A</v>
      </c>
      <c r="V32" s="1"/>
      <c r="W32" s="1"/>
      <c r="X32" s="1"/>
      <c r="Y32" s="1"/>
    </row>
    <row r="33" spans="1:25" ht="17.25" customHeight="1">
      <c r="A33" s="7" t="str">
        <f t="shared" si="4"/>
        <v/>
      </c>
      <c r="B33" s="9" t="str">
        <f t="shared" si="5"/>
        <v/>
      </c>
      <c r="C33" s="15"/>
      <c r="D33" s="12">
        <f t="shared" si="0"/>
        <v>0</v>
      </c>
      <c r="E33" s="20"/>
      <c r="F33" s="18"/>
      <c r="G33" s="22"/>
      <c r="H33" s="12" t="str">
        <f t="shared" si="1"/>
        <v/>
      </c>
      <c r="I33" s="29"/>
      <c r="J33" s="37" t="str">
        <f ca="1">IF(ISBLANK(G33),"",IF(H33=1,A33-B33,IF(H33=3,Session!$A33,A33+(B33/100*70))))</f>
        <v/>
      </c>
      <c r="K33" s="76">
        <f ca="1">SUM(Session!$G33-Session!$E33)</f>
        <v>0</v>
      </c>
      <c r="L33" s="3"/>
      <c r="M33" s="1"/>
      <c r="N33" s="1"/>
      <c r="O33" s="41" t="e">
        <f t="shared" si="2"/>
        <v>#N/A</v>
      </c>
      <c r="P33" s="41" t="e">
        <f t="shared" si="3"/>
        <v>#N/A</v>
      </c>
      <c r="V33" s="1"/>
      <c r="W33" s="1"/>
      <c r="X33" s="1"/>
      <c r="Y33" s="1"/>
    </row>
    <row r="34" spans="1:25" ht="17.25" customHeight="1">
      <c r="A34" s="8" t="str">
        <f t="shared" si="4"/>
        <v/>
      </c>
      <c r="B34" s="9" t="str">
        <f t="shared" si="5"/>
        <v/>
      </c>
      <c r="C34" s="15"/>
      <c r="D34" s="12">
        <f t="shared" si="0"/>
        <v>0</v>
      </c>
      <c r="E34" s="21"/>
      <c r="F34" s="19"/>
      <c r="G34" s="22"/>
      <c r="H34" s="12" t="str">
        <f t="shared" si="1"/>
        <v/>
      </c>
      <c r="I34" s="30"/>
      <c r="J34" s="38" t="str">
        <f ca="1">IF(ISBLANK(G34),"",IF(H34=1,A34-B34,IF(H34=3,Session!$A34,A34+(B34/100*70))))</f>
        <v/>
      </c>
      <c r="K34" s="75">
        <f ca="1">SUM(Session!$G34-Session!$E34)</f>
        <v>0</v>
      </c>
      <c r="L34" s="3"/>
      <c r="M34" s="1"/>
      <c r="N34" s="1"/>
      <c r="O34" s="41" t="e">
        <f t="shared" ref="O34:O66" si="6">IF(J34&gt;A34,J34,NA())</f>
        <v>#N/A</v>
      </c>
      <c r="P34" s="41" t="e">
        <f t="shared" ref="P34:P66" si="7">IF(J34&lt;A34,J34,NA())</f>
        <v>#N/A</v>
      </c>
      <c r="V34" s="1"/>
      <c r="W34" s="1"/>
      <c r="X34" s="1"/>
      <c r="Y34" s="1"/>
    </row>
    <row r="35" spans="1:25" ht="21">
      <c r="A35" s="7" t="str">
        <f t="shared" si="4"/>
        <v/>
      </c>
      <c r="B35" s="9" t="str">
        <f t="shared" si="5"/>
        <v/>
      </c>
      <c r="C35" s="15"/>
      <c r="D35" s="12">
        <f t="shared" si="0"/>
        <v>0</v>
      </c>
      <c r="E35" s="20"/>
      <c r="F35" s="18"/>
      <c r="G35" s="22"/>
      <c r="H35" s="12" t="str">
        <f t="shared" si="1"/>
        <v/>
      </c>
      <c r="I35" s="29"/>
      <c r="J35" s="37" t="str">
        <f ca="1">IF(ISBLANK(G35),"",IF(H35=1,A35-B35,IF(H35=3,Session!$A35,A35+(B35/100*70))))</f>
        <v/>
      </c>
      <c r="K35" s="76">
        <f ca="1">SUM(Session!$G35-Session!$E35)</f>
        <v>0</v>
      </c>
      <c r="L35" s="1"/>
      <c r="M35" s="1"/>
      <c r="N35" s="1"/>
      <c r="O35" s="41" t="e">
        <f t="shared" si="6"/>
        <v>#N/A</v>
      </c>
      <c r="P35" s="41" t="e">
        <f t="shared" si="7"/>
        <v>#N/A</v>
      </c>
      <c r="V35" s="1"/>
      <c r="W35" s="1"/>
      <c r="X35" s="1"/>
      <c r="Y35" s="1"/>
    </row>
    <row r="36" spans="1:25" ht="21.75" thickBot="1">
      <c r="A36" s="8" t="str">
        <f t="shared" si="4"/>
        <v/>
      </c>
      <c r="B36" s="9" t="str">
        <f t="shared" si="5"/>
        <v/>
      </c>
      <c r="C36" s="15"/>
      <c r="D36" s="12">
        <f t="shared" si="0"/>
        <v>0</v>
      </c>
      <c r="E36" s="21"/>
      <c r="F36" s="19"/>
      <c r="G36" s="22"/>
      <c r="H36" s="12" t="str">
        <f t="shared" si="1"/>
        <v/>
      </c>
      <c r="I36" s="30"/>
      <c r="J36" s="38" t="str">
        <f ca="1">IF(ISBLANK(G36),"",IF(H36=1,A36-B36,IF(H36=3,Session!$A36,A36+(B36/100*70))))</f>
        <v/>
      </c>
      <c r="K36" s="75">
        <f ca="1">SUM(Session!$G36-Session!$E36)</f>
        <v>0</v>
      </c>
      <c r="L36" s="1"/>
      <c r="M36" s="1"/>
      <c r="N36" s="1"/>
      <c r="O36" s="41" t="e">
        <f t="shared" si="6"/>
        <v>#N/A</v>
      </c>
      <c r="P36" s="41" t="e">
        <f t="shared" si="7"/>
        <v>#N/A</v>
      </c>
      <c r="V36" s="1"/>
      <c r="W36" s="1"/>
      <c r="X36" s="1"/>
      <c r="Y36" s="1"/>
    </row>
    <row r="37" spans="1:25" ht="21.75" thickBot="1">
      <c r="A37" s="7" t="str">
        <f t="shared" si="4"/>
        <v/>
      </c>
      <c r="B37" s="9" t="str">
        <f t="shared" si="5"/>
        <v/>
      </c>
      <c r="C37" s="15"/>
      <c r="D37" s="12">
        <f t="shared" si="0"/>
        <v>0</v>
      </c>
      <c r="E37" s="20"/>
      <c r="F37" s="18"/>
      <c r="G37" s="22"/>
      <c r="H37" s="12" t="str">
        <f t="shared" si="1"/>
        <v/>
      </c>
      <c r="I37" s="29"/>
      <c r="J37" s="37" t="str">
        <f ca="1">IF(ISBLANK(G37),"",IF(H37=1,A37-B37,IF(H37=3,Session!$A37,A37+(B37/100*70))))</f>
        <v/>
      </c>
      <c r="K37" s="76">
        <f ca="1">SUM(Session!$G37-Session!$E37)</f>
        <v>0</v>
      </c>
      <c r="L37" s="64" t="s">
        <v>7</v>
      </c>
      <c r="M37" s="64"/>
      <c r="N37" s="65"/>
      <c r="O37" s="41" t="e">
        <f t="shared" si="6"/>
        <v>#N/A</v>
      </c>
      <c r="P37" s="41" t="e">
        <f t="shared" si="7"/>
        <v>#N/A</v>
      </c>
      <c r="V37" s="1"/>
      <c r="W37" s="1"/>
      <c r="X37" s="1"/>
      <c r="Y37" s="1"/>
    </row>
    <row r="38" spans="1:25" ht="20.25" customHeight="1">
      <c r="A38" s="8" t="str">
        <f t="shared" si="4"/>
        <v/>
      </c>
      <c r="B38" s="9" t="str">
        <f t="shared" si="5"/>
        <v/>
      </c>
      <c r="C38" s="15"/>
      <c r="D38" s="12">
        <f t="shared" si="0"/>
        <v>0</v>
      </c>
      <c r="E38" s="21"/>
      <c r="F38" s="19"/>
      <c r="G38" s="22"/>
      <c r="H38" s="12" t="str">
        <f t="shared" si="1"/>
        <v/>
      </c>
      <c r="I38" s="30"/>
      <c r="J38" s="38" t="str">
        <f ca="1">IF(ISBLANK(G38),"",IF(H38=1,A38-B38,IF(H38=3,Session!$A38,A38+(B38/100*70))))</f>
        <v/>
      </c>
      <c r="K38" s="75">
        <f ca="1">SUM(Session!$G38-Session!$E38)</f>
        <v>0</v>
      </c>
      <c r="L38" s="68">
        <f>LOOKUP(9^9,A:A)</f>
        <v>2046</v>
      </c>
      <c r="M38" s="68"/>
      <c r="N38" s="69"/>
      <c r="O38" s="41" t="e">
        <f t="shared" si="6"/>
        <v>#N/A</v>
      </c>
      <c r="P38" s="41" t="e">
        <f t="shared" si="7"/>
        <v>#N/A</v>
      </c>
      <c r="V38" s="1"/>
      <c r="W38" s="1"/>
      <c r="X38" s="1"/>
      <c r="Y38" s="1"/>
    </row>
    <row r="39" spans="1:25" ht="20.25" customHeight="1">
      <c r="A39" s="7" t="str">
        <f t="shared" si="4"/>
        <v/>
      </c>
      <c r="B39" s="9" t="str">
        <f t="shared" si="5"/>
        <v/>
      </c>
      <c r="C39" s="15"/>
      <c r="D39" s="12">
        <f t="shared" si="0"/>
        <v>0</v>
      </c>
      <c r="E39" s="20"/>
      <c r="F39" s="18"/>
      <c r="G39" s="22"/>
      <c r="H39" s="12" t="str">
        <f t="shared" si="1"/>
        <v/>
      </c>
      <c r="I39" s="29"/>
      <c r="J39" s="37" t="str">
        <f ca="1">IF(ISBLANK(G39),"",IF(H39=1,A39-B39,IF(H39=3,Session!$A39,A39+(B39/100*70))))</f>
        <v/>
      </c>
      <c r="K39" s="76">
        <f ca="1">SUM(Session!$G39-Session!$E39)</f>
        <v>0</v>
      </c>
      <c r="L39" s="68"/>
      <c r="M39" s="68"/>
      <c r="N39" s="69"/>
      <c r="O39" s="41" t="e">
        <f t="shared" si="6"/>
        <v>#N/A</v>
      </c>
      <c r="P39" s="41" t="e">
        <f t="shared" si="7"/>
        <v>#N/A</v>
      </c>
      <c r="V39" s="1"/>
      <c r="W39" s="1"/>
      <c r="X39" s="1"/>
      <c r="Y39" s="1"/>
    </row>
    <row r="40" spans="1:25" ht="20.25" customHeight="1" thickBot="1">
      <c r="A40" s="8" t="str">
        <f t="shared" si="4"/>
        <v/>
      </c>
      <c r="B40" s="9" t="str">
        <f t="shared" si="5"/>
        <v/>
      </c>
      <c r="C40" s="15"/>
      <c r="D40" s="12">
        <f t="shared" si="0"/>
        <v>0</v>
      </c>
      <c r="E40" s="21"/>
      <c r="F40" s="19"/>
      <c r="G40" s="22"/>
      <c r="H40" s="12" t="str">
        <f t="shared" si="1"/>
        <v/>
      </c>
      <c r="I40" s="30"/>
      <c r="J40" s="38" t="str">
        <f ca="1">IF(ISBLANK(G40),"",IF(H40=1,A40-B40,IF(H40=3,Session!$A40,A40+(B40/100*70))))</f>
        <v/>
      </c>
      <c r="K40" s="75">
        <f ca="1">SUM(Session!$G40-Session!$E40)</f>
        <v>0</v>
      </c>
      <c r="L40" s="70"/>
      <c r="M40" s="70"/>
      <c r="N40" s="71"/>
      <c r="O40" s="41" t="e">
        <f t="shared" si="6"/>
        <v>#N/A</v>
      </c>
      <c r="P40" s="41" t="e">
        <f t="shared" si="7"/>
        <v>#N/A</v>
      </c>
      <c r="V40" s="1"/>
      <c r="W40" s="1"/>
      <c r="X40" s="1"/>
      <c r="Y40" s="1"/>
    </row>
    <row r="41" spans="1:25" ht="20.25" customHeight="1" thickBot="1">
      <c r="A41" s="7" t="str">
        <f t="shared" si="4"/>
        <v/>
      </c>
      <c r="B41" s="9" t="str">
        <f t="shared" si="5"/>
        <v/>
      </c>
      <c r="C41" s="15"/>
      <c r="D41" s="12">
        <f t="shared" si="0"/>
        <v>0</v>
      </c>
      <c r="E41" s="20"/>
      <c r="F41" s="18"/>
      <c r="G41" s="22"/>
      <c r="H41" s="12" t="str">
        <f t="shared" si="1"/>
        <v/>
      </c>
      <c r="I41" s="29"/>
      <c r="J41" s="37" t="str">
        <f ca="1">IF(ISBLANK(G41),"",IF(H41=1,A41-B41,IF(H41=3,Session!$A41,A41+(B41/100*70))))</f>
        <v/>
      </c>
      <c r="K41" s="76">
        <f ca="1">SUM(Session!$G41-Session!$E41)</f>
        <v>0</v>
      </c>
      <c r="L41" s="47" t="s">
        <v>10</v>
      </c>
      <c r="M41" s="47"/>
      <c r="N41" s="48"/>
      <c r="O41" s="41" t="e">
        <f t="shared" si="6"/>
        <v>#N/A</v>
      </c>
      <c r="P41" s="41" t="e">
        <f t="shared" si="7"/>
        <v>#N/A</v>
      </c>
      <c r="V41" s="1"/>
      <c r="W41" s="1"/>
      <c r="X41" s="1"/>
      <c r="Y41" s="1"/>
    </row>
    <row r="42" spans="1:25" ht="21" customHeight="1">
      <c r="A42" s="8" t="str">
        <f t="shared" si="4"/>
        <v/>
      </c>
      <c r="B42" s="9" t="str">
        <f t="shared" si="5"/>
        <v/>
      </c>
      <c r="C42" s="15"/>
      <c r="D42" s="12">
        <f t="shared" si="0"/>
        <v>0</v>
      </c>
      <c r="E42" s="21"/>
      <c r="F42" s="19"/>
      <c r="G42" s="22"/>
      <c r="H42" s="12" t="str">
        <f t="shared" si="1"/>
        <v/>
      </c>
      <c r="I42" s="30"/>
      <c r="J42" s="38" t="str">
        <f ca="1">IF(ISBLANK(G42),"",IF(H42=1,A42-B42,IF(H42=3,Session!$A42,A42+(B42/100*70))))</f>
        <v/>
      </c>
      <c r="K42" s="75">
        <f ca="1">SUM(Session!$G42-Session!$E42)</f>
        <v>0</v>
      </c>
      <c r="L42" s="49">
        <v>1800</v>
      </c>
      <c r="M42" s="49"/>
      <c r="N42" s="50"/>
      <c r="O42" s="41" t="e">
        <f t="shared" si="6"/>
        <v>#N/A</v>
      </c>
      <c r="P42" s="41" t="e">
        <f t="shared" si="7"/>
        <v>#N/A</v>
      </c>
      <c r="V42" s="1"/>
      <c r="W42" s="1"/>
      <c r="X42" s="1"/>
      <c r="Y42" s="1"/>
    </row>
    <row r="43" spans="1:25" ht="20.25" customHeight="1">
      <c r="A43" s="7" t="str">
        <f t="shared" si="4"/>
        <v/>
      </c>
      <c r="B43" s="9" t="str">
        <f t="shared" si="5"/>
        <v/>
      </c>
      <c r="C43" s="15"/>
      <c r="D43" s="12">
        <f t="shared" si="0"/>
        <v>0</v>
      </c>
      <c r="E43" s="20"/>
      <c r="F43" s="18"/>
      <c r="G43" s="22"/>
      <c r="H43" s="12" t="str">
        <f t="shared" si="1"/>
        <v/>
      </c>
      <c r="I43" s="29"/>
      <c r="J43" s="37" t="str">
        <f ca="1">IF(ISBLANK(G43),"",IF(H43=1,A43-B43,IF(H43=3,Session!$A43,A43+(B43/100*70))))</f>
        <v/>
      </c>
      <c r="K43" s="76">
        <f ca="1">SUM(Session!$G43-Session!$E43)</f>
        <v>0</v>
      </c>
      <c r="L43" s="49"/>
      <c r="M43" s="49"/>
      <c r="N43" s="50"/>
      <c r="O43" s="41" t="e">
        <f t="shared" si="6"/>
        <v>#N/A</v>
      </c>
      <c r="P43" s="41" t="e">
        <f t="shared" si="7"/>
        <v>#N/A</v>
      </c>
      <c r="V43" s="1"/>
      <c r="W43" s="1"/>
      <c r="X43" s="1"/>
      <c r="Y43" s="1"/>
    </row>
    <row r="44" spans="1:25" ht="20.25" customHeight="1" thickBot="1">
      <c r="A44" s="8" t="str">
        <f t="shared" si="4"/>
        <v/>
      </c>
      <c r="B44" s="9" t="str">
        <f t="shared" si="5"/>
        <v/>
      </c>
      <c r="C44" s="15"/>
      <c r="D44" s="12">
        <f t="shared" si="0"/>
        <v>0</v>
      </c>
      <c r="E44" s="21"/>
      <c r="F44" s="19"/>
      <c r="G44" s="22"/>
      <c r="H44" s="12" t="str">
        <f t="shared" si="1"/>
        <v/>
      </c>
      <c r="I44" s="30"/>
      <c r="J44" s="38" t="str">
        <f ca="1">IF(ISBLANK(G44),"",IF(H44=1,A44-B44,IF(H44=3,Session!$A44,A44+(B44/100*70))))</f>
        <v/>
      </c>
      <c r="K44" s="75">
        <f ca="1">SUM(Session!$G44-Session!$E44)</f>
        <v>0</v>
      </c>
      <c r="L44" s="51"/>
      <c r="M44" s="51"/>
      <c r="N44" s="52"/>
      <c r="O44" s="41" t="e">
        <f t="shared" si="6"/>
        <v>#N/A</v>
      </c>
      <c r="P44" s="41" t="e">
        <f t="shared" si="7"/>
        <v>#N/A</v>
      </c>
      <c r="V44" s="1"/>
      <c r="W44" s="1"/>
      <c r="X44" s="1"/>
      <c r="Y44" s="1"/>
    </row>
    <row r="45" spans="1:25" ht="20.25" customHeight="1" thickBot="1">
      <c r="A45" s="7" t="str">
        <f t="shared" si="4"/>
        <v/>
      </c>
      <c r="B45" s="9" t="str">
        <f t="shared" si="5"/>
        <v/>
      </c>
      <c r="C45" s="15"/>
      <c r="D45" s="12">
        <f t="shared" si="0"/>
        <v>0</v>
      </c>
      <c r="E45" s="20"/>
      <c r="F45" s="18"/>
      <c r="G45" s="22"/>
      <c r="H45" s="12" t="str">
        <f t="shared" si="1"/>
        <v/>
      </c>
      <c r="I45" s="29"/>
      <c r="J45" s="37" t="str">
        <f ca="1">IF(ISBLANK(G45),"",IF(H45=1,A45-B45,IF(H45=3,Session!$A45,A45+(B45/100*70))))</f>
        <v/>
      </c>
      <c r="K45" s="76">
        <f ca="1">SUM(Session!$G45-Session!$E45)</f>
        <v>0</v>
      </c>
      <c r="L45" s="53" t="s">
        <v>11</v>
      </c>
      <c r="M45" s="53"/>
      <c r="N45" s="54"/>
      <c r="O45" s="41" t="e">
        <f t="shared" si="6"/>
        <v>#N/A</v>
      </c>
      <c r="P45" s="41" t="e">
        <f t="shared" si="7"/>
        <v>#N/A</v>
      </c>
      <c r="V45" s="1"/>
      <c r="W45" s="1"/>
      <c r="X45" s="1"/>
      <c r="Y45" s="1"/>
    </row>
    <row r="46" spans="1:25" ht="21" customHeight="1">
      <c r="A46" s="8" t="str">
        <f t="shared" si="4"/>
        <v/>
      </c>
      <c r="B46" s="9" t="str">
        <f t="shared" si="5"/>
        <v/>
      </c>
      <c r="C46" s="15"/>
      <c r="D46" s="12">
        <f t="shared" si="0"/>
        <v>0</v>
      </c>
      <c r="E46" s="21"/>
      <c r="F46" s="19"/>
      <c r="G46" s="22"/>
      <c r="H46" s="12" t="str">
        <f t="shared" si="1"/>
        <v/>
      </c>
      <c r="I46" s="30"/>
      <c r="J46" s="38" t="str">
        <f ca="1">IF(ISBLANK(G46),"",IF(H46=1,A46-B46,IF(H46=3,Session!$A46,A46+(B46/100*70))))</f>
        <v/>
      </c>
      <c r="K46" s="75">
        <f ca="1">SUM(Session!$G46-Session!$E46)</f>
        <v>0</v>
      </c>
      <c r="L46" s="58">
        <f>SUM(L38-L42)</f>
        <v>246</v>
      </c>
      <c r="M46" s="58"/>
      <c r="N46" s="59"/>
      <c r="O46" s="41" t="e">
        <f t="shared" si="6"/>
        <v>#N/A</v>
      </c>
      <c r="P46" s="41" t="e">
        <f t="shared" si="7"/>
        <v>#N/A</v>
      </c>
      <c r="V46" s="1"/>
      <c r="W46" s="1"/>
      <c r="X46" s="1"/>
      <c r="Y46" s="1"/>
    </row>
    <row r="47" spans="1:25" ht="20.25" customHeight="1">
      <c r="A47" s="7" t="str">
        <f t="shared" si="4"/>
        <v/>
      </c>
      <c r="B47" s="9" t="str">
        <f t="shared" si="5"/>
        <v/>
      </c>
      <c r="C47" s="15"/>
      <c r="D47" s="12">
        <f t="shared" si="0"/>
        <v>0</v>
      </c>
      <c r="E47" s="20"/>
      <c r="F47" s="18"/>
      <c r="G47" s="22"/>
      <c r="H47" s="12" t="str">
        <f t="shared" si="1"/>
        <v/>
      </c>
      <c r="I47" s="29"/>
      <c r="J47" s="37" t="str">
        <f ca="1">IF(ISBLANK(G47),"",IF(H47=1,A47-B47,IF(H47=3,Session!$A47,A47+(B47/100*70))))</f>
        <v/>
      </c>
      <c r="K47" s="76">
        <f ca="1">SUM(Session!$G47-Session!$E47)</f>
        <v>0</v>
      </c>
      <c r="L47" s="58"/>
      <c r="M47" s="58"/>
      <c r="N47" s="59"/>
      <c r="O47" s="41" t="e">
        <f t="shared" si="6"/>
        <v>#N/A</v>
      </c>
      <c r="P47" s="41" t="e">
        <f t="shared" si="7"/>
        <v>#N/A</v>
      </c>
      <c r="V47" s="1"/>
      <c r="W47" s="1"/>
      <c r="X47" s="1"/>
      <c r="Y47" s="1"/>
    </row>
    <row r="48" spans="1:25" ht="20.25" customHeight="1" thickBot="1">
      <c r="A48" s="8" t="str">
        <f t="shared" si="4"/>
        <v/>
      </c>
      <c r="B48" s="9" t="str">
        <f t="shared" si="5"/>
        <v/>
      </c>
      <c r="C48" s="15"/>
      <c r="D48" s="12">
        <f t="shared" si="0"/>
        <v>0</v>
      </c>
      <c r="E48" s="21"/>
      <c r="F48" s="19"/>
      <c r="G48" s="22"/>
      <c r="H48" s="12" t="str">
        <f t="shared" si="1"/>
        <v/>
      </c>
      <c r="I48" s="30"/>
      <c r="J48" s="38" t="str">
        <f ca="1">IF(ISBLANK(G48),"",IF(H48=1,A48-B48,IF(H48=3,Session!$A48,A48+(B48/100*70))))</f>
        <v/>
      </c>
      <c r="K48" s="75">
        <f ca="1">SUM(Session!$G48-Session!$E48)</f>
        <v>0</v>
      </c>
      <c r="L48" s="60"/>
      <c r="M48" s="60"/>
      <c r="N48" s="61"/>
      <c r="O48" s="41" t="e">
        <f t="shared" si="6"/>
        <v>#N/A</v>
      </c>
      <c r="P48" s="41" t="e">
        <f t="shared" si="7"/>
        <v>#N/A</v>
      </c>
      <c r="V48" s="1"/>
      <c r="W48" s="1"/>
      <c r="X48" s="1"/>
      <c r="Y48" s="1"/>
    </row>
    <row r="49" spans="1:25" ht="20.25" customHeight="1">
      <c r="A49" s="7" t="str">
        <f t="shared" si="4"/>
        <v/>
      </c>
      <c r="B49" s="9" t="str">
        <f t="shared" si="5"/>
        <v/>
      </c>
      <c r="C49" s="15"/>
      <c r="D49" s="12">
        <f t="shared" si="0"/>
        <v>0</v>
      </c>
      <c r="E49" s="20"/>
      <c r="F49" s="18"/>
      <c r="G49" s="22"/>
      <c r="H49" s="12" t="str">
        <f t="shared" si="1"/>
        <v/>
      </c>
      <c r="I49" s="29"/>
      <c r="J49" s="37" t="str">
        <f ca="1">IF(ISBLANK(G49),"",IF(H49=1,A49-B49,IF(H49=3,Session!$A49,A49+(B49/100*70))))</f>
        <v/>
      </c>
      <c r="K49" s="76">
        <f ca="1">SUM(Session!$G49-Session!$E49)</f>
        <v>0</v>
      </c>
      <c r="O49" s="41" t="e">
        <f t="shared" si="6"/>
        <v>#N/A</v>
      </c>
      <c r="P49" s="41" t="e">
        <f t="shared" si="7"/>
        <v>#N/A</v>
      </c>
      <c r="V49" s="1"/>
      <c r="W49" s="1"/>
      <c r="X49" s="1"/>
      <c r="Y49" s="1"/>
    </row>
    <row r="50" spans="1:25" ht="21" customHeight="1">
      <c r="A50" s="8" t="str">
        <f t="shared" si="4"/>
        <v/>
      </c>
      <c r="B50" s="9" t="str">
        <f t="shared" si="5"/>
        <v/>
      </c>
      <c r="C50" s="15"/>
      <c r="D50" s="12">
        <f t="shared" si="0"/>
        <v>0</v>
      </c>
      <c r="E50" s="21"/>
      <c r="F50" s="19"/>
      <c r="G50" s="22"/>
      <c r="H50" s="12" t="str">
        <f t="shared" si="1"/>
        <v/>
      </c>
      <c r="I50" s="30"/>
      <c r="J50" s="38" t="str">
        <f ca="1">IF(ISBLANK(G50),"",IF(H50=1,A50-B50,IF(H50=3,Session!$A50,A50+(B50/100*70))))</f>
        <v/>
      </c>
      <c r="K50" s="75">
        <f ca="1">SUM(Session!$G50-Session!$E50)</f>
        <v>0</v>
      </c>
      <c r="O50" s="41" t="e">
        <f t="shared" si="6"/>
        <v>#N/A</v>
      </c>
      <c r="P50" s="41" t="e">
        <f t="shared" si="7"/>
        <v>#N/A</v>
      </c>
      <c r="V50" s="1"/>
      <c r="W50" s="1"/>
      <c r="X50" s="1"/>
      <c r="Y50" s="1"/>
    </row>
    <row r="51" spans="1:25" ht="21">
      <c r="A51" s="7" t="str">
        <f t="shared" si="4"/>
        <v/>
      </c>
      <c r="B51" s="9" t="str">
        <f t="shared" si="5"/>
        <v/>
      </c>
      <c r="C51" s="15"/>
      <c r="D51" s="12">
        <f t="shared" si="0"/>
        <v>0</v>
      </c>
      <c r="E51" s="20"/>
      <c r="F51" s="18"/>
      <c r="G51" s="22"/>
      <c r="H51" s="12" t="str">
        <f t="shared" si="1"/>
        <v/>
      </c>
      <c r="I51" s="29"/>
      <c r="J51" s="37" t="str">
        <f ca="1">IF(ISBLANK(G51),"",IF(H51=1,A51-B51,IF(H51=3,Session!$A51,A51+(B51/100*70))))</f>
        <v/>
      </c>
      <c r="K51" s="76">
        <f ca="1">SUM(Session!$G51-Session!$E51)</f>
        <v>0</v>
      </c>
      <c r="O51" s="41" t="e">
        <f t="shared" si="6"/>
        <v>#N/A</v>
      </c>
      <c r="P51" s="41" t="e">
        <f t="shared" si="7"/>
        <v>#N/A</v>
      </c>
      <c r="V51" s="1"/>
      <c r="W51" s="1"/>
      <c r="X51" s="1"/>
      <c r="Y51" s="1"/>
    </row>
    <row r="52" spans="1:25" ht="21">
      <c r="A52" s="8" t="str">
        <f t="shared" si="4"/>
        <v/>
      </c>
      <c r="B52" s="9" t="str">
        <f t="shared" si="5"/>
        <v/>
      </c>
      <c r="C52" s="15"/>
      <c r="D52" s="12">
        <f t="shared" si="0"/>
        <v>0</v>
      </c>
      <c r="E52" s="21"/>
      <c r="F52" s="19"/>
      <c r="G52" s="22"/>
      <c r="H52" s="12" t="str">
        <f t="shared" si="1"/>
        <v/>
      </c>
      <c r="I52" s="30"/>
      <c r="J52" s="38" t="str">
        <f ca="1">IF(ISBLANK(G52),"",IF(H52=1,A52-B52,IF(H52=3,Session!$A52,A52+(B52/100*70))))</f>
        <v/>
      </c>
      <c r="K52" s="75">
        <f ca="1">SUM(Session!$G52-Session!$E52)</f>
        <v>0</v>
      </c>
      <c r="O52" s="41" t="e">
        <f t="shared" si="6"/>
        <v>#N/A</v>
      </c>
      <c r="P52" s="41" t="e">
        <f t="shared" si="7"/>
        <v>#N/A</v>
      </c>
      <c r="V52" s="1"/>
      <c r="W52" s="1"/>
      <c r="X52" s="1"/>
      <c r="Y52" s="1"/>
    </row>
    <row r="53" spans="1:25" ht="21">
      <c r="A53" s="7" t="str">
        <f t="shared" si="4"/>
        <v/>
      </c>
      <c r="B53" s="9" t="str">
        <f t="shared" si="5"/>
        <v/>
      </c>
      <c r="C53" s="15"/>
      <c r="D53" s="12">
        <f t="shared" si="0"/>
        <v>0</v>
      </c>
      <c r="E53" s="20"/>
      <c r="F53" s="18"/>
      <c r="G53" s="22"/>
      <c r="H53" s="12" t="str">
        <f t="shared" si="1"/>
        <v/>
      </c>
      <c r="I53" s="29"/>
      <c r="J53" s="37" t="str">
        <f ca="1">IF(ISBLANK(G53),"",IF(H53=1,A53-B53,IF(H53=3,Session!$A53,A53+(B53/100*70))))</f>
        <v/>
      </c>
      <c r="K53" s="76">
        <f ca="1">SUM(Session!$G53-Session!$E53)</f>
        <v>0</v>
      </c>
      <c r="L53" s="1"/>
      <c r="M53" s="1"/>
      <c r="N53" s="1"/>
      <c r="O53" s="41" t="e">
        <f t="shared" si="6"/>
        <v>#N/A</v>
      </c>
      <c r="P53" s="41" t="e">
        <f t="shared" si="7"/>
        <v>#N/A</v>
      </c>
      <c r="V53" s="1"/>
      <c r="W53" s="1"/>
      <c r="X53" s="1"/>
      <c r="Y53" s="1"/>
    </row>
    <row r="54" spans="1:25" ht="21">
      <c r="A54" s="8" t="str">
        <f t="shared" si="4"/>
        <v/>
      </c>
      <c r="B54" s="9" t="str">
        <f t="shared" si="5"/>
        <v/>
      </c>
      <c r="C54" s="15"/>
      <c r="D54" s="12">
        <f t="shared" si="0"/>
        <v>0</v>
      </c>
      <c r="E54" s="21"/>
      <c r="F54" s="19"/>
      <c r="G54" s="22"/>
      <c r="H54" s="12" t="str">
        <f t="shared" si="1"/>
        <v/>
      </c>
      <c r="I54" s="30"/>
      <c r="J54" s="38" t="str">
        <f ca="1">IF(ISBLANK(G54),"",IF(H54=1,A54-B54,IF(H54=3,Session!$A54,A54+(B54/100*70))))</f>
        <v/>
      </c>
      <c r="K54" s="75">
        <f ca="1">SUM(Session!$G54-Session!$E54)</f>
        <v>0</v>
      </c>
      <c r="O54" s="41" t="e">
        <f t="shared" si="6"/>
        <v>#N/A</v>
      </c>
      <c r="P54" s="41" t="e">
        <f t="shared" si="7"/>
        <v>#N/A</v>
      </c>
    </row>
    <row r="55" spans="1:25" ht="21">
      <c r="A55" s="7" t="str">
        <f t="shared" si="4"/>
        <v/>
      </c>
      <c r="B55" s="9" t="str">
        <f t="shared" si="5"/>
        <v/>
      </c>
      <c r="C55" s="15"/>
      <c r="D55" s="12">
        <f t="shared" si="0"/>
        <v>0</v>
      </c>
      <c r="E55" s="20"/>
      <c r="F55" s="18"/>
      <c r="G55" s="22"/>
      <c r="H55" s="12" t="str">
        <f t="shared" si="1"/>
        <v/>
      </c>
      <c r="I55" s="29"/>
      <c r="J55" s="37" t="str">
        <f ca="1">IF(ISBLANK(G55),"",IF(H55=1,A55-B55,IF(H55=3,Session!$A55,A55+(B55/100*70))))</f>
        <v/>
      </c>
      <c r="K55" s="76">
        <f ca="1">SUM(Session!$G55-Session!$E55)</f>
        <v>0</v>
      </c>
      <c r="O55" s="41" t="e">
        <f t="shared" si="6"/>
        <v>#N/A</v>
      </c>
      <c r="P55" s="41" t="e">
        <f t="shared" si="7"/>
        <v>#N/A</v>
      </c>
    </row>
    <row r="56" spans="1:25" ht="21">
      <c r="A56" s="8" t="str">
        <f t="shared" si="4"/>
        <v/>
      </c>
      <c r="B56" s="9" t="str">
        <f t="shared" si="5"/>
        <v/>
      </c>
      <c r="C56" s="15"/>
      <c r="D56" s="12">
        <f t="shared" si="0"/>
        <v>0</v>
      </c>
      <c r="E56" s="21"/>
      <c r="F56" s="19"/>
      <c r="G56" s="22"/>
      <c r="H56" s="12" t="str">
        <f t="shared" si="1"/>
        <v/>
      </c>
      <c r="I56" s="30"/>
      <c r="J56" s="38" t="str">
        <f ca="1">IF(ISBLANK(G56),"",IF(H56=1,A56-B56,IF(H56=3,Session!$A56,A56+(B56/100*70))))</f>
        <v/>
      </c>
      <c r="K56" s="75">
        <f ca="1">SUM(Session!$G56-Session!$E56)</f>
        <v>0</v>
      </c>
      <c r="O56" s="41" t="e">
        <f t="shared" si="6"/>
        <v>#N/A</v>
      </c>
      <c r="P56" s="41" t="e">
        <f t="shared" si="7"/>
        <v>#N/A</v>
      </c>
    </row>
    <row r="57" spans="1:25" ht="21">
      <c r="A57" s="7" t="str">
        <f t="shared" si="4"/>
        <v/>
      </c>
      <c r="B57" s="9" t="str">
        <f t="shared" si="5"/>
        <v/>
      </c>
      <c r="C57" s="15"/>
      <c r="D57" s="12">
        <f t="shared" si="0"/>
        <v>0</v>
      </c>
      <c r="E57" s="20"/>
      <c r="F57" s="18"/>
      <c r="G57" s="22"/>
      <c r="H57" s="12" t="str">
        <f t="shared" si="1"/>
        <v/>
      </c>
      <c r="I57" s="29"/>
      <c r="J57" s="37" t="str">
        <f ca="1">IF(ISBLANK(G57),"",IF(H57=1,A57-B57,IF(H57=3,Session!$A57,A57+(B57/100*70))))</f>
        <v/>
      </c>
      <c r="K57" s="76">
        <f ca="1">SUM(Session!$G57-Session!$E57)</f>
        <v>0</v>
      </c>
      <c r="O57" s="41" t="e">
        <f t="shared" si="6"/>
        <v>#N/A</v>
      </c>
      <c r="P57" s="41" t="e">
        <f t="shared" si="7"/>
        <v>#N/A</v>
      </c>
    </row>
    <row r="58" spans="1:25" ht="21">
      <c r="A58" s="8" t="str">
        <f t="shared" si="4"/>
        <v/>
      </c>
      <c r="B58" s="9" t="str">
        <f t="shared" si="5"/>
        <v/>
      </c>
      <c r="C58" s="15"/>
      <c r="D58" s="12">
        <f t="shared" si="0"/>
        <v>0</v>
      </c>
      <c r="E58" s="21"/>
      <c r="F58" s="19"/>
      <c r="G58" s="22"/>
      <c r="H58" s="12" t="str">
        <f t="shared" si="1"/>
        <v/>
      </c>
      <c r="I58" s="30"/>
      <c r="J58" s="38" t="str">
        <f ca="1">IF(ISBLANK(G58),"",IF(H58=1,A58-B58,IF(H58=3,Session!$A58,A58+(B58/100*70))))</f>
        <v/>
      </c>
      <c r="K58" s="75">
        <f ca="1">SUM(Session!$G58-Session!$E58)</f>
        <v>0</v>
      </c>
      <c r="O58" s="41" t="e">
        <f t="shared" si="6"/>
        <v>#N/A</v>
      </c>
      <c r="P58" s="41" t="e">
        <f t="shared" si="7"/>
        <v>#N/A</v>
      </c>
    </row>
    <row r="59" spans="1:25" ht="21">
      <c r="A59" s="7" t="str">
        <f t="shared" si="4"/>
        <v/>
      </c>
      <c r="B59" s="9" t="str">
        <f t="shared" si="5"/>
        <v/>
      </c>
      <c r="C59" s="15"/>
      <c r="D59" s="12">
        <f t="shared" si="0"/>
        <v>0</v>
      </c>
      <c r="E59" s="20"/>
      <c r="F59" s="18"/>
      <c r="G59" s="22"/>
      <c r="H59" s="12" t="str">
        <f t="shared" si="1"/>
        <v/>
      </c>
      <c r="I59" s="29"/>
      <c r="J59" s="37" t="str">
        <f ca="1">IF(ISBLANK(G59),"",IF(H59=1,A59-B59,IF(H59=3,Session!$A59,A59+(B59/100*70))))</f>
        <v/>
      </c>
      <c r="K59" s="76">
        <f ca="1">SUM(Session!$G59-Session!$E59)</f>
        <v>0</v>
      </c>
      <c r="O59" s="41" t="e">
        <f t="shared" si="6"/>
        <v>#N/A</v>
      </c>
      <c r="P59" s="41" t="e">
        <f t="shared" si="7"/>
        <v>#N/A</v>
      </c>
    </row>
    <row r="60" spans="1:25" ht="21">
      <c r="A60" s="8" t="str">
        <f t="shared" si="4"/>
        <v/>
      </c>
      <c r="B60" s="9" t="str">
        <f t="shared" si="5"/>
        <v/>
      </c>
      <c r="C60" s="15"/>
      <c r="D60" s="12">
        <f t="shared" si="0"/>
        <v>0</v>
      </c>
      <c r="E60" s="21"/>
      <c r="F60" s="19"/>
      <c r="G60" s="22"/>
      <c r="H60" s="12" t="str">
        <f t="shared" si="1"/>
        <v/>
      </c>
      <c r="I60" s="30"/>
      <c r="J60" s="38" t="str">
        <f ca="1">IF(ISBLANK(G60),"",IF(H60=1,A60-B60,IF(H60=3,Session!$A60,A60+(B60/100*70))))</f>
        <v/>
      </c>
      <c r="K60" s="75">
        <f ca="1">SUM(Session!$G60-Session!$E60)</f>
        <v>0</v>
      </c>
      <c r="O60" s="41" t="e">
        <f t="shared" si="6"/>
        <v>#N/A</v>
      </c>
      <c r="P60" s="41" t="e">
        <f t="shared" si="7"/>
        <v>#N/A</v>
      </c>
    </row>
    <row r="61" spans="1:25" ht="21">
      <c r="A61" s="7" t="str">
        <f t="shared" si="4"/>
        <v/>
      </c>
      <c r="B61" s="9" t="str">
        <f t="shared" si="5"/>
        <v/>
      </c>
      <c r="C61" s="15"/>
      <c r="D61" s="12">
        <f t="shared" si="0"/>
        <v>0</v>
      </c>
      <c r="E61" s="20"/>
      <c r="F61" s="18"/>
      <c r="G61" s="22"/>
      <c r="H61" s="12" t="str">
        <f t="shared" si="1"/>
        <v/>
      </c>
      <c r="I61" s="29"/>
      <c r="J61" s="37" t="str">
        <f ca="1">IF(ISBLANK(G61),"",IF(H61=1,A61-B61,IF(H61=3,Session!$A61,A61+(B61/100*70))))</f>
        <v/>
      </c>
      <c r="K61" s="76">
        <f ca="1">SUM(Session!$G61-Session!$E61)</f>
        <v>0</v>
      </c>
      <c r="O61" s="41" t="e">
        <f t="shared" si="6"/>
        <v>#N/A</v>
      </c>
      <c r="P61" s="41" t="e">
        <f t="shared" si="7"/>
        <v>#N/A</v>
      </c>
    </row>
    <row r="62" spans="1:25" ht="21">
      <c r="A62" s="8" t="str">
        <f t="shared" si="4"/>
        <v/>
      </c>
      <c r="B62" s="9" t="str">
        <f t="shared" si="5"/>
        <v/>
      </c>
      <c r="C62" s="15"/>
      <c r="D62" s="12">
        <f t="shared" si="0"/>
        <v>0</v>
      </c>
      <c r="E62" s="21"/>
      <c r="F62" s="19"/>
      <c r="G62" s="22"/>
      <c r="H62" s="12" t="str">
        <f t="shared" si="1"/>
        <v/>
      </c>
      <c r="I62" s="30"/>
      <c r="J62" s="38" t="str">
        <f ca="1">IF(ISBLANK(G62),"",IF(H62=1,A62-B62,IF(H62=3,Session!$A62,A62+(B62/100*70))))</f>
        <v/>
      </c>
      <c r="K62" s="75">
        <f ca="1">SUM(Session!$G62-Session!$E62)</f>
        <v>0</v>
      </c>
      <c r="O62" s="41" t="e">
        <f t="shared" si="6"/>
        <v>#N/A</v>
      </c>
      <c r="P62" s="41" t="e">
        <f t="shared" si="7"/>
        <v>#N/A</v>
      </c>
    </row>
    <row r="63" spans="1:25" ht="21">
      <c r="A63" s="7" t="str">
        <f t="shared" si="4"/>
        <v/>
      </c>
      <c r="B63" s="9" t="str">
        <f t="shared" si="5"/>
        <v/>
      </c>
      <c r="C63" s="15"/>
      <c r="D63" s="12">
        <f t="shared" si="0"/>
        <v>0</v>
      </c>
      <c r="E63" s="20"/>
      <c r="F63" s="18"/>
      <c r="G63" s="22"/>
      <c r="H63" s="12" t="str">
        <f t="shared" si="1"/>
        <v/>
      </c>
      <c r="I63" s="29"/>
      <c r="J63" s="37" t="str">
        <f ca="1">IF(ISBLANK(G63),"",IF(H63=1,A63-B63,IF(H63=3,Session!$A63,A63+(B63/100*70))))</f>
        <v/>
      </c>
      <c r="K63" s="76">
        <f ca="1">SUM(Session!$G63-Session!$E63)</f>
        <v>0</v>
      </c>
      <c r="O63" s="41" t="e">
        <f t="shared" si="6"/>
        <v>#N/A</v>
      </c>
      <c r="P63" s="41" t="e">
        <f t="shared" si="7"/>
        <v>#N/A</v>
      </c>
    </row>
    <row r="64" spans="1:25" ht="21">
      <c r="A64" s="8" t="str">
        <f t="shared" si="4"/>
        <v/>
      </c>
      <c r="B64" s="9" t="str">
        <f t="shared" si="5"/>
        <v/>
      </c>
      <c r="C64" s="15"/>
      <c r="D64" s="12">
        <f t="shared" si="0"/>
        <v>0</v>
      </c>
      <c r="E64" s="21"/>
      <c r="F64" s="19"/>
      <c r="G64" s="22"/>
      <c r="H64" s="12" t="str">
        <f t="shared" si="1"/>
        <v/>
      </c>
      <c r="I64" s="30"/>
      <c r="J64" s="38" t="str">
        <f ca="1">IF(ISBLANK(G64),"",IF(H64=1,A64-B64,IF(H64=3,Session!$A64,A64+(B64/100*70))))</f>
        <v/>
      </c>
      <c r="K64" s="75">
        <f ca="1">SUM(Session!$G64-Session!$E64)</f>
        <v>0</v>
      </c>
      <c r="O64" s="41" t="e">
        <f t="shared" si="6"/>
        <v>#N/A</v>
      </c>
      <c r="P64" s="41" t="e">
        <f t="shared" si="7"/>
        <v>#N/A</v>
      </c>
    </row>
    <row r="65" spans="1:16" ht="21">
      <c r="A65" s="7" t="str">
        <f t="shared" si="4"/>
        <v/>
      </c>
      <c r="B65" s="9" t="str">
        <f t="shared" si="5"/>
        <v/>
      </c>
      <c r="C65" s="15"/>
      <c r="D65" s="12">
        <f t="shared" si="0"/>
        <v>0</v>
      </c>
      <c r="E65" s="20"/>
      <c r="F65" s="18"/>
      <c r="G65" s="22"/>
      <c r="H65" s="12" t="str">
        <f t="shared" si="1"/>
        <v/>
      </c>
      <c r="I65" s="31"/>
      <c r="J65" s="37" t="str">
        <f ca="1">IF(ISBLANK(G65),"",IF(H65=1,A65-B65,IF(H65=3,Session!$A65,A65+(B65/100*70))))</f>
        <v/>
      </c>
      <c r="K65" s="76">
        <f ca="1">SUM(Session!$G65-Session!$E65)</f>
        <v>0</v>
      </c>
      <c r="O65" s="41" t="e">
        <f t="shared" si="6"/>
        <v>#N/A</v>
      </c>
      <c r="P65" s="41" t="e">
        <f t="shared" si="7"/>
        <v>#N/A</v>
      </c>
    </row>
    <row r="66" spans="1:16" ht="21">
      <c r="A66" s="8" t="str">
        <f t="shared" si="4"/>
        <v/>
      </c>
      <c r="B66" s="9" t="str">
        <f t="shared" si="5"/>
        <v/>
      </c>
      <c r="C66" s="15"/>
      <c r="D66" s="12">
        <f>IF(C66="Au dessu",1,IF(C66="En dessou",2,IF(ISBLANK(C66),0,"")))</f>
        <v>0</v>
      </c>
      <c r="E66" s="21"/>
      <c r="F66" s="19"/>
      <c r="G66" s="22"/>
      <c r="H66" s="12" t="str">
        <f>IF(ISBLANK(G66),"",IF(C66="Au dessu",IF(G66&lt;E66,1,IF(G66=E66,3,2)),IF(G66&lt;E66,2,IF(G66=E66,3,1))))</f>
        <v/>
      </c>
      <c r="I66" s="31"/>
      <c r="J66" s="38" t="str">
        <f ca="1">IF(ISBLANK(G66),"",IF(H66=1,A66-B66,IF(H66=3,Session!$A66,A66+(B66/100*70))))</f>
        <v/>
      </c>
      <c r="K66" s="75">
        <f ca="1">SUM(Session!$G66-Session!$E66)</f>
        <v>0</v>
      </c>
      <c r="O66" s="41" t="e">
        <f t="shared" si="6"/>
        <v>#N/A</v>
      </c>
      <c r="P66" s="41" t="e">
        <f t="shared" si="7"/>
        <v>#N/A</v>
      </c>
    </row>
  </sheetData>
  <sheetCalcPr fullCalcOnLoad="1"/>
  <mergeCells count="13">
    <mergeCell ref="L15:N15"/>
    <mergeCell ref="L37:N37"/>
    <mergeCell ref="L38:N40"/>
    <mergeCell ref="L41:N41"/>
    <mergeCell ref="L42:N44"/>
    <mergeCell ref="L45:N45"/>
    <mergeCell ref="L1:N1"/>
    <mergeCell ref="L46:N48"/>
    <mergeCell ref="L16:N18"/>
    <mergeCell ref="L7:N7"/>
    <mergeCell ref="L8:N10"/>
    <mergeCell ref="L11:N11"/>
    <mergeCell ref="L12:N14"/>
  </mergeCells>
  <phoneticPr fontId="20" type="noConversion"/>
  <conditionalFormatting sqref="L46:N48">
    <cfRule type="cellIs" dxfId="12" priority="3" operator="lessThan">
      <formula>0</formula>
    </cfRule>
  </conditionalFormatting>
  <conditionalFormatting sqref="B2:B66">
    <cfRule type="dataBar" priority="6">
      <dataBar>
        <cfvo type="num" val="0"/>
        <cfvo type="num" val="$L$8"/>
        <color rgb="FF638EC6"/>
      </dataBar>
    </cfRule>
  </conditionalFormatting>
  <conditionalFormatting sqref="L16:N18">
    <cfRule type="cellIs" dxfId="11" priority="4" operator="lessThan">
      <formula>0</formula>
    </cfRule>
  </conditionalFormatting>
  <dataValidations count="1">
    <dataValidation type="list" allowBlank="1" showInputMessage="1" sqref="C2:C66">
      <formula1>"Au dessu,En dessou"</formula1>
    </dataValidation>
  </dataValidations>
  <pageMargins left="0.7" right="0.7" top="0.75" bottom="0.75" header="0.3" footer="0.3"/>
  <pageSetup orientation="portrait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l</dc:creator>
  <cp:lastModifiedBy>cb</cp:lastModifiedBy>
  <dcterms:created xsi:type="dcterms:W3CDTF">2013-09-25T00:30:57Z</dcterms:created>
  <dcterms:modified xsi:type="dcterms:W3CDTF">2013-11-02T20:54:09Z</dcterms:modified>
</cp:coreProperties>
</file>