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hidePivotFieldList="1" defaultThemeVersion="124226"/>
  <bookViews>
    <workbookView xWindow="480" yWindow="300" windowWidth="18495" windowHeight="11700" tabRatio="828" activeTab="4"/>
  </bookViews>
  <sheets>
    <sheet name="base de données" sheetId="1" r:id="rId1"/>
    <sheet name="anniversaire a souhaiter" sheetId="2" r:id="rId2"/>
    <sheet name="Synthèse de l'effectif" sheetId="8" r:id="rId3"/>
    <sheet name="synthése de l' effectif 2 " sheetId="9" r:id="rId4"/>
    <sheet name="graphique " sheetId="5" r:id="rId5"/>
    <sheet name="fiche individuelle par personne" sheetId="6" r:id="rId6"/>
    <sheet name="fiche individuelle vierge a rem" sheetId="7" r:id="rId7"/>
    <sheet name="Feuil2" sheetId="10" r:id="rId8"/>
    <sheet name="Feuil1" sheetId="11" r:id="rId9"/>
  </sheets>
  <definedNames>
    <definedName name="_xlnm._FilterDatabase" localSheetId="1" hidden="1">'anniversaire a souhaiter'!$B$4:$F$12</definedName>
  </definedNames>
  <calcPr calcId="124519"/>
  <pivotCaches>
    <pivotCache cacheId="0" r:id="rId10"/>
  </pivotCaches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3"/>
  <c r="D91" i="5" s="1"/>
  <c r="X3" i="1"/>
  <c r="D98" i="5" l="1"/>
  <c r="D94"/>
  <c r="D90"/>
  <c r="D95"/>
  <c r="D88"/>
  <c r="D96"/>
  <c r="D92"/>
  <c r="D97"/>
  <c r="D93"/>
  <c r="D89"/>
  <c r="C89"/>
  <c r="C88"/>
  <c r="C98"/>
  <c r="C94"/>
  <c r="C90"/>
  <c r="C95"/>
  <c r="C91"/>
  <c r="C96"/>
  <c r="C92"/>
  <c r="C97"/>
  <c r="C93"/>
  <c r="E6" i="10"/>
  <c r="E12" i="1"/>
  <c r="I12"/>
  <c r="C35" i="9"/>
  <c r="C34"/>
  <c r="C32"/>
  <c r="C31"/>
  <c r="C29"/>
  <c r="C28"/>
  <c r="C26"/>
  <c r="C25"/>
  <c r="C23"/>
  <c r="C22"/>
  <c r="C33"/>
  <c r="C30"/>
  <c r="C27"/>
  <c r="C24"/>
  <c r="C21"/>
  <c r="E11" i="1" l="1"/>
  <c r="I11"/>
  <c r="C16" i="9"/>
  <c r="C10"/>
  <c r="C18"/>
  <c r="C9"/>
  <c r="C13"/>
  <c r="C14"/>
  <c r="C6"/>
  <c r="C15"/>
  <c r="C17"/>
  <c r="F32" l="1"/>
  <c r="F34"/>
  <c r="F26"/>
  <c r="F35"/>
  <c r="F28"/>
  <c r="F21"/>
  <c r="F29"/>
  <c r="F30"/>
  <c r="F31"/>
  <c r="F25"/>
  <c r="F24"/>
  <c r="F22"/>
  <c r="F27"/>
  <c r="F23"/>
  <c r="F33"/>
  <c r="F17"/>
  <c r="F15"/>
  <c r="F14"/>
  <c r="F18"/>
  <c r="F16"/>
  <c r="F13"/>
  <c r="F9"/>
  <c r="F10"/>
  <c r="A18" i="2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17" a="1"/>
  <c r="A17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5" a="1"/>
  <c r="H5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I8" i="1"/>
  <c r="E8"/>
  <c r="I7"/>
  <c r="E7"/>
  <c r="I9"/>
  <c r="E9"/>
  <c r="I4"/>
  <c r="E4"/>
  <c r="I10"/>
  <c r="E10"/>
  <c r="I3"/>
  <c r="E3"/>
  <c r="I5"/>
  <c r="E5"/>
  <c r="I6"/>
  <c r="E6"/>
  <c r="E7" i="10" l="1"/>
  <c r="D7"/>
  <c r="D6"/>
  <c r="D24" i="2"/>
  <c r="G24"/>
  <c r="C24"/>
  <c r="F24"/>
  <c r="B24"/>
  <c r="E24"/>
  <c r="G23"/>
  <c r="F23"/>
  <c r="B23"/>
  <c r="E23"/>
  <c r="D23"/>
  <c r="C23"/>
  <c r="G17"/>
  <c r="F17"/>
  <c r="B17"/>
  <c r="E17"/>
  <c r="D17"/>
  <c r="C17"/>
  <c r="G25"/>
  <c r="F25"/>
  <c r="B25"/>
  <c r="E25"/>
  <c r="D25"/>
  <c r="C25"/>
  <c r="G21"/>
  <c r="F21"/>
  <c r="B21"/>
  <c r="E21"/>
  <c r="D21"/>
  <c r="C21"/>
  <c r="D28"/>
  <c r="G28"/>
  <c r="C28"/>
  <c r="F28"/>
  <c r="B28"/>
  <c r="E28"/>
  <c r="B20"/>
  <c r="D20"/>
  <c r="G20"/>
  <c r="C20"/>
  <c r="F20"/>
  <c r="E20"/>
  <c r="F27"/>
  <c r="B27"/>
  <c r="E27"/>
  <c r="D27"/>
  <c r="G27"/>
  <c r="C27"/>
  <c r="G19"/>
  <c r="F19"/>
  <c r="B19"/>
  <c r="E19"/>
  <c r="D19"/>
  <c r="C19"/>
  <c r="D26"/>
  <c r="G26"/>
  <c r="C26"/>
  <c r="F26"/>
  <c r="B26"/>
  <c r="E26"/>
  <c r="D22"/>
  <c r="G22"/>
  <c r="C22"/>
  <c r="F22"/>
  <c r="B22"/>
  <c r="E22"/>
  <c r="D18"/>
  <c r="G18"/>
  <c r="C18"/>
  <c r="F18"/>
  <c r="B18"/>
  <c r="E18"/>
  <c r="L9"/>
  <c r="N9"/>
  <c r="J9"/>
  <c r="I9"/>
  <c r="K9"/>
  <c r="M9"/>
  <c r="N8"/>
  <c r="J8"/>
  <c r="M8"/>
  <c r="I8"/>
  <c r="L8"/>
  <c r="K8"/>
  <c r="L11"/>
  <c r="J11"/>
  <c r="I11"/>
  <c r="K11"/>
  <c r="N11"/>
  <c r="M11"/>
  <c r="L7"/>
  <c r="J7"/>
  <c r="M7"/>
  <c r="I7"/>
  <c r="K7"/>
  <c r="N7"/>
  <c r="L5"/>
  <c r="N5"/>
  <c r="M5"/>
  <c r="K5"/>
  <c r="J5"/>
  <c r="I5"/>
  <c r="N12"/>
  <c r="J12"/>
  <c r="L12"/>
  <c r="K12"/>
  <c r="M12"/>
  <c r="I12"/>
  <c r="N10"/>
  <c r="J10"/>
  <c r="K10"/>
  <c r="M10"/>
  <c r="I10"/>
  <c r="L10"/>
  <c r="N6"/>
  <c r="J6"/>
  <c r="M6"/>
  <c r="I6"/>
  <c r="L6"/>
  <c r="K6"/>
  <c r="F12"/>
  <c r="B12"/>
  <c r="D12"/>
  <c r="E12"/>
  <c r="C12"/>
  <c r="C7"/>
  <c r="E7"/>
  <c r="D7"/>
  <c r="F7"/>
  <c r="B7"/>
  <c r="D10"/>
  <c r="F10"/>
  <c r="C10"/>
  <c r="B10"/>
  <c r="E10"/>
  <c r="D6"/>
  <c r="B6"/>
  <c r="C6"/>
  <c r="F6"/>
  <c r="E6"/>
  <c r="F8"/>
  <c r="B8"/>
  <c r="E8"/>
  <c r="D8"/>
  <c r="C8"/>
  <c r="C11"/>
  <c r="D11"/>
  <c r="F11"/>
  <c r="B11"/>
  <c r="E11"/>
  <c r="E9"/>
  <c r="C9"/>
  <c r="B9"/>
  <c r="D9"/>
  <c r="F9"/>
  <c r="G12"/>
  <c r="G11"/>
  <c r="G10"/>
  <c r="G6"/>
  <c r="G8"/>
  <c r="G7"/>
  <c r="G9"/>
  <c r="F5"/>
  <c r="G5"/>
  <c r="D5"/>
  <c r="E5"/>
  <c r="B5"/>
  <c r="C5"/>
</calcChain>
</file>

<file path=xl/sharedStrings.xml><?xml version="1.0" encoding="utf-8"?>
<sst xmlns="http://schemas.openxmlformats.org/spreadsheetml/2006/main" count="240" uniqueCount="116">
  <si>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</si>
  <si>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</si>
  <si>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</si>
  <si>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</si>
  <si>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</si>
  <si>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</si>
  <si>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</si>
  <si>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</si>
  <si>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</si>
  <si>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</si>
  <si>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</si>
  <si>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</si>
  <si>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</si>
  <si>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</si>
  <si>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</si>
  <si>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</si>
  <si>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</si>
  <si>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</si>
  <si>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</si>
  <si>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</si>
  <si>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</si>
  <si>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</si>
  <si>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</si>
  <si>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</si>
  <si>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</si>
  <si>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</si>
  <si>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</si>
  <si>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</si>
  <si>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d</t>
  </si>
  <si>
    <t>g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</si>
  <si>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</si>
  <si>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</si>
  <si>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</si>
  <si>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</si>
  <si>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</si>
  <si>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</si>
  <si>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</si>
  <si>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</si>
  <si>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</si>
  <si>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</si>
  <si>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</si>
  <si>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</si>
  <si>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</si>
  <si>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</si>
  <si>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</si>
  <si>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</si>
  <si>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</si>
  <si>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</si>
  <si>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</si>
  <si>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</si>
  <si>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</si>
  <si>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Moins de 20 ans</t>
  </si>
  <si>
    <t>20-25 ans</t>
  </si>
  <si>
    <t>25-30 ans</t>
  </si>
  <si>
    <t>30-35 ans</t>
  </si>
  <si>
    <t>35-40 ans</t>
  </si>
  <si>
    <t>40-45ans</t>
  </si>
  <si>
    <t>45-50ans</t>
  </si>
  <si>
    <t>50-55ans</t>
  </si>
  <si>
    <t>55-60ans</t>
  </si>
  <si>
    <t>60-65ans</t>
  </si>
  <si>
    <t>65-70ans</t>
  </si>
  <si>
    <t>AGE MOYEN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</si>
  <si>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</si>
  <si>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</si>
  <si>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</si>
  <si>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</si>
  <si>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</si>
  <si>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</si>
  <si>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</si>
  <si>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</si>
  <si>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</si>
  <si>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</si>
  <si>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</si>
  <si>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</si>
  <si>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</si>
  <si>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</si>
  <si>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</si>
  <si>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</si>
  <si>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</si>
  <si>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</si>
  <si>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</si>
  <si>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</si>
  <si>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(vide)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</si>
  <si>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</si>
  <si>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</si>
  <si>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</si>
  <si>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</si>
  <si>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</si>
  <si>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</si>
  <si>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</si>
  <si>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Total Nombre de NOM</t>
  </si>
  <si>
    <t>Total Nombre de NOM2</t>
  </si>
  <si>
    <t>Nombre de NOM2</t>
  </si>
  <si>
    <t>SYNTHESE DE L EFFECTIF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</si>
  <si>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</si>
  <si>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</si>
  <si>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</si>
  <si>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</si>
  <si>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</si>
  <si>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</si>
  <si>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</si>
  <si>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</si>
  <si>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 xml:space="preserve"> Femmes</t>
  </si>
  <si>
    <t xml:space="preserve"> Hommes</t>
  </si>
  <si>
    <t>DIR</t>
  </si>
  <si>
    <t>y</t>
  </si>
  <si>
    <t>u</t>
  </si>
  <si>
    <t>km</t>
  </si>
  <si>
    <t>o</t>
  </si>
  <si>
    <t>michel</t>
  </si>
  <si>
    <t>mic.tt@laposte.net</t>
  </si>
  <si>
    <t>Nombre de NOM (vide)</t>
  </si>
  <si>
    <t>Nombre de NOM2 (vide)</t>
  </si>
  <si>
    <t>femme</t>
  </si>
  <si>
    <t>sexe pour pyramide</t>
  </si>
</sst>
</file>

<file path=xl/styles.xml><?xml version="1.0" encoding="utf-8"?>
<styleSheet xmlns="http://schemas.openxmlformats.org/spreadsheetml/2006/main">
  <numFmts count="4">
    <numFmt numFmtId="164" formatCode="General\ &quot; - Ans&quot;"/>
    <numFmt numFmtId="165" formatCode="&quot;Moins de &quot;\ General\ &quot; Ans&quot;"/>
    <numFmt numFmtId="167" formatCode="General;;"/>
    <numFmt numFmtId="172" formatCode="0;[Red]0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5">
      <alignment horizontal="left" vertical="center"/>
    </xf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4" xfId="5" applyFont="1" applyFill="1" applyBorder="1">
      <alignment horizontal="left" vertical="center"/>
    </xf>
    <xf numFmtId="9" fontId="4" fillId="0" borderId="4" xfId="6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4" xfId="5" applyFont="1" applyFill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1" fillId="0" borderId="4" xfId="5" applyFont="1" applyFill="1" applyBorder="1">
      <alignment horizontal="left" vertical="center"/>
    </xf>
    <xf numFmtId="0" fontId="11" fillId="0" borderId="4" xfId="5" applyFont="1" applyBorder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9" fontId="4" fillId="7" borderId="4" xfId="6" applyFont="1" applyFill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0" fillId="0" borderId="16" xfId="0" applyBorder="1"/>
    <xf numFmtId="0" fontId="0" fillId="0" borderId="19" xfId="0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0" fillId="0" borderId="0" xfId="0" applyBorder="1"/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7" xfId="0" applyFill="1" applyBorder="1"/>
    <xf numFmtId="0" fontId="0" fillId="8" borderId="12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6" xfId="0" applyFill="1" applyBorder="1"/>
    <xf numFmtId="0" fontId="0" fillId="8" borderId="0" xfId="0" applyFill="1" applyBorder="1"/>
    <xf numFmtId="0" fontId="4" fillId="8" borderId="13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7" fillId="0" borderId="3" xfId="4" applyBorder="1" applyAlignment="1" applyProtection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172" fontId="4" fillId="0" borderId="22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</cellXfs>
  <cellStyles count="7">
    <cellStyle name="20 % - Accent2" xfId="3" builtinId="34"/>
    <cellStyle name="Data Labels" xfId="5"/>
    <cellStyle name="Lien hypertexte" xfId="4" builtinId="8"/>
    <cellStyle name="Normal" xfId="0" builtinId="0"/>
    <cellStyle name="Pourcentage" xfId="6" builtinId="5"/>
    <cellStyle name="Titre 3" xfId="1" builtinId="18"/>
    <cellStyle name="Titre 4" xfId="2" builtinId="19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répartition des femmes et des hommes dans l'éffectif 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3.7037037037037056E-2"/>
          <c:y val="0.28331784525077697"/>
          <c:w val="0.71577613404385065"/>
          <c:h val="0.62848621529614213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entre les colleges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('synthése de l'' effectif 2 '!$E$13,'synthése de l'' effectif 2 '!$E$16)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('synthése de l'' effectif 2 '!$F$13,'synthése de l'' effectif 2 '!$F$16)</c:f>
              <c:numCache>
                <c:formatCode>0%</c:formatCode>
                <c:ptCount val="2"/>
                <c:pt idx="0">
                  <c:v>0.55555555555555558</c:v>
                </c:pt>
                <c:pt idx="1">
                  <c:v>0.44444444444444442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</a:t>
            </a:r>
            <a:r>
              <a:rPr lang="fr-FR" baseline="0"/>
              <a:t> femme dans le 2eme college</a:t>
            </a:r>
            <a:endParaRPr lang="fr-FR"/>
          </a:p>
        </c:rich>
      </c:tx>
      <c:layout>
        <c:manualLayout>
          <c:xMode val="edge"/>
          <c:yMode val="edge"/>
          <c:x val="0.14871631046119244"/>
          <c:y val="3.2407249769454499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0%</c:formatCode>
                <c:ptCount val="2"/>
                <c:pt idx="0">
                  <c:v>0.22222222222222221</c:v>
                </c:pt>
                <c:pt idx="1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dans le 1er college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0%</c:formatCode>
                <c:ptCount val="2"/>
                <c:pt idx="0">
                  <c:v>0.22222222222222221</c:v>
                </c:pt>
                <c:pt idx="1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par fonction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('synthése de l'' effectif 2 '!$E$21,'synthése de l'' effectif 2 '!$E$24,'synthése de l'' effectif 2 '!$E$27,'synthése de l'' effectif 2 '!$E$30,'synthése de l'' effectif 2 '!$E$33)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('synthése de l'' effectif 2 '!$F$21,'synthése de l'' effectif 2 '!$F$24,'synthése de l'' effectif 2 '!$F$27,'synthése de l'' effectif 2 '!$F$30,'synthése de l'' effectif 2 '!$F$33)</c:f>
              <c:numCache>
                <c:formatCode>0%</c:formatCode>
                <c:ptCount val="5"/>
                <c:pt idx="0">
                  <c:v>0.22222222222222221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  <c:pt idx="4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administratif</a:t>
            </a:r>
            <a:endParaRPr lang="fr-FR"/>
          </a:p>
        </c:rich>
      </c:tx>
      <c:layout>
        <c:manualLayout>
          <c:xMode val="edge"/>
          <c:yMode val="edge"/>
          <c:x val="0.10705499880696731"/>
          <c:y val="6.744487678339818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quai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6329861033659746"/>
          <c:y val="0.34324329250510349"/>
          <c:w val="0.45578431591235236"/>
          <c:h val="0.55865230387868181"/>
        </c:manualLayout>
      </c:layout>
      <c:pieChart>
        <c:varyColors val="1"/>
        <c:ser>
          <c:idx val="0"/>
          <c:order val="0"/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garage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chauffeur</a:t>
            </a:r>
          </a:p>
        </c:rich>
      </c:tx>
      <c:layout>
        <c:manualLayout>
          <c:xMode val="edge"/>
          <c:yMode val="edge"/>
          <c:x val="0.14609523809523814"/>
          <c:y val="2.777777777777779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0%</c:formatCode>
                <c:ptCount val="2"/>
                <c:pt idx="0">
                  <c:v>0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directeur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Moins de  25  Ans</c:v>
                </c:pt>
                <c:pt idx="2">
                  <c:v>Moins de  30  Ans</c:v>
                </c:pt>
                <c:pt idx="3">
                  <c:v>Moins de  35  Ans</c:v>
                </c:pt>
                <c:pt idx="4">
                  <c:v>Moins de  40  Ans</c:v>
                </c:pt>
                <c:pt idx="5">
                  <c:v>Moins de  45  Ans</c:v>
                </c:pt>
                <c:pt idx="6">
                  <c:v>Moins de  50  Ans</c:v>
                </c:pt>
                <c:pt idx="7">
                  <c:v>Moins de  55  Ans</c:v>
                </c:pt>
                <c:pt idx="8">
                  <c:v>Moins de  60  Ans</c:v>
                </c:pt>
                <c:pt idx="9">
                  <c:v>Moins de  65  Ans</c:v>
                </c:pt>
                <c:pt idx="10">
                  <c:v>Moins de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'!$C$88:$C$98</c:f>
              <c:numCache>
                <c:formatCode>General;;</c:formatCode>
                <c:ptCount val="11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cat>
            <c:numRef>
              <c:f>'graphique '!$B$88:$B$98</c:f>
              <c:numCache>
                <c:formatCode>"Moins de "\ General\ " Ans"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cat>
          <c:val>
            <c:numRef>
              <c:f>'graphique '!$D$88:$D$98</c:f>
              <c:numCache>
                <c:formatCode>0;[Red]0;</c:formatCode>
                <c:ptCount val="11"/>
                <c:pt idx="0">
                  <c:v>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gapWidth val="103"/>
        <c:overlap val="100"/>
        <c:axId val="262783360"/>
        <c:axId val="262784896"/>
      </c:barChart>
      <c:catAx>
        <c:axId val="262783360"/>
        <c:scaling>
          <c:orientation val="minMax"/>
        </c:scaling>
        <c:axPos val="l"/>
        <c:tickLblPos val="low"/>
        <c:crossAx val="262784896"/>
        <c:crosses val="autoZero"/>
        <c:auto val="1"/>
        <c:lblAlgn val="ctr"/>
        <c:lblOffset val="100"/>
      </c:catAx>
      <c:valAx>
        <c:axId val="262784896"/>
        <c:scaling>
          <c:orientation val="minMax"/>
        </c:scaling>
        <c:axPos val="b"/>
        <c:majorGridlines/>
        <c:numFmt formatCode="#,##0;#,##0" sourceLinked="0"/>
        <c:tickLblPos val="nextTo"/>
        <c:crossAx val="26278336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688"/>
          <c:y val="0.89367367158575373"/>
          <c:w val="0.44057291320878311"/>
          <c:h val="7.9836262189080673E-2"/>
        </c:manualLayout>
      </c:layout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9527</xdr:rowOff>
    </xdr:from>
    <xdr:to>
      <xdr:col>6</xdr:col>
      <xdr:colOff>304800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561975</xdr:colOff>
      <xdr:row>1</xdr:row>
      <xdr:rowOff>0</xdr:rowOff>
    </xdr:from>
    <xdr:to>
      <xdr:col>11</xdr:col>
      <xdr:colOff>581026</xdr:colOff>
      <xdr:row>17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18</xdr:row>
      <xdr:rowOff>152400</xdr:rowOff>
    </xdr:from>
    <xdr:to>
      <xdr:col>6</xdr:col>
      <xdr:colOff>333375</xdr:colOff>
      <xdr:row>33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542925</xdr:colOff>
      <xdr:row>18</xdr:row>
      <xdr:rowOff>180975</xdr:rowOff>
    </xdr:from>
    <xdr:to>
      <xdr:col>11</xdr:col>
      <xdr:colOff>590550</xdr:colOff>
      <xdr:row>33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35</xdr:row>
      <xdr:rowOff>180974</xdr:rowOff>
    </xdr:from>
    <xdr:to>
      <xdr:col>6</xdr:col>
      <xdr:colOff>304800</xdr:colOff>
      <xdr:row>50</xdr:row>
      <xdr:rowOff>171449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542925</xdr:colOff>
      <xdr:row>36</xdr:row>
      <xdr:rowOff>0</xdr:rowOff>
    </xdr:from>
    <xdr:to>
      <xdr:col>11</xdr:col>
      <xdr:colOff>561975</xdr:colOff>
      <xdr:row>51</xdr:row>
      <xdr:rowOff>9525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19051</xdr:colOff>
      <xdr:row>52</xdr:row>
      <xdr:rowOff>19050</xdr:rowOff>
    </xdr:from>
    <xdr:to>
      <xdr:col>6</xdr:col>
      <xdr:colOff>257175</xdr:colOff>
      <xdr:row>66</xdr:row>
      <xdr:rowOff>180975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523876</xdr:colOff>
      <xdr:row>52</xdr:row>
      <xdr:rowOff>1</xdr:rowOff>
    </xdr:from>
    <xdr:to>
      <xdr:col>11</xdr:col>
      <xdr:colOff>581026</xdr:colOff>
      <xdr:row>66</xdr:row>
      <xdr:rowOff>171451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114299</xdr:colOff>
      <xdr:row>68</xdr:row>
      <xdr:rowOff>180974</xdr:rowOff>
    </xdr:from>
    <xdr:to>
      <xdr:col>6</xdr:col>
      <xdr:colOff>257174</xdr:colOff>
      <xdr:row>82</xdr:row>
      <xdr:rowOff>190499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523876</xdr:colOff>
      <xdr:row>69</xdr:row>
      <xdr:rowOff>9525</xdr:rowOff>
    </xdr:from>
    <xdr:to>
      <xdr:col>11</xdr:col>
      <xdr:colOff>542926</xdr:colOff>
      <xdr:row>83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257174</xdr:colOff>
      <xdr:row>84</xdr:row>
      <xdr:rowOff>19050</xdr:rowOff>
    </xdr:from>
    <xdr:to>
      <xdr:col>11</xdr:col>
      <xdr:colOff>571499</xdr:colOff>
      <xdr:row>99</xdr:row>
      <xdr:rowOff>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27.006371412041" createdVersion="4" refreshedVersion="3" minRefreshableVersion="3" recordCount="10">
  <cacheSource type="worksheet">
    <worksheetSource name="Données4"/>
  </cacheSource>
  <cacheFields count="22">
    <cacheField name="NOM" numFmtId="0">
      <sharedItems containsBlank="1"/>
    </cacheField>
    <cacheField name="PRENOM" numFmtId="0">
      <sharedItems containsBlank="1"/>
    </cacheField>
    <cacheField name="DATE DE NAISSANCE" numFmtId="14">
      <sharedItems containsSemiMixedTypes="0" containsNonDate="0" containsDate="1" containsString="0" minDate="1965-11-04T00:00:00" maxDate="2000-06-06T00:00:00"/>
    </cacheField>
    <cacheField name="MOIS ANNIVERSAIRE" numFmtId="14">
      <sharedItems/>
    </cacheField>
    <cacheField name="AGE" numFmtId="0">
      <sharedItems/>
    </cacheField>
    <cacheField name="SEXE" numFmtId="0">
      <sharedItems containsBlank="1" count="3">
        <s v="M"/>
        <s v="F"/>
        <m/>
      </sharedItems>
    </cacheField>
    <cacheField name="DATE D'ENTREE" numFmtId="14">
      <sharedItems containsNonDate="0" containsDate="1" containsString="0" containsBlank="1" minDate="1990-05-06T00:00:00" maxDate="2019-02-03T00:00:00"/>
    </cacheField>
    <cacheField name="ANCIENNETEE" numFmtId="14">
      <sharedItems/>
    </cacheField>
    <cacheField name="POSTE" numFmtId="0">
      <sharedItems containsBlank="1" count="6">
        <s v="ADMINISTRATIF"/>
        <s v="GARAGE"/>
        <s v="DIRECTEUR"/>
        <s v="QUAI"/>
        <s v="CHAUFFEUR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s v="Isabelle"/>
    <d v="2000-03-02T00:00:00"/>
    <s v="Mars"/>
    <s v="19ans"/>
    <x v="0"/>
    <d v="2008-05-03T00:00:00"/>
    <s v="10ans"/>
    <x v="0"/>
    <x v="0"/>
    <m/>
    <m/>
    <n v="2"/>
    <m/>
    <m/>
    <m/>
    <m/>
    <m/>
    <m/>
    <m/>
    <m/>
    <m/>
  </r>
  <r>
    <s v="d"/>
    <s v="Liliane"/>
    <d v="2000-06-05T00:00:00"/>
    <s v="Juin"/>
    <s v="18ans"/>
    <x v="1"/>
    <d v="2018-05-05T00:00:00"/>
    <s v="0ans"/>
    <x v="1"/>
    <x v="0"/>
    <m/>
    <m/>
    <n v="0"/>
    <m/>
    <m/>
    <m/>
    <m/>
    <m/>
    <m/>
    <m/>
    <m/>
    <m/>
  </r>
  <r>
    <s v="g"/>
    <s v="Laurent"/>
    <d v="1970-12-02T00:00:00"/>
    <s v="Décembre"/>
    <s v="48ans"/>
    <x v="1"/>
    <d v="2000-05-02T00:00:00"/>
    <s v="18ans"/>
    <x v="0"/>
    <x v="0"/>
    <m/>
    <m/>
    <n v="4"/>
    <m/>
    <m/>
    <m/>
    <m/>
    <m/>
    <m/>
    <m/>
    <m/>
    <m/>
  </r>
  <r>
    <s v="d"/>
    <s v="Magalie"/>
    <d v="1999-02-22T00:00:00"/>
    <s v="Février"/>
    <s v="20ans"/>
    <x v="0"/>
    <d v="2019-02-02T00:00:00"/>
    <s v="0ans"/>
    <x v="1"/>
    <x v="1"/>
    <s v="mm@mmposte,net"/>
    <n v="2020202020"/>
    <n v="1"/>
    <m/>
    <m/>
    <m/>
    <m/>
    <m/>
    <m/>
    <m/>
    <m/>
    <m/>
  </r>
  <r>
    <s v="km"/>
    <s v="Julie "/>
    <d v="1999-08-07T00:00:00"/>
    <s v="Août"/>
    <s v="19ans"/>
    <x v="1"/>
    <d v="2000-05-07T00:00:00"/>
    <s v="18ans"/>
    <x v="2"/>
    <x v="1"/>
    <m/>
    <m/>
    <m/>
    <m/>
    <m/>
    <m/>
    <m/>
    <m/>
    <m/>
    <m/>
    <m/>
    <m/>
  </r>
  <r>
    <s v="o"/>
    <s v="Stéphane"/>
    <d v="1999-09-08T00:00:00"/>
    <s v="Septembre"/>
    <s v="19ans"/>
    <x v="0"/>
    <d v="2000-05-08T00:00:00"/>
    <s v="18ans"/>
    <x v="3"/>
    <x v="1"/>
    <m/>
    <m/>
    <m/>
    <m/>
    <m/>
    <m/>
    <m/>
    <m/>
    <m/>
    <m/>
    <m/>
    <m/>
  </r>
  <r>
    <s v="u"/>
    <s v="Camille"/>
    <d v="1998-02-06T00:00:00"/>
    <s v="Février"/>
    <s v="21ans"/>
    <x v="1"/>
    <d v="1990-05-06T00:00:00"/>
    <s v="28ans"/>
    <x v="3"/>
    <x v="1"/>
    <m/>
    <m/>
    <m/>
    <m/>
    <m/>
    <m/>
    <m/>
    <m/>
    <m/>
    <m/>
    <m/>
    <m/>
  </r>
  <r>
    <s v="y"/>
    <s v="Nathalie"/>
    <d v="1965-11-04T00:00:00"/>
    <s v="Novembre"/>
    <s v="53ans"/>
    <x v="0"/>
    <d v="2015-05-04T00:00:00"/>
    <s v="3ans"/>
    <x v="2"/>
    <x v="1"/>
    <m/>
    <m/>
    <n v="3"/>
    <m/>
    <m/>
    <m/>
    <m/>
    <m/>
    <m/>
    <m/>
    <m/>
    <m/>
  </r>
  <r>
    <s v="d"/>
    <s v="michel"/>
    <d v="2000-03-02T00:00:00"/>
    <s v="Mars"/>
    <s v="19ans"/>
    <x v="0"/>
    <d v="2000-05-04T00:00:00"/>
    <s v="18ans"/>
    <x v="4"/>
    <x v="0"/>
    <s v="mic.tt@laposte.net"/>
    <m/>
    <m/>
    <m/>
    <m/>
    <m/>
    <m/>
    <m/>
    <m/>
    <m/>
    <m/>
    <m/>
  </r>
  <r>
    <m/>
    <m/>
    <d v="2000-05-02T00:00:00"/>
    <s v="Mai"/>
    <s v="18ans"/>
    <x v="2"/>
    <m/>
    <s v="119ans"/>
    <x v="5"/>
    <x v="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S13" firstHeaderRow="1" firstDataRow="4" firstDataCol="1"/>
  <pivotFields count="22">
    <pivotField dataField="1" showAll="0"/>
    <pivotField showAll="0"/>
    <pivotField numFmtId="14"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numFmtId="14" showAll="0"/>
    <pivotField showAll="0"/>
    <pivotField axis="axisRow" showAll="0">
      <items count="7">
        <item x="0"/>
        <item x="4"/>
        <item x="2"/>
        <item x="1"/>
        <item x="3"/>
        <item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9"/>
    <field x="-2"/>
    <field x="5"/>
  </colFields>
  <colItems count="18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>
      <x v="2"/>
      <x/>
      <x v="2"/>
    </i>
    <i r="1" i="1">
      <x v="1"/>
      <x v="2"/>
    </i>
    <i t="default">
      <x v="2"/>
    </i>
    <i t="default" i="1">
      <x v="2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X12" headerRowDxfId="36" dataDxfId="35" totalsRowDxfId="34">
  <autoFilter ref="B2:X12">
    <filterColumn colId="22"/>
  </autoFilter>
  <sortState ref="B3:W10">
    <sortCondition ref="K2:K10"/>
  </sortState>
  <tableColumns count="23">
    <tableColumn id="1" name="NOM" totalsRowLabel="Total" dataDxfId="33"/>
    <tableColumn id="2" name="PRENOM" dataDxfId="32"/>
    <tableColumn id="3" name="DATE DE NAISSANCE" dataDxfId="31"/>
    <tableColumn id="11" name="MOIS ANNIVERSAIRE" dataDxfId="30">
      <calculatedColumnFormula>PROPER(TEXT($D3,"mmmm"))</calculatedColumnFormula>
    </tableColumn>
    <tableColumn id="13" name="AGE" dataDxfId="0">
      <calculatedColumnFormula>DATEDIF(Données4[[#This Row],[DATE DE NAISSANCE]],TODAY(), "y")</calculatedColumnFormula>
    </tableColumn>
    <tableColumn id="4" name="SEXE" dataDxfId="29"/>
    <tableColumn id="5" name="DATE D'ENTREE" dataDxfId="28"/>
    <tableColumn id="12" name="ANCIENNETEE" dataDxfId="27">
      <calculatedColumnFormula>DATEDIF(H3,TODAY(),"y")&amp;"ans"</calculatedColumnFormula>
    </tableColumn>
    <tableColumn id="7" name="POSTE" dataDxfId="26"/>
    <tableColumn id="8" name="STATUT" dataDxfId="25"/>
    <tableColumn id="9" name="ADRESSE MAIL" dataDxfId="24"/>
    <tableColumn id="10" name="N° PORTABLE" dataDxfId="23"/>
    <tableColumn id="6" name="NOMBRE D ENFANTS" dataDxfId="22" totalsRowDxfId="21"/>
    <tableColumn id="14" name="ENFANT 1" dataDxfId="20" totalsRowDxfId="19"/>
    <tableColumn id="15" name="ENFANT 2" dataDxfId="18" totalsRowDxfId="17"/>
    <tableColumn id="16" name="ENFANT 3" dataDxfId="16" totalsRowDxfId="15"/>
    <tableColumn id="17" name="ENFANT 4" dataDxfId="14" totalsRowDxfId="13"/>
    <tableColumn id="18" name="ENFANT 5" dataDxfId="12" totalsRowDxfId="11"/>
    <tableColumn id="19" name="ENFANT 6" dataDxfId="10" totalsRowDxfId="9"/>
    <tableColumn id="21" name="ADRESSE POSTALE" dataDxfId="8" totalsRowDxfId="7"/>
    <tableColumn id="22" name="VILLE " dataDxfId="6" totalsRowDxfId="5"/>
    <tableColumn id="23" name="SECTEUR GEOGRAPHIQUE" dataDxfId="4" totalsRowDxfId="3"/>
    <tableColumn id="20" name="sexe pour pyramide" dataDxfId="2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mic.tt@laposte.net" TargetMode="External"/><Relationship Id="rId1" Type="http://schemas.openxmlformats.org/officeDocument/2006/relationships/hyperlink" Target="mailto:mm@mmposte,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2"/>
  <sheetViews>
    <sheetView topLeftCell="F1" workbookViewId="0">
      <selection activeCell="H16" sqref="H16"/>
    </sheetView>
  </sheetViews>
  <sheetFormatPr baseColWidth="10" defaultColWidth="10.28515625" defaultRowHeight="20.25" customHeight="1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8.71093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24" width="10" style="2" customWidth="1"/>
    <col min="25" max="16384" width="10.28515625" style="2"/>
  </cols>
  <sheetData>
    <row r="1" spans="1:24" ht="20.25" customHeight="1">
      <c r="O1" s="80" t="s">
        <v>37</v>
      </c>
      <c r="P1" s="80"/>
      <c r="Q1" s="80"/>
      <c r="R1" s="80"/>
      <c r="S1" s="80"/>
      <c r="T1" s="80"/>
    </row>
    <row r="2" spans="1:24" s="1" customFormat="1" ht="45" customHeight="1">
      <c r="A2" s="11" t="s">
        <v>34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33</v>
      </c>
      <c r="M2" s="11" t="s">
        <v>35</v>
      </c>
      <c r="N2" s="15" t="s">
        <v>36</v>
      </c>
      <c r="O2" s="16" t="s">
        <v>43</v>
      </c>
      <c r="P2" s="16" t="s">
        <v>42</v>
      </c>
      <c r="Q2" s="16" t="s">
        <v>41</v>
      </c>
      <c r="R2" s="16" t="s">
        <v>40</v>
      </c>
      <c r="S2" s="16" t="s">
        <v>39</v>
      </c>
      <c r="T2" s="16" t="s">
        <v>38</v>
      </c>
      <c r="U2" s="17" t="s">
        <v>45</v>
      </c>
      <c r="V2" s="17" t="s">
        <v>46</v>
      </c>
      <c r="W2" s="17" t="s">
        <v>47</v>
      </c>
      <c r="X2" s="79" t="s">
        <v>115</v>
      </c>
    </row>
    <row r="3" spans="1:24" ht="20.25" customHeight="1">
      <c r="A3" s="12">
        <v>1</v>
      </c>
      <c r="B3" s="12" t="s">
        <v>27</v>
      </c>
      <c r="C3" s="12" t="s">
        <v>21</v>
      </c>
      <c r="D3" s="13">
        <v>36587</v>
      </c>
      <c r="E3" s="13" t="str">
        <f t="shared" ref="E3:E10" si="0">PROPER(TEXT($D3,"mmmm"))</f>
        <v>Mars</v>
      </c>
      <c r="F3" s="105">
        <f ca="1">DATEDIF(Données4[[#This Row],[DATE DE NAISSANCE]],TODAY(), "y")</f>
        <v>19</v>
      </c>
      <c r="G3" s="12" t="s">
        <v>13</v>
      </c>
      <c r="H3" s="13">
        <v>39571</v>
      </c>
      <c r="I3" s="13" t="str">
        <f t="shared" ref="I3:I10" ca="1" si="1">DATEDIF(H3,TODAY(),"y")&amp;"ans"</f>
        <v>10ans</v>
      </c>
      <c r="J3" s="12" t="s">
        <v>18</v>
      </c>
      <c r="K3" s="12" t="s">
        <v>15</v>
      </c>
      <c r="L3" s="12"/>
      <c r="M3" s="19"/>
      <c r="N3" s="12">
        <v>2</v>
      </c>
      <c r="O3" s="12"/>
      <c r="P3" s="12"/>
      <c r="Q3" s="12"/>
      <c r="R3" s="12"/>
      <c r="S3" s="12"/>
      <c r="T3" s="12"/>
      <c r="U3" s="12"/>
      <c r="V3" s="12"/>
      <c r="W3" s="12"/>
      <c r="X3" s="78" t="e">
        <f>IF(G:G,-1,0)</f>
        <v>#VALUE!</v>
      </c>
    </row>
    <row r="4" spans="1:24" ht="20.25" customHeight="1">
      <c r="A4" s="12">
        <v>2</v>
      </c>
      <c r="B4" s="12" t="s">
        <v>28</v>
      </c>
      <c r="C4" s="12" t="s">
        <v>23</v>
      </c>
      <c r="D4" s="13">
        <v>36682</v>
      </c>
      <c r="E4" s="13" t="str">
        <f t="shared" si="0"/>
        <v>Juin</v>
      </c>
      <c r="F4" s="105">
        <f ca="1">DATEDIF(Données4[[#This Row],[DATE DE NAISSANCE]],TODAY(), "y")</f>
        <v>18</v>
      </c>
      <c r="G4" s="12" t="s">
        <v>11</v>
      </c>
      <c r="H4" s="13">
        <v>43225</v>
      </c>
      <c r="I4" s="13" t="str">
        <f t="shared" ca="1" si="1"/>
        <v>0ans</v>
      </c>
      <c r="J4" s="12" t="s">
        <v>16</v>
      </c>
      <c r="K4" s="12" t="s">
        <v>15</v>
      </c>
      <c r="L4" s="12"/>
      <c r="M4" s="19"/>
      <c r="N4" s="12">
        <v>0</v>
      </c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0.25" customHeight="1">
      <c r="A5" s="12">
        <v>3</v>
      </c>
      <c r="B5" s="12" t="s">
        <v>29</v>
      </c>
      <c r="C5" s="12" t="s">
        <v>12</v>
      </c>
      <c r="D5" s="13">
        <v>25904</v>
      </c>
      <c r="E5" s="13" t="str">
        <f t="shared" si="0"/>
        <v>Décembre</v>
      </c>
      <c r="F5" s="105">
        <f ca="1">DATEDIF(Données4[[#This Row],[DATE DE NAISSANCE]],TODAY(), "y")</f>
        <v>48</v>
      </c>
      <c r="G5" s="12" t="s">
        <v>11</v>
      </c>
      <c r="H5" s="13">
        <v>36648</v>
      </c>
      <c r="I5" s="13" t="str">
        <f t="shared" ca="1" si="1"/>
        <v>18ans</v>
      </c>
      <c r="J5" s="12" t="s">
        <v>18</v>
      </c>
      <c r="K5" s="12" t="s">
        <v>15</v>
      </c>
      <c r="L5" s="12"/>
      <c r="M5" s="19"/>
      <c r="N5" s="12">
        <v>4</v>
      </c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20.25" customHeight="1">
      <c r="A6" s="12">
        <v>4</v>
      </c>
      <c r="B6" s="12" t="s">
        <v>28</v>
      </c>
      <c r="C6" s="12" t="s">
        <v>10</v>
      </c>
      <c r="D6" s="13">
        <v>36213</v>
      </c>
      <c r="E6" s="13" t="str">
        <f t="shared" si="0"/>
        <v>Février</v>
      </c>
      <c r="F6" s="105">
        <f ca="1">DATEDIF(Données4[[#This Row],[DATE DE NAISSANCE]],TODAY(), "y")</f>
        <v>20</v>
      </c>
      <c r="G6" s="12" t="s">
        <v>13</v>
      </c>
      <c r="H6" s="13">
        <v>43498</v>
      </c>
      <c r="I6" s="13" t="str">
        <f t="shared" ca="1" si="1"/>
        <v>0ans</v>
      </c>
      <c r="J6" s="12" t="s">
        <v>16</v>
      </c>
      <c r="K6" s="12" t="s">
        <v>14</v>
      </c>
      <c r="L6" s="18" t="s">
        <v>44</v>
      </c>
      <c r="M6" s="19">
        <v>2020202020</v>
      </c>
      <c r="N6" s="12">
        <v>1</v>
      </c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20.25" customHeight="1">
      <c r="A7" s="12">
        <v>5</v>
      </c>
      <c r="B7" s="12" t="s">
        <v>108</v>
      </c>
      <c r="C7" s="12" t="s">
        <v>25</v>
      </c>
      <c r="D7" s="13">
        <v>36379</v>
      </c>
      <c r="E7" s="13" t="str">
        <f t="shared" si="0"/>
        <v>Août</v>
      </c>
      <c r="F7" s="105">
        <f ca="1">DATEDIF(Données4[[#This Row],[DATE DE NAISSANCE]],TODAY(), "y")</f>
        <v>19</v>
      </c>
      <c r="G7" s="12" t="s">
        <v>11</v>
      </c>
      <c r="H7" s="13">
        <v>36653</v>
      </c>
      <c r="I7" s="13" t="str">
        <f t="shared" ca="1" si="1"/>
        <v>18ans</v>
      </c>
      <c r="J7" s="12" t="s">
        <v>20</v>
      </c>
      <c r="K7" s="12" t="s">
        <v>14</v>
      </c>
      <c r="L7" s="12"/>
      <c r="M7" s="19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ht="20.25" customHeight="1">
      <c r="A8" s="12">
        <v>6</v>
      </c>
      <c r="B8" s="12" t="s">
        <v>109</v>
      </c>
      <c r="C8" s="12" t="s">
        <v>26</v>
      </c>
      <c r="D8" s="13">
        <v>36411</v>
      </c>
      <c r="E8" s="13" t="str">
        <f t="shared" si="0"/>
        <v>Septembre</v>
      </c>
      <c r="F8" s="105">
        <f ca="1">DATEDIF(Données4[[#This Row],[DATE DE NAISSANCE]],TODAY(), "y")</f>
        <v>19</v>
      </c>
      <c r="G8" s="12" t="s">
        <v>13</v>
      </c>
      <c r="H8" s="13">
        <v>36654</v>
      </c>
      <c r="I8" s="13" t="str">
        <f t="shared" ca="1" si="1"/>
        <v>18ans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ht="20.25" customHeight="1">
      <c r="A9" s="12">
        <v>7</v>
      </c>
      <c r="B9" s="12" t="s">
        <v>107</v>
      </c>
      <c r="C9" s="12" t="s">
        <v>24</v>
      </c>
      <c r="D9" s="13">
        <v>38389</v>
      </c>
      <c r="E9" s="13" t="str">
        <f t="shared" si="0"/>
        <v>Février</v>
      </c>
      <c r="F9" s="105">
        <f ca="1">DATEDIF(Données4[[#This Row],[DATE DE NAISSANCE]],TODAY(), "y")</f>
        <v>14</v>
      </c>
      <c r="G9" s="12" t="s">
        <v>11</v>
      </c>
      <c r="H9" s="13">
        <v>32999</v>
      </c>
      <c r="I9" s="13" t="str">
        <f t="shared" ca="1" si="1"/>
        <v>28ans</v>
      </c>
      <c r="J9" s="12" t="s">
        <v>19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20.25" customHeight="1">
      <c r="A10" s="12">
        <v>8</v>
      </c>
      <c r="B10" s="12" t="s">
        <v>106</v>
      </c>
      <c r="C10" s="12" t="s">
        <v>22</v>
      </c>
      <c r="D10" s="13">
        <v>24050</v>
      </c>
      <c r="E10" s="13" t="str">
        <f t="shared" si="0"/>
        <v>Novembre</v>
      </c>
      <c r="F10" s="105">
        <f ca="1">DATEDIF(Données4[[#This Row],[DATE DE NAISSANCE]],TODAY(), "y")</f>
        <v>53</v>
      </c>
      <c r="G10" s="12" t="s">
        <v>13</v>
      </c>
      <c r="H10" s="13">
        <v>42128</v>
      </c>
      <c r="I10" s="13" t="str">
        <f t="shared" ca="1" si="1"/>
        <v>3ans</v>
      </c>
      <c r="J10" s="12" t="s">
        <v>20</v>
      </c>
      <c r="K10" s="12" t="s">
        <v>14</v>
      </c>
      <c r="L10" s="12"/>
      <c r="M10" s="19"/>
      <c r="N10" s="12">
        <v>3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ht="20.25" customHeight="1">
      <c r="B11" s="61" t="s">
        <v>28</v>
      </c>
      <c r="C11" s="62" t="s">
        <v>110</v>
      </c>
      <c r="D11" s="63">
        <v>36587</v>
      </c>
      <c r="E11" s="64" t="str">
        <f>PROPER(TEXT($D11,"mmmm"))</f>
        <v>Mars</v>
      </c>
      <c r="F11" s="105">
        <f ca="1">DATEDIF(Données4[[#This Row],[DATE DE NAISSANCE]],TODAY(), "y")</f>
        <v>19</v>
      </c>
      <c r="G11" s="65" t="s">
        <v>13</v>
      </c>
      <c r="H11" s="64">
        <v>36650</v>
      </c>
      <c r="I11" s="64" t="str">
        <f ca="1">DATEDIF(H11,TODAY(),"y")&amp;"ans"</f>
        <v>18ans</v>
      </c>
      <c r="J11" s="65" t="s">
        <v>17</v>
      </c>
      <c r="K11" s="65" t="s">
        <v>15</v>
      </c>
      <c r="L11" s="68" t="s">
        <v>111</v>
      </c>
      <c r="M11" s="66"/>
      <c r="N11" s="65"/>
      <c r="O11" s="65"/>
      <c r="P11" s="65"/>
      <c r="Q11" s="65"/>
      <c r="R11" s="65"/>
      <c r="S11" s="65"/>
      <c r="T11" s="65"/>
      <c r="U11" s="65"/>
      <c r="V11" s="65"/>
      <c r="W11" s="67"/>
      <c r="X11" s="12"/>
    </row>
    <row r="12" spans="1:24" ht="20.25" customHeight="1">
      <c r="B12" s="71"/>
      <c r="C12" s="72"/>
      <c r="D12" s="73">
        <v>36648</v>
      </c>
      <c r="E12" s="74" t="str">
        <f>PROPER(TEXT($D12,"mmmm"))</f>
        <v>Mai</v>
      </c>
      <c r="F12" s="105">
        <f ca="1">DATEDIF(Données4[[#This Row],[DATE DE NAISSANCE]],TODAY(), "y")</f>
        <v>18</v>
      </c>
      <c r="G12" s="75"/>
      <c r="H12" s="64">
        <v>36651</v>
      </c>
      <c r="I12" s="74" t="str">
        <f ca="1">DATEDIF(H12,TODAY(),"y")&amp;"ans"</f>
        <v>18ans</v>
      </c>
      <c r="J12" s="75"/>
      <c r="K12" s="75"/>
      <c r="L12" s="75"/>
      <c r="M12" s="76"/>
      <c r="N12" s="75"/>
      <c r="O12" s="75"/>
      <c r="P12" s="75"/>
      <c r="Q12" s="75"/>
      <c r="R12" s="75"/>
      <c r="S12" s="75"/>
      <c r="T12" s="75"/>
      <c r="U12" s="75"/>
      <c r="V12" s="75"/>
      <c r="W12" s="77"/>
      <c r="X12" s="75"/>
    </row>
  </sheetData>
  <mergeCells count="1">
    <mergeCell ref="O1:T1"/>
  </mergeCells>
  <hyperlinks>
    <hyperlink ref="L6" r:id="rId1"/>
    <hyperlink ref="L11" r:id="rId2"/>
  </hyperlinks>
  <pageMargins left="0.7" right="0.7" top="0.75" bottom="0.75" header="0.3" footer="0.3"/>
  <pageSetup paperSize="0" orientation="portrait" horizontalDpi="0" verticalDpi="0" copie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5"/>
  <sheetViews>
    <sheetView workbookViewId="0">
      <selection activeCell="H19" sqref="H19"/>
    </sheetView>
  </sheetViews>
  <sheetFormatPr baseColWidth="10" defaultColWidth="10.28515625" defaultRowHeight="20.25" customHeight="1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8.7109375" style="2" customWidth="1"/>
    <col min="8" max="8" width="11" style="2" customWidth="1"/>
    <col min="9" max="10" width="17.140625" style="2" customWidth="1"/>
    <col min="11" max="11" width="26.28515625" style="2" customWidth="1"/>
    <col min="12" max="12" width="22.140625" style="2" customWidth="1"/>
    <col min="13" max="13" width="15" style="2" bestFit="1" customWidth="1"/>
    <col min="14" max="14" width="18.7109375" style="2" customWidth="1"/>
    <col min="15" max="15" width="21.28515625" style="2" bestFit="1" customWidth="1"/>
    <col min="16" max="16384" width="10.28515625" style="2"/>
  </cols>
  <sheetData>
    <row r="1" spans="1:15" ht="12" customHeight="1">
      <c r="C1" s="3"/>
      <c r="D1" s="4"/>
      <c r="E1" s="4"/>
      <c r="F1" s="5"/>
      <c r="G1" s="5"/>
      <c r="I1" s="4"/>
      <c r="J1" s="4"/>
      <c r="O1" s="6"/>
    </row>
    <row r="2" spans="1:15" ht="11.25" customHeight="1">
      <c r="B2" s="81" t="s">
        <v>30</v>
      </c>
      <c r="C2" s="81"/>
      <c r="D2" s="81"/>
      <c r="E2" s="81"/>
      <c r="F2" s="81"/>
      <c r="G2" s="81"/>
      <c r="I2" s="81" t="s">
        <v>31</v>
      </c>
      <c r="J2" s="81"/>
      <c r="K2" s="81"/>
      <c r="L2" s="81"/>
      <c r="M2" s="81"/>
      <c r="N2" s="81"/>
      <c r="O2" s="6"/>
    </row>
    <row r="3" spans="1:15" ht="11.25" customHeight="1">
      <c r="B3" s="81"/>
      <c r="C3" s="81"/>
      <c r="D3" s="81"/>
      <c r="E3" s="81"/>
      <c r="F3" s="81"/>
      <c r="G3" s="81"/>
      <c r="I3" s="81"/>
      <c r="J3" s="81"/>
      <c r="K3" s="81"/>
      <c r="L3" s="81"/>
      <c r="M3" s="81"/>
      <c r="N3" s="81"/>
      <c r="O3" s="6"/>
    </row>
    <row r="4" spans="1:15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G4" s="11" t="s">
        <v>33</v>
      </c>
      <c r="I4" s="11" t="s">
        <v>0</v>
      </c>
      <c r="J4" s="11" t="s">
        <v>1</v>
      </c>
      <c r="K4" s="11" t="s">
        <v>2</v>
      </c>
      <c r="L4" s="11" t="s">
        <v>4</v>
      </c>
      <c r="M4" s="11" t="s">
        <v>5</v>
      </c>
      <c r="N4" s="11" t="s">
        <v>33</v>
      </c>
      <c r="O4" s="6"/>
    </row>
    <row r="5" spans="1:15" ht="20.25" customHeight="1">
      <c r="A5" s="2" t="str">
        <f t="array" aca="1" ref="A5" ca="1">IFERROR(SMALL(IF((DAY(Données4[DATE DE NAISSANCE])=DAY(TODAY()))*(MONTH(Données4[DATE DE NAISSANCE])=MONTH(TODAY())),ROW(Données4[DATE DE NAISSANCE]),""),ROW()-ROW($B$4)),"")</f>
        <v/>
      </c>
      <c r="B5" s="12" t="str">
        <f ca="1">IF(A5="","",INDEX(Données4[NOM],A5-2))</f>
        <v/>
      </c>
      <c r="C5" s="12" t="str">
        <f ca="1">IF(A5="","",INDEX(Données4[PRENOM],A5-2))</f>
        <v/>
      </c>
      <c r="D5" s="13" t="str">
        <f ca="1">IF(A5="","",INDEX(Données4[DATE DE NAISSANCE],A5-2))</f>
        <v/>
      </c>
      <c r="E5" s="14" t="str">
        <f ca="1">IF(A5="","",INDEX(Données4[AGE],A5-2))</f>
        <v/>
      </c>
      <c r="F5" s="12" t="str">
        <f ca="1">IF(A5="","",INDEX(Données4[SEXE],A5-2))</f>
        <v/>
      </c>
      <c r="G5" s="12" t="str">
        <f ca="1">IF(A5="","",INDEX(Données4[ADRESSE MAIL],A5-2))</f>
        <v/>
      </c>
      <c r="H5" s="2">
        <f t="array" aca="1" ref="H5" ca="1">IFERROR(SMALL(IF((DAY(Données4[DATE DE NAISSANCE])&gt;=DAY(TODAY())-WEEKDAY(TODAY(),3))*(DAY(Données4[DATE DE NAISSANCE])&lt;=DAY(TODAY())+6-WEEKDAY(TODAY(),3)),ROW(Données4[DATE DE NAISSANCE]),""),ROW()-ROW($I$4)),"")</f>
        <v>3</v>
      </c>
      <c r="I5" s="12" t="str">
        <f ca="1">IF(H5="","",INDEX(Données4[NOM],H5-2))</f>
        <v>a</v>
      </c>
      <c r="J5" s="12" t="str">
        <f ca="1">IF(H5="","",INDEX(Données4[PRENOM],H5-2))</f>
        <v>Isabelle</v>
      </c>
      <c r="K5" s="13">
        <f ca="1">IF(H5="","",INDEX(Données4[DATE DE NAISSANCE],H5-2))</f>
        <v>36587</v>
      </c>
      <c r="L5" s="14">
        <f ca="1">IF(H5="","",INDEX(Données4[AGE],H5-2))</f>
        <v>19</v>
      </c>
      <c r="M5" s="12" t="str">
        <f ca="1">IF(H5="","",INDEX(Données4[SEXE],H5-2))</f>
        <v>M</v>
      </c>
      <c r="N5" s="12">
        <f ca="1">IF(H5="","",INDEX(Données4[ADRESSE MAIL],H5-2))</f>
        <v>0</v>
      </c>
      <c r="O5" s="6"/>
    </row>
    <row r="6" spans="1:15" ht="20.25" customHeight="1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IF(A6="","",INDEX(Données4[PRENOM],A6-2))</f>
        <v/>
      </c>
      <c r="D6" s="13" t="str">
        <f ca="1">IF(A6="","",INDEX(Données4[DATE DE NAISSANCE],A6-2))</f>
        <v/>
      </c>
      <c r="E6" s="14" t="str">
        <f ca="1">IF(A6="","",INDEX(Données4[AGE],A6-2))</f>
        <v/>
      </c>
      <c r="F6" s="12" t="str">
        <f ca="1">IF(A6="","",INDEX(Données4[SEXE],A6-2))</f>
        <v/>
      </c>
      <c r="G6" s="12" t="str">
        <f ca="1">IF(A6="","",INDEX(Données4[ADRESSE MAIL],A6-2))</f>
        <v/>
      </c>
      <c r="H6" s="2">
        <f t="array" aca="1" ref="H6" ca="1">IFERROR(SMALL(IF((DAY(Données4[DATE DE NAISSANCE])&gt;=DAY(TODAY())-WEEKDAY(TODAY(),3))*(DAY(Données4[DATE DE NAISSANCE])&lt;=DAY(TODAY())+6-WEEKDAY(TODAY(),3)),ROW(Données4[DATE DE NAISSANCE]),""),ROW()-ROW($I$4)),"")</f>
        <v>5</v>
      </c>
      <c r="I6" s="12" t="str">
        <f ca="1">IF(H6="","",INDEX(Données4[NOM],H6-2))</f>
        <v>g</v>
      </c>
      <c r="J6" s="12" t="str">
        <f ca="1">IF(H6="","",INDEX(Données4[PRENOM],H6-2))</f>
        <v>Laurent</v>
      </c>
      <c r="K6" s="13">
        <f ca="1">IF(H6="","",INDEX(Données4[DATE DE NAISSANCE],H6-2))</f>
        <v>25904</v>
      </c>
      <c r="L6" s="14">
        <f ca="1">IF(H6="","",INDEX(Données4[AGE],H6-2))</f>
        <v>48</v>
      </c>
      <c r="M6" s="12" t="str">
        <f ca="1">IF(H6="","",INDEX(Données4[SEXE],H6-2))</f>
        <v>F</v>
      </c>
      <c r="N6" s="12">
        <f ca="1">IF(H6="","",INDEX(Données4[ADRESSE MAIL],H6-2))</f>
        <v>0</v>
      </c>
      <c r="O6" s="6"/>
    </row>
    <row r="7" spans="1:15" ht="20.25" customHeight="1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IF(A7="","",INDEX(Données4[PRENOM],A7-2))</f>
        <v/>
      </c>
      <c r="D7" s="13" t="str">
        <f ca="1">IF(A7="","",INDEX(Données4[DATE DE NAISSANCE],A7-2))</f>
        <v/>
      </c>
      <c r="E7" s="14" t="str">
        <f ca="1">IF(A7="","",INDEX(Données4[AGE],A7-2))</f>
        <v/>
      </c>
      <c r="F7" s="12" t="str">
        <f ca="1">IF(A7="","",INDEX(Données4[SEXE],A7-2))</f>
        <v/>
      </c>
      <c r="G7" s="12" t="str">
        <f ca="1">IF(A7="","",INDEX(Données4[ADRESSE MAIL],A7-2))</f>
        <v/>
      </c>
      <c r="H7" s="2">
        <f t="array" aca="1" ref="H7" ca="1">IFERROR(SMALL(IF((DAY(Données4[DATE DE NAISSANCE])&gt;=DAY(TODAY())-WEEKDAY(TODAY(),3))*(DAY(Données4[DATE DE NAISSANCE])&lt;=DAY(TODAY())+6-WEEKDAY(TODAY(),3)),ROW(Données4[DATE DE NAISSANCE]),""),ROW()-ROW($I$4)),"")</f>
        <v>11</v>
      </c>
      <c r="I7" s="12" t="str">
        <f ca="1">IF(H7="","",INDEX(Données4[NOM],H7-2))</f>
        <v>d</v>
      </c>
      <c r="J7" s="12" t="str">
        <f ca="1">IF(H7="","",INDEX(Données4[PRENOM],H7-2))</f>
        <v>michel</v>
      </c>
      <c r="K7" s="13">
        <f ca="1">IF(H7="","",INDEX(Données4[DATE DE NAISSANCE],H7-2))</f>
        <v>36587</v>
      </c>
      <c r="L7" s="14">
        <f ca="1">IF(H7="","",INDEX(Données4[AGE],H7-2))</f>
        <v>19</v>
      </c>
      <c r="M7" s="12" t="str">
        <f ca="1">IF(H7="","",INDEX(Données4[SEXE],H7-2))</f>
        <v>M</v>
      </c>
      <c r="N7" s="12" t="str">
        <f ca="1">IF(H7="","",INDEX(Données4[ADRESSE MAIL],H7-2))</f>
        <v>mic.tt@laposte.net</v>
      </c>
      <c r="O7" s="6"/>
    </row>
    <row r="8" spans="1:15" ht="20.25" customHeight="1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IF(A8="","",INDEX(Données4[PRENOM],A8-2))</f>
        <v/>
      </c>
      <c r="D8" s="13" t="str">
        <f ca="1">IF(A8="","",INDEX(Données4[DATE DE NAISSANCE],A8-2))</f>
        <v/>
      </c>
      <c r="E8" s="14" t="str">
        <f ca="1">IF(A8="","",INDEX(Données4[AGE],A8-2))</f>
        <v/>
      </c>
      <c r="F8" s="12" t="str">
        <f ca="1">IF(A8="","",INDEX(Données4[SEXE],A8-2))</f>
        <v/>
      </c>
      <c r="G8" s="12" t="str">
        <f ca="1">IF(A8="","",INDEX(Données4[ADRESSE MAIL],A8-2))</f>
        <v/>
      </c>
      <c r="H8" s="2">
        <f t="array" aca="1" ref="H8" ca="1">IFERROR(SMALL(IF((DAY(Données4[DATE DE NAISSANCE])&gt;=DAY(TODAY())-WEEKDAY(TODAY(),3))*(DAY(Données4[DATE DE NAISSANCE])&lt;=DAY(TODAY())+6-WEEKDAY(TODAY(),3)),ROW(Données4[DATE DE NAISSANCE]),""),ROW()-ROW($I$4)),"")</f>
        <v>12</v>
      </c>
      <c r="I8" s="12">
        <f ca="1">IF(H8="","",INDEX(Données4[NOM],H8-2))</f>
        <v>0</v>
      </c>
      <c r="J8" s="12">
        <f ca="1">IF(H8="","",INDEX(Données4[PRENOM],H8-2))</f>
        <v>0</v>
      </c>
      <c r="K8" s="13">
        <f ca="1">IF(H8="","",INDEX(Données4[DATE DE NAISSANCE],H8-2))</f>
        <v>36648</v>
      </c>
      <c r="L8" s="14">
        <f ca="1">IF(H8="","",INDEX(Données4[AGE],H8-2))</f>
        <v>18</v>
      </c>
      <c r="M8" s="12">
        <f ca="1">IF(H8="","",INDEX(Données4[SEXE],H8-2))</f>
        <v>0</v>
      </c>
      <c r="N8" s="12">
        <f ca="1">IF(H8="","",INDEX(Données4[ADRESSE MAIL],H8-2))</f>
        <v>0</v>
      </c>
      <c r="O8" s="6"/>
    </row>
    <row r="9" spans="1:15" ht="20.25" customHeight="1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IF(A9="","",INDEX(Données4[PRENOM],A9-2))</f>
        <v/>
      </c>
      <c r="D9" s="13" t="str">
        <f ca="1">IF(A9="","",INDEX(Données4[DATE DE NAISSANCE],A9-2))</f>
        <v/>
      </c>
      <c r="E9" s="14" t="str">
        <f ca="1">IF(A9="","",INDEX(Données4[AGE],A9-2))</f>
        <v/>
      </c>
      <c r="F9" s="12" t="str">
        <f ca="1">IF(A9="","",INDEX(Données4[SEXE],A9-2))</f>
        <v/>
      </c>
      <c r="G9" s="12" t="str">
        <f ca="1">IF(A9="","",INDEX(Données4[ADRESSE MAIL],A9-2))</f>
        <v/>
      </c>
      <c r="H9" s="2" t="str">
        <f t="array" aca="1" ref="H9" ca="1">IFERROR(SMALL(IF((DAY(Données4[DATE DE NAISSANCE])&gt;=DAY(TODAY())-WEEKDAY(TODAY(),3))*(DAY(Données4[DATE DE NAISSANCE])&lt;=DAY(TODAY())+6-WEEKDAY(TODAY(),3)),ROW(Données4[DATE DE NAISSANCE]),""),ROW()-ROW($I$4)),"")</f>
        <v/>
      </c>
      <c r="I9" s="12" t="str">
        <f ca="1">IF(H9="","",INDEX(Données4[NOM],H9-2))</f>
        <v/>
      </c>
      <c r="J9" s="12" t="str">
        <f ca="1">IF(H9="","",INDEX(Données4[PRENOM],H9-2))</f>
        <v/>
      </c>
      <c r="K9" s="13" t="str">
        <f ca="1">IF(H9="","",INDEX(Données4[DATE DE NAISSANCE],H9-2))</f>
        <v/>
      </c>
      <c r="L9" s="14" t="str">
        <f ca="1">IF(H9="","",INDEX(Données4[AGE],H9-2))</f>
        <v/>
      </c>
      <c r="M9" s="12" t="str">
        <f ca="1">IF(H9="","",INDEX(Données4[SEXE],H9-2))</f>
        <v/>
      </c>
      <c r="N9" s="12" t="str">
        <f ca="1">IF(H9="","",INDEX(Données4[ADRESSE MAIL],H9-2))</f>
        <v/>
      </c>
      <c r="O9" s="6"/>
    </row>
    <row r="10" spans="1:15" ht="20.25" customHeight="1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IF(A10="","",INDEX(Données4[PRENOM],A10-2))</f>
        <v/>
      </c>
      <c r="D10" s="13" t="str">
        <f ca="1">IF(A10="","",INDEX(Données4[DATE DE NAISSANCE],A10-2))</f>
        <v/>
      </c>
      <c r="E10" s="14" t="str">
        <f ca="1">IF(A10="","",INDEX(Données4[AGE],A10-2))</f>
        <v/>
      </c>
      <c r="F10" s="12" t="str">
        <f ca="1">IF(A10="","",INDEX(Données4[SEXE],A10-2))</f>
        <v/>
      </c>
      <c r="G10" s="12" t="str">
        <f ca="1">IF(A10="","",INDEX(Données4[ADRESSE MAIL],A10-2))</f>
        <v/>
      </c>
      <c r="H10" s="2" t="str">
        <f t="array" aca="1" ref="H10" ca="1">IFERROR(SMALL(IF((DAY(Données4[DATE DE NAISSANCE])&gt;=DAY(TODAY())-WEEKDAY(TODAY(),3))*(DAY(Données4[DATE DE NAISSANCE])&lt;=DAY(TODAY())+6-WEEKDAY(TODAY(),3)),ROW(Données4[DATE DE NAISSANCE]),""),ROW()-ROW($I$4)),"")</f>
        <v/>
      </c>
      <c r="I10" s="12" t="str">
        <f ca="1">IF(H10="","",INDEX(Données4[NOM],H10-2))</f>
        <v/>
      </c>
      <c r="J10" s="12" t="str">
        <f ca="1">IF(H10="","",INDEX(Données4[PRENOM],H10-2))</f>
        <v/>
      </c>
      <c r="K10" s="13" t="str">
        <f ca="1">IF(H10="","",INDEX(Données4[DATE DE NAISSANCE],H10-2))</f>
        <v/>
      </c>
      <c r="L10" s="14" t="str">
        <f ca="1">IF(H10="","",INDEX(Données4[AGE],H10-2))</f>
        <v/>
      </c>
      <c r="M10" s="12" t="str">
        <f ca="1">IF(H10="","",INDEX(Données4[SEXE],H10-2))</f>
        <v/>
      </c>
      <c r="N10" s="12" t="str">
        <f ca="1">IF(H10="","",INDEX(Données4[ADRESSE MAIL],H10-2))</f>
        <v/>
      </c>
      <c r="O10" s="6"/>
    </row>
    <row r="11" spans="1:15" ht="20.25" customHeight="1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IF(A11="","",INDEX(Données4[PRENOM],A11-2))</f>
        <v/>
      </c>
      <c r="D11" s="13" t="str">
        <f ca="1">IF(A11="","",INDEX(Données4[DATE DE NAISSANCE],A11-2))</f>
        <v/>
      </c>
      <c r="E11" s="14" t="str">
        <f ca="1">IF(A11="","",INDEX(Données4[AGE],A11-2))</f>
        <v/>
      </c>
      <c r="F11" s="12" t="str">
        <f ca="1">IF(A11="","",INDEX(Données4[SEXE],A11-2))</f>
        <v/>
      </c>
      <c r="G11" s="12" t="str">
        <f ca="1">IF(A11="","",INDEX(Données4[ADRESSE MAIL],A11-2))</f>
        <v/>
      </c>
      <c r="H11" s="2" t="str">
        <f t="array" aca="1" ref="H11" ca="1">IFERROR(SMALL(IF((DAY(Données4[DATE DE NAISSANCE])&gt;=DAY(TODAY())-WEEKDAY(TODAY(),3))*(DAY(Données4[DATE DE NAISSANCE])&lt;=DAY(TODAY())+6-WEEKDAY(TODAY(),3)),ROW(Données4[DATE DE NAISSANCE]),""),ROW()-ROW($I$4)),"")</f>
        <v/>
      </c>
      <c r="I11" s="12" t="str">
        <f ca="1">IF(H11="","",INDEX(Données4[NOM],H11-2))</f>
        <v/>
      </c>
      <c r="J11" s="12" t="str">
        <f ca="1">IF(H11="","",INDEX(Données4[PRENOM],H11-2))</f>
        <v/>
      </c>
      <c r="K11" s="13" t="str">
        <f ca="1">IF(H11="","",INDEX(Données4[DATE DE NAISSANCE],H11-2))</f>
        <v/>
      </c>
      <c r="L11" s="14" t="str">
        <f ca="1">IF(H11="","",INDEX(Données4[AGE],H11-2))</f>
        <v/>
      </c>
      <c r="M11" s="12" t="str">
        <f ca="1">IF(H11="","",INDEX(Données4[SEXE],H11-2))</f>
        <v/>
      </c>
      <c r="N11" s="12" t="str">
        <f ca="1">IF(H11="","",INDEX(Données4[ADRESSE MAIL],H11-2))</f>
        <v/>
      </c>
      <c r="O11" s="6"/>
    </row>
    <row r="12" spans="1:15" ht="20.25" customHeight="1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IF(A12="","",INDEX(Données4[PRENOM],A12-2))</f>
        <v/>
      </c>
      <c r="D12" s="13" t="str">
        <f ca="1">IF(A12="","",INDEX(Données4[DATE DE NAISSANCE],A12-2))</f>
        <v/>
      </c>
      <c r="E12" s="14" t="str">
        <f ca="1">IF(A12="","",INDEX(Données4[AGE],A12-2))</f>
        <v/>
      </c>
      <c r="F12" s="12" t="str">
        <f ca="1">IF(A12="","",INDEX(Données4[SEXE],A12-2))</f>
        <v/>
      </c>
      <c r="G12" s="12" t="str">
        <f ca="1">IF(A12="","",INDEX(Données4[ADRESSE MAIL],A12-2))</f>
        <v/>
      </c>
      <c r="H12" s="2" t="str">
        <f t="array" aca="1" ref="H12" ca="1">IFERROR(SMALL(IF((DAY(Données4[DATE DE NAISSANCE])&gt;=DAY(TODAY())-WEEKDAY(TODAY(),3))*(DAY(Données4[DATE DE NAISSANCE])&lt;=DAY(TODAY())+6-WEEKDAY(TODAY(),3)),ROW(Données4[DATE DE NAISSANCE]),""),ROW()-ROW($I$4)),"")</f>
        <v/>
      </c>
      <c r="I12" s="12" t="str">
        <f ca="1">IF(H12="","",INDEX(Données4[NOM],H12-2))</f>
        <v/>
      </c>
      <c r="J12" s="12" t="str">
        <f ca="1">IF(H12="","",INDEX(Données4[PRENOM],H12-2))</f>
        <v/>
      </c>
      <c r="K12" s="13" t="str">
        <f ca="1">IF(H12="","",INDEX(Données4[DATE DE NAISSANCE],H12-2))</f>
        <v/>
      </c>
      <c r="L12" s="14" t="str">
        <f ca="1">IF(H12="","",INDEX(Données4[AGE],H12-2))</f>
        <v/>
      </c>
      <c r="M12" s="12" t="str">
        <f ca="1">IF(H12="","",INDEX(Données4[SEXE],H12-2))</f>
        <v/>
      </c>
      <c r="N12" s="12" t="str">
        <f ca="1">IF(H12="","",INDEX(Données4[ADRESSE MAIL],H12-2))</f>
        <v/>
      </c>
      <c r="O12" s="6"/>
    </row>
    <row r="13" spans="1:15" ht="6.75" customHeight="1">
      <c r="C13" s="7"/>
      <c r="D13" s="4"/>
      <c r="E13" s="4"/>
      <c r="F13" s="5"/>
      <c r="G13" s="5"/>
      <c r="I13" s="4"/>
      <c r="J13" s="4"/>
      <c r="O13" s="6"/>
    </row>
    <row r="14" spans="1:15" ht="11.25" customHeight="1">
      <c r="B14" s="81" t="s">
        <v>32</v>
      </c>
      <c r="C14" s="81"/>
      <c r="D14" s="81"/>
      <c r="E14" s="81"/>
      <c r="F14" s="81"/>
      <c r="G14" s="81"/>
      <c r="I14" s="4"/>
      <c r="J14" s="4"/>
      <c r="O14" s="6"/>
    </row>
    <row r="15" spans="1:15" ht="11.25" customHeight="1">
      <c r="B15" s="81"/>
      <c r="C15" s="81"/>
      <c r="D15" s="81"/>
      <c r="E15" s="81"/>
      <c r="F15" s="81"/>
      <c r="G15" s="81"/>
      <c r="I15" s="4"/>
      <c r="J15" s="4"/>
      <c r="O15" s="6"/>
    </row>
    <row r="16" spans="1:15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G16" s="11" t="s">
        <v>33</v>
      </c>
      <c r="I16" s="4"/>
      <c r="J16" s="4"/>
      <c r="O16" s="6"/>
    </row>
    <row r="17" spans="1:15" ht="20.25" customHeight="1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IF(A17="","",INDEX(Données4[PRENOM],A17-2))</f>
        <v>Isabelle</v>
      </c>
      <c r="D17" s="13">
        <f ca="1">IF(A17="","",INDEX(Données4[DATE DE NAISSANCE],A17-2))</f>
        <v>36587</v>
      </c>
      <c r="E17" s="14">
        <f ca="1">IF(A17="","",INDEX(Données4[AGE],A17-2))</f>
        <v>19</v>
      </c>
      <c r="F17" s="12" t="str">
        <f ca="1">IF(A17="","",INDEX(Données4[SEXE],A17-2))</f>
        <v>M</v>
      </c>
      <c r="G17" s="12">
        <f ca="1">IF(A17="","",INDEX(Données4[ADRESSE MAIL],A17-2))</f>
        <v>0</v>
      </c>
      <c r="I17" s="4"/>
      <c r="J17" s="4"/>
      <c r="O17" s="6"/>
    </row>
    <row r="18" spans="1:15" ht="20.25" customHeight="1">
      <c r="A18" s="2">
        <f t="array" aca="1" ref="A18" ca="1">IFERROR(SMALL(IF(MONTH(Données4[DATE DE NAISSANCE])=MONTH(TODAY()),ROW(Données4[DATE DE NAISSANCE]),""),ROW()-ROW($B$16)),"")</f>
        <v>11</v>
      </c>
      <c r="B18" s="12" t="str">
        <f ca="1">IF(A18="","",INDEX(Données4[NOM],A18-2))</f>
        <v>d</v>
      </c>
      <c r="C18" s="12" t="str">
        <f ca="1">IF(A18="","",INDEX(Données4[PRENOM],A18-2))</f>
        <v>michel</v>
      </c>
      <c r="D18" s="13">
        <f ca="1">IF(A18="","",INDEX(Données4[DATE DE NAISSANCE],A18-2))</f>
        <v>36587</v>
      </c>
      <c r="E18" s="14">
        <f ca="1">IF(A18="","",INDEX(Données4[AGE],A18-2))</f>
        <v>19</v>
      </c>
      <c r="F18" s="12" t="str">
        <f ca="1">IF(A18="","",INDEX(Données4[SEXE],A18-2))</f>
        <v>M</v>
      </c>
      <c r="G18" s="12" t="str">
        <f ca="1">IF(A18="","",INDEX(Données4[ADRESSE MAIL],A18-2))</f>
        <v>mic.tt@laposte.net</v>
      </c>
      <c r="I18" s="4"/>
      <c r="J18" s="4"/>
      <c r="O18" s="6"/>
    </row>
    <row r="19" spans="1:15" ht="20.25" customHeight="1">
      <c r="A19" s="2" t="str">
        <f t="array" aca="1" ref="A19" ca="1">IFERROR(SMALL(IF(MONTH(Données4[DATE DE NAISSANCE])=MONTH(TODAY()),ROW(Données4[DATE DE NAISSANCE]),""),ROW()-ROW($B$16)),"")</f>
        <v/>
      </c>
      <c r="B19" s="12" t="str">
        <f ca="1">IF(A19="","",INDEX(Données4[NOM],A19-2))</f>
        <v/>
      </c>
      <c r="C19" s="12" t="str">
        <f ca="1">IF(A19="","",INDEX(Données4[PRENOM],A19-2))</f>
        <v/>
      </c>
      <c r="D19" s="13" t="str">
        <f ca="1">IF(A19="","",INDEX(Données4[DATE DE NAISSANCE],A19-2))</f>
        <v/>
      </c>
      <c r="E19" s="14" t="str">
        <f ca="1">IF(A19="","",INDEX(Données4[AGE],A19-2))</f>
        <v/>
      </c>
      <c r="F19" s="12" t="str">
        <f ca="1">IF(A19="","",INDEX(Données4[SEXE],A19-2))</f>
        <v/>
      </c>
      <c r="G19" s="12" t="str">
        <f ca="1">IF(A19="","",INDEX(Données4[ADRESSE MAIL],A19-2))</f>
        <v/>
      </c>
      <c r="I19" s="4"/>
      <c r="J19" s="4"/>
      <c r="O19" s="6"/>
    </row>
    <row r="20" spans="1:15" ht="20.25" customHeight="1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IF(A20="","",INDEX(Données4[PRENOM],A20-2))</f>
        <v/>
      </c>
      <c r="D20" s="13" t="str">
        <f ca="1">IF(A20="","",INDEX(Données4[DATE DE NAISSANCE],A20-2))</f>
        <v/>
      </c>
      <c r="E20" s="14" t="str">
        <f ca="1">IF(A20="","",INDEX(Données4[AGE],A20-2))</f>
        <v/>
      </c>
      <c r="F20" s="12" t="str">
        <f ca="1">IF(A20="","",INDEX(Données4[SEXE],A20-2))</f>
        <v/>
      </c>
      <c r="G20" s="12" t="str">
        <f ca="1">IF(A20="","",INDEX(Données4[ADRESSE MAIL],A20-2))</f>
        <v/>
      </c>
      <c r="I20" s="4"/>
      <c r="J20" s="4"/>
      <c r="O20" s="6"/>
    </row>
    <row r="21" spans="1:15" ht="20.25" customHeight="1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IF(A21="","",INDEX(Données4[PRENOM],A21-2))</f>
        <v/>
      </c>
      <c r="D21" s="13" t="str">
        <f ca="1">IF(A21="","",INDEX(Données4[DATE DE NAISSANCE],A21-2))</f>
        <v/>
      </c>
      <c r="E21" s="14" t="str">
        <f ca="1">IF(A21="","",INDEX(Données4[AGE],A21-2))</f>
        <v/>
      </c>
      <c r="F21" s="12" t="str">
        <f ca="1">IF(A21="","",INDEX(Données4[SEXE],A21-2))</f>
        <v/>
      </c>
      <c r="G21" s="12" t="str">
        <f ca="1">IF(A21="","",INDEX(Données4[ADRESSE MAIL],A21-2))</f>
        <v/>
      </c>
      <c r="I21" s="4"/>
      <c r="J21" s="4"/>
      <c r="O21" s="6"/>
    </row>
    <row r="22" spans="1:15" ht="20.25" customHeight="1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IF(A22="","",INDEX(Données4[PRENOM],A22-2))</f>
        <v/>
      </c>
      <c r="D22" s="13" t="str">
        <f ca="1">IF(A22="","",INDEX(Données4[DATE DE NAISSANCE],A22-2))</f>
        <v/>
      </c>
      <c r="E22" s="14" t="str">
        <f ca="1">IF(A22="","",INDEX(Données4[AGE],A22-2))</f>
        <v/>
      </c>
      <c r="F22" s="12" t="str">
        <f ca="1">IF(A22="","",INDEX(Données4[SEXE],A22-2))</f>
        <v/>
      </c>
      <c r="G22" s="12" t="str">
        <f ca="1">IF(A22="","",INDEX(Données4[ADRESSE MAIL],A22-2))</f>
        <v/>
      </c>
      <c r="I22" s="4"/>
      <c r="J22" s="4"/>
      <c r="O22" s="6"/>
    </row>
    <row r="23" spans="1:15" ht="20.25" customHeight="1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IF(A23="","",INDEX(Données4[PRENOM],A23-2))</f>
        <v/>
      </c>
      <c r="D23" s="13" t="str">
        <f ca="1">IF(A23="","",INDEX(Données4[DATE DE NAISSANCE],A23-2))</f>
        <v/>
      </c>
      <c r="E23" s="14" t="str">
        <f ca="1">IF(A23="","",INDEX(Données4[AGE],A23-2))</f>
        <v/>
      </c>
      <c r="F23" s="12" t="str">
        <f ca="1">IF(A23="","",INDEX(Données4[SEXE],A23-2))</f>
        <v/>
      </c>
      <c r="G23" s="12" t="str">
        <f ca="1">IF(A23="","",INDEX(Données4[ADRESSE MAIL],A23-2))</f>
        <v/>
      </c>
      <c r="I23" s="4"/>
      <c r="J23" s="4"/>
      <c r="O23" s="6"/>
    </row>
    <row r="24" spans="1:15" ht="20.25" customHeight="1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IF(A24="","",INDEX(Données4[PRENOM],A24-2))</f>
        <v/>
      </c>
      <c r="D24" s="13" t="str">
        <f ca="1">IF(A24="","",INDEX(Données4[DATE DE NAISSANCE],A24-2))</f>
        <v/>
      </c>
      <c r="E24" s="14" t="str">
        <f ca="1">IF(A24="","",INDEX(Données4[AGE],A24-2))</f>
        <v/>
      </c>
      <c r="F24" s="12" t="str">
        <f ca="1">IF(A24="","",INDEX(Données4[SEXE],A24-2))</f>
        <v/>
      </c>
      <c r="G24" s="12" t="str">
        <f ca="1">IF(A24="","",INDEX(Données4[ADRESSE MAIL],A24-2))</f>
        <v/>
      </c>
      <c r="I24" s="4"/>
      <c r="J24" s="4"/>
      <c r="O24" s="6"/>
    </row>
    <row r="25" spans="1:15" ht="20.25" customHeight="1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IF(A25="","",INDEX(Données4[PRENOM],A25-2))</f>
        <v/>
      </c>
      <c r="D25" s="13" t="str">
        <f ca="1">IF(A25="","",INDEX(Données4[DATE DE NAISSANCE],A25-2))</f>
        <v/>
      </c>
      <c r="E25" s="14" t="str">
        <f ca="1">IF(A25="","",INDEX(Données4[AGE],A25-2))</f>
        <v/>
      </c>
      <c r="F25" s="12" t="str">
        <f ca="1">IF(A25="","",INDEX(Données4[SEXE],A25-2))</f>
        <v/>
      </c>
      <c r="G25" s="12" t="str">
        <f ca="1">IF(A25="","",INDEX(Données4[ADRESSE MAIL],A25-2))</f>
        <v/>
      </c>
      <c r="I25" s="4"/>
      <c r="J25" s="4"/>
      <c r="O25" s="6"/>
    </row>
    <row r="26" spans="1:15" ht="20.25" customHeight="1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IF(A26="","",INDEX(Données4[PRENOM],A26-2))</f>
        <v/>
      </c>
      <c r="D26" s="13" t="str">
        <f ca="1">IF(A26="","",INDEX(Données4[DATE DE NAISSANCE],A26-2))</f>
        <v/>
      </c>
      <c r="E26" s="14" t="str">
        <f ca="1">IF(A26="","",INDEX(Données4[AGE],A26-2))</f>
        <v/>
      </c>
      <c r="F26" s="12" t="str">
        <f ca="1">IF(A26="","",INDEX(Données4[SEXE],A26-2))</f>
        <v/>
      </c>
      <c r="G26" s="12" t="str">
        <f ca="1">IF(A26="","",INDEX(Données4[ADRESSE MAIL],A26-2))</f>
        <v/>
      </c>
      <c r="I26" s="4"/>
      <c r="J26" s="4"/>
      <c r="O26" s="6"/>
    </row>
    <row r="27" spans="1:15" ht="20.25" customHeight="1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IF(A27="","",INDEX(Données4[PRENOM],A27-2))</f>
        <v/>
      </c>
      <c r="D27" s="13" t="str">
        <f ca="1">IF(A27="","",INDEX(Données4[DATE DE NAISSANCE],A27-2))</f>
        <v/>
      </c>
      <c r="E27" s="14" t="str">
        <f ca="1">IF(A27="","",INDEX(Données4[AGE],A27-2))</f>
        <v/>
      </c>
      <c r="F27" s="12" t="str">
        <f ca="1">IF(A27="","",INDEX(Données4[SEXE],A27-2))</f>
        <v/>
      </c>
      <c r="G27" s="12" t="str">
        <f ca="1">IF(A27="","",INDEX(Données4[ADRESSE MAIL],A27-2))</f>
        <v/>
      </c>
      <c r="I27" s="4"/>
      <c r="J27" s="4"/>
      <c r="O27" s="6"/>
    </row>
    <row r="28" spans="1:15" ht="20.25" customHeight="1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IF(A28="","",INDEX(Données4[PRENOM],A28-2))</f>
        <v/>
      </c>
      <c r="D28" s="13" t="str">
        <f ca="1">IF(A28="","",INDEX(Données4[DATE DE NAISSANCE],A28-2))</f>
        <v/>
      </c>
      <c r="E28" s="14" t="str">
        <f ca="1">IF(A28="","",INDEX(Données4[AGE],A28-2))</f>
        <v/>
      </c>
      <c r="F28" s="12" t="str">
        <f ca="1">IF(A28="","",INDEX(Données4[SEXE],A28-2))</f>
        <v/>
      </c>
      <c r="G28" s="12" t="str">
        <f ca="1">IF(A28="","",INDEX(Données4[ADRESSE MAIL],A28-2))</f>
        <v/>
      </c>
      <c r="I28" s="4"/>
      <c r="J28" s="4"/>
      <c r="O28" s="6"/>
    </row>
    <row r="29" spans="1:15" ht="20.25" customHeight="1">
      <c r="C29" s="7"/>
      <c r="D29" s="4"/>
      <c r="E29" s="4"/>
      <c r="F29" s="5"/>
      <c r="G29" s="5"/>
      <c r="I29" s="4"/>
      <c r="J29" s="4"/>
      <c r="O29" s="6"/>
    </row>
    <row r="30" spans="1:15" ht="20.25" customHeight="1">
      <c r="C30" s="7"/>
      <c r="D30" s="4"/>
      <c r="E30" s="4"/>
      <c r="F30" s="5"/>
      <c r="G30" s="5"/>
      <c r="I30" s="4"/>
      <c r="J30" s="4"/>
      <c r="O30" s="6"/>
    </row>
    <row r="31" spans="1:15" ht="20.25" customHeight="1">
      <c r="C31" s="7"/>
      <c r="D31" s="4"/>
      <c r="E31" s="4"/>
      <c r="F31" s="5"/>
      <c r="G31" s="5"/>
      <c r="I31" s="4"/>
      <c r="J31" s="4"/>
      <c r="O31" s="6"/>
    </row>
    <row r="32" spans="1:15" ht="20.25" customHeight="1">
      <c r="C32" s="7"/>
      <c r="D32" s="4"/>
      <c r="E32" s="4"/>
      <c r="F32" s="5"/>
      <c r="G32" s="5"/>
      <c r="I32" s="4"/>
      <c r="J32" s="4"/>
      <c r="O32" s="6"/>
    </row>
    <row r="33" spans="3:15" ht="20.25" customHeight="1">
      <c r="C33" s="7"/>
      <c r="D33" s="4"/>
      <c r="E33" s="4"/>
      <c r="F33" s="5"/>
      <c r="G33" s="5"/>
      <c r="I33" s="4"/>
      <c r="J33" s="4"/>
      <c r="O33" s="6"/>
    </row>
    <row r="34" spans="3:15" ht="20.25" customHeight="1">
      <c r="C34" s="7"/>
      <c r="D34" s="4"/>
      <c r="E34" s="4"/>
      <c r="F34" s="5"/>
      <c r="G34" s="5"/>
      <c r="I34" s="4"/>
      <c r="J34" s="4"/>
      <c r="O34" s="6"/>
    </row>
    <row r="35" spans="3:15" ht="20.25" customHeight="1">
      <c r="C35" s="7"/>
      <c r="D35" s="4"/>
      <c r="E35" s="4"/>
      <c r="F35" s="5"/>
      <c r="G35" s="5"/>
      <c r="I35" s="4"/>
      <c r="J35" s="4"/>
      <c r="O35" s="6"/>
    </row>
    <row r="36" spans="3:15" ht="20.25" customHeight="1">
      <c r="C36" s="7"/>
      <c r="D36" s="4"/>
      <c r="E36" s="4"/>
      <c r="F36" s="5"/>
      <c r="G36" s="5"/>
      <c r="I36" s="4"/>
      <c r="J36" s="4"/>
      <c r="O36" s="6"/>
    </row>
    <row r="37" spans="3:15" ht="20.25" customHeight="1">
      <c r="C37" s="7"/>
      <c r="D37" s="4"/>
      <c r="E37" s="4"/>
      <c r="F37" s="5"/>
      <c r="G37" s="5"/>
      <c r="I37" s="4"/>
      <c r="J37" s="4"/>
      <c r="O37" s="6"/>
    </row>
    <row r="38" spans="3:15" ht="20.25" customHeight="1">
      <c r="C38" s="7"/>
      <c r="D38" s="4"/>
      <c r="E38" s="4"/>
      <c r="F38" s="5"/>
      <c r="G38" s="5"/>
      <c r="I38" s="4"/>
      <c r="J38" s="4"/>
      <c r="O38" s="6"/>
    </row>
    <row r="39" spans="3:15" ht="20.25" customHeight="1">
      <c r="C39" s="7"/>
      <c r="D39" s="4"/>
      <c r="E39" s="4"/>
      <c r="F39" s="5"/>
      <c r="G39" s="5"/>
      <c r="I39" s="4"/>
      <c r="J39" s="4"/>
      <c r="O39" s="6"/>
    </row>
    <row r="40" spans="3:15" ht="20.25" customHeight="1">
      <c r="C40" s="7"/>
      <c r="D40" s="4"/>
      <c r="E40" s="4"/>
      <c r="F40" s="5"/>
      <c r="G40" s="5"/>
      <c r="I40" s="4"/>
      <c r="J40" s="4"/>
      <c r="O40" s="6"/>
    </row>
    <row r="41" spans="3:15" ht="20.25" customHeight="1">
      <c r="C41" s="7"/>
      <c r="D41" s="4"/>
      <c r="E41" s="4"/>
      <c r="F41" s="5"/>
      <c r="G41" s="5"/>
      <c r="I41" s="4"/>
      <c r="J41" s="4"/>
      <c r="O41" s="6"/>
    </row>
    <row r="42" spans="3:15" ht="20.25" customHeight="1">
      <c r="C42" s="7"/>
      <c r="D42" s="4"/>
      <c r="E42" s="4"/>
      <c r="F42" s="5"/>
      <c r="G42" s="5"/>
      <c r="I42" s="4"/>
      <c r="J42" s="4"/>
      <c r="O42" s="6"/>
    </row>
    <row r="43" spans="3:15" ht="20.25" customHeight="1">
      <c r="C43" s="7"/>
      <c r="D43" s="4"/>
      <c r="E43" s="4"/>
      <c r="F43" s="5"/>
      <c r="G43" s="5"/>
      <c r="I43" s="4"/>
      <c r="J43" s="4"/>
      <c r="O43" s="6"/>
    </row>
    <row r="44" spans="3:15" ht="20.25" customHeight="1">
      <c r="C44" s="7"/>
      <c r="D44" s="4"/>
      <c r="E44" s="4"/>
      <c r="F44" s="5"/>
      <c r="G44" s="5"/>
      <c r="I44" s="4"/>
      <c r="J44" s="4"/>
      <c r="O44" s="6"/>
    </row>
    <row r="45" spans="3:15" ht="20.25" customHeight="1">
      <c r="C45" s="7"/>
      <c r="D45" s="4"/>
      <c r="E45" s="4"/>
      <c r="F45" s="5"/>
      <c r="G45" s="5"/>
      <c r="I45" s="4"/>
      <c r="J45" s="4"/>
      <c r="O45" s="6"/>
    </row>
    <row r="46" spans="3:15" ht="20.25" customHeight="1">
      <c r="C46" s="7"/>
      <c r="D46" s="4"/>
      <c r="E46" s="4"/>
      <c r="F46" s="5"/>
      <c r="G46" s="5"/>
      <c r="I46" s="4"/>
      <c r="J46" s="4"/>
      <c r="O46" s="6"/>
    </row>
    <row r="47" spans="3:15" ht="20.25" customHeight="1">
      <c r="C47" s="7"/>
      <c r="D47" s="4"/>
      <c r="E47" s="4"/>
      <c r="F47" s="5"/>
      <c r="G47" s="5"/>
      <c r="I47" s="4"/>
      <c r="J47" s="4"/>
      <c r="O47" s="6"/>
    </row>
    <row r="48" spans="3:15" ht="20.25" customHeight="1">
      <c r="C48" s="7"/>
      <c r="D48" s="4"/>
      <c r="E48" s="4"/>
      <c r="F48" s="5"/>
      <c r="G48" s="5"/>
      <c r="I48" s="4"/>
      <c r="J48" s="4"/>
      <c r="O48" s="6"/>
    </row>
    <row r="49" spans="2:15" ht="20.25" customHeight="1">
      <c r="C49" s="7"/>
      <c r="D49" s="4"/>
      <c r="E49" s="4"/>
      <c r="F49" s="5"/>
      <c r="G49" s="5"/>
      <c r="I49" s="4"/>
      <c r="J49" s="4"/>
      <c r="O49" s="6"/>
    </row>
    <row r="50" spans="2:15" ht="20.25" customHeight="1">
      <c r="C50" s="7"/>
      <c r="D50" s="4"/>
      <c r="E50" s="4"/>
      <c r="F50" s="5"/>
      <c r="G50" s="5"/>
      <c r="I50" s="4"/>
      <c r="J50" s="4"/>
      <c r="O50" s="6"/>
    </row>
    <row r="51" spans="2:15" ht="20.25" customHeight="1">
      <c r="C51" s="7"/>
      <c r="D51" s="4"/>
      <c r="E51" s="4"/>
      <c r="F51" s="5"/>
      <c r="G51" s="5"/>
      <c r="I51" s="4"/>
      <c r="J51" s="4"/>
      <c r="O51" s="6"/>
    </row>
    <row r="52" spans="2:15" ht="20.25" customHeight="1">
      <c r="C52" s="7"/>
      <c r="D52" s="4"/>
      <c r="E52" s="4"/>
      <c r="F52" s="5"/>
      <c r="G52" s="5"/>
      <c r="I52" s="4"/>
      <c r="J52" s="4"/>
      <c r="O52" s="6"/>
    </row>
    <row r="53" spans="2:15" ht="20.25" customHeight="1">
      <c r="C53" s="7"/>
      <c r="D53" s="4"/>
      <c r="E53" s="4"/>
      <c r="F53" s="5"/>
      <c r="G53" s="5"/>
      <c r="I53" s="4"/>
      <c r="J53" s="4"/>
      <c r="O53" s="6"/>
    </row>
    <row r="54" spans="2:15" ht="20.25" customHeight="1">
      <c r="C54" s="7"/>
      <c r="D54" s="4"/>
      <c r="E54" s="4"/>
      <c r="F54" s="5"/>
      <c r="G54" s="5"/>
      <c r="I54" s="4"/>
      <c r="J54" s="4"/>
      <c r="O54" s="6"/>
    </row>
    <row r="55" spans="2:15" ht="20.25" customHeight="1">
      <c r="C55" s="7"/>
      <c r="D55" s="4"/>
      <c r="E55" s="4"/>
      <c r="F55" s="5"/>
      <c r="G55" s="5"/>
      <c r="I55" s="4"/>
      <c r="J55" s="4"/>
      <c r="O55" s="6"/>
    </row>
    <row r="56" spans="2:15" ht="20.25" customHeight="1">
      <c r="C56" s="7"/>
      <c r="D56" s="4"/>
      <c r="E56" s="4"/>
      <c r="F56" s="5"/>
      <c r="G56" s="5"/>
      <c r="I56" s="4"/>
      <c r="J56" s="4"/>
      <c r="O56" s="6"/>
    </row>
    <row r="57" spans="2:15" ht="20.25" customHeight="1">
      <c r="C57" s="7"/>
      <c r="D57" s="4"/>
      <c r="E57" s="4"/>
      <c r="F57" s="5"/>
      <c r="G57" s="5"/>
      <c r="I57" s="4"/>
      <c r="J57" s="4"/>
      <c r="O57" s="6"/>
    </row>
    <row r="58" spans="2:15" ht="20.25" customHeight="1">
      <c r="C58" s="7"/>
      <c r="D58" s="4"/>
      <c r="E58" s="4"/>
      <c r="F58" s="5"/>
      <c r="G58" s="5"/>
      <c r="I58" s="4"/>
      <c r="J58" s="4"/>
      <c r="O58" s="6"/>
    </row>
    <row r="59" spans="2:15" ht="20.25" customHeight="1">
      <c r="C59" s="7"/>
      <c r="D59" s="4"/>
      <c r="E59" s="4"/>
      <c r="F59" s="5"/>
      <c r="G59" s="5"/>
      <c r="I59" s="4"/>
      <c r="J59" s="4"/>
      <c r="O59" s="6"/>
    </row>
    <row r="60" spans="2:15" ht="20.25" customHeight="1">
      <c r="C60" s="7"/>
      <c r="D60" s="4"/>
      <c r="E60" s="4"/>
      <c r="F60" s="5"/>
      <c r="G60" s="5"/>
      <c r="I60" s="4"/>
      <c r="J60" s="4"/>
      <c r="O60" s="6"/>
    </row>
    <row r="61" spans="2:15" ht="20.25" customHeight="1">
      <c r="C61" s="7"/>
      <c r="D61" s="4"/>
      <c r="E61" s="4"/>
      <c r="F61" s="5"/>
      <c r="G61" s="5"/>
      <c r="I61" s="4"/>
      <c r="J61" s="4"/>
      <c r="O61" s="6"/>
    </row>
    <row r="62" spans="2:15" ht="20.25" customHeight="1">
      <c r="C62" s="7"/>
      <c r="D62" s="4"/>
      <c r="E62" s="4"/>
      <c r="F62" s="5"/>
      <c r="G62" s="5"/>
      <c r="I62" s="4"/>
      <c r="J62" s="4"/>
      <c r="O62" s="6"/>
    </row>
    <row r="63" spans="2:15" ht="20.25" customHeight="1">
      <c r="C63" s="7"/>
      <c r="D63" s="4"/>
      <c r="E63" s="4"/>
      <c r="F63" s="5"/>
      <c r="G63" s="5"/>
      <c r="I63" s="4"/>
      <c r="J63" s="4"/>
      <c r="O63" s="6"/>
    </row>
    <row r="64" spans="2:15" ht="20.25" customHeight="1">
      <c r="B64" s="8"/>
      <c r="C64" s="8"/>
      <c r="D64" s="9"/>
      <c r="E64" s="9"/>
      <c r="F64" s="9"/>
      <c r="G64" s="9"/>
      <c r="I64" s="4"/>
      <c r="J64" s="4"/>
      <c r="O64" s="10"/>
    </row>
    <row r="65" spans="2:15" ht="20.25" customHeight="1">
      <c r="B65" s="8"/>
      <c r="C65" s="8"/>
      <c r="D65" s="9"/>
      <c r="E65" s="9"/>
      <c r="F65" s="9"/>
      <c r="G65" s="9"/>
      <c r="I65" s="4"/>
      <c r="J65" s="4"/>
      <c r="O65" s="10"/>
    </row>
  </sheetData>
  <mergeCells count="3">
    <mergeCell ref="B2:G3"/>
    <mergeCell ref="B14:G15"/>
    <mergeCell ref="I2:N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3"/>
  <sheetViews>
    <sheetView workbookViewId="0">
      <selection activeCell="B16" sqref="B16"/>
    </sheetView>
  </sheetViews>
  <sheetFormatPr baseColWidth="10" defaultRowHeight="1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2.85546875" customWidth="1"/>
    <col min="10" max="10" width="17.28515625" customWidth="1"/>
    <col min="11" max="11" width="7.140625" customWidth="1"/>
    <col min="12" max="12" width="30.140625" customWidth="1"/>
    <col min="13" max="13" width="31.140625" customWidth="1"/>
    <col min="14" max="14" width="16.28515625" customWidth="1"/>
    <col min="15" max="15" width="17.28515625" customWidth="1"/>
    <col min="16" max="16" width="22.140625" bestFit="1" customWidth="1"/>
    <col min="17" max="17" width="23.140625" bestFit="1" customWidth="1"/>
    <col min="18" max="18" width="21.28515625" bestFit="1" customWidth="1"/>
    <col min="19" max="19" width="22.28515625" bestFit="1" customWidth="1"/>
  </cols>
  <sheetData>
    <row r="1" spans="1:19">
      <c r="N1" s="20"/>
      <c r="O1" s="20"/>
    </row>
    <row r="2" spans="1:19">
      <c r="N2" s="20"/>
      <c r="O2" s="20"/>
    </row>
    <row r="3" spans="1:19">
      <c r="B3" s="26" t="s">
        <v>85</v>
      </c>
    </row>
    <row r="4" spans="1:19">
      <c r="B4" t="s">
        <v>15</v>
      </c>
      <c r="F4" t="s">
        <v>87</v>
      </c>
      <c r="G4" t="s">
        <v>88</v>
      </c>
      <c r="H4" t="s">
        <v>14</v>
      </c>
      <c r="L4" t="s">
        <v>89</v>
      </c>
      <c r="M4" t="s">
        <v>90</v>
      </c>
      <c r="N4" t="s">
        <v>83</v>
      </c>
      <c r="P4" t="s">
        <v>112</v>
      </c>
      <c r="Q4" t="s">
        <v>113</v>
      </c>
      <c r="R4" t="s">
        <v>91</v>
      </c>
      <c r="S4" t="s">
        <v>92</v>
      </c>
    </row>
    <row r="5" spans="1:19">
      <c r="B5" t="s">
        <v>86</v>
      </c>
      <c r="D5" t="s">
        <v>93</v>
      </c>
      <c r="H5" t="s">
        <v>86</v>
      </c>
      <c r="J5" t="s">
        <v>93</v>
      </c>
      <c r="N5" t="s">
        <v>86</v>
      </c>
      <c r="O5" t="s">
        <v>93</v>
      </c>
    </row>
    <row r="6" spans="1:19">
      <c r="A6" s="26" t="s">
        <v>82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13</v>
      </c>
      <c r="J6" t="s">
        <v>11</v>
      </c>
      <c r="K6" t="s">
        <v>13</v>
      </c>
      <c r="N6" t="s">
        <v>83</v>
      </c>
      <c r="O6" t="s">
        <v>83</v>
      </c>
    </row>
    <row r="7" spans="1:19">
      <c r="A7" s="27" t="s">
        <v>18</v>
      </c>
      <c r="B7" s="28">
        <v>1</v>
      </c>
      <c r="C7" s="28">
        <v>1</v>
      </c>
      <c r="D7" s="29">
        <v>0.1111111111111111</v>
      </c>
      <c r="E7" s="29">
        <v>0.1111111111111111</v>
      </c>
      <c r="F7" s="28">
        <v>2</v>
      </c>
      <c r="G7" s="29">
        <v>0.22222222222222221</v>
      </c>
      <c r="H7" s="28"/>
      <c r="I7" s="28"/>
      <c r="J7" s="29">
        <v>0</v>
      </c>
      <c r="K7" s="29">
        <v>0</v>
      </c>
      <c r="L7" s="28"/>
      <c r="M7" s="29">
        <v>0</v>
      </c>
      <c r="N7" s="28"/>
      <c r="O7" s="29">
        <v>0</v>
      </c>
      <c r="P7" s="28"/>
      <c r="Q7" s="29">
        <v>0</v>
      </c>
      <c r="R7" s="28">
        <v>2</v>
      </c>
      <c r="S7" s="29">
        <v>0.22222222222222221</v>
      </c>
    </row>
    <row r="8" spans="1:19">
      <c r="A8" s="27" t="s">
        <v>17</v>
      </c>
      <c r="B8" s="28"/>
      <c r="C8" s="28">
        <v>1</v>
      </c>
      <c r="D8" s="29">
        <v>0</v>
      </c>
      <c r="E8" s="29">
        <v>0.1111111111111111</v>
      </c>
      <c r="F8" s="28">
        <v>1</v>
      </c>
      <c r="G8" s="29">
        <v>0.1111111111111111</v>
      </c>
      <c r="H8" s="28"/>
      <c r="I8" s="28"/>
      <c r="J8" s="29">
        <v>0</v>
      </c>
      <c r="K8" s="29">
        <v>0</v>
      </c>
      <c r="L8" s="28"/>
      <c r="M8" s="29">
        <v>0</v>
      </c>
      <c r="N8" s="28"/>
      <c r="O8" s="29">
        <v>0</v>
      </c>
      <c r="P8" s="28"/>
      <c r="Q8" s="29">
        <v>0</v>
      </c>
      <c r="R8" s="28">
        <v>1</v>
      </c>
      <c r="S8" s="29">
        <v>0.1111111111111111</v>
      </c>
    </row>
    <row r="9" spans="1:19">
      <c r="A9" s="27" t="s">
        <v>20</v>
      </c>
      <c r="B9" s="28"/>
      <c r="C9" s="28"/>
      <c r="D9" s="29">
        <v>0</v>
      </c>
      <c r="E9" s="29">
        <v>0</v>
      </c>
      <c r="F9" s="28"/>
      <c r="G9" s="29">
        <v>0</v>
      </c>
      <c r="H9" s="28">
        <v>1</v>
      </c>
      <c r="I9" s="28">
        <v>1</v>
      </c>
      <c r="J9" s="29">
        <v>0.1111111111111111</v>
      </c>
      <c r="K9" s="29">
        <v>0.1111111111111111</v>
      </c>
      <c r="L9" s="28">
        <v>2</v>
      </c>
      <c r="M9" s="29">
        <v>0.22222222222222221</v>
      </c>
      <c r="N9" s="28"/>
      <c r="O9" s="29">
        <v>0</v>
      </c>
      <c r="P9" s="28"/>
      <c r="Q9" s="29">
        <v>0</v>
      </c>
      <c r="R9" s="28">
        <v>2</v>
      </c>
      <c r="S9" s="29">
        <v>0.22222222222222221</v>
      </c>
    </row>
    <row r="10" spans="1:19">
      <c r="A10" s="27" t="s">
        <v>16</v>
      </c>
      <c r="B10" s="28">
        <v>1</v>
      </c>
      <c r="C10" s="28"/>
      <c r="D10" s="29">
        <v>0.1111111111111111</v>
      </c>
      <c r="E10" s="29">
        <v>0</v>
      </c>
      <c r="F10" s="28">
        <v>1</v>
      </c>
      <c r="G10" s="29">
        <v>0.1111111111111111</v>
      </c>
      <c r="H10" s="28"/>
      <c r="I10" s="28">
        <v>1</v>
      </c>
      <c r="J10" s="29">
        <v>0</v>
      </c>
      <c r="K10" s="29">
        <v>0.1111111111111111</v>
      </c>
      <c r="L10" s="28">
        <v>1</v>
      </c>
      <c r="M10" s="29">
        <v>0.1111111111111111</v>
      </c>
      <c r="N10" s="28"/>
      <c r="O10" s="29">
        <v>0</v>
      </c>
      <c r="P10" s="28"/>
      <c r="Q10" s="29">
        <v>0</v>
      </c>
      <c r="R10" s="28">
        <v>2</v>
      </c>
      <c r="S10" s="29">
        <v>0.22222222222222221</v>
      </c>
    </row>
    <row r="11" spans="1:19">
      <c r="A11" s="27" t="s">
        <v>19</v>
      </c>
      <c r="B11" s="28"/>
      <c r="C11" s="28"/>
      <c r="D11" s="29">
        <v>0</v>
      </c>
      <c r="E11" s="29">
        <v>0</v>
      </c>
      <c r="F11" s="28"/>
      <c r="G11" s="29">
        <v>0</v>
      </c>
      <c r="H11" s="28">
        <v>1</v>
      </c>
      <c r="I11" s="28">
        <v>1</v>
      </c>
      <c r="J11" s="29">
        <v>0.1111111111111111</v>
      </c>
      <c r="K11" s="29">
        <v>0.1111111111111111</v>
      </c>
      <c r="L11" s="28">
        <v>2</v>
      </c>
      <c r="M11" s="29">
        <v>0.22222222222222221</v>
      </c>
      <c r="N11" s="28"/>
      <c r="O11" s="29">
        <v>0</v>
      </c>
      <c r="P11" s="28"/>
      <c r="Q11" s="29">
        <v>0</v>
      </c>
      <c r="R11" s="28">
        <v>2</v>
      </c>
      <c r="S11" s="29">
        <v>0.22222222222222221</v>
      </c>
    </row>
    <row r="12" spans="1:19">
      <c r="A12" s="27" t="s">
        <v>83</v>
      </c>
      <c r="B12" s="28"/>
      <c r="C12" s="28"/>
      <c r="D12" s="29">
        <v>0</v>
      </c>
      <c r="E12" s="29">
        <v>0</v>
      </c>
      <c r="F12" s="28"/>
      <c r="G12" s="29">
        <v>0</v>
      </c>
      <c r="H12" s="28"/>
      <c r="I12" s="28"/>
      <c r="J12" s="29">
        <v>0</v>
      </c>
      <c r="K12" s="29">
        <v>0</v>
      </c>
      <c r="L12" s="28"/>
      <c r="M12" s="29">
        <v>0</v>
      </c>
      <c r="N12" s="28"/>
      <c r="O12" s="29">
        <v>0</v>
      </c>
      <c r="P12" s="28"/>
      <c r="Q12" s="29">
        <v>0</v>
      </c>
      <c r="R12" s="28"/>
      <c r="S12" s="29">
        <v>0</v>
      </c>
    </row>
    <row r="13" spans="1:19">
      <c r="A13" s="27" t="s">
        <v>84</v>
      </c>
      <c r="B13" s="28">
        <v>2</v>
      </c>
      <c r="C13" s="28">
        <v>2</v>
      </c>
      <c r="D13" s="29">
        <v>0.22222222222222221</v>
      </c>
      <c r="E13" s="29">
        <v>0.22222222222222221</v>
      </c>
      <c r="F13" s="28">
        <v>4</v>
      </c>
      <c r="G13" s="29">
        <v>0.44444444444444442</v>
      </c>
      <c r="H13" s="28">
        <v>2</v>
      </c>
      <c r="I13" s="28">
        <v>3</v>
      </c>
      <c r="J13" s="29">
        <v>0.22222222222222221</v>
      </c>
      <c r="K13" s="29">
        <v>0.33333333333333331</v>
      </c>
      <c r="L13" s="28">
        <v>5</v>
      </c>
      <c r="M13" s="29">
        <v>0.55555555555555558</v>
      </c>
      <c r="N13" s="28"/>
      <c r="O13" s="29">
        <v>0</v>
      </c>
      <c r="P13" s="28"/>
      <c r="Q13" s="29">
        <v>0</v>
      </c>
      <c r="R13" s="28">
        <v>9</v>
      </c>
      <c r="S13" s="2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38"/>
  <sheetViews>
    <sheetView topLeftCell="A10" workbookViewId="0">
      <selection activeCell="K4" sqref="K4"/>
    </sheetView>
  </sheetViews>
  <sheetFormatPr baseColWidth="10" defaultRowHeight="15"/>
  <cols>
    <col min="1" max="1" width="2.140625" customWidth="1"/>
    <col min="7" max="7" width="4.140625" customWidth="1"/>
  </cols>
  <sheetData>
    <row r="2" spans="2:7">
      <c r="B2" s="82" t="s">
        <v>94</v>
      </c>
      <c r="C2" s="82"/>
      <c r="D2" s="82"/>
      <c r="E2" s="82"/>
      <c r="F2" s="82"/>
      <c r="G2" s="82"/>
    </row>
    <row r="3" spans="2:7" ht="15.75" thickBot="1">
      <c r="B3" s="83"/>
      <c r="C3" s="83"/>
      <c r="D3" s="83"/>
      <c r="E3" s="83"/>
      <c r="F3" s="83"/>
      <c r="G3" s="83"/>
    </row>
    <row r="4" spans="2:7" ht="15.75" thickTop="1">
      <c r="B4" s="20"/>
      <c r="C4" s="20"/>
      <c r="D4" s="20"/>
      <c r="E4" s="20"/>
      <c r="F4" s="20"/>
      <c r="G4" s="20"/>
    </row>
    <row r="5" spans="2:7">
      <c r="B5" s="30"/>
      <c r="C5" s="31" t="s">
        <v>95</v>
      </c>
      <c r="D5" s="20"/>
      <c r="E5" s="20"/>
      <c r="F5" s="20"/>
      <c r="G5" s="20"/>
    </row>
    <row r="6" spans="2:7">
      <c r="B6" s="32" t="s">
        <v>96</v>
      </c>
      <c r="C6" s="41">
        <f>GETPIVOTDATA("Nombre de NOM",'Synthèse de l''effectif'!$A$3)</f>
        <v>9</v>
      </c>
      <c r="D6" s="20"/>
      <c r="E6" s="20"/>
      <c r="F6" s="20"/>
      <c r="G6" s="20"/>
    </row>
    <row r="7" spans="2:7">
      <c r="B7" s="30"/>
      <c r="C7" s="31"/>
      <c r="D7" s="20"/>
      <c r="E7" s="20"/>
      <c r="F7" s="20"/>
      <c r="G7" s="20"/>
    </row>
    <row r="8" spans="2:7">
      <c r="B8" s="30" t="s">
        <v>97</v>
      </c>
      <c r="C8" s="31"/>
      <c r="D8" s="20"/>
      <c r="E8" s="30" t="s">
        <v>98</v>
      </c>
      <c r="F8" s="20"/>
      <c r="G8" s="20"/>
    </row>
    <row r="9" spans="2:7">
      <c r="B9" s="33" t="s">
        <v>99</v>
      </c>
      <c r="C9" s="41">
        <f>GETPIVOTDATA("Nombre de NOM",'Synthèse de l''effectif'!$A$3,"SEXE","F","STATUT","1er COLLEGE")+GETPIVOTDATA("Nombre de NOM",'Synthèse de l''effectif'!$A$3,"SEXE","F","STATUT","2eme COLLEGE")</f>
        <v>4</v>
      </c>
      <c r="D9" s="20"/>
      <c r="E9" s="33" t="s">
        <v>99</v>
      </c>
      <c r="F9" s="42">
        <f>SUM(C9/$C$6)</f>
        <v>0.44444444444444442</v>
      </c>
      <c r="G9" s="20"/>
    </row>
    <row r="10" spans="2:7">
      <c r="B10" s="33" t="s">
        <v>100</v>
      </c>
      <c r="C10" s="41">
        <f>GETPIVOTDATA("Nombre de NOM",'Synthèse de l''effectif'!$A$3,"SEXE","M","STATUT","1er COLLEGE")+GETPIVOTDATA("Nombre de NOM",'Synthèse de l''effectif'!$A$3,"SEXE","M","STATUT","2eme COLLEGE")</f>
        <v>5</v>
      </c>
      <c r="D10" s="20"/>
      <c r="E10" s="33" t="s">
        <v>100</v>
      </c>
      <c r="F10" s="42">
        <f>SUM(C10/$C$6)</f>
        <v>0.55555555555555558</v>
      </c>
      <c r="G10" s="20"/>
    </row>
    <row r="11" spans="2:7">
      <c r="B11" s="30"/>
      <c r="C11" s="31"/>
      <c r="D11" s="20"/>
      <c r="E11" s="20"/>
      <c r="F11" s="34"/>
      <c r="G11" s="20"/>
    </row>
    <row r="12" spans="2:7">
      <c r="B12" s="30" t="s">
        <v>101</v>
      </c>
      <c r="C12" s="31"/>
      <c r="D12" s="20"/>
      <c r="E12" s="20"/>
      <c r="F12" s="34"/>
      <c r="G12" s="20"/>
    </row>
    <row r="13" spans="2:7" ht="15.75" customHeight="1">
      <c r="B13" s="33" t="s">
        <v>14</v>
      </c>
      <c r="C13" s="41">
        <f>GETPIVOTDATA("Nombre de NOM",'Synthèse de l''effectif'!$A$3,"STATUT","2eme COLLEGE")</f>
        <v>5</v>
      </c>
      <c r="D13" s="20"/>
      <c r="E13" s="33" t="s">
        <v>14</v>
      </c>
      <c r="F13" s="42">
        <f t="shared" ref="F13:F18" si="0">SUM(C13/$C$6)</f>
        <v>0.55555555555555558</v>
      </c>
      <c r="G13" s="20"/>
    </row>
    <row r="14" spans="2:7" ht="15.75" customHeight="1">
      <c r="B14" s="36" t="s">
        <v>103</v>
      </c>
      <c r="C14" s="41">
        <f>GETPIVOTDATA("Nombre de NOM",'Synthèse de l''effectif'!$A$3,"SEXE","F","STATUT","2eme COLLEGE")</f>
        <v>2</v>
      </c>
      <c r="D14" s="20"/>
      <c r="E14" s="36" t="s">
        <v>103</v>
      </c>
      <c r="F14" s="42">
        <f t="shared" si="0"/>
        <v>0.22222222222222221</v>
      </c>
      <c r="G14" s="20"/>
    </row>
    <row r="15" spans="2:7" ht="15.75" customHeight="1">
      <c r="B15" s="36" t="s">
        <v>104</v>
      </c>
      <c r="C15" s="41">
        <f>GETPIVOTDATA("Nombre de NOM",'Synthèse de l''effectif'!$A$3,"SEXE","M","STATUT","2eme COLLEGE")</f>
        <v>3</v>
      </c>
      <c r="D15" s="20"/>
      <c r="E15" s="36" t="s">
        <v>104</v>
      </c>
      <c r="F15" s="42">
        <f t="shared" si="0"/>
        <v>0.33333333333333331</v>
      </c>
      <c r="G15" s="20"/>
    </row>
    <row r="16" spans="2:7">
      <c r="B16" s="33" t="s">
        <v>15</v>
      </c>
      <c r="C16" s="41">
        <f>GETPIVOTDATA("Nombre de NOM",'Synthèse de l''effectif'!$A$3,"STATUT","1er COLLEGE")</f>
        <v>4</v>
      </c>
      <c r="D16" s="20"/>
      <c r="E16" s="33" t="s">
        <v>15</v>
      </c>
      <c r="F16" s="42">
        <f t="shared" si="0"/>
        <v>0.44444444444444442</v>
      </c>
      <c r="G16" s="20"/>
    </row>
    <row r="17" spans="2:7">
      <c r="B17" s="36" t="s">
        <v>103</v>
      </c>
      <c r="C17" s="69">
        <f>GETPIVOTDATA("Nombre de NOM",'Synthèse de l''effectif'!$A$3,"SEXE","F","STATUT","1er COLLEGE")</f>
        <v>2</v>
      </c>
      <c r="D17" s="20"/>
      <c r="E17" s="36" t="s">
        <v>103</v>
      </c>
      <c r="F17" s="42">
        <f t="shared" si="0"/>
        <v>0.22222222222222221</v>
      </c>
      <c r="G17" s="20"/>
    </row>
    <row r="18" spans="2:7">
      <c r="B18" s="36" t="s">
        <v>104</v>
      </c>
      <c r="C18" s="69">
        <f>GETPIVOTDATA("Nombre de NOM",'Synthèse de l''effectif'!$A$3,"SEXE","M","STATUT","1er COLLEGE")</f>
        <v>2</v>
      </c>
      <c r="D18" s="20"/>
      <c r="E18" s="36" t="s">
        <v>104</v>
      </c>
      <c r="F18" s="42">
        <f t="shared" si="0"/>
        <v>0.22222222222222221</v>
      </c>
      <c r="G18" s="20"/>
    </row>
    <row r="19" spans="2:7">
      <c r="B19" s="35"/>
      <c r="C19" s="31"/>
      <c r="D19" s="20"/>
      <c r="E19" s="20"/>
      <c r="F19" s="34"/>
      <c r="G19" s="20"/>
    </row>
    <row r="20" spans="2:7">
      <c r="B20" s="30" t="s">
        <v>102</v>
      </c>
      <c r="C20" s="31"/>
      <c r="D20" s="20"/>
      <c r="E20" s="20"/>
      <c r="F20" s="34"/>
      <c r="G20" s="20"/>
    </row>
    <row r="21" spans="2:7">
      <c r="B21" s="33" t="s">
        <v>18</v>
      </c>
      <c r="C21" s="41">
        <f>COUNTIF('base de données'!J:J,'synthése de l'' effectif 2 '!B21)</f>
        <v>2</v>
      </c>
      <c r="D21" s="20"/>
      <c r="E21" s="33" t="s">
        <v>18</v>
      </c>
      <c r="F21" s="42">
        <f t="shared" ref="F21:F35" si="1">C21/$C$6</f>
        <v>0.22222222222222221</v>
      </c>
      <c r="G21" s="20"/>
    </row>
    <row r="22" spans="2:7">
      <c r="B22" s="36" t="s">
        <v>103</v>
      </c>
      <c r="C22" s="70">
        <f>COUNTIFS('base de données'!J:J,'synthése de l'' effectif 2 '!$B$21,'base de données'!G:G,"F")</f>
        <v>1</v>
      </c>
      <c r="D22" s="38"/>
      <c r="E22" s="36" t="s">
        <v>103</v>
      </c>
      <c r="F22" s="42">
        <f t="shared" si="1"/>
        <v>0.1111111111111111</v>
      </c>
      <c r="G22" s="38"/>
    </row>
    <row r="23" spans="2:7">
      <c r="B23" s="36" t="s">
        <v>104</v>
      </c>
      <c r="C23" s="70">
        <f>COUNTIFS('base de données'!J:J,'synthése de l'' effectif 2 '!$B$21,'base de données'!G:G,"M")</f>
        <v>1</v>
      </c>
      <c r="D23" s="38"/>
      <c r="E23" s="36" t="s">
        <v>104</v>
      </c>
      <c r="F23" s="42">
        <f t="shared" si="1"/>
        <v>0.1111111111111111</v>
      </c>
      <c r="G23" s="38"/>
    </row>
    <row r="24" spans="2:7">
      <c r="B24" s="33" t="s">
        <v>19</v>
      </c>
      <c r="C24" s="41">
        <f>COUNTIF('base de données'!J:J,'synthése de l'' effectif 2 '!B24)</f>
        <v>2</v>
      </c>
      <c r="D24" s="20"/>
      <c r="E24" s="33" t="s">
        <v>19</v>
      </c>
      <c r="F24" s="42">
        <f t="shared" si="1"/>
        <v>0.22222222222222221</v>
      </c>
      <c r="G24" s="20"/>
    </row>
    <row r="25" spans="2:7">
      <c r="B25" s="36" t="s">
        <v>103</v>
      </c>
      <c r="C25" s="70">
        <f>COUNTIFS('base de données'!J:J,'synthése de l'' effectif 2 '!$B$24,'base de données'!G:G,"F")</f>
        <v>1</v>
      </c>
      <c r="D25" s="20"/>
      <c r="E25" s="36" t="s">
        <v>103</v>
      </c>
      <c r="F25" s="42">
        <f t="shared" si="1"/>
        <v>0.1111111111111111</v>
      </c>
      <c r="G25" s="20"/>
    </row>
    <row r="26" spans="2:7">
      <c r="B26" s="36" t="s">
        <v>104</v>
      </c>
      <c r="C26" s="70">
        <f>COUNTIFS('base de données'!J:J,'synthése de l'' effectif 2 '!$B$24,'base de données'!G:G,"M")</f>
        <v>1</v>
      </c>
      <c r="D26" s="20"/>
      <c r="E26" s="36" t="s">
        <v>104</v>
      </c>
      <c r="F26" s="42">
        <f t="shared" si="1"/>
        <v>0.1111111111111111</v>
      </c>
      <c r="G26" s="20"/>
    </row>
    <row r="27" spans="2:7">
      <c r="B27" s="33" t="s">
        <v>16</v>
      </c>
      <c r="C27" s="41">
        <f>COUNTIF('base de données'!J:J,'synthése de l'' effectif 2 '!B27)</f>
        <v>2</v>
      </c>
      <c r="D27" s="20"/>
      <c r="E27" s="33" t="s">
        <v>16</v>
      </c>
      <c r="F27" s="42">
        <f t="shared" si="1"/>
        <v>0.22222222222222221</v>
      </c>
      <c r="G27" s="20"/>
    </row>
    <row r="28" spans="2:7">
      <c r="B28" s="36" t="s">
        <v>103</v>
      </c>
      <c r="C28" s="70">
        <f>COUNTIFS('base de données'!J:J,'synthése de l'' effectif 2 '!$B$27,'base de données'!G:G,"F")</f>
        <v>1</v>
      </c>
      <c r="D28" s="20"/>
      <c r="E28" s="36" t="s">
        <v>103</v>
      </c>
      <c r="F28" s="42">
        <f t="shared" si="1"/>
        <v>0.1111111111111111</v>
      </c>
      <c r="G28" s="20"/>
    </row>
    <row r="29" spans="2:7">
      <c r="B29" s="36" t="s">
        <v>104</v>
      </c>
      <c r="C29" s="70">
        <f>COUNTIFS('base de données'!J:J,'synthése de l'' effectif 2 '!$B$27,'base de données'!G:G,"M")</f>
        <v>1</v>
      </c>
      <c r="D29" s="20"/>
      <c r="E29" s="36" t="s">
        <v>104</v>
      </c>
      <c r="F29" s="42">
        <f t="shared" si="1"/>
        <v>0.1111111111111111</v>
      </c>
      <c r="G29" s="20"/>
    </row>
    <row r="30" spans="2:7">
      <c r="B30" s="33" t="s">
        <v>17</v>
      </c>
      <c r="C30" s="41">
        <f>COUNTIF('base de données'!J:J,'synthése de l'' effectif 2 '!B30)</f>
        <v>1</v>
      </c>
      <c r="D30" s="20"/>
      <c r="E30" s="33" t="s">
        <v>17</v>
      </c>
      <c r="F30" s="42">
        <f t="shared" si="1"/>
        <v>0.1111111111111111</v>
      </c>
      <c r="G30" s="20"/>
    </row>
    <row r="31" spans="2:7">
      <c r="B31" s="36" t="s">
        <v>103</v>
      </c>
      <c r="C31" s="70">
        <f>COUNTIFS('base de données'!J:J,'synthése de l'' effectif 2 '!$B$30,'base de données'!G:G,"F")</f>
        <v>0</v>
      </c>
      <c r="D31" s="20"/>
      <c r="E31" s="36" t="s">
        <v>103</v>
      </c>
      <c r="F31" s="42">
        <f t="shared" si="1"/>
        <v>0</v>
      </c>
      <c r="G31" s="20"/>
    </row>
    <row r="32" spans="2:7">
      <c r="B32" s="36" t="s">
        <v>104</v>
      </c>
      <c r="C32" s="70">
        <f>COUNTIFS('base de données'!J:J,'synthése de l'' effectif 2 '!$B$30,'base de données'!G:G,"M")</f>
        <v>1</v>
      </c>
      <c r="D32" s="20"/>
      <c r="E32" s="36" t="s">
        <v>104</v>
      </c>
      <c r="F32" s="42">
        <f t="shared" si="1"/>
        <v>0.1111111111111111</v>
      </c>
      <c r="G32" s="20"/>
    </row>
    <row r="33" spans="2:7">
      <c r="B33" s="33" t="s">
        <v>20</v>
      </c>
      <c r="C33" s="41">
        <f>COUNTIF('base de données'!J:J,'synthése de l'' effectif 2 '!B33)</f>
        <v>2</v>
      </c>
      <c r="D33" s="20"/>
      <c r="E33" s="33" t="s">
        <v>105</v>
      </c>
      <c r="F33" s="42">
        <f t="shared" si="1"/>
        <v>0.22222222222222221</v>
      </c>
      <c r="G33" s="20"/>
    </row>
    <row r="34" spans="2:7">
      <c r="B34" s="36" t="s">
        <v>103</v>
      </c>
      <c r="C34" s="70">
        <f>COUNTIFS('base de données'!J:J,'synthése de l'' effectif 2 '!$B$33,'base de données'!G:G,"F")</f>
        <v>1</v>
      </c>
      <c r="D34" s="20"/>
      <c r="E34" s="36" t="s">
        <v>103</v>
      </c>
      <c r="F34" s="42">
        <f t="shared" si="1"/>
        <v>0.1111111111111111</v>
      </c>
      <c r="G34" s="20"/>
    </row>
    <row r="35" spans="2:7">
      <c r="B35" s="36" t="s">
        <v>104</v>
      </c>
      <c r="C35" s="70">
        <f>COUNTIFS('base de données'!J:J,'synthése de l'' effectif 2 '!$B$33,'base de données'!G:G,"M")</f>
        <v>1</v>
      </c>
      <c r="D35" s="20"/>
      <c r="E35" s="36" t="s">
        <v>104</v>
      </c>
      <c r="F35" s="42">
        <f t="shared" si="1"/>
        <v>0.1111111111111111</v>
      </c>
      <c r="G35" s="20"/>
    </row>
    <row r="36" spans="2:7">
      <c r="B36" s="39"/>
      <c r="C36" s="21"/>
      <c r="D36" s="20"/>
      <c r="E36" s="40"/>
      <c r="F36" s="34"/>
      <c r="G36" s="20"/>
    </row>
    <row r="37" spans="2:7">
      <c r="B37" s="36"/>
      <c r="C37" s="37"/>
      <c r="D37" s="20"/>
      <c r="E37" s="20"/>
      <c r="F37" s="34"/>
      <c r="G37" s="20"/>
    </row>
    <row r="38" spans="2:7">
      <c r="B38" s="36"/>
      <c r="C38" s="37"/>
      <c r="D38" s="20"/>
      <c r="E38" s="20"/>
      <c r="F38" s="34"/>
      <c r="G38" s="20"/>
    </row>
  </sheetData>
  <mergeCells count="1">
    <mergeCell ref="B2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D99"/>
  <sheetViews>
    <sheetView tabSelected="1" topLeftCell="A82" workbookViewId="0">
      <selection activeCell="N100" sqref="N100"/>
    </sheetView>
  </sheetViews>
  <sheetFormatPr baseColWidth="10" defaultRowHeight="15"/>
  <cols>
    <col min="1" max="1" width="1.7109375" customWidth="1"/>
    <col min="2" max="2" width="14.85546875" bestFit="1" customWidth="1"/>
  </cols>
  <sheetData>
    <row r="1" ht="11.25" customHeight="1"/>
    <row r="2" hidden="1"/>
    <row r="18" ht="7.5" customHeight="1"/>
    <row r="84" spans="2:4" ht="15.75" thickBot="1"/>
    <row r="85" spans="2:4" ht="16.5" thickBot="1">
      <c r="B85" s="43" t="s">
        <v>48</v>
      </c>
      <c r="C85" s="44"/>
      <c r="D85" s="45"/>
    </row>
    <row r="86" spans="2:4" ht="15.75" thickBot="1">
      <c r="B86" s="59"/>
      <c r="C86" s="59"/>
      <c r="D86" s="59"/>
    </row>
    <row r="87" spans="2:4">
      <c r="B87" s="60"/>
      <c r="C87" s="46" t="s">
        <v>49</v>
      </c>
      <c r="D87" s="47" t="s">
        <v>50</v>
      </c>
    </row>
    <row r="88" spans="2:4">
      <c r="B88" s="106">
        <v>20</v>
      </c>
      <c r="C88" s="109">
        <f ca="1">SUMPRODUCT(--(Données4[SEXE]="M")*(Données4[AGE]&lt;='graphique '!B88))</f>
        <v>4</v>
      </c>
      <c r="D88" s="108">
        <f ca="1">SUMPRODUCT((Données4[SEXE]="M")*(Données4[AGE]&lt;='graphique '!B88))*-1</f>
        <v>-4</v>
      </c>
    </row>
    <row r="89" spans="2:4">
      <c r="B89" s="106">
        <v>25</v>
      </c>
      <c r="C89" s="109">
        <f ca="1">SUMPRODUCT((Données4[SEXE]="M")*(Données4[AGE]&lt;='graphique '!B89)*(Données4[AGE]&gt;'graphique '!B88))</f>
        <v>0</v>
      </c>
      <c r="D89" s="108">
        <f ca="1">SUMPRODUCT((Données4[SEXE]="F")*(Données4[AGE]&lt;='graphique '!B89)*(Données4[AGE]&gt;'graphique '!B88))*-1</f>
        <v>0</v>
      </c>
    </row>
    <row r="90" spans="2:4">
      <c r="B90" s="106">
        <v>30</v>
      </c>
      <c r="C90" s="109">
        <f ca="1">SUMPRODUCT((Données4[SEXE]="M")*(Données4[AGE]&lt;='graphique '!B90)*(Données4[AGE]&gt;'graphique '!B89))</f>
        <v>0</v>
      </c>
      <c r="D90" s="108">
        <f ca="1">SUMPRODUCT((Données4[SEXE]="F")*(Données4[AGE]&lt;='graphique '!B90)*(Données4[AGE]&gt;'graphique '!B89))*-1</f>
        <v>0</v>
      </c>
    </row>
    <row r="91" spans="2:4">
      <c r="B91" s="106">
        <v>35</v>
      </c>
      <c r="C91" s="109">
        <f ca="1">SUMPRODUCT((Données4[SEXE]="M")*(Données4[AGE]&lt;='graphique '!B91)*(Données4[AGE]&gt;'graphique '!B90))</f>
        <v>0</v>
      </c>
      <c r="D91" s="108">
        <f ca="1">SUMPRODUCT((Données4[SEXE]="F")*(Données4[AGE]&lt;='graphique '!B91)*(Données4[AGE]&gt;'graphique '!B90))*-1</f>
        <v>0</v>
      </c>
    </row>
    <row r="92" spans="2:4">
      <c r="B92" s="106">
        <v>40</v>
      </c>
      <c r="C92" s="109">
        <f ca="1">SUMPRODUCT((Données4[SEXE]="M")*(Données4[AGE]&lt;='graphique '!B92)*(Données4[AGE]&gt;'graphique '!B91))</f>
        <v>0</v>
      </c>
      <c r="D92" s="108">
        <f ca="1">SUMPRODUCT((Données4[SEXE]="F")*(Données4[AGE]&lt;='graphique '!B92)*(Données4[AGE]&gt;'graphique '!B91))*-1</f>
        <v>0</v>
      </c>
    </row>
    <row r="93" spans="2:4">
      <c r="B93" s="106">
        <v>45</v>
      </c>
      <c r="C93" s="109">
        <f ca="1">SUMPRODUCT((Données4[SEXE]="M")*(Données4[AGE]&lt;='graphique '!B93)*(Données4[AGE]&gt;'graphique '!B92))</f>
        <v>0</v>
      </c>
      <c r="D93" s="108">
        <f ca="1">SUMPRODUCT((Données4[SEXE]="F")*(Données4[AGE]&lt;='graphique '!B93)*(Données4[AGE]&gt;'graphique '!B92))*-1</f>
        <v>0</v>
      </c>
    </row>
    <row r="94" spans="2:4">
      <c r="B94" s="106">
        <v>50</v>
      </c>
      <c r="C94" s="109">
        <f ca="1">SUMPRODUCT((Données4[SEXE]="M")*(Données4[AGE]&lt;='graphique '!B94)*(Données4[AGE]&gt;'graphique '!B93))</f>
        <v>0</v>
      </c>
      <c r="D94" s="108">
        <f ca="1">SUMPRODUCT((Données4[SEXE]="F")*(Données4[AGE]&lt;='graphique '!B94)*(Données4[AGE]&gt;'graphique '!B93))*-1</f>
        <v>-1</v>
      </c>
    </row>
    <row r="95" spans="2:4">
      <c r="B95" s="106">
        <v>55</v>
      </c>
      <c r="C95" s="109">
        <f ca="1">SUMPRODUCT((Données4[SEXE]="M")*(Données4[AGE]&lt;='graphique '!B95)*(Données4[AGE]&gt;'graphique '!B94))</f>
        <v>1</v>
      </c>
      <c r="D95" s="108">
        <f ca="1">SUMPRODUCT((Données4[SEXE]="F")*(Données4[AGE]&lt;='graphique '!B95)*(Données4[AGE]&gt;'graphique '!B94))*-1</f>
        <v>0</v>
      </c>
    </row>
    <row r="96" spans="2:4">
      <c r="B96" s="106">
        <v>60</v>
      </c>
      <c r="C96" s="109">
        <f ca="1">SUMPRODUCT((Données4[SEXE]="M")*(Données4[AGE]&lt;='graphique '!B96)*(Données4[AGE]&gt;'graphique '!B95))</f>
        <v>0</v>
      </c>
      <c r="D96" s="108">
        <f ca="1">SUMPRODUCT((Données4[SEXE]="F")*(Données4[AGE]&lt;='graphique '!B96)*(Données4[AGE]&gt;'graphique '!B95))*-1</f>
        <v>0</v>
      </c>
    </row>
    <row r="97" spans="2:4">
      <c r="B97" s="106">
        <v>65</v>
      </c>
      <c r="C97" s="109">
        <f ca="1">SUMPRODUCT((Données4[SEXE]="M")*(Données4[AGE]&lt;='graphique '!B97)*(Données4[AGE]&gt;'graphique '!B96))</f>
        <v>0</v>
      </c>
      <c r="D97" s="108">
        <f ca="1">SUMPRODUCT((Données4[SEXE]="F")*(Données4[AGE]&lt;='graphique '!B97)*(Données4[AGE]&gt;'graphique '!B96))*-1</f>
        <v>0</v>
      </c>
    </row>
    <row r="98" spans="2:4">
      <c r="B98" s="106">
        <v>70</v>
      </c>
      <c r="C98" s="109">
        <f ca="1">SUMPRODUCT((Données4[SEXE]="M")*(Données4[AGE]&lt;='graphique '!B98)*(Données4[AGE]&gt;'graphique '!B97))</f>
        <v>0</v>
      </c>
      <c r="D98" s="108">
        <f ca="1">SUMPRODUCT((Données4[SEXE]="F")*(Données4[AGE]&lt;='graphique '!B98)*(Données4[AGE]&gt;'graphique '!B97))*-1</f>
        <v>0</v>
      </c>
    </row>
    <row r="99" spans="2:4" ht="15.75" thickBot="1">
      <c r="B99" s="24" t="s">
        <v>62</v>
      </c>
      <c r="C99" s="107"/>
      <c r="D99" s="49"/>
    </row>
  </sheetData>
  <pageMargins left="0.19685039370078741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K36"/>
  <sheetViews>
    <sheetView workbookViewId="0">
      <selection activeCell="H41" sqref="H41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96" t="s">
        <v>66</v>
      </c>
      <c r="C1" s="96"/>
      <c r="D1" s="96"/>
      <c r="E1" s="96"/>
      <c r="F1" s="96"/>
      <c r="G1" s="96" t="s">
        <v>67</v>
      </c>
      <c r="H1" s="96"/>
      <c r="I1" s="96"/>
      <c r="J1" s="96"/>
      <c r="K1" s="96"/>
    </row>
    <row r="2" spans="2:11">
      <c r="B2" s="84"/>
      <c r="C2" s="85"/>
      <c r="D2" s="85"/>
      <c r="E2" s="85"/>
      <c r="F2" s="86"/>
      <c r="G2" s="84"/>
      <c r="H2" s="85"/>
      <c r="I2" s="85"/>
      <c r="J2" s="85"/>
      <c r="K2" s="86"/>
    </row>
    <row r="3" spans="2:11">
      <c r="B3" s="92"/>
      <c r="C3" s="93"/>
      <c r="D3" s="93"/>
      <c r="E3" s="93"/>
      <c r="F3" s="94"/>
      <c r="G3" s="92"/>
      <c r="H3" s="93"/>
      <c r="I3" s="93"/>
      <c r="J3" s="93"/>
      <c r="K3" s="94"/>
    </row>
    <row r="4" spans="2:11" ht="15.75" thickBot="1">
      <c r="B4" s="87"/>
      <c r="C4" s="88"/>
      <c r="D4" s="88"/>
      <c r="E4" s="88"/>
      <c r="F4" s="89"/>
      <c r="G4" s="87"/>
      <c r="H4" s="88"/>
      <c r="I4" s="88"/>
      <c r="J4" s="88"/>
      <c r="K4" s="89"/>
    </row>
    <row r="6" spans="2:11" ht="15.75" thickBot="1">
      <c r="B6" s="91" t="s">
        <v>64</v>
      </c>
      <c r="C6" s="91"/>
      <c r="D6" s="91"/>
      <c r="E6" s="91"/>
      <c r="F6" s="91"/>
      <c r="G6" s="95" t="s">
        <v>65</v>
      </c>
      <c r="H6" s="95"/>
      <c r="I6" s="95"/>
      <c r="J6" s="95"/>
      <c r="K6" s="95"/>
    </row>
    <row r="7" spans="2:11">
      <c r="B7" s="84"/>
      <c r="C7" s="85"/>
      <c r="D7" s="85"/>
      <c r="E7" s="85"/>
      <c r="F7" s="86"/>
      <c r="G7" s="84"/>
      <c r="H7" s="85"/>
      <c r="I7" s="85"/>
      <c r="J7" s="85"/>
      <c r="K7" s="86"/>
    </row>
    <row r="8" spans="2:11" ht="15.75" thickBot="1">
      <c r="B8" s="87"/>
      <c r="C8" s="88"/>
      <c r="D8" s="88"/>
      <c r="E8" s="88"/>
      <c r="F8" s="89"/>
      <c r="G8" s="87"/>
      <c r="H8" s="88"/>
      <c r="I8" s="88"/>
      <c r="J8" s="88"/>
      <c r="K8" s="89"/>
    </row>
    <row r="9" spans="2:11" ht="15.75" thickBot="1">
      <c r="B9" s="91" t="s">
        <v>63</v>
      </c>
      <c r="C9" s="91"/>
      <c r="D9" s="91"/>
      <c r="E9" s="91"/>
      <c r="F9" s="91"/>
      <c r="G9" s="90" t="s">
        <v>68</v>
      </c>
      <c r="H9" s="90"/>
      <c r="I9" s="90"/>
      <c r="J9" s="90"/>
      <c r="K9" s="90"/>
    </row>
    <row r="10" spans="2:11">
      <c r="B10" s="99"/>
      <c r="C10" s="100"/>
      <c r="D10" s="100"/>
      <c r="E10" s="100"/>
      <c r="F10" s="101"/>
      <c r="G10" s="84"/>
      <c r="H10" s="85"/>
      <c r="I10" s="85"/>
      <c r="J10" s="85"/>
      <c r="K10" s="86"/>
    </row>
    <row r="11" spans="2:11" ht="15.75" thickBot="1">
      <c r="B11" s="102"/>
      <c r="C11" s="103"/>
      <c r="D11" s="103"/>
      <c r="E11" s="103"/>
      <c r="F11" s="104"/>
      <c r="G11" s="87"/>
      <c r="H11" s="88"/>
      <c r="I11" s="88"/>
      <c r="J11" s="88"/>
      <c r="K11" s="89"/>
    </row>
    <row r="12" spans="2:11" ht="15.75" thickBot="1">
      <c r="B12" s="91" t="s">
        <v>69</v>
      </c>
      <c r="C12" s="91"/>
      <c r="D12" s="91"/>
      <c r="E12" s="91"/>
      <c r="F12" s="91"/>
      <c r="G12" s="90" t="s">
        <v>70</v>
      </c>
      <c r="H12" s="90"/>
      <c r="I12" s="90"/>
      <c r="J12" s="90"/>
      <c r="K12" s="90"/>
    </row>
    <row r="13" spans="2:11">
      <c r="B13" s="84"/>
      <c r="C13" s="85"/>
      <c r="D13" s="85"/>
      <c r="E13" s="85"/>
      <c r="F13" s="86"/>
      <c r="G13" s="84"/>
      <c r="H13" s="85"/>
      <c r="I13" s="85"/>
      <c r="J13" s="85"/>
      <c r="K13" s="86"/>
    </row>
    <row r="14" spans="2:11" ht="15.75" thickBot="1">
      <c r="B14" s="87"/>
      <c r="C14" s="88"/>
      <c r="D14" s="88"/>
      <c r="E14" s="88"/>
      <c r="F14" s="89"/>
      <c r="G14" s="87"/>
      <c r="H14" s="88"/>
      <c r="I14" s="88"/>
      <c r="J14" s="88"/>
      <c r="K14" s="89"/>
    </row>
    <row r="15" spans="2:11" ht="15.75" thickBot="1">
      <c r="B15" s="95" t="s">
        <v>71</v>
      </c>
      <c r="C15" s="95"/>
      <c r="D15" s="95"/>
      <c r="E15" s="95"/>
      <c r="F15" s="95"/>
      <c r="G15" s="90" t="s">
        <v>72</v>
      </c>
      <c r="H15" s="90"/>
      <c r="I15" s="90"/>
      <c r="J15" s="90"/>
      <c r="K15" s="90"/>
    </row>
    <row r="16" spans="2:11">
      <c r="B16" s="84"/>
      <c r="C16" s="85"/>
      <c r="D16" s="85"/>
      <c r="E16" s="85"/>
      <c r="F16" s="86"/>
      <c r="G16" s="84"/>
      <c r="H16" s="85"/>
      <c r="I16" s="85"/>
      <c r="J16" s="85"/>
      <c r="K16" s="86"/>
    </row>
    <row r="17" spans="2:11" ht="15.75" thickBot="1">
      <c r="B17" s="87"/>
      <c r="C17" s="88"/>
      <c r="D17" s="88"/>
      <c r="E17" s="88"/>
      <c r="F17" s="89"/>
      <c r="G17" s="87"/>
      <c r="H17" s="88"/>
      <c r="I17" s="88"/>
      <c r="J17" s="88"/>
      <c r="K17" s="89"/>
    </row>
    <row r="18" spans="2:11" ht="15.75" thickBot="1">
      <c r="B18" s="90" t="s">
        <v>73</v>
      </c>
      <c r="C18" s="90"/>
      <c r="D18" s="90"/>
      <c r="E18" s="90"/>
      <c r="F18" s="90"/>
      <c r="G18" s="90" t="s">
        <v>74</v>
      </c>
      <c r="H18" s="90"/>
      <c r="I18" s="90"/>
      <c r="J18" s="90"/>
      <c r="K18" s="90"/>
    </row>
    <row r="19" spans="2:11">
      <c r="B19" s="84"/>
      <c r="C19" s="85"/>
      <c r="D19" s="85"/>
      <c r="E19" s="85"/>
      <c r="F19" s="86"/>
      <c r="G19" s="84"/>
      <c r="H19" s="85"/>
      <c r="I19" s="85"/>
      <c r="J19" s="85"/>
      <c r="K19" s="86"/>
    </row>
    <row r="20" spans="2:11" ht="15.75" thickBot="1">
      <c r="B20" s="87"/>
      <c r="C20" s="88"/>
      <c r="D20" s="88"/>
      <c r="E20" s="88"/>
      <c r="F20" s="89"/>
      <c r="G20" s="87"/>
      <c r="H20" s="88"/>
      <c r="I20" s="88"/>
      <c r="J20" s="88"/>
      <c r="K20" s="89"/>
    </row>
    <row r="21" spans="2:11">
      <c r="B21" s="97" t="s">
        <v>76</v>
      </c>
      <c r="C21" s="97"/>
      <c r="D21" s="97"/>
      <c r="E21" s="97"/>
      <c r="F21" s="97"/>
      <c r="G21" s="97"/>
      <c r="H21" s="97"/>
      <c r="I21" s="97"/>
      <c r="J21" s="97"/>
      <c r="K21" s="97"/>
    </row>
    <row r="22" spans="2:11"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2:11" ht="15.75" thickBot="1">
      <c r="B23" s="91" t="s">
        <v>75</v>
      </c>
      <c r="C23" s="91"/>
      <c r="D23" s="91"/>
      <c r="E23" s="91"/>
      <c r="F23" s="91"/>
      <c r="G23" s="91" t="s">
        <v>77</v>
      </c>
      <c r="H23" s="91"/>
      <c r="I23" s="91"/>
      <c r="J23" s="91"/>
      <c r="K23" s="91"/>
    </row>
    <row r="24" spans="2:11">
      <c r="B24" s="84"/>
      <c r="C24" s="85"/>
      <c r="D24" s="85"/>
      <c r="E24" s="85"/>
      <c r="F24" s="86"/>
      <c r="G24" s="84"/>
      <c r="H24" s="85"/>
      <c r="I24" s="85"/>
      <c r="J24" s="85"/>
      <c r="K24" s="86"/>
    </row>
    <row r="25" spans="2:11" ht="15.75" thickBot="1">
      <c r="B25" s="87"/>
      <c r="C25" s="88"/>
      <c r="D25" s="88"/>
      <c r="E25" s="88"/>
      <c r="F25" s="89"/>
      <c r="G25" s="87"/>
      <c r="H25" s="88"/>
      <c r="I25" s="88"/>
      <c r="J25" s="88"/>
      <c r="K25" s="89"/>
    </row>
    <row r="26" spans="2:11" ht="15.75" thickBot="1">
      <c r="B26" s="90" t="s">
        <v>78</v>
      </c>
      <c r="C26" s="90"/>
      <c r="D26" s="90"/>
      <c r="E26" s="90"/>
      <c r="F26" s="90"/>
      <c r="G26" s="90" t="s">
        <v>79</v>
      </c>
      <c r="H26" s="90"/>
      <c r="I26" s="90"/>
      <c r="J26" s="90"/>
      <c r="K26" s="90"/>
    </row>
    <row r="27" spans="2:11">
      <c r="B27" s="84"/>
      <c r="C27" s="85"/>
      <c r="D27" s="85"/>
      <c r="E27" s="85"/>
      <c r="F27" s="86"/>
      <c r="G27" s="84"/>
      <c r="H27" s="85"/>
      <c r="I27" s="85"/>
      <c r="J27" s="85"/>
      <c r="K27" s="86"/>
    </row>
    <row r="28" spans="2:11" ht="15.75" thickBot="1">
      <c r="B28" s="87"/>
      <c r="C28" s="88"/>
      <c r="D28" s="88"/>
      <c r="E28" s="88"/>
      <c r="F28" s="89"/>
      <c r="G28" s="87"/>
      <c r="H28" s="88"/>
      <c r="I28" s="88"/>
      <c r="J28" s="88"/>
      <c r="K28" s="89"/>
    </row>
    <row r="29" spans="2:11" ht="15.75" thickBot="1">
      <c r="B29" s="90" t="s">
        <v>80</v>
      </c>
      <c r="C29" s="90"/>
      <c r="D29" s="90"/>
      <c r="E29" s="90"/>
      <c r="F29" s="90"/>
      <c r="G29" s="90"/>
      <c r="H29" s="90"/>
      <c r="I29" s="90"/>
      <c r="J29" s="90"/>
      <c r="K29" s="90"/>
    </row>
    <row r="30" spans="2:11">
      <c r="B30" s="84"/>
      <c r="C30" s="85"/>
      <c r="D30" s="85"/>
      <c r="E30" s="85"/>
      <c r="F30" s="86"/>
      <c r="G30" s="84"/>
      <c r="H30" s="85"/>
      <c r="I30" s="85"/>
      <c r="J30" s="85"/>
      <c r="K30" s="86"/>
    </row>
    <row r="31" spans="2:11" ht="15.75" thickBot="1">
      <c r="B31" s="87"/>
      <c r="C31" s="88"/>
      <c r="D31" s="88"/>
      <c r="E31" s="88"/>
      <c r="F31" s="89"/>
      <c r="G31" s="87"/>
      <c r="H31" s="88"/>
      <c r="I31" s="88"/>
      <c r="J31" s="88"/>
      <c r="K31" s="89"/>
    </row>
    <row r="32" spans="2:11" ht="15.75" thickBot="1">
      <c r="B32" s="90" t="s">
        <v>81</v>
      </c>
      <c r="C32" s="90"/>
      <c r="D32" s="90"/>
      <c r="E32" s="90"/>
      <c r="F32" s="90"/>
      <c r="G32" s="90"/>
      <c r="H32" s="90"/>
      <c r="I32" s="90"/>
      <c r="J32" s="90"/>
      <c r="K32" s="90"/>
    </row>
    <row r="33" spans="2:11">
      <c r="B33" s="84"/>
      <c r="C33" s="85"/>
      <c r="D33" s="85"/>
      <c r="E33" s="85"/>
      <c r="F33" s="85"/>
      <c r="G33" s="85"/>
      <c r="H33" s="85"/>
      <c r="I33" s="85"/>
      <c r="J33" s="85"/>
      <c r="K33" s="86"/>
    </row>
    <row r="34" spans="2:11">
      <c r="B34" s="92"/>
      <c r="C34" s="93"/>
      <c r="D34" s="93"/>
      <c r="E34" s="93"/>
      <c r="F34" s="93"/>
      <c r="G34" s="93"/>
      <c r="H34" s="93"/>
      <c r="I34" s="93"/>
      <c r="J34" s="93"/>
      <c r="K34" s="94"/>
    </row>
    <row r="35" spans="2:11">
      <c r="B35" s="92"/>
      <c r="C35" s="93"/>
      <c r="D35" s="93"/>
      <c r="E35" s="93"/>
      <c r="F35" s="93"/>
      <c r="G35" s="93"/>
      <c r="H35" s="93"/>
      <c r="I35" s="93"/>
      <c r="J35" s="93"/>
      <c r="K35" s="94"/>
    </row>
    <row r="36" spans="2:11" ht="15.75" thickBot="1">
      <c r="B36" s="87"/>
      <c r="C36" s="88"/>
      <c r="D36" s="88"/>
      <c r="E36" s="88"/>
      <c r="F36" s="88"/>
      <c r="G36" s="88"/>
      <c r="H36" s="88"/>
      <c r="I36" s="88"/>
      <c r="J36" s="88"/>
      <c r="K36" s="89"/>
    </row>
  </sheetData>
  <mergeCells count="38"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G13:K14"/>
    <mergeCell ref="G12:K12"/>
    <mergeCell ref="G15:K15"/>
    <mergeCell ref="G16:K17"/>
    <mergeCell ref="B15:F15"/>
    <mergeCell ref="B16:F17"/>
    <mergeCell ref="G10:K11"/>
    <mergeCell ref="G9:K9"/>
    <mergeCell ref="B6:F6"/>
    <mergeCell ref="B2:F4"/>
    <mergeCell ref="G7:K8"/>
    <mergeCell ref="G6:K6"/>
    <mergeCell ref="G2:K4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K36"/>
  <sheetViews>
    <sheetView workbookViewId="0">
      <selection activeCell="O24" sqref="O24:P24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96" t="s">
        <v>66</v>
      </c>
      <c r="C1" s="96"/>
      <c r="D1" s="96"/>
      <c r="E1" s="96"/>
      <c r="F1" s="96"/>
      <c r="G1" s="96" t="s">
        <v>67</v>
      </c>
      <c r="H1" s="96"/>
      <c r="I1" s="96"/>
      <c r="J1" s="96"/>
      <c r="K1" s="96"/>
    </row>
    <row r="2" spans="2:11">
      <c r="B2" s="84"/>
      <c r="C2" s="85"/>
      <c r="D2" s="85"/>
      <c r="E2" s="85"/>
      <c r="F2" s="86"/>
      <c r="G2" s="84"/>
      <c r="H2" s="85"/>
      <c r="I2" s="85"/>
      <c r="J2" s="85"/>
      <c r="K2" s="86"/>
    </row>
    <row r="3" spans="2:11">
      <c r="B3" s="92"/>
      <c r="C3" s="93"/>
      <c r="D3" s="93"/>
      <c r="E3" s="93"/>
      <c r="F3" s="94"/>
      <c r="G3" s="92"/>
      <c r="H3" s="93"/>
      <c r="I3" s="93"/>
      <c r="J3" s="93"/>
      <c r="K3" s="94"/>
    </row>
    <row r="4" spans="2:11" ht="15.75" thickBot="1">
      <c r="B4" s="87"/>
      <c r="C4" s="88"/>
      <c r="D4" s="88"/>
      <c r="E4" s="88"/>
      <c r="F4" s="89"/>
      <c r="G4" s="87"/>
      <c r="H4" s="88"/>
      <c r="I4" s="88"/>
      <c r="J4" s="88"/>
      <c r="K4" s="89"/>
    </row>
    <row r="6" spans="2:11" ht="15.75" thickBot="1">
      <c r="B6" s="91" t="s">
        <v>64</v>
      </c>
      <c r="C6" s="91"/>
      <c r="D6" s="91"/>
      <c r="E6" s="91"/>
      <c r="F6" s="91"/>
      <c r="G6" s="95" t="s">
        <v>65</v>
      </c>
      <c r="H6" s="95"/>
      <c r="I6" s="95"/>
      <c r="J6" s="95"/>
      <c r="K6" s="95"/>
    </row>
    <row r="7" spans="2:11">
      <c r="B7" s="84"/>
      <c r="C7" s="85"/>
      <c r="D7" s="85"/>
      <c r="E7" s="85"/>
      <c r="F7" s="86"/>
      <c r="G7" s="84"/>
      <c r="H7" s="85"/>
      <c r="I7" s="85"/>
      <c r="J7" s="85"/>
      <c r="K7" s="86"/>
    </row>
    <row r="8" spans="2:11" ht="15.75" thickBot="1">
      <c r="B8" s="87"/>
      <c r="C8" s="88"/>
      <c r="D8" s="88"/>
      <c r="E8" s="88"/>
      <c r="F8" s="89"/>
      <c r="G8" s="87"/>
      <c r="H8" s="88"/>
      <c r="I8" s="88"/>
      <c r="J8" s="88"/>
      <c r="K8" s="89"/>
    </row>
    <row r="9" spans="2:11" ht="15.75" thickBot="1">
      <c r="B9" s="91" t="s">
        <v>63</v>
      </c>
      <c r="C9" s="91"/>
      <c r="D9" s="91"/>
      <c r="E9" s="91"/>
      <c r="F9" s="91"/>
      <c r="G9" s="90" t="s">
        <v>68</v>
      </c>
      <c r="H9" s="90"/>
      <c r="I9" s="90"/>
      <c r="J9" s="90"/>
      <c r="K9" s="90"/>
    </row>
    <row r="10" spans="2:11">
      <c r="B10" s="99"/>
      <c r="C10" s="100"/>
      <c r="D10" s="100"/>
      <c r="E10" s="100"/>
      <c r="F10" s="101"/>
      <c r="G10" s="84"/>
      <c r="H10" s="85"/>
      <c r="I10" s="85"/>
      <c r="J10" s="85"/>
      <c r="K10" s="86"/>
    </row>
    <row r="11" spans="2:11" ht="15.75" thickBot="1">
      <c r="B11" s="102"/>
      <c r="C11" s="103"/>
      <c r="D11" s="103"/>
      <c r="E11" s="103"/>
      <c r="F11" s="104"/>
      <c r="G11" s="87"/>
      <c r="H11" s="88"/>
      <c r="I11" s="88"/>
      <c r="J11" s="88"/>
      <c r="K11" s="89"/>
    </row>
    <row r="12" spans="2:11" ht="15.75" thickBot="1">
      <c r="B12" s="91" t="s">
        <v>69</v>
      </c>
      <c r="C12" s="91"/>
      <c r="D12" s="91"/>
      <c r="E12" s="91"/>
      <c r="F12" s="91"/>
      <c r="G12" s="90" t="s">
        <v>70</v>
      </c>
      <c r="H12" s="90"/>
      <c r="I12" s="90"/>
      <c r="J12" s="90"/>
      <c r="K12" s="90"/>
    </row>
    <row r="13" spans="2:11">
      <c r="B13" s="84"/>
      <c r="C13" s="85"/>
      <c r="D13" s="85"/>
      <c r="E13" s="85"/>
      <c r="F13" s="86"/>
      <c r="G13" s="84"/>
      <c r="H13" s="85"/>
      <c r="I13" s="85"/>
      <c r="J13" s="85"/>
      <c r="K13" s="86"/>
    </row>
    <row r="14" spans="2:11" ht="15.75" thickBot="1">
      <c r="B14" s="87"/>
      <c r="C14" s="88"/>
      <c r="D14" s="88"/>
      <c r="E14" s="88"/>
      <c r="F14" s="89"/>
      <c r="G14" s="87"/>
      <c r="H14" s="88"/>
      <c r="I14" s="88"/>
      <c r="J14" s="88"/>
      <c r="K14" s="89"/>
    </row>
    <row r="15" spans="2:11" ht="15.75" thickBot="1">
      <c r="B15" s="95" t="s">
        <v>71</v>
      </c>
      <c r="C15" s="95"/>
      <c r="D15" s="95"/>
      <c r="E15" s="95"/>
      <c r="F15" s="95"/>
      <c r="G15" s="90" t="s">
        <v>72</v>
      </c>
      <c r="H15" s="90"/>
      <c r="I15" s="90"/>
      <c r="J15" s="90"/>
      <c r="K15" s="90"/>
    </row>
    <row r="16" spans="2:11">
      <c r="B16" s="84"/>
      <c r="C16" s="85"/>
      <c r="D16" s="85"/>
      <c r="E16" s="85"/>
      <c r="F16" s="86"/>
      <c r="G16" s="84"/>
      <c r="H16" s="85"/>
      <c r="I16" s="85"/>
      <c r="J16" s="85"/>
      <c r="K16" s="86"/>
    </row>
    <row r="17" spans="2:11" ht="15.75" thickBot="1">
      <c r="B17" s="87"/>
      <c r="C17" s="88"/>
      <c r="D17" s="88"/>
      <c r="E17" s="88"/>
      <c r="F17" s="89"/>
      <c r="G17" s="87"/>
      <c r="H17" s="88"/>
      <c r="I17" s="88"/>
      <c r="J17" s="88"/>
      <c r="K17" s="89"/>
    </row>
    <row r="18" spans="2:11" ht="15.75" thickBot="1">
      <c r="B18" s="90" t="s">
        <v>73</v>
      </c>
      <c r="C18" s="90"/>
      <c r="D18" s="90"/>
      <c r="E18" s="90"/>
      <c r="F18" s="90"/>
      <c r="G18" s="90" t="s">
        <v>74</v>
      </c>
      <c r="H18" s="90"/>
      <c r="I18" s="90"/>
      <c r="J18" s="90"/>
      <c r="K18" s="90"/>
    </row>
    <row r="19" spans="2:11">
      <c r="B19" s="84"/>
      <c r="C19" s="85"/>
      <c r="D19" s="85"/>
      <c r="E19" s="85"/>
      <c r="F19" s="86"/>
      <c r="G19" s="84"/>
      <c r="H19" s="85"/>
      <c r="I19" s="85"/>
      <c r="J19" s="85"/>
      <c r="K19" s="86"/>
    </row>
    <row r="20" spans="2:11" ht="15.75" thickBot="1">
      <c r="B20" s="87"/>
      <c r="C20" s="88"/>
      <c r="D20" s="88"/>
      <c r="E20" s="88"/>
      <c r="F20" s="89"/>
      <c r="G20" s="87"/>
      <c r="H20" s="88"/>
      <c r="I20" s="88"/>
      <c r="J20" s="88"/>
      <c r="K20" s="89"/>
    </row>
    <row r="21" spans="2:11">
      <c r="B21" s="97" t="s">
        <v>76</v>
      </c>
      <c r="C21" s="97"/>
      <c r="D21" s="97"/>
      <c r="E21" s="97"/>
      <c r="F21" s="97"/>
      <c r="G21" s="97"/>
      <c r="H21" s="97"/>
      <c r="I21" s="97"/>
      <c r="J21" s="97"/>
      <c r="K21" s="97"/>
    </row>
    <row r="22" spans="2:11">
      <c r="B22" s="98"/>
      <c r="C22" s="98"/>
      <c r="D22" s="98"/>
      <c r="E22" s="98"/>
      <c r="F22" s="98"/>
      <c r="G22" s="98"/>
      <c r="H22" s="98"/>
      <c r="I22" s="98"/>
      <c r="J22" s="98"/>
      <c r="K22" s="98"/>
    </row>
    <row r="23" spans="2:11" ht="15.75" thickBot="1">
      <c r="B23" s="91" t="s">
        <v>75</v>
      </c>
      <c r="C23" s="91"/>
      <c r="D23" s="91"/>
      <c r="E23" s="91"/>
      <c r="F23" s="91"/>
      <c r="G23" s="91" t="s">
        <v>77</v>
      </c>
      <c r="H23" s="91"/>
      <c r="I23" s="91"/>
      <c r="J23" s="91"/>
      <c r="K23" s="91"/>
    </row>
    <row r="24" spans="2:11">
      <c r="B24" s="84"/>
      <c r="C24" s="85"/>
      <c r="D24" s="85"/>
      <c r="E24" s="85"/>
      <c r="F24" s="86"/>
      <c r="G24" s="84"/>
      <c r="H24" s="85"/>
      <c r="I24" s="85"/>
      <c r="J24" s="85"/>
      <c r="K24" s="86"/>
    </row>
    <row r="25" spans="2:11" ht="15.75" thickBot="1">
      <c r="B25" s="87"/>
      <c r="C25" s="88"/>
      <c r="D25" s="88"/>
      <c r="E25" s="88"/>
      <c r="F25" s="89"/>
      <c r="G25" s="87"/>
      <c r="H25" s="88"/>
      <c r="I25" s="88"/>
      <c r="J25" s="88"/>
      <c r="K25" s="89"/>
    </row>
    <row r="26" spans="2:11" ht="15.75" thickBot="1">
      <c r="B26" s="90" t="s">
        <v>78</v>
      </c>
      <c r="C26" s="90"/>
      <c r="D26" s="90"/>
      <c r="E26" s="90"/>
      <c r="F26" s="90"/>
      <c r="G26" s="90" t="s">
        <v>79</v>
      </c>
      <c r="H26" s="90"/>
      <c r="I26" s="90"/>
      <c r="J26" s="90"/>
      <c r="K26" s="90"/>
    </row>
    <row r="27" spans="2:11">
      <c r="B27" s="84"/>
      <c r="C27" s="85"/>
      <c r="D27" s="85"/>
      <c r="E27" s="85"/>
      <c r="F27" s="86"/>
      <c r="G27" s="84"/>
      <c r="H27" s="85"/>
      <c r="I27" s="85"/>
      <c r="J27" s="85"/>
      <c r="K27" s="86"/>
    </row>
    <row r="28" spans="2:11" ht="15.75" thickBot="1">
      <c r="B28" s="87"/>
      <c r="C28" s="88"/>
      <c r="D28" s="88"/>
      <c r="E28" s="88"/>
      <c r="F28" s="89"/>
      <c r="G28" s="87"/>
      <c r="H28" s="88"/>
      <c r="I28" s="88"/>
      <c r="J28" s="88"/>
      <c r="K28" s="89"/>
    </row>
    <row r="29" spans="2:11" ht="15.75" thickBot="1">
      <c r="B29" s="90" t="s">
        <v>80</v>
      </c>
      <c r="C29" s="90"/>
      <c r="D29" s="90"/>
      <c r="E29" s="90"/>
      <c r="F29" s="90"/>
      <c r="G29" s="90"/>
      <c r="H29" s="90"/>
      <c r="I29" s="90"/>
      <c r="J29" s="90"/>
      <c r="K29" s="90"/>
    </row>
    <row r="30" spans="2:11">
      <c r="B30" s="84"/>
      <c r="C30" s="85"/>
      <c r="D30" s="85"/>
      <c r="E30" s="85"/>
      <c r="F30" s="86"/>
      <c r="G30" s="84"/>
      <c r="H30" s="85"/>
      <c r="I30" s="85"/>
      <c r="J30" s="85"/>
      <c r="K30" s="86"/>
    </row>
    <row r="31" spans="2:11" ht="15.75" thickBot="1">
      <c r="B31" s="87"/>
      <c r="C31" s="88"/>
      <c r="D31" s="88"/>
      <c r="E31" s="88"/>
      <c r="F31" s="89"/>
      <c r="G31" s="87"/>
      <c r="H31" s="88"/>
      <c r="I31" s="88"/>
      <c r="J31" s="88"/>
      <c r="K31" s="89"/>
    </row>
    <row r="32" spans="2:11" ht="15.75" thickBot="1">
      <c r="B32" s="90" t="s">
        <v>81</v>
      </c>
      <c r="C32" s="90"/>
      <c r="D32" s="90"/>
      <c r="E32" s="90"/>
      <c r="F32" s="90"/>
      <c r="G32" s="90"/>
      <c r="H32" s="90"/>
      <c r="I32" s="90"/>
      <c r="J32" s="90"/>
      <c r="K32" s="90"/>
    </row>
    <row r="33" spans="2:11">
      <c r="B33" s="84"/>
      <c r="C33" s="85"/>
      <c r="D33" s="85"/>
      <c r="E33" s="85"/>
      <c r="F33" s="85"/>
      <c r="G33" s="85"/>
      <c r="H33" s="85"/>
      <c r="I33" s="85"/>
      <c r="J33" s="85"/>
      <c r="K33" s="86"/>
    </row>
    <row r="34" spans="2:11">
      <c r="B34" s="92"/>
      <c r="C34" s="93"/>
      <c r="D34" s="93"/>
      <c r="E34" s="93"/>
      <c r="F34" s="93"/>
      <c r="G34" s="93"/>
      <c r="H34" s="93"/>
      <c r="I34" s="93"/>
      <c r="J34" s="93"/>
      <c r="K34" s="94"/>
    </row>
    <row r="35" spans="2:11">
      <c r="B35" s="92"/>
      <c r="C35" s="93"/>
      <c r="D35" s="93"/>
      <c r="E35" s="93"/>
      <c r="F35" s="93"/>
      <c r="G35" s="93"/>
      <c r="H35" s="93"/>
      <c r="I35" s="93"/>
      <c r="J35" s="93"/>
      <c r="K35" s="94"/>
    </row>
    <row r="36" spans="2:11" ht="15.75" thickBot="1">
      <c r="B36" s="87"/>
      <c r="C36" s="88"/>
      <c r="D36" s="88"/>
      <c r="E36" s="88"/>
      <c r="F36" s="88"/>
      <c r="G36" s="88"/>
      <c r="H36" s="88"/>
      <c r="I36" s="88"/>
      <c r="J36" s="88"/>
      <c r="K36" s="89"/>
    </row>
  </sheetData>
  <mergeCells count="38">
    <mergeCell ref="B33:K36"/>
    <mergeCell ref="B27:F28"/>
    <mergeCell ref="G27:K28"/>
    <mergeCell ref="B29:K29"/>
    <mergeCell ref="B30:F31"/>
    <mergeCell ref="G30:K31"/>
    <mergeCell ref="B32:K32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12:F12"/>
    <mergeCell ref="G12:K12"/>
    <mergeCell ref="B13:F14"/>
    <mergeCell ref="G13:K14"/>
    <mergeCell ref="B15:F15"/>
    <mergeCell ref="G15:K15"/>
    <mergeCell ref="B7:F8"/>
    <mergeCell ref="G7:K8"/>
    <mergeCell ref="B9:F9"/>
    <mergeCell ref="G9:K9"/>
    <mergeCell ref="B10:F11"/>
    <mergeCell ref="G10:K11"/>
    <mergeCell ref="B1:F1"/>
    <mergeCell ref="G1:K1"/>
    <mergeCell ref="B2:F4"/>
    <mergeCell ref="G2:K4"/>
    <mergeCell ref="B6:F6"/>
    <mergeCell ref="G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1:M18"/>
  <sheetViews>
    <sheetView workbookViewId="0">
      <selection activeCell="C3" sqref="C3:E17"/>
    </sheetView>
  </sheetViews>
  <sheetFormatPr baseColWidth="10" defaultRowHeight="15"/>
  <cols>
    <col min="1" max="1" width="3.42578125" customWidth="1"/>
    <col min="2" max="2" width="4" customWidth="1"/>
    <col min="3" max="3" width="14.42578125" customWidth="1"/>
    <col min="6" max="6" width="3.42578125" customWidth="1"/>
    <col min="13" max="13" width="2.85546875" customWidth="1"/>
    <col min="14" max="14" width="1.85546875" customWidth="1"/>
  </cols>
  <sheetData>
    <row r="1" spans="2:13" ht="15.75" thickBot="1"/>
    <row r="2" spans="2:13" ht="15" customHeight="1" thickBot="1"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3"/>
    </row>
    <row r="3" spans="2:13" ht="16.5" thickBot="1">
      <c r="B3" s="58"/>
      <c r="C3" s="43" t="s">
        <v>48</v>
      </c>
      <c r="D3" s="44"/>
      <c r="E3" s="45"/>
      <c r="F3" s="59"/>
      <c r="G3" s="59"/>
      <c r="H3" s="59"/>
      <c r="I3" s="59"/>
      <c r="J3" s="59"/>
      <c r="K3" s="59"/>
      <c r="L3" s="59"/>
      <c r="M3" s="54"/>
    </row>
    <row r="4" spans="2:13" ht="15.75" thickBot="1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4"/>
    </row>
    <row r="5" spans="2:13">
      <c r="B5" s="58"/>
      <c r="C5" s="60"/>
      <c r="D5" s="46" t="s">
        <v>49</v>
      </c>
      <c r="E5" s="47" t="s">
        <v>50</v>
      </c>
      <c r="F5" s="59"/>
      <c r="G5" s="50"/>
      <c r="H5" s="50"/>
      <c r="I5" s="50"/>
      <c r="J5" s="50"/>
      <c r="K5" s="50"/>
      <c r="L5" s="50"/>
      <c r="M5" s="54"/>
    </row>
    <row r="6" spans="2:13">
      <c r="B6" s="58"/>
      <c r="C6" s="22" t="s">
        <v>51</v>
      </c>
      <c r="D6" s="21">
        <f ca="1">COUNTIFS('base de données'!F:F,"&lt;20",'base de données'!G:G,"M")</f>
        <v>3</v>
      </c>
      <c r="E6" s="21">
        <f>COUNTIFS('base de données'!G:G,"&lt;20",'base de données'!H:H,"F")</f>
        <v>0</v>
      </c>
      <c r="F6" s="59"/>
      <c r="G6" s="50"/>
      <c r="H6" s="50"/>
      <c r="I6" s="50"/>
      <c r="J6" s="50"/>
      <c r="K6" s="50"/>
      <c r="L6" s="50"/>
      <c r="M6" s="54"/>
    </row>
    <row r="7" spans="2:13">
      <c r="B7" s="58"/>
      <c r="C7" s="23" t="s">
        <v>52</v>
      </c>
      <c r="D7" s="21">
        <f ca="1">COUNTIFS('base de données'!$F:$F,"&gt;=20",'base de données'!$F:$F,"&lt;25",'base de données'!$G:$G,"F")</f>
        <v>0</v>
      </c>
      <c r="E7" s="21">
        <f ca="1">COUNTIFS('base de données'!$F:$F,"&gt;=20",'base de données'!$F:$F,"&lt;25",'base de données'!$G:$G,"M")</f>
        <v>1</v>
      </c>
      <c r="F7" s="59"/>
      <c r="G7" s="50"/>
      <c r="H7" s="50"/>
      <c r="I7" s="50"/>
      <c r="J7" s="50"/>
      <c r="K7" s="50"/>
      <c r="L7" s="50"/>
      <c r="M7" s="54"/>
    </row>
    <row r="8" spans="2:13">
      <c r="B8" s="58"/>
      <c r="C8" s="23" t="s">
        <v>53</v>
      </c>
      <c r="D8" s="21">
        <v>0</v>
      </c>
      <c r="E8" s="48">
        <v>0</v>
      </c>
      <c r="F8" s="59"/>
      <c r="G8" s="50"/>
      <c r="H8" s="50"/>
      <c r="I8" s="50"/>
      <c r="J8" s="50"/>
      <c r="K8" s="50"/>
      <c r="L8" s="50"/>
      <c r="M8" s="54"/>
    </row>
    <row r="9" spans="2:13">
      <c r="B9" s="58"/>
      <c r="C9" s="23" t="s">
        <v>54</v>
      </c>
      <c r="D9" s="21">
        <v>0</v>
      </c>
      <c r="E9" s="48">
        <v>12</v>
      </c>
      <c r="F9" s="59"/>
      <c r="G9" s="50"/>
      <c r="H9" s="50"/>
      <c r="I9" s="50"/>
      <c r="J9" s="50"/>
      <c r="K9" s="50"/>
      <c r="L9" s="50"/>
      <c r="M9" s="54"/>
    </row>
    <row r="10" spans="2:13">
      <c r="B10" s="58"/>
      <c r="C10" s="23" t="s">
        <v>55</v>
      </c>
      <c r="D10" s="21">
        <v>0</v>
      </c>
      <c r="E10" s="48">
        <v>0</v>
      </c>
      <c r="F10" s="59"/>
      <c r="G10" s="50"/>
      <c r="H10" s="50"/>
      <c r="I10" s="50"/>
      <c r="J10" s="50"/>
      <c r="K10" s="50"/>
      <c r="L10" s="50"/>
      <c r="M10" s="54"/>
    </row>
    <row r="11" spans="2:13">
      <c r="B11" s="58"/>
      <c r="C11" s="23" t="s">
        <v>56</v>
      </c>
      <c r="D11" s="21">
        <v>0</v>
      </c>
      <c r="E11" s="48">
        <v>0</v>
      </c>
      <c r="F11" s="59"/>
      <c r="G11" s="50"/>
      <c r="H11" s="50"/>
      <c r="I11" s="50"/>
      <c r="J11" s="50"/>
      <c r="K11" s="50"/>
      <c r="L11" s="50"/>
      <c r="M11" s="54"/>
    </row>
    <row r="12" spans="2:13">
      <c r="B12" s="58"/>
      <c r="C12" s="23" t="s">
        <v>57</v>
      </c>
      <c r="D12" s="21">
        <v>0</v>
      </c>
      <c r="E12" s="48">
        <v>0</v>
      </c>
      <c r="F12" s="59"/>
      <c r="G12" s="50"/>
      <c r="H12" s="50"/>
      <c r="I12" s="50"/>
      <c r="J12" s="50"/>
      <c r="K12" s="50"/>
      <c r="L12" s="50"/>
      <c r="M12" s="54"/>
    </row>
    <row r="13" spans="2:13">
      <c r="B13" s="58"/>
      <c r="C13" s="23" t="s">
        <v>58</v>
      </c>
      <c r="D13" s="21">
        <v>0</v>
      </c>
      <c r="E13" s="48">
        <v>0</v>
      </c>
      <c r="F13" s="59"/>
      <c r="G13" s="50"/>
      <c r="H13" s="50"/>
      <c r="I13" s="50"/>
      <c r="J13" s="50"/>
      <c r="K13" s="50"/>
      <c r="L13" s="50"/>
      <c r="M13" s="54"/>
    </row>
    <row r="14" spans="2:13">
      <c r="B14" s="58"/>
      <c r="C14" s="23" t="s">
        <v>59</v>
      </c>
      <c r="D14" s="21">
        <v>0</v>
      </c>
      <c r="E14" s="48">
        <v>0</v>
      </c>
      <c r="F14" s="59"/>
      <c r="G14" s="50"/>
      <c r="H14" s="50"/>
      <c r="I14" s="50"/>
      <c r="J14" s="50"/>
      <c r="K14" s="50"/>
      <c r="L14" s="50"/>
      <c r="M14" s="54"/>
    </row>
    <row r="15" spans="2:13">
      <c r="B15" s="58"/>
      <c r="C15" s="23" t="s">
        <v>60</v>
      </c>
      <c r="D15" s="21">
        <v>0</v>
      </c>
      <c r="E15" s="48">
        <v>0</v>
      </c>
      <c r="F15" s="59"/>
      <c r="G15" s="50"/>
      <c r="H15" s="50"/>
      <c r="I15" s="50"/>
      <c r="J15" s="50"/>
      <c r="K15" s="50"/>
      <c r="L15" s="50"/>
      <c r="M15" s="54"/>
    </row>
    <row r="16" spans="2:13">
      <c r="B16" s="58"/>
      <c r="C16" s="23" t="s">
        <v>61</v>
      </c>
      <c r="D16" s="21">
        <v>0</v>
      </c>
      <c r="E16" s="48">
        <v>0</v>
      </c>
      <c r="F16" s="59"/>
      <c r="G16" s="50"/>
      <c r="H16" s="50"/>
      <c r="I16" s="50"/>
      <c r="J16" s="50"/>
      <c r="K16" s="50"/>
      <c r="L16" s="50"/>
      <c r="M16" s="54"/>
    </row>
    <row r="17" spans="2:13" ht="15.75" thickBot="1">
      <c r="B17" s="58"/>
      <c r="C17" s="24" t="s">
        <v>62</v>
      </c>
      <c r="D17" s="25">
        <v>0</v>
      </c>
      <c r="E17" s="49">
        <v>0</v>
      </c>
      <c r="F17" s="59"/>
      <c r="G17" s="50"/>
      <c r="H17" s="50"/>
      <c r="I17" s="50"/>
      <c r="J17" s="50"/>
      <c r="K17" s="50"/>
      <c r="L17" s="50"/>
      <c r="M17" s="54"/>
    </row>
    <row r="18" spans="2:13" ht="15.75" thickBot="1">
      <c r="B18" s="56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2"/>
  <sheetViews>
    <sheetView workbookViewId="0">
      <selection activeCell="A3" sqref="A3"/>
    </sheetView>
  </sheetViews>
  <sheetFormatPr baseColWidth="10" defaultRowHeight="15"/>
  <cols>
    <col min="12" max="12" width="11.5703125" customWidth="1"/>
  </cols>
  <sheetData>
    <row r="2" spans="1:1">
      <c r="A2" t="s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</vt:lpstr>
      <vt:lpstr>anniversaire a souhaiter</vt:lpstr>
      <vt:lpstr>Synthèse de l'effectif</vt:lpstr>
      <vt:lpstr>synthése de l' effectif 2 </vt:lpstr>
      <vt:lpstr>graphique </vt:lpstr>
      <vt:lpstr>fiche individuelle par personne</vt:lpstr>
      <vt:lpstr>fiche individuelle vierge a rem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2019-03-03T07:21:38Z</dcterms:modified>
</cp:coreProperties>
</file>