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35" yWindow="1590" windowWidth="20250" windowHeight="10830" activeTab="1"/>
  </bookViews>
  <sheets>
    <sheet name="AGENDA" sheetId="2" r:id="rId1"/>
    <sheet name="AGENDA (2)" sheetId="10" r:id="rId2"/>
    <sheet name="RECAP" sheetId="3" r:id="rId3"/>
    <sheet name="CLIENT" sheetId="4" r:id="rId4"/>
    <sheet name="LISTE" sheetId="5" r:id="rId5"/>
    <sheet name="Feuil1" sheetId="9" r:id="rId6"/>
  </sheets>
  <definedNames>
    <definedName name="_xlnm._FilterDatabase" localSheetId="3" hidden="1">CLIENT!$A$1:$B$454</definedName>
    <definedName name="Absence">LISTE!$D$57:$D$68</definedName>
    <definedName name="ALM">LISTE!$D$34:$D$51</definedName>
    <definedName name="AN">LISTE!$P$2:$P$15</definedName>
    <definedName name="Atelier">LISTE!$D$2:$D$14</definedName>
    <definedName name="AUTRESFRAIS">LISTE!$O$2:$O$7</definedName>
    <definedName name="Chantier">LISTE!$D$15:$D$26</definedName>
    <definedName name="DUREE">LISTE!$M$2:$M$97</definedName>
    <definedName name="Etude">LISTE!$D$27:$D$33</definedName>
    <definedName name="FAMILLE0">LISTE!$B$2:$B$7</definedName>
    <definedName name="Fériés">LISTE!$H$2:$I$14</definedName>
    <definedName name="Formation">LISTE!$D$52:$D$56</definedName>
    <definedName name="HEURES">LISTE!$A$2:$A$96</definedName>
    <definedName name="_xlnm.Print_Titles" localSheetId="2">RECAP!$1:$2</definedName>
    <definedName name="OBSERVATIONS">LISTE!$R$2:$R$21</definedName>
    <definedName name="Panier">LISTE!$F$2:$F$3</definedName>
    <definedName name="Repas">LISTE!$G$2:$G$6</definedName>
    <definedName name="REPCHANTIER0">LISTE!$E$2:$E$14</definedName>
    <definedName name="RESULTAT">LISTE!$Q$2:$Q$9</definedName>
    <definedName name="SALARIES">LISTE!$L$2:$L$18</definedName>
    <definedName name="ST">LISTE!$K$2:$K$10</definedName>
    <definedName name="Z_4E9A2600_4B21_4209_A456_35AF72AB2872_.wvu.PrintTitles" localSheetId="2" hidden="1">RECAP!$1:$2</definedName>
  </definedNames>
  <calcPr calcId="125725"/>
  <customWorkbookViews>
    <customWorkbookView name="BUREAU - Affichage personnalisé" guid="{4E9A2600-4B21-4209-A456-35AF72AB2872}" mergeInterval="0" personalView="1" maximized="1" xWindow="1" yWindow="1" windowWidth="1676" windowHeight="731" tabRatio="920" activeSheetId="4"/>
  </customWorkbookViews>
</workbook>
</file>

<file path=xl/calcChain.xml><?xml version="1.0" encoding="utf-8"?>
<calcChain xmlns="http://schemas.openxmlformats.org/spreadsheetml/2006/main">
  <c r="B33" i="10"/>
  <c r="P33"/>
  <c r="O33"/>
  <c r="N33"/>
  <c r="L33"/>
  <c r="K33"/>
  <c r="I33"/>
  <c r="C32"/>
  <c r="P17"/>
  <c r="O17"/>
  <c r="N17"/>
  <c r="L17"/>
  <c r="K17"/>
  <c r="I17"/>
  <c r="B17"/>
  <c r="C16"/>
  <c r="U3"/>
  <c r="U4" s="1"/>
  <c r="A3"/>
  <c r="A19" s="1"/>
  <c r="B17" i="2"/>
  <c r="H13" i="5"/>
  <c r="H12"/>
  <c r="H11"/>
  <c r="H10"/>
  <c r="H9"/>
  <c r="H8"/>
  <c r="H5"/>
  <c r="H4"/>
  <c r="J3"/>
  <c r="J8" s="1"/>
  <c r="W4" i="10" l="1"/>
  <c r="U5"/>
  <c r="V2"/>
  <c r="V10" s="1"/>
  <c r="V18" s="1"/>
  <c r="V26" s="1"/>
  <c r="V34" s="1"/>
  <c r="H3" i="5"/>
  <c r="H6"/>
  <c r="H7"/>
  <c r="H2"/>
  <c r="U6" i="10" l="1"/>
  <c r="W5"/>
  <c r="W5" i="3"/>
  <c r="V5"/>
  <c r="N5"/>
  <c r="M5"/>
  <c r="L5"/>
  <c r="K5"/>
  <c r="I5"/>
  <c r="H5"/>
  <c r="G5"/>
  <c r="F5"/>
  <c r="E5"/>
  <c r="D5"/>
  <c r="W4"/>
  <c r="W11" s="1"/>
  <c r="V4"/>
  <c r="N4"/>
  <c r="M4"/>
  <c r="L4"/>
  <c r="K4"/>
  <c r="I4"/>
  <c r="H4"/>
  <c r="G4"/>
  <c r="F4"/>
  <c r="E4"/>
  <c r="D4"/>
  <c r="L1"/>
  <c r="D1"/>
  <c r="W6" i="10" l="1"/>
  <c r="U7"/>
  <c r="P33" i="2"/>
  <c r="U5" i="3" s="1"/>
  <c r="O33" i="2"/>
  <c r="S5" i="3" s="1"/>
  <c r="N33" i="2"/>
  <c r="R5" i="3" s="1"/>
  <c r="L33" i="2"/>
  <c r="Q5" i="3" s="1"/>
  <c r="K33" i="2"/>
  <c r="P5" i="3" s="1"/>
  <c r="I33" i="2"/>
  <c r="B33"/>
  <c r="J5" i="3" s="1"/>
  <c r="U8" i="10" l="1"/>
  <c r="W7"/>
  <c r="C32" i="2"/>
  <c r="O5" i="3" s="1"/>
  <c r="U9" i="10" l="1"/>
  <c r="W8"/>
  <c r="P17" i="2"/>
  <c r="U4" i="3" s="1"/>
  <c r="O17" i="2"/>
  <c r="N17"/>
  <c r="R4" i="3" s="1"/>
  <c r="L17" i="2"/>
  <c r="Q4" i="3" s="1"/>
  <c r="Q11" s="1"/>
  <c r="P11" s="1"/>
  <c r="K17" i="2"/>
  <c r="P4" i="3" s="1"/>
  <c r="I17" i="2"/>
  <c r="J4" i="3"/>
  <c r="J11" s="1"/>
  <c r="U11" i="10" l="1"/>
  <c r="W9"/>
  <c r="S4" i="3"/>
  <c r="S11" s="1"/>
  <c r="R11" s="1"/>
  <c r="T11"/>
  <c r="C16" i="2"/>
  <c r="O4" i="3" s="1"/>
  <c r="O11" s="1"/>
  <c r="W11" i="10" l="1"/>
  <c r="U12"/>
  <c r="U3" i="2"/>
  <c r="A3"/>
  <c r="V2"/>
  <c r="W12" i="10" l="1"/>
  <c r="U13"/>
  <c r="C4" i="3"/>
  <c r="A19" i="2"/>
  <c r="W13" i="10" l="1"/>
  <c r="U14"/>
  <c r="C5" i="3"/>
  <c r="W14" i="10" l="1"/>
  <c r="U15"/>
  <c r="V10" i="2"/>
  <c r="V18" s="1"/>
  <c r="V26" s="1"/>
  <c r="V34" s="1"/>
  <c r="U4"/>
  <c r="W4" s="1"/>
  <c r="U5"/>
  <c r="U6" s="1"/>
  <c r="W5"/>
  <c r="U16" i="10" l="1"/>
  <c r="W15"/>
  <c r="U7" i="2"/>
  <c r="W6"/>
  <c r="U17" i="10" l="1"/>
  <c r="W16"/>
  <c r="U8" i="2"/>
  <c r="W7"/>
  <c r="U19" i="10" l="1"/>
  <c r="W17"/>
  <c r="W8" i="2"/>
  <c r="U9"/>
  <c r="U20" i="10" l="1"/>
  <c r="W19"/>
  <c r="U11" i="2"/>
  <c r="W9"/>
  <c r="W20" i="10" l="1"/>
  <c r="U21"/>
  <c r="U12" i="2"/>
  <c r="W11"/>
  <c r="U22" i="10" l="1"/>
  <c r="W21"/>
  <c r="U13" i="2"/>
  <c r="W12"/>
  <c r="W22" i="10" l="1"/>
  <c r="U23"/>
  <c r="U14" i="2"/>
  <c r="W13"/>
  <c r="U24" i="10" l="1"/>
  <c r="W23"/>
  <c r="U15" i="2"/>
  <c r="W14"/>
  <c r="W24" i="10" l="1"/>
  <c r="U25"/>
  <c r="W15" i="2"/>
  <c r="U16"/>
  <c r="U27" i="10" l="1"/>
  <c r="W25"/>
  <c r="W16" i="2"/>
  <c r="U17"/>
  <c r="W27" i="10" l="1"/>
  <c r="U28"/>
  <c r="W17" i="2"/>
  <c r="U19"/>
  <c r="W28" i="10" l="1"/>
  <c r="U29"/>
  <c r="W19" i="2"/>
  <c r="U20"/>
  <c r="U30" i="10" l="1"/>
  <c r="W29"/>
  <c r="W20" i="2"/>
  <c r="U21"/>
  <c r="W30" i="10" l="1"/>
  <c r="U31"/>
  <c r="W21" i="2"/>
  <c r="U22"/>
  <c r="U32" i="10" l="1"/>
  <c r="W31"/>
  <c r="W22" i="2"/>
  <c r="U23"/>
  <c r="U33" i="10" l="1"/>
  <c r="W33" s="1"/>
  <c r="W32"/>
  <c r="W23" i="2"/>
  <c r="U24"/>
  <c r="W24" l="1"/>
  <c r="U25"/>
  <c r="U27" l="1"/>
  <c r="W25"/>
  <c r="U28" l="1"/>
  <c r="W27"/>
  <c r="U29" l="1"/>
  <c r="W28"/>
  <c r="U30" l="1"/>
  <c r="W29"/>
  <c r="U31" l="1"/>
  <c r="W30"/>
  <c r="W31" l="1"/>
  <c r="U32"/>
  <c r="W32" l="1"/>
  <c r="U33"/>
  <c r="W33" s="1"/>
</calcChain>
</file>

<file path=xl/comments1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2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3.xml><?xml version="1.0" encoding="utf-8"?>
<comments xmlns="http://schemas.openxmlformats.org/spreadsheetml/2006/main">
  <authors>
    <author>Marie-Noelle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facturation client en atelier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facturation client en chantier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 xml:space="preserve">Temps de préparation à l'atelier avant d'intervenir en chantier 
si </t>
        </r>
        <r>
          <rPr>
            <b/>
            <sz val="9"/>
            <color indexed="10"/>
            <rFont val="Tahoma"/>
            <family val="2"/>
          </rPr>
          <t>facturable</t>
        </r>
        <r>
          <rPr>
            <b/>
            <sz val="9"/>
            <color indexed="81"/>
            <rFont val="Tahoma"/>
            <family val="2"/>
          </rPr>
          <t xml:space="preserve"> au client = 
heures sur BA ou à englober dans heures du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Si</t>
        </r>
        <r>
          <rPr>
            <b/>
            <sz val="9"/>
            <color indexed="10"/>
            <rFont val="Tahoma"/>
            <family val="2"/>
          </rPr>
          <t xml:space="preserve"> non facturable</t>
        </r>
        <r>
          <rPr>
            <b/>
            <sz val="9"/>
            <color indexed="81"/>
            <rFont val="Tahoma"/>
            <family val="2"/>
          </rPr>
          <t xml:space="preserve"> au client = voir ALM = précisez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agenda</t>
        </r>
      </text>
    </comment>
    <comment ref="D7" authorId="0">
      <text>
        <r>
          <rPr>
            <b/>
            <sz val="9"/>
            <color indexed="10"/>
            <rFont val="Tahoma"/>
            <family val="2"/>
          </rPr>
          <t xml:space="preserve">Chargement des fournitures ou des fabrications avant pose sur site </t>
        </r>
        <r>
          <rPr>
            <b/>
            <sz val="9"/>
            <color indexed="81"/>
            <rFont val="Tahoma"/>
            <family val="2"/>
          </rPr>
          <t xml:space="preserve">:
Temps sur BA ou à englober dans heures du BC
</t>
        </r>
        <r>
          <rPr>
            <b/>
            <sz val="9"/>
            <color indexed="10"/>
            <rFont val="Tahoma"/>
            <family val="2"/>
          </rPr>
          <t>Si pas facturable</t>
        </r>
        <r>
          <rPr>
            <b/>
            <sz val="9"/>
            <color indexed="81"/>
            <rFont val="Tahoma"/>
            <family val="2"/>
          </rPr>
          <t xml:space="preserve"> au client = voir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manutention camion 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Livraison d'une fabrication ou de fournitures sans pose ou livraison de matériel nécessaire au chantier =</t>
        </r>
        <r>
          <rPr>
            <b/>
            <sz val="9"/>
            <color indexed="10"/>
            <rFont val="Tahoma"/>
            <family val="2"/>
          </rPr>
          <t xml:space="preserve"> 
temps et kms sur BA ou BL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Ex : aller et retour  schneider nantes pour recannelage cylindres  =
T</t>
        </r>
        <r>
          <rPr>
            <b/>
            <sz val="9"/>
            <color indexed="10"/>
            <rFont val="Tahoma"/>
            <family val="2"/>
          </rPr>
          <t>emps et kms sur BA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Si équilibrage en chantier, inscrire sur le BC = rapport à faire parvenir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régie,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 
- croquis, dessin, traçage
- consultation fournisseur
- prise de côtes
- visite client
Noter </t>
        </r>
        <r>
          <rPr>
            <b/>
            <sz val="9"/>
            <color indexed="10"/>
            <rFont val="Tahoma"/>
            <family val="2"/>
          </rPr>
          <t xml:space="preserve">temps + kms sur BA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 xml:space="preserve">régie </t>
        </r>
        <r>
          <rPr>
            <b/>
            <sz val="9"/>
            <color indexed="81"/>
            <rFont val="Tahoma"/>
            <family val="2"/>
          </rPr>
          <t xml:space="preserve">à facturer au client = faire un </t>
        </r>
        <r>
          <rPr>
            <b/>
            <sz val="9"/>
            <color indexed="10"/>
            <rFont val="Tahoma"/>
            <family val="2"/>
          </rPr>
          <t xml:space="preserve">BC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= côtes/devis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 xml:space="preserve">Aller chercher une pièce en urgence chez un fournisseur pour dépanner un client 
</t>
        </r>
        <r>
          <rPr>
            <b/>
            <sz val="9"/>
            <color indexed="10"/>
            <rFont val="Tahoma"/>
            <family val="2"/>
          </rPr>
          <t>temps et kms sur BL ou BC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Machine ou matériel enlevé chez le client et ramené à l'atelier pour démontage/réparation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Faire un BC = temps + kms</t>
        </r>
        <r>
          <rPr>
            <sz val="9"/>
            <color indexed="10"/>
            <rFont val="Tahoma"/>
            <family val="2"/>
          </rPr>
          <t xml:space="preserve"> + </t>
        </r>
        <r>
          <rPr>
            <b/>
            <sz val="9"/>
            <color indexed="10"/>
            <rFont val="Tahoma"/>
            <family val="2"/>
          </rPr>
          <t>repas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 xml:space="preserve">aller et retour pour rien. 
si imputable au client = </t>
        </r>
        <r>
          <rPr>
            <b/>
            <sz val="9"/>
            <color indexed="10"/>
            <rFont val="Tahoma"/>
            <family val="2"/>
          </rPr>
          <t>CHANTIER = faire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imputable à ALM =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Annulat° travaux = 
précisez le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l'agenda</t>
        </r>
      </text>
    </comment>
    <comment ref="D25" authorId="0">
      <text>
        <r>
          <rPr>
            <b/>
            <sz val="9"/>
            <color indexed="10"/>
            <rFont val="Tahoma"/>
            <family val="2"/>
          </rPr>
          <t>REGIE</t>
        </r>
        <r>
          <rPr>
            <b/>
            <sz val="9"/>
            <color indexed="81"/>
            <rFont val="Tahoma"/>
            <family val="2"/>
          </rPr>
          <t xml:space="preserve"> :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SI DEVIS</t>
        </r>
        <r>
          <rPr>
            <sz val="9"/>
            <color indexed="81"/>
            <rFont val="Tahoma"/>
            <family val="2"/>
          </rPr>
          <t xml:space="preserve"> 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 xml:space="preserve">Dans le </t>
        </r>
        <r>
          <rPr>
            <b/>
            <sz val="9"/>
            <color indexed="10"/>
            <rFont val="Tahoma"/>
            <family val="2"/>
          </rPr>
          <t>chiffrage</t>
        </r>
        <r>
          <rPr>
            <b/>
            <sz val="9"/>
            <color indexed="81"/>
            <rFont val="Tahoma"/>
            <family val="2"/>
          </rPr>
          <t xml:space="preserve"> du devis, inclure tout ou partie du temps consacré aux prises de cotes + kms + repas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solutions, plans, dessin
- consultation fournisseur, chiffrage
inclure dans le chiffrage, tout ou partie du temps consacré à l'étude de l'affaire
si en </t>
        </r>
        <r>
          <rPr>
            <b/>
            <sz val="9"/>
            <color indexed="10"/>
            <rFont val="Tahoma"/>
            <family val="2"/>
          </rPr>
          <t>régie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ATELIER</t>
        </r>
        <r>
          <rPr>
            <b/>
            <sz val="9"/>
            <color indexed="81"/>
            <rFont val="Tahoma"/>
            <family val="2"/>
          </rPr>
          <t xml:space="preserve"> = temps sur </t>
        </r>
        <r>
          <rPr>
            <b/>
            <sz val="9"/>
            <color indexed="10"/>
            <rFont val="Tahoma"/>
            <family val="2"/>
          </rPr>
          <t>BA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le prévoir dans le chiffrage du devis</t>
        </r>
      </text>
    </comment>
    <comment ref="D31" authorId="0">
      <text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visite de chantier 
Organiser les travaux sur site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mise à jour agendas et des bons ateliers, commande fournisseurs 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 xml:space="preserve">Rangement et aménagement atelier, 
Rangement livraisons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Nettoyage atelier,
Entretien et vérification machines ou matériel ALM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 xml:space="preserve">Plein de GO, 
niveaux huile, lave-glace ... 
Vérifier mini stock camion, 
Charger/décharger l'outillage…
Aménagement, nettoyage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Aller chercher du gaz</t>
        </r>
        <r>
          <rPr>
            <sz val="9"/>
            <color indexed="81"/>
            <rFont val="Tahoma"/>
            <family val="2"/>
          </rPr>
          <t xml:space="preserve">
Aller chercher des fournitures chez un fournisseur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 xml:space="preserve">Refaire les travaux à la charge d'ALM.
</t>
        </r>
        <r>
          <rPr>
            <b/>
            <sz val="9"/>
            <color indexed="10"/>
            <rFont val="Tahoma"/>
            <family val="2"/>
          </rPr>
          <t>Faire un BA ou BC</t>
        </r>
        <r>
          <rPr>
            <b/>
            <sz val="9"/>
            <color indexed="81"/>
            <rFont val="Tahoma"/>
            <family val="2"/>
          </rPr>
          <t xml:space="preserve"> pour avoir un historique des garanties et pour ne pas oublier de le préciser sur la facture.
Précisez le</t>
        </r>
        <r>
          <rPr>
            <b/>
            <sz val="9"/>
            <color indexed="10"/>
            <rFont val="Tahoma"/>
            <family val="2"/>
          </rPr>
          <t xml:space="preserve"> nom du client </t>
        </r>
        <r>
          <rPr>
            <b/>
            <sz val="9"/>
            <color indexed="81"/>
            <rFont val="Tahoma"/>
            <family val="2"/>
          </rPr>
          <t>sur l'agenda</t>
        </r>
        <r>
          <rPr>
            <sz val="9"/>
            <color indexed="81"/>
            <rFont val="Tahoma"/>
            <family val="2"/>
          </rPr>
          <t xml:space="preserve">
l</t>
        </r>
      </text>
    </comment>
    <comment ref="D45" authorId="0">
      <text>
        <r>
          <rPr>
            <sz val="9"/>
            <color indexed="81"/>
            <rFont val="Tahoma"/>
            <family val="2"/>
          </rPr>
          <t xml:space="preserve">attente de matériel ou de fourniture à cause d'ALM sinon à facturer au client sur BC
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aller et retour pour rien. 
mais imputable à ALM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Fabrication ou travaux divers pour ALM</t>
        </r>
      </text>
    </comment>
  </commentList>
</comments>
</file>

<file path=xl/sharedStrings.xml><?xml version="1.0" encoding="utf-8"?>
<sst xmlns="http://schemas.openxmlformats.org/spreadsheetml/2006/main" count="385" uniqueCount="176">
  <si>
    <t>HEURES</t>
  </si>
  <si>
    <t>FAMILLE0</t>
  </si>
  <si>
    <t>FAMILLE1</t>
  </si>
  <si>
    <t>FAMILLE2</t>
  </si>
  <si>
    <t>REPCHANTIER0</t>
  </si>
  <si>
    <t>Semaine</t>
  </si>
  <si>
    <t>Fériés</t>
  </si>
  <si>
    <t>SALARIES</t>
  </si>
  <si>
    <t>DUREE</t>
  </si>
  <si>
    <t>PANIER</t>
  </si>
  <si>
    <t>AUTRESFRAIS</t>
  </si>
  <si>
    <t>Jour de l'an</t>
  </si>
  <si>
    <t>Cetec</t>
  </si>
  <si>
    <t>Fourniture</t>
  </si>
  <si>
    <t>Equilibrage</t>
  </si>
  <si>
    <t>Lundi de pâques</t>
  </si>
  <si>
    <t>Stolz</t>
  </si>
  <si>
    <t>Gaz-oil</t>
  </si>
  <si>
    <t>Fête du travail</t>
  </si>
  <si>
    <t>Etude</t>
  </si>
  <si>
    <t>Garantie client</t>
  </si>
  <si>
    <t>Victoire 1945</t>
  </si>
  <si>
    <t>kms perso</t>
  </si>
  <si>
    <t>En formation</t>
  </si>
  <si>
    <t>Préparat° chantier</t>
  </si>
  <si>
    <t>Par client</t>
  </si>
  <si>
    <t>Ascension</t>
  </si>
  <si>
    <t>Autre</t>
  </si>
  <si>
    <t>Par collègue</t>
  </si>
  <si>
    <t>Pentecôte</t>
  </si>
  <si>
    <t>Fête nationale</t>
  </si>
  <si>
    <t>Assomption</t>
  </si>
  <si>
    <t>Armistice 1918</t>
  </si>
  <si>
    <t>Noël</t>
  </si>
  <si>
    <t>Attente /chantier</t>
  </si>
  <si>
    <t>Etude-chiffrage</t>
  </si>
  <si>
    <t>Dessin-plan</t>
  </si>
  <si>
    <t>Pause</t>
  </si>
  <si>
    <t>Caces PEMP</t>
  </si>
  <si>
    <t>Caces chariot</t>
  </si>
  <si>
    <t>Secourisme</t>
  </si>
  <si>
    <t>Repos</t>
  </si>
  <si>
    <t>Férié</t>
  </si>
  <si>
    <t>Accident. T</t>
  </si>
  <si>
    <t>Maladie</t>
  </si>
  <si>
    <t>NOM</t>
  </si>
  <si>
    <t>VILLE</t>
  </si>
  <si>
    <t>ROMILLE</t>
  </si>
  <si>
    <t>ABATTOIRS KERMENE</t>
  </si>
  <si>
    <t>ST-JACUT DU MENE</t>
  </si>
  <si>
    <t>MAURON</t>
  </si>
  <si>
    <t>Année :</t>
  </si>
  <si>
    <t>Semaine :</t>
  </si>
  <si>
    <t>AN</t>
  </si>
  <si>
    <t>Heure</t>
  </si>
  <si>
    <t>Situation</t>
  </si>
  <si>
    <t>Client/Ville chantier</t>
  </si>
  <si>
    <t>Sous
trait</t>
  </si>
  <si>
    <t>N°
Bon</t>
  </si>
  <si>
    <t>Panier</t>
  </si>
  <si>
    <t>Pension €</t>
  </si>
  <si>
    <t>Observations</t>
  </si>
  <si>
    <t>S</t>
  </si>
  <si>
    <t>J</t>
  </si>
  <si>
    <t>Date</t>
  </si>
  <si>
    <t>Dont trajet D</t>
  </si>
  <si>
    <t>Dont trajet A</t>
  </si>
  <si>
    <t>Durée trajet</t>
  </si>
  <si>
    <t>Commentaires</t>
  </si>
  <si>
    <t>HF</t>
  </si>
  <si>
    <t>L</t>
  </si>
  <si>
    <t>M</t>
  </si>
  <si>
    <t>V</t>
  </si>
  <si>
    <t>D</t>
  </si>
  <si>
    <t>TOTAL</t>
  </si>
  <si>
    <t xml:space="preserve">ALM </t>
  </si>
  <si>
    <t xml:space="preserve">Toussaint </t>
  </si>
  <si>
    <t>REPAS</t>
  </si>
  <si>
    <t>RESULTAT</t>
  </si>
  <si>
    <t>A COMPLETER</t>
  </si>
  <si>
    <t>Démontage</t>
  </si>
  <si>
    <t>Astreinte</t>
  </si>
  <si>
    <t>Formation</t>
  </si>
  <si>
    <t>Atelier</t>
  </si>
  <si>
    <t>Chantier</t>
  </si>
  <si>
    <t>Absence</t>
  </si>
  <si>
    <t>ST</t>
  </si>
  <si>
    <t>Pension 
€</t>
  </si>
  <si>
    <t>Peinture</t>
  </si>
  <si>
    <t>Réparation</t>
  </si>
  <si>
    <t>Montage</t>
  </si>
  <si>
    <t>Trajet fournisseur</t>
  </si>
  <si>
    <t>Décès</t>
  </si>
  <si>
    <t>Mariage</t>
  </si>
  <si>
    <t>Congé s/s solde</t>
  </si>
  <si>
    <t>Cg. paternité</t>
  </si>
  <si>
    <t>Cg. naissance</t>
  </si>
  <si>
    <t>Cg.payés</t>
  </si>
  <si>
    <t>Enlèvemt matériel</t>
  </si>
  <si>
    <t xml:space="preserve">Récup° </t>
  </si>
  <si>
    <t>Administratif</t>
  </si>
  <si>
    <t>Péage €</t>
  </si>
  <si>
    <t>ERREUR TOTAUX ?</t>
  </si>
  <si>
    <t>Horaire M début</t>
  </si>
  <si>
    <t>Horaire M fin</t>
  </si>
  <si>
    <t>Horaire A début</t>
  </si>
  <si>
    <t>Horaire A fin</t>
  </si>
  <si>
    <t>Horaire S début</t>
  </si>
  <si>
    <t>Horaire S fin</t>
  </si>
  <si>
    <t>Péage 
€</t>
  </si>
  <si>
    <t>Autres frais 
€</t>
  </si>
  <si>
    <t>Tâche /absence</t>
  </si>
  <si>
    <t>Horaire M Fin</t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</si>
  <si>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départ</t>
    </r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</si>
  <si>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arrivée</t>
    </r>
  </si>
  <si>
    <t>Repas €</t>
  </si>
  <si>
    <t>Moi</t>
  </si>
  <si>
    <t>Moi + collègues</t>
  </si>
  <si>
    <t xml:space="preserve">Rapport équilibrage </t>
  </si>
  <si>
    <t>Moi + clients</t>
  </si>
  <si>
    <t>Moi + stagiaire</t>
  </si>
  <si>
    <t>P. déjeun</t>
  </si>
  <si>
    <t>Moi + intérimaire</t>
  </si>
  <si>
    <t>Visite clientèle</t>
  </si>
  <si>
    <t xml:space="preserve">Suivi de chantier </t>
  </si>
  <si>
    <t>Visite salon expo</t>
  </si>
  <si>
    <t>Hauteur</t>
  </si>
  <si>
    <t>Fabrication</t>
  </si>
  <si>
    <t>OK</t>
  </si>
  <si>
    <t>Analyse vibratoire</t>
  </si>
  <si>
    <t>Annulat° travaux</t>
  </si>
  <si>
    <t>Déplacemt /fournisseur</t>
  </si>
  <si>
    <t>Accueil client/ALM</t>
  </si>
  <si>
    <t>Accueil fournis/ALM</t>
  </si>
  <si>
    <t>Vente aux enchères</t>
  </si>
  <si>
    <t>Horaires</t>
  </si>
  <si>
    <t>Durée</t>
  </si>
  <si>
    <t>Repas         €</t>
  </si>
  <si>
    <t>Autres
frais         €</t>
  </si>
  <si>
    <t>OBSERVATIONS</t>
  </si>
  <si>
    <t xml:space="preserve">Atelier </t>
  </si>
  <si>
    <t xml:space="preserve">Atelier/cht </t>
  </si>
  <si>
    <t>Pour collègue</t>
  </si>
  <si>
    <t>Pour stagiaire</t>
  </si>
  <si>
    <t>Pour client</t>
  </si>
  <si>
    <t>Pour intérimaire</t>
  </si>
  <si>
    <t>Accident T</t>
  </si>
  <si>
    <t>R. Compensateur</t>
  </si>
  <si>
    <t>C. Payés</t>
  </si>
  <si>
    <t>MANQUE TRAJET ?</t>
  </si>
  <si>
    <t>MANQUE N°BA/BC ?</t>
  </si>
  <si>
    <t>MANQUE NOM CLIENT ?</t>
  </si>
  <si>
    <t>MANQUE HORAIRE ?</t>
  </si>
  <si>
    <t>Entretien préventif</t>
  </si>
  <si>
    <t>Décap -nettoyage</t>
  </si>
  <si>
    <t>Chargt/Livraison sans pose</t>
  </si>
  <si>
    <t>Chargt camion avant pose</t>
  </si>
  <si>
    <t>Cotes/régie</t>
  </si>
  <si>
    <t>Cotes/devis</t>
  </si>
  <si>
    <t>Pré-visite/sécurité</t>
  </si>
  <si>
    <t>Etude en régie</t>
  </si>
  <si>
    <t>Manut°/entretien camion</t>
  </si>
  <si>
    <t>Récept°/contrôle livraison</t>
  </si>
  <si>
    <t>Manutent°/rangement</t>
  </si>
  <si>
    <t>Nettoyage/entretien</t>
  </si>
  <si>
    <t>Fabricat°/travaux ALM</t>
  </si>
  <si>
    <t xml:space="preserve">Inventaire </t>
  </si>
  <si>
    <t>Cht - repas payé/alain</t>
  </si>
  <si>
    <t>Cht - Repas+ pension payé/ alain</t>
  </si>
  <si>
    <t>RECAPITULATIF</t>
  </si>
  <si>
    <t xml:space="preserve">André  </t>
  </si>
  <si>
    <t xml:space="preserve">Christophe </t>
  </si>
  <si>
    <t xml:space="preserve">Kévin </t>
  </si>
  <si>
    <t xml:space="preserve">4 VENTS </t>
  </si>
  <si>
    <t xml:space="preserve">A. PIRES DE LIMA </t>
  </si>
  <si>
    <t>Par gérant</t>
  </si>
</sst>
</file>

<file path=xl/styles.xml><?xml version="1.0" encoding="utf-8"?>
<styleSheet xmlns="http://schemas.openxmlformats.org/spreadsheetml/2006/main">
  <numFmts count="11">
    <numFmt numFmtId="164" formatCode="dddd&quot; &quot;d&quot; &quot;mmmm"/>
    <numFmt numFmtId="165" formatCode="[$-40C]0"/>
    <numFmt numFmtId="166" formatCode="[$-40C]d/m/yy"/>
    <numFmt numFmtId="167" formatCode="[$-40C]General"/>
    <numFmt numFmtId="168" formatCode="dd/mm/yy;@"/>
    <numFmt numFmtId="169" formatCode="#,##0.00&quot; &quot;[$€-40C];[Red]&quot;-&quot;#,##0.00&quot; &quot;[$€-40C]"/>
    <numFmt numFmtId="170" formatCode="[$-F800]dddd\,\ mmmm\ dd\,\ yyyy"/>
    <numFmt numFmtId="171" formatCode="[h]:mm"/>
    <numFmt numFmtId="172" formatCode="00000"/>
    <numFmt numFmtId="173" formatCode="[$-40C]dddd\ d\ mmmm"/>
    <numFmt numFmtId="174" formatCode="#,##0.00\ _€"/>
  </numFmts>
  <fonts count="7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Tahoma"/>
      <family val="2"/>
    </font>
    <font>
      <b/>
      <sz val="20"/>
      <color rgb="FFFFFFFF"/>
      <name val="Calibri"/>
      <family val="2"/>
    </font>
    <font>
      <b/>
      <i/>
      <sz val="12"/>
      <color rgb="FF000000"/>
      <name val="Tahoma"/>
      <family val="2"/>
    </font>
    <font>
      <b/>
      <i/>
      <sz val="12"/>
      <color rgb="FFFFFFFF"/>
      <name val="Tahoma"/>
      <family val="2"/>
    </font>
    <font>
      <b/>
      <sz val="11"/>
      <color rgb="FF000000"/>
      <name val="Calibri"/>
      <family val="2"/>
    </font>
    <font>
      <b/>
      <i/>
      <sz val="11"/>
      <color rgb="FF000000"/>
      <name val="Tahoma"/>
      <family val="2"/>
    </font>
    <font>
      <b/>
      <i/>
      <sz val="9"/>
      <color rgb="FFFFFFFF"/>
      <name val="Tahoma"/>
      <family val="2"/>
    </font>
    <font>
      <b/>
      <i/>
      <sz val="9"/>
      <color rgb="FFFFFFFF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b/>
      <sz val="11"/>
      <color rgb="FF984807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</font>
    <font>
      <sz val="18"/>
      <color rgb="FFFFFFFF"/>
      <name val="Calibri"/>
      <family val="2"/>
    </font>
    <font>
      <b/>
      <i/>
      <sz val="14"/>
      <color rgb="FFFFFFFF"/>
      <name val="Calibri"/>
      <family val="2"/>
    </font>
    <font>
      <b/>
      <i/>
      <sz val="10"/>
      <color rgb="FFFFFFFF"/>
      <name val="Calibri"/>
      <family val="2"/>
    </font>
    <font>
      <b/>
      <u/>
      <sz val="9"/>
      <color rgb="FF000000"/>
      <name val="Tahoma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984807"/>
      <name val="Calibri"/>
      <family val="2"/>
    </font>
    <font>
      <b/>
      <i/>
      <sz val="9"/>
      <color rgb="FF000000"/>
      <name val="Calibri"/>
      <family val="2"/>
    </font>
    <font>
      <sz val="9"/>
      <color rgb="FFFF0000"/>
      <name val="Tahoma"/>
      <family val="2"/>
    </font>
    <font>
      <b/>
      <i/>
      <sz val="11"/>
      <color rgb="FFFF0000"/>
      <name val="Calibri"/>
      <family val="2"/>
    </font>
    <font>
      <b/>
      <sz val="11"/>
      <color rgb="FFFFFFFF"/>
      <name val="Arial"/>
      <family val="2"/>
    </font>
    <font>
      <b/>
      <sz val="9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i/>
      <sz val="12"/>
      <name val="Tahoma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14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</font>
    <font>
      <b/>
      <sz val="14"/>
      <color rgb="FFFFFFFF"/>
      <name val="Calibri"/>
      <family val="2"/>
      <scheme val="minor"/>
    </font>
    <font>
      <b/>
      <sz val="9"/>
      <color theme="5" tint="-0.249977111117893"/>
      <name val="Calibri"/>
      <family val="2"/>
    </font>
    <font>
      <b/>
      <i/>
      <sz val="9"/>
      <color rgb="FFFF0000"/>
      <name val="Calibri"/>
      <family val="2"/>
    </font>
    <font>
      <b/>
      <sz val="18"/>
      <color theme="5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Perpetua"/>
      <family val="1"/>
    </font>
    <font>
      <sz val="11"/>
      <color rgb="FF000000"/>
      <name val="Perpetua"/>
      <family val="1"/>
    </font>
    <font>
      <sz val="11"/>
      <color rgb="FF000000"/>
      <name val="Calibri"/>
      <family val="2"/>
      <scheme val="minor"/>
    </font>
    <font>
      <b/>
      <sz val="9"/>
      <color rgb="FFFFFFFF"/>
      <name val="Calibri"/>
      <family val="2"/>
    </font>
    <font>
      <sz val="10"/>
      <color theme="1"/>
      <name val="Calibri"/>
      <family val="2"/>
      <scheme val="minor"/>
    </font>
    <font>
      <b/>
      <sz val="8"/>
      <color rgb="FF984807"/>
      <name val="Calibri"/>
      <family val="2"/>
    </font>
    <font>
      <i/>
      <u/>
      <sz val="12"/>
      <color rgb="FF000000"/>
      <name val="Tahoma"/>
      <family val="2"/>
    </font>
    <font>
      <sz val="12"/>
      <color rgb="FF000000"/>
      <name val="Tahoma"/>
      <family val="2"/>
    </font>
    <font>
      <b/>
      <i/>
      <sz val="9"/>
      <color rgb="FF000000"/>
      <name val="Tahoma"/>
      <family val="2"/>
    </font>
    <font>
      <b/>
      <sz val="22"/>
      <color rgb="FF000000"/>
      <name val="Tahoma"/>
      <family val="2"/>
    </font>
    <font>
      <sz val="22"/>
      <color theme="1"/>
      <name val="Calibri"/>
      <family val="2"/>
      <scheme val="minor"/>
    </font>
    <font>
      <b/>
      <sz val="8"/>
      <color rgb="FFFFFFFF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D99694"/>
        <bgColor rgb="FFD99694"/>
      </patternFill>
    </fill>
    <fill>
      <patternFill patternType="solid">
        <fgColor rgb="FFD9D9D9"/>
        <bgColor rgb="FFD9D9D9"/>
      </patternFill>
    </fill>
    <fill>
      <patternFill patternType="solid">
        <fgColor rgb="FF376092"/>
        <bgColor rgb="FF376092"/>
      </patternFill>
    </fill>
    <fill>
      <patternFill patternType="solid">
        <fgColor rgb="FF984807"/>
        <bgColor rgb="FF984807"/>
      </patternFill>
    </fill>
    <fill>
      <patternFill patternType="solid">
        <fgColor rgb="FFFFFFFF"/>
        <bgColor rgb="FFFFFFFF"/>
      </patternFill>
    </fill>
    <fill>
      <patternFill patternType="solid">
        <fgColor rgb="FF254061"/>
        <bgColor rgb="FF254061"/>
      </patternFill>
    </fill>
    <fill>
      <patternFill patternType="solid">
        <fgColor rgb="FF17375E"/>
        <bgColor rgb="FF17375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theme="9" tint="0.5999938962981048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theme="0" tint="-4.9989318521683403E-2"/>
        <bgColor rgb="FFBDBDBE"/>
      </patternFill>
    </fill>
    <fill>
      <patternFill patternType="solid">
        <fgColor theme="3" tint="0.59996337778862885"/>
        <bgColor indexed="64"/>
      </patternFill>
    </fill>
  </fills>
  <borders count="55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theme="7" tint="-0.2499465926084170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dashed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ashed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 style="double">
        <color rgb="FF000000"/>
      </bottom>
      <diagonal/>
    </border>
  </borders>
  <cellStyleXfs count="10">
    <xf numFmtId="0" fontId="0" fillId="0" borderId="0"/>
    <xf numFmtId="0" fontId="2" fillId="0" borderId="0"/>
    <xf numFmtId="0" fontId="2" fillId="2" borderId="0"/>
    <xf numFmtId="167" fontId="4" fillId="0" borderId="0"/>
    <xf numFmtId="167" fontId="3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9" fontId="6" fillId="0" borderId="0"/>
    <xf numFmtId="0" fontId="48" fillId="0" borderId="0" applyNumberFormat="0" applyFill="0" applyBorder="0" applyAlignment="0" applyProtection="0">
      <alignment vertical="top"/>
      <protection locked="0"/>
    </xf>
  </cellStyleXfs>
  <cellXfs count="223">
    <xf numFmtId="0" fontId="0" fillId="0" borderId="0" xfId="0"/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172" fontId="43" fillId="0" borderId="30" xfId="0" applyNumberFormat="1" applyFont="1" applyBorder="1" applyAlignment="1">
      <alignment horizontal="left" vertical="center"/>
    </xf>
    <xf numFmtId="167" fontId="3" fillId="0" borderId="0" xfId="4" applyBorder="1"/>
    <xf numFmtId="164" fontId="13" fillId="4" borderId="4" xfId="4" applyNumberFormat="1" applyFont="1" applyFill="1" applyBorder="1" applyAlignment="1" applyProtection="1">
      <alignment horizontal="center" vertical="center"/>
    </xf>
    <xf numFmtId="164" fontId="13" fillId="4" borderId="5" xfId="4" applyNumberFormat="1" applyFont="1" applyFill="1" applyBorder="1" applyAlignment="1" applyProtection="1">
      <alignment horizontal="center" vertical="center"/>
    </xf>
    <xf numFmtId="164" fontId="13" fillId="4" borderId="6" xfId="4" applyNumberFormat="1" applyFont="1" applyFill="1" applyBorder="1" applyAlignment="1" applyProtection="1">
      <alignment horizontal="center" vertical="center" wrapText="1"/>
    </xf>
    <xf numFmtId="164" fontId="14" fillId="4" borderId="6" xfId="4" applyNumberFormat="1" applyFont="1" applyFill="1" applyBorder="1" applyAlignment="1" applyProtection="1">
      <alignment horizontal="center" vertical="center" wrapText="1"/>
    </xf>
    <xf numFmtId="164" fontId="14" fillId="4" borderId="7" xfId="4" applyNumberFormat="1" applyFont="1" applyFill="1" applyBorder="1" applyAlignment="1" applyProtection="1">
      <alignment horizontal="center" vertical="center" wrapText="1"/>
    </xf>
    <xf numFmtId="167" fontId="14" fillId="4" borderId="6" xfId="4" applyFont="1" applyFill="1" applyBorder="1" applyAlignment="1" applyProtection="1">
      <alignment horizontal="center" vertical="center" wrapText="1"/>
    </xf>
    <xf numFmtId="167" fontId="14" fillId="4" borderId="8" xfId="4" applyFont="1" applyFill="1" applyBorder="1" applyAlignment="1" applyProtection="1">
      <alignment horizontal="center" vertical="center" wrapText="1"/>
    </xf>
    <xf numFmtId="167" fontId="16" fillId="3" borderId="10" xfId="4" applyFont="1" applyFill="1" applyBorder="1" applyAlignment="1" applyProtection="1">
      <alignment horizontal="center" vertical="center"/>
    </xf>
    <xf numFmtId="167" fontId="3" fillId="0" borderId="15" xfId="4" applyBorder="1"/>
    <xf numFmtId="167" fontId="11" fillId="6" borderId="0" xfId="4" applyFont="1" applyFill="1" applyBorder="1"/>
    <xf numFmtId="167" fontId="3" fillId="0" borderId="0" xfId="4" applyProtection="1"/>
    <xf numFmtId="167" fontId="23" fillId="6" borderId="0" xfId="4" applyFont="1" applyFill="1" applyBorder="1" applyAlignment="1" applyProtection="1">
      <alignment vertical="center"/>
    </xf>
    <xf numFmtId="167" fontId="25" fillId="4" borderId="4" xfId="4" applyFont="1" applyFill="1" applyBorder="1" applyAlignment="1" applyProtection="1">
      <alignment horizontal="center" vertical="center" wrapText="1"/>
    </xf>
    <xf numFmtId="166" fontId="27" fillId="6" borderId="19" xfId="4" applyNumberFormat="1" applyFont="1" applyFill="1" applyBorder="1" applyAlignment="1" applyProtection="1">
      <alignment vertical="center"/>
    </xf>
    <xf numFmtId="167" fontId="27" fillId="6" borderId="20" xfId="4" applyFont="1" applyFill="1" applyBorder="1" applyAlignment="1" applyProtection="1">
      <alignment horizontal="left" vertical="center" wrapText="1"/>
      <protection locked="0"/>
    </xf>
    <xf numFmtId="167" fontId="27" fillId="6" borderId="10" xfId="4" applyFont="1" applyFill="1" applyBorder="1" applyAlignment="1" applyProtection="1">
      <alignment horizontal="left" vertical="center" wrapText="1"/>
      <protection locked="0"/>
    </xf>
    <xf numFmtId="167" fontId="27" fillId="3" borderId="20" xfId="4" applyFont="1" applyFill="1" applyBorder="1" applyAlignment="1" applyProtection="1">
      <alignment horizontal="left" vertical="center" wrapText="1"/>
      <protection locked="0"/>
    </xf>
    <xf numFmtId="167" fontId="27" fillId="3" borderId="10" xfId="4" applyFont="1" applyFill="1" applyBorder="1" applyAlignment="1" applyProtection="1">
      <alignment horizontal="left" vertical="center" wrapText="1"/>
      <protection locked="0"/>
    </xf>
    <xf numFmtId="167" fontId="27" fillId="3" borderId="19" xfId="4" applyFont="1" applyFill="1" applyBorder="1" applyAlignment="1" applyProtection="1">
      <alignment vertical="center"/>
    </xf>
    <xf numFmtId="167" fontId="16" fillId="6" borderId="0" xfId="4" applyFont="1" applyFill="1" applyBorder="1" applyAlignment="1" applyProtection="1">
      <alignment horizontal="left" vertical="center"/>
    </xf>
    <xf numFmtId="167" fontId="19" fillId="7" borderId="2" xfId="4" applyFont="1" applyFill="1" applyBorder="1" applyAlignment="1" applyProtection="1">
      <alignment horizontal="center" vertical="center"/>
    </xf>
    <xf numFmtId="170" fontId="0" fillId="14" borderId="0" xfId="0" applyNumberFormat="1" applyFill="1" applyAlignment="1" applyProtection="1">
      <alignment horizontal="right" wrapText="1"/>
      <protection hidden="1"/>
    </xf>
    <xf numFmtId="0" fontId="40" fillId="0" borderId="0" xfId="0" applyFont="1"/>
    <xf numFmtId="2" fontId="0" fillId="0" borderId="0" xfId="0" applyNumberFormat="1" applyAlignment="1"/>
    <xf numFmtId="0" fontId="1" fillId="0" borderId="0" xfId="0" applyFont="1"/>
    <xf numFmtId="0" fontId="35" fillId="0" borderId="0" xfId="0" applyFont="1" applyFill="1" applyBorder="1"/>
    <xf numFmtId="0" fontId="35" fillId="0" borderId="24" xfId="0" applyFont="1" applyBorder="1"/>
    <xf numFmtId="0" fontId="35" fillId="9" borderId="24" xfId="0" applyFont="1" applyFill="1" applyBorder="1"/>
    <xf numFmtId="0" fontId="35" fillId="10" borderId="24" xfId="0" applyFont="1" applyFill="1" applyBorder="1"/>
    <xf numFmtId="0" fontId="36" fillId="0" borderId="24" xfId="0" applyFont="1" applyBorder="1"/>
    <xf numFmtId="0" fontId="37" fillId="0" borderId="24" xfId="0" applyFont="1" applyBorder="1"/>
    <xf numFmtId="0" fontId="38" fillId="0" borderId="24" xfId="0" applyFont="1" applyBorder="1"/>
    <xf numFmtId="0" fontId="39" fillId="0" borderId="24" xfId="0" applyFont="1" applyBorder="1"/>
    <xf numFmtId="0" fontId="39" fillId="0" borderId="24" xfId="0" applyFont="1" applyFill="1" applyBorder="1"/>
    <xf numFmtId="0" fontId="41" fillId="0" borderId="24" xfId="0" applyFont="1" applyBorder="1"/>
    <xf numFmtId="0" fontId="1" fillId="12" borderId="0" xfId="0" applyFont="1" applyFill="1"/>
    <xf numFmtId="0" fontId="1" fillId="13" borderId="0" xfId="0" applyFont="1" applyFill="1" applyAlignment="1">
      <alignment horizontal="center"/>
    </xf>
    <xf numFmtId="0" fontId="37" fillId="0" borderId="25" xfId="0" applyFont="1" applyBorder="1"/>
    <xf numFmtId="0" fontId="41" fillId="0" borderId="25" xfId="0" applyFont="1" applyBorder="1"/>
    <xf numFmtId="0" fontId="37" fillId="0" borderId="27" xfId="0" applyFont="1" applyBorder="1"/>
    <xf numFmtId="20" fontId="0" fillId="15" borderId="26" xfId="0" applyNumberFormat="1" applyFill="1" applyBorder="1"/>
    <xf numFmtId="0" fontId="37" fillId="0" borderId="24" xfId="0" applyFont="1" applyFill="1" applyBorder="1"/>
    <xf numFmtId="0" fontId="37" fillId="0" borderId="0" xfId="0" applyFont="1" applyBorder="1" applyAlignment="1">
      <alignment horizontal="center"/>
    </xf>
    <xf numFmtId="0" fontId="0" fillId="0" borderId="0" xfId="0" applyBorder="1"/>
    <xf numFmtId="0" fontId="38" fillId="0" borderId="0" xfId="0" applyFont="1" applyBorder="1"/>
    <xf numFmtId="0" fontId="42" fillId="0" borderId="24" xfId="0" applyFont="1" applyBorder="1"/>
    <xf numFmtId="0" fontId="37" fillId="0" borderId="0" xfId="0" applyFont="1" applyBorder="1"/>
    <xf numFmtId="0" fontId="41" fillId="0" borderId="0" xfId="0" applyFont="1" applyBorder="1"/>
    <xf numFmtId="0" fontId="0" fillId="0" borderId="0" xfId="0"/>
    <xf numFmtId="0" fontId="35" fillId="10" borderId="0" xfId="0" applyFont="1" applyFill="1" applyAlignment="1">
      <alignment horizontal="center"/>
    </xf>
    <xf numFmtId="170" fontId="0" fillId="14" borderId="0" xfId="0" applyNumberFormat="1" applyFill="1" applyProtection="1">
      <protection hidden="1"/>
    </xf>
    <xf numFmtId="170" fontId="0" fillId="9" borderId="0" xfId="0" applyNumberFormat="1" applyFill="1" applyAlignment="1" applyProtection="1">
      <alignment horizontal="right"/>
      <protection hidden="1"/>
    </xf>
    <xf numFmtId="0" fontId="38" fillId="0" borderId="0" xfId="0" applyFont="1"/>
    <xf numFmtId="170" fontId="0" fillId="14" borderId="0" xfId="0" applyNumberFormat="1" applyFill="1" applyAlignment="1" applyProtection="1">
      <alignment horizontal="right"/>
      <protection hidden="1"/>
    </xf>
    <xf numFmtId="0" fontId="0" fillId="0" borderId="0" xfId="0" applyAlignment="1">
      <alignment horizontal="center"/>
    </xf>
    <xf numFmtId="20" fontId="17" fillId="6" borderId="10" xfId="4" applyNumberFormat="1" applyFont="1" applyFill="1" applyBorder="1" applyAlignment="1" applyProtection="1">
      <alignment horizontal="center" vertical="center"/>
      <protection locked="0"/>
    </xf>
    <xf numFmtId="20" fontId="17" fillId="16" borderId="10" xfId="4" applyNumberFormat="1" applyFont="1" applyFill="1" applyBorder="1" applyAlignment="1" applyProtection="1">
      <alignment horizontal="center" vertical="center"/>
      <protection locked="0"/>
    </xf>
    <xf numFmtId="0" fontId="47" fillId="19" borderId="36" xfId="0" applyFont="1" applyFill="1" applyBorder="1" applyAlignment="1" applyProtection="1">
      <alignment horizontal="center" vertical="center"/>
    </xf>
    <xf numFmtId="167" fontId="49" fillId="4" borderId="23" xfId="9" applyNumberFormat="1" applyFont="1" applyFill="1" applyBorder="1" applyAlignment="1" applyProtection="1">
      <alignment horizontal="center" vertical="center"/>
    </xf>
    <xf numFmtId="165" fontId="49" fillId="5" borderId="9" xfId="9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49" fontId="28" fillId="0" borderId="13" xfId="4" applyNumberFormat="1" applyFont="1" applyFill="1" applyBorder="1" applyAlignment="1" applyProtection="1">
      <alignment vertical="center" wrapText="1" shrinkToFit="1"/>
      <protection locked="0"/>
    </xf>
    <xf numFmtId="49" fontId="28" fillId="3" borderId="13" xfId="4" applyNumberFormat="1" applyFont="1" applyFill="1" applyBorder="1" applyAlignment="1" applyProtection="1">
      <alignment vertical="center" wrapText="1" shrinkToFit="1"/>
      <protection locked="0"/>
    </xf>
    <xf numFmtId="1" fontId="29" fillId="0" borderId="10" xfId="4" applyNumberFormat="1" applyFont="1" applyFill="1" applyBorder="1" applyAlignment="1" applyProtection="1">
      <alignment horizontal="center" vertical="center" wrapText="1"/>
      <protection locked="0"/>
    </xf>
    <xf numFmtId="1" fontId="29" fillId="3" borderId="10" xfId="4" applyNumberFormat="1" applyFont="1" applyFill="1" applyBorder="1" applyAlignment="1" applyProtection="1">
      <alignment horizontal="center" vertical="center" wrapText="1"/>
      <protection locked="0"/>
    </xf>
    <xf numFmtId="1" fontId="27" fillId="6" borderId="10" xfId="4" applyNumberFormat="1" applyFont="1" applyFill="1" applyBorder="1" applyAlignment="1" applyProtection="1">
      <alignment vertical="center"/>
      <protection locked="0"/>
    </xf>
    <xf numFmtId="1" fontId="27" fillId="3" borderId="10" xfId="4" applyNumberFormat="1" applyFont="1" applyFill="1" applyBorder="1" applyAlignment="1" applyProtection="1">
      <alignment vertical="center"/>
      <protection locked="0"/>
    </xf>
    <xf numFmtId="49" fontId="27" fillId="6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3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0" borderId="32" xfId="4" applyNumberFormat="1" applyFont="1" applyFill="1" applyBorder="1" applyAlignment="1" applyProtection="1">
      <alignment vertical="center" wrapText="1"/>
      <protection locked="0"/>
    </xf>
    <xf numFmtId="49" fontId="27" fillId="3" borderId="32" xfId="4" applyNumberFormat="1" applyFont="1" applyFill="1" applyBorder="1" applyAlignment="1" applyProtection="1">
      <alignment vertical="center" wrapText="1"/>
      <protection locked="0"/>
    </xf>
    <xf numFmtId="2" fontId="29" fillId="0" borderId="14" xfId="4" applyNumberFormat="1" applyFont="1" applyFill="1" applyBorder="1" applyAlignment="1" applyProtection="1">
      <alignment horizontal="right" vertical="center" wrapText="1"/>
      <protection locked="0"/>
    </xf>
    <xf numFmtId="2" fontId="29" fillId="3" borderId="14" xfId="4" applyNumberFormat="1" applyFont="1" applyFill="1" applyBorder="1" applyAlignment="1" applyProtection="1">
      <alignment horizontal="right" vertical="center" wrapText="1"/>
      <protection locked="0"/>
    </xf>
    <xf numFmtId="174" fontId="29" fillId="0" borderId="21" xfId="4" applyNumberFormat="1" applyFont="1" applyFill="1" applyBorder="1" applyAlignment="1" applyProtection="1">
      <alignment horizontal="right" vertical="center" wrapText="1"/>
      <protection locked="0"/>
    </xf>
    <xf numFmtId="174" fontId="29" fillId="3" borderId="21" xfId="4" applyNumberFormat="1" applyFont="1" applyFill="1" applyBorder="1" applyAlignment="1" applyProtection="1">
      <alignment horizontal="right" vertical="center" wrapText="1"/>
      <protection locked="0"/>
    </xf>
    <xf numFmtId="0" fontId="35" fillId="0" borderId="24" xfId="0" applyFont="1" applyFill="1" applyBorder="1"/>
    <xf numFmtId="167" fontId="25" fillId="4" borderId="7" xfId="4" applyFont="1" applyFill="1" applyBorder="1" applyAlignment="1" applyProtection="1">
      <alignment horizontal="center" vertical="center" wrapText="1"/>
    </xf>
    <xf numFmtId="167" fontId="16" fillId="6" borderId="0" xfId="4" applyFont="1" applyFill="1" applyBorder="1" applyAlignment="1" applyProtection="1">
      <alignment horizontal="left" vertical="center" wrapText="1"/>
    </xf>
    <xf numFmtId="167" fontId="3" fillId="0" borderId="0" xfId="4" applyAlignment="1" applyProtection="1">
      <alignment wrapText="1"/>
    </xf>
    <xf numFmtId="0" fontId="35" fillId="11" borderId="25" xfId="0" applyFont="1" applyFill="1" applyBorder="1"/>
    <xf numFmtId="0" fontId="35" fillId="11" borderId="41" xfId="0" applyFont="1" applyFill="1" applyBorder="1"/>
    <xf numFmtId="0" fontId="35" fillId="11" borderId="42" xfId="0" applyFont="1" applyFill="1" applyBorder="1"/>
    <xf numFmtId="0" fontId="1" fillId="13" borderId="26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36" fillId="0" borderId="25" xfId="0" applyFont="1" applyBorder="1"/>
    <xf numFmtId="0" fontId="35" fillId="0" borderId="41" xfId="0" applyFont="1" applyFill="1" applyBorder="1"/>
    <xf numFmtId="0" fontId="0" fillId="0" borderId="41" xfId="0" applyBorder="1"/>
    <xf numFmtId="171" fontId="0" fillId="0" borderId="42" xfId="0" applyNumberFormat="1" applyBorder="1"/>
    <xf numFmtId="0" fontId="36" fillId="0" borderId="26" xfId="0" applyFont="1" applyBorder="1" applyAlignment="1">
      <alignment horizontal="center"/>
    </xf>
    <xf numFmtId="0" fontId="38" fillId="0" borderId="41" xfId="0" applyFont="1" applyBorder="1"/>
    <xf numFmtId="0" fontId="0" fillId="0" borderId="42" xfId="0" applyBorder="1"/>
    <xf numFmtId="0" fontId="37" fillId="0" borderId="26" xfId="0" applyFont="1" applyBorder="1" applyAlignment="1">
      <alignment horizontal="center"/>
    </xf>
    <xf numFmtId="0" fontId="0" fillId="0" borderId="26" xfId="0" applyBorder="1"/>
    <xf numFmtId="0" fontId="39" fillId="0" borderId="0" xfId="0" applyFont="1" applyBorder="1"/>
    <xf numFmtId="0" fontId="38" fillId="0" borderId="41" xfId="0" applyFont="1" applyFill="1" applyBorder="1"/>
    <xf numFmtId="0" fontId="35" fillId="0" borderId="0" xfId="0" applyFont="1" applyBorder="1"/>
    <xf numFmtId="0" fontId="59" fillId="0" borderId="0" xfId="0" applyFont="1"/>
    <xf numFmtId="0" fontId="60" fillId="0" borderId="0" xfId="0" applyFont="1"/>
    <xf numFmtId="0" fontId="58" fillId="0" borderId="0" xfId="0" applyFont="1" applyAlignment="1">
      <alignment horizontal="left" readingOrder="1"/>
    </xf>
    <xf numFmtId="0" fontId="61" fillId="0" borderId="0" xfId="0" applyFont="1" applyAlignment="1">
      <alignment horizontal="left" readingOrder="1"/>
    </xf>
    <xf numFmtId="167" fontId="14" fillId="4" borderId="39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" fontId="22" fillId="3" borderId="1" xfId="4" applyNumberFormat="1" applyFont="1" applyFill="1" applyBorder="1" applyAlignment="1" applyProtection="1">
      <alignment horizontal="center" vertical="center"/>
    </xf>
    <xf numFmtId="167" fontId="15" fillId="7" borderId="2" xfId="4" applyFont="1" applyFill="1" applyBorder="1" applyAlignment="1" applyProtection="1">
      <alignment horizontal="center" vertical="center"/>
    </xf>
    <xf numFmtId="167" fontId="16" fillId="6" borderId="0" xfId="4" applyFont="1" applyFill="1" applyBorder="1"/>
    <xf numFmtId="167" fontId="16" fillId="6" borderId="0" xfId="4" applyFont="1" applyFill="1" applyBorder="1" applyAlignment="1">
      <alignment vertical="center"/>
    </xf>
    <xf numFmtId="0" fontId="63" fillId="0" borderId="0" xfId="0" applyFont="1"/>
    <xf numFmtId="167" fontId="16" fillId="6" borderId="0" xfId="4" applyFont="1" applyFill="1" applyBorder="1" applyAlignment="1">
      <alignment vertical="center" wrapText="1"/>
    </xf>
    <xf numFmtId="168" fontId="15" fillId="5" borderId="10" xfId="4" applyNumberFormat="1" applyFont="1" applyFill="1" applyBorder="1" applyAlignment="1">
      <alignment horizontal="center" vertical="center"/>
    </xf>
    <xf numFmtId="164" fontId="14" fillId="4" borderId="5" xfId="4" applyNumberFormat="1" applyFont="1" applyFill="1" applyBorder="1" applyAlignment="1" applyProtection="1">
      <alignment horizontal="center" vertical="center" wrapText="1"/>
    </xf>
    <xf numFmtId="167" fontId="62" fillId="4" borderId="18" xfId="4" applyFont="1" applyFill="1" applyBorder="1" applyAlignment="1" applyProtection="1">
      <alignment horizontal="center" vertical="center" wrapText="1"/>
    </xf>
    <xf numFmtId="167" fontId="3" fillId="0" borderId="0" xfId="4" applyBorder="1" applyProtection="1"/>
    <xf numFmtId="2" fontId="22" fillId="3" borderId="1" xfId="4" applyNumberFormat="1" applyFont="1" applyFill="1" applyBorder="1" applyAlignment="1" applyProtection="1">
      <alignment horizontal="center" vertical="center"/>
    </xf>
    <xf numFmtId="167" fontId="25" fillId="4" borderId="6" xfId="4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53" fillId="0" borderId="0" xfId="0" applyFont="1" applyAlignment="1" applyProtection="1">
      <alignment horizontal="center" readingOrder="1"/>
    </xf>
    <xf numFmtId="2" fontId="34" fillId="3" borderId="3" xfId="4" applyNumberFormat="1" applyFont="1" applyFill="1" applyBorder="1" applyAlignment="1" applyProtection="1">
      <alignment horizontal="center" vertical="center"/>
    </xf>
    <xf numFmtId="167" fontId="54" fillId="6" borderId="33" xfId="4" applyFont="1" applyFill="1" applyBorder="1" applyAlignment="1" applyProtection="1">
      <alignment horizontal="left" vertical="center" wrapText="1"/>
      <protection locked="0"/>
    </xf>
    <xf numFmtId="167" fontId="54" fillId="0" borderId="37" xfId="4" applyFont="1" applyBorder="1" applyAlignment="1" applyProtection="1">
      <alignment horizontal="left" vertical="center" wrapText="1"/>
      <protection locked="0"/>
    </xf>
    <xf numFmtId="2" fontId="29" fillId="0" borderId="21" xfId="4" applyNumberFormat="1" applyFont="1" applyFill="1" applyBorder="1" applyAlignment="1" applyProtection="1">
      <alignment horizontal="center" vertical="center" wrapText="1"/>
      <protection locked="0"/>
    </xf>
    <xf numFmtId="167" fontId="54" fillId="3" borderId="21" xfId="4" applyFont="1" applyFill="1" applyBorder="1" applyAlignment="1" applyProtection="1">
      <alignment horizontal="left" vertical="center" wrapText="1"/>
      <protection locked="0"/>
    </xf>
    <xf numFmtId="167" fontId="54" fillId="3" borderId="38" xfId="4" applyFont="1" applyFill="1" applyBorder="1" applyAlignment="1" applyProtection="1">
      <alignment horizontal="left" vertical="center" wrapText="1"/>
      <protection locked="0"/>
    </xf>
    <xf numFmtId="2" fontId="29" fillId="14" borderId="21" xfId="4" applyNumberFormat="1" applyFont="1" applyFill="1" applyBorder="1" applyAlignment="1" applyProtection="1">
      <alignment horizontal="center" vertical="center" wrapText="1"/>
      <protection locked="0"/>
    </xf>
    <xf numFmtId="167" fontId="27" fillId="6" borderId="9" xfId="4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hidden="1"/>
    </xf>
    <xf numFmtId="164" fontId="7" fillId="3" borderId="18" xfId="4" applyNumberFormat="1" applyFont="1" applyFill="1" applyBorder="1" applyAlignment="1" applyProtection="1">
      <alignment horizontal="center" vertical="center" wrapText="1"/>
    </xf>
    <xf numFmtId="167" fontId="8" fillId="4" borderId="18" xfId="4" applyFont="1" applyFill="1" applyBorder="1" applyAlignment="1" applyProtection="1">
      <alignment horizontal="center" vertical="center"/>
    </xf>
    <xf numFmtId="164" fontId="9" fillId="3" borderId="43" xfId="4" applyNumberFormat="1" applyFont="1" applyFill="1" applyBorder="1" applyAlignment="1" applyProtection="1">
      <alignment horizontal="center" vertical="center" wrapText="1"/>
    </xf>
    <xf numFmtId="165" fontId="10" fillId="4" borderId="0" xfId="4" applyNumberFormat="1" applyFont="1" applyFill="1" applyBorder="1" applyAlignment="1" applyProtection="1">
      <alignment horizontal="center" vertical="center" wrapText="1"/>
    </xf>
    <xf numFmtId="0" fontId="45" fillId="0" borderId="44" xfId="1" applyFont="1" applyBorder="1" applyProtection="1"/>
    <xf numFmtId="167" fontId="22" fillId="0" borderId="46" xfId="4" applyFont="1" applyBorder="1" applyProtection="1"/>
    <xf numFmtId="164" fontId="9" fillId="3" borderId="45" xfId="4" applyNumberFormat="1" applyFont="1" applyFill="1" applyBorder="1" applyAlignment="1" applyProtection="1">
      <alignment horizontal="center" vertical="center" wrapText="1"/>
    </xf>
    <xf numFmtId="2" fontId="64" fillId="6" borderId="10" xfId="4" applyNumberFormat="1" applyFont="1" applyFill="1" applyBorder="1" applyAlignment="1" applyProtection="1">
      <alignment horizontal="center" vertical="center"/>
    </xf>
    <xf numFmtId="2" fontId="70" fillId="5" borderId="1" xfId="4" applyNumberFormat="1" applyFont="1" applyFill="1" applyBorder="1" applyAlignment="1">
      <alignment vertical="center"/>
    </xf>
    <xf numFmtId="0" fontId="71" fillId="0" borderId="0" xfId="0" applyFont="1"/>
    <xf numFmtId="166" fontId="27" fillId="6" borderId="47" xfId="4" applyNumberFormat="1" applyFont="1" applyFill="1" applyBorder="1" applyAlignment="1" applyProtection="1">
      <alignment vertical="center"/>
    </xf>
    <xf numFmtId="20" fontId="17" fillId="6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19" xfId="4" applyFont="1" applyFill="1" applyBorder="1" applyAlignment="1" applyProtection="1">
      <alignment vertical="center"/>
    </xf>
    <xf numFmtId="167" fontId="27" fillId="21" borderId="47" xfId="4" applyFont="1" applyFill="1" applyBorder="1" applyAlignment="1" applyProtection="1">
      <alignment vertical="center"/>
    </xf>
    <xf numFmtId="20" fontId="17" fillId="21" borderId="48" xfId="4" applyNumberFormat="1" applyFont="1" applyFill="1" applyBorder="1" applyAlignment="1" applyProtection="1">
      <alignment horizontal="center" vertical="center"/>
      <protection locked="0"/>
    </xf>
    <xf numFmtId="166" fontId="27" fillId="22" borderId="19" xfId="4" applyNumberFormat="1" applyFont="1" applyFill="1" applyBorder="1" applyAlignment="1" applyProtection="1">
      <alignment vertical="center"/>
    </xf>
    <xf numFmtId="166" fontId="27" fillId="22" borderId="47" xfId="4" applyNumberFormat="1" applyFont="1" applyFill="1" applyBorder="1" applyAlignment="1" applyProtection="1">
      <alignment vertical="center"/>
    </xf>
    <xf numFmtId="20" fontId="17" fillId="22" borderId="48" xfId="4" applyNumberFormat="1" applyFont="1" applyFill="1" applyBorder="1" applyAlignment="1" applyProtection="1">
      <alignment horizontal="center" vertical="center"/>
      <protection locked="0"/>
    </xf>
    <xf numFmtId="167" fontId="27" fillId="3" borderId="47" xfId="4" applyFont="1" applyFill="1" applyBorder="1" applyAlignment="1" applyProtection="1">
      <alignment vertical="center"/>
    </xf>
    <xf numFmtId="20" fontId="17" fillId="3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49" xfId="4" applyFont="1" applyFill="1" applyBorder="1" applyAlignment="1" applyProtection="1">
      <alignment vertical="center"/>
    </xf>
    <xf numFmtId="167" fontId="27" fillId="21" borderId="50" xfId="4" applyFont="1" applyFill="1" applyBorder="1" applyAlignment="1" applyProtection="1">
      <alignment vertical="center"/>
    </xf>
    <xf numFmtId="20" fontId="17" fillId="21" borderId="51" xfId="4" applyNumberFormat="1" applyFont="1" applyFill="1" applyBorder="1" applyAlignment="1" applyProtection="1">
      <alignment horizontal="center" vertical="center"/>
      <protection locked="0"/>
    </xf>
    <xf numFmtId="20" fontId="18" fillId="22" borderId="52" xfId="4" applyNumberFormat="1" applyFont="1" applyFill="1" applyBorder="1" applyAlignment="1" applyProtection="1">
      <alignment horizontal="center" vertical="center"/>
      <protection locked="0"/>
    </xf>
    <xf numFmtId="20" fontId="18" fillId="3" borderId="48" xfId="4" applyNumberFormat="1" applyFont="1" applyFill="1" applyBorder="1" applyAlignment="1" applyProtection="1">
      <alignment horizontal="center" vertical="center"/>
      <protection locked="0"/>
    </xf>
    <xf numFmtId="20" fontId="18" fillId="6" borderId="48" xfId="4" applyNumberFormat="1" applyFont="1" applyFill="1" applyBorder="1" applyAlignment="1" applyProtection="1">
      <alignment horizontal="center" vertical="center"/>
      <protection locked="0"/>
    </xf>
    <xf numFmtId="20" fontId="18" fillId="21" borderId="48" xfId="4" applyNumberFormat="1" applyFont="1" applyFill="1" applyBorder="1" applyAlignment="1" applyProtection="1">
      <alignment horizontal="center" vertical="center"/>
      <protection locked="0"/>
    </xf>
    <xf numFmtId="171" fontId="22" fillId="23" borderId="54" xfId="4" applyNumberFormat="1" applyFont="1" applyFill="1" applyBorder="1" applyAlignment="1" applyProtection="1">
      <alignment horizontal="center" vertical="center"/>
    </xf>
    <xf numFmtId="20" fontId="17" fillId="15" borderId="10" xfId="4" applyNumberFormat="1" applyFont="1" applyFill="1" applyBorder="1" applyAlignment="1">
      <alignment vertical="center"/>
    </xf>
    <xf numFmtId="171" fontId="73" fillId="20" borderId="31" xfId="0" applyNumberFormat="1" applyFont="1" applyFill="1" applyBorder="1" applyAlignment="1">
      <alignment vertical="center"/>
    </xf>
    <xf numFmtId="20" fontId="22" fillId="15" borderId="10" xfId="4" applyNumberFormat="1" applyFont="1" applyFill="1" applyBorder="1" applyAlignment="1">
      <alignment vertical="center"/>
    </xf>
    <xf numFmtId="171" fontId="22" fillId="20" borderId="11" xfId="4" applyNumberFormat="1" applyFont="1" applyFill="1" applyBorder="1" applyAlignment="1">
      <alignment vertical="center"/>
    </xf>
    <xf numFmtId="1" fontId="17" fillId="0" borderId="12" xfId="4" applyNumberFormat="1" applyFont="1" applyBorder="1" applyAlignment="1">
      <alignment vertical="center"/>
    </xf>
    <xf numFmtId="2" fontId="17" fillId="0" borderId="12" xfId="4" applyNumberFormat="1" applyFont="1" applyBorder="1" applyAlignment="1">
      <alignment vertical="center"/>
    </xf>
    <xf numFmtId="4" fontId="17" fillId="0" borderId="12" xfId="4" applyNumberFormat="1" applyFont="1" applyBorder="1" applyAlignment="1">
      <alignment vertical="center"/>
    </xf>
    <xf numFmtId="4" fontId="17" fillId="0" borderId="17" xfId="4" applyNumberFormat="1" applyFont="1" applyBorder="1" applyAlignment="1">
      <alignment vertical="center"/>
    </xf>
    <xf numFmtId="1" fontId="17" fillId="0" borderId="17" xfId="4" applyNumberFormat="1" applyFont="1" applyBorder="1" applyAlignment="1">
      <alignment vertical="center"/>
    </xf>
    <xf numFmtId="2" fontId="17" fillId="0" borderId="17" xfId="4" applyNumberFormat="1" applyFont="1" applyBorder="1" applyAlignment="1">
      <alignment vertical="center"/>
    </xf>
    <xf numFmtId="4" fontId="17" fillId="0" borderId="16" xfId="4" applyNumberFormat="1" applyFont="1" applyBorder="1" applyAlignment="1">
      <alignment vertical="center"/>
    </xf>
    <xf numFmtId="49" fontId="29" fillId="0" borderId="10" xfId="4" applyNumberFormat="1" applyFont="1" applyBorder="1" applyAlignment="1">
      <alignment vertical="center" wrapText="1"/>
    </xf>
    <xf numFmtId="0" fontId="29" fillId="0" borderId="10" xfId="4" applyNumberFormat="1" applyFont="1" applyBorder="1" applyAlignment="1">
      <alignment vertical="center" wrapText="1"/>
    </xf>
    <xf numFmtId="0" fontId="29" fillId="0" borderId="16" xfId="4" applyNumberFormat="1" applyFont="1" applyBorder="1" applyAlignment="1">
      <alignment vertical="center" wrapText="1"/>
    </xf>
    <xf numFmtId="171" fontId="19" fillId="5" borderId="1" xfId="4" applyNumberFormat="1" applyFont="1" applyFill="1" applyBorder="1" applyAlignment="1">
      <alignment vertical="center"/>
    </xf>
    <xf numFmtId="167" fontId="22" fillId="6" borderId="0" xfId="4" applyFont="1" applyFill="1" applyBorder="1" applyAlignment="1">
      <alignment vertical="center"/>
    </xf>
    <xf numFmtId="171" fontId="74" fillId="5" borderId="1" xfId="4" applyNumberFormat="1" applyFont="1" applyFill="1" applyBorder="1" applyAlignment="1">
      <alignment vertical="center"/>
    </xf>
    <xf numFmtId="1" fontId="19" fillId="5" borderId="1" xfId="4" applyNumberFormat="1" applyFont="1" applyFill="1" applyBorder="1" applyAlignment="1">
      <alignment vertical="center"/>
    </xf>
    <xf numFmtId="2" fontId="19" fillId="5" borderId="1" xfId="4" applyNumberFormat="1" applyFont="1" applyFill="1" applyBorder="1" applyAlignment="1">
      <alignment vertical="center"/>
    </xf>
    <xf numFmtId="4" fontId="19" fillId="5" borderId="1" xfId="4" applyNumberFormat="1" applyFont="1" applyFill="1" applyBorder="1" applyAlignment="1">
      <alignment vertical="center"/>
    </xf>
    <xf numFmtId="167" fontId="34" fillId="3" borderId="3" xfId="4" applyFont="1" applyFill="1" applyBorder="1" applyAlignment="1" applyProtection="1">
      <alignment horizontal="center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29" xfId="0" applyFont="1" applyBorder="1" applyAlignment="1">
      <alignment vertical="center"/>
    </xf>
    <xf numFmtId="0" fontId="43" fillId="0" borderId="28" xfId="0" applyFont="1" applyBorder="1" applyAlignment="1">
      <alignment horizontal="left" vertical="center"/>
    </xf>
    <xf numFmtId="0" fontId="43" fillId="0" borderId="29" xfId="0" applyFont="1" applyBorder="1" applyAlignment="1">
      <alignment vertical="center"/>
    </xf>
    <xf numFmtId="0" fontId="35" fillId="24" borderId="0" xfId="0" applyFont="1" applyFill="1" applyAlignment="1">
      <alignment horizontal="center"/>
    </xf>
    <xf numFmtId="0" fontId="36" fillId="0" borderId="42" xfId="0" applyFont="1" applyBorder="1"/>
    <xf numFmtId="0" fontId="36" fillId="0" borderId="42" xfId="0" applyFont="1" applyBorder="1" applyAlignment="1">
      <alignment wrapText="1"/>
    </xf>
    <xf numFmtId="0" fontId="37" fillId="0" borderId="0" xfId="0" applyFont="1"/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70" fontId="3" fillId="0" borderId="45" xfId="4" applyNumberFormat="1" applyFont="1" applyFill="1" applyBorder="1" applyAlignment="1" applyProtection="1">
      <alignment horizontal="right"/>
    </xf>
    <xf numFmtId="170" fontId="3" fillId="0" borderId="0" xfId="4" applyNumberFormat="1" applyFont="1" applyFill="1" applyBorder="1" applyAlignment="1" applyProtection="1">
      <alignment horizontal="right"/>
    </xf>
    <xf numFmtId="167" fontId="68" fillId="3" borderId="2" xfId="4" applyFont="1" applyFill="1" applyBorder="1" applyAlignment="1" applyProtection="1">
      <alignment horizontal="center" vertical="center"/>
    </xf>
    <xf numFmtId="0" fontId="69" fillId="0" borderId="23" xfId="0" applyFont="1" applyBorder="1" applyAlignment="1">
      <alignment horizontal="center" vertical="center"/>
    </xf>
    <xf numFmtId="0" fontId="69" fillId="0" borderId="23" xfId="0" applyFont="1" applyBorder="1" applyAlignment="1"/>
    <xf numFmtId="0" fontId="69" fillId="0" borderId="3" xfId="0" applyFont="1" applyBorder="1" applyAlignment="1"/>
    <xf numFmtId="2" fontId="22" fillId="3" borderId="1" xfId="4" applyNumberFormat="1" applyFont="1" applyFill="1" applyBorder="1" applyAlignment="1" applyProtection="1">
      <alignment horizontal="center" vertical="center"/>
    </xf>
    <xf numFmtId="166" fontId="30" fillId="6" borderId="19" xfId="4" applyNumberFormat="1" applyFont="1" applyFill="1" applyBorder="1" applyAlignment="1" applyProtection="1">
      <alignment vertical="center"/>
    </xf>
    <xf numFmtId="167" fontId="30" fillId="21" borderId="19" xfId="4" applyFont="1" applyFill="1" applyBorder="1" applyAlignment="1" applyProtection="1">
      <alignment vertical="center"/>
    </xf>
    <xf numFmtId="167" fontId="30" fillId="21" borderId="53" xfId="4" applyFont="1" applyFill="1" applyBorder="1" applyAlignment="1" applyProtection="1">
      <alignment vertical="center"/>
    </xf>
    <xf numFmtId="166" fontId="32" fillId="23" borderId="19" xfId="4" applyNumberFormat="1" applyFont="1" applyFill="1" applyBorder="1" applyAlignment="1" applyProtection="1">
      <alignment horizontal="center" vertical="center" wrapText="1"/>
    </xf>
    <xf numFmtId="171" fontId="33" fillId="5" borderId="3" xfId="4" applyNumberFormat="1" applyFont="1" applyFill="1" applyBorder="1" applyAlignment="1" applyProtection="1">
      <alignment horizontal="center" vertical="center"/>
    </xf>
    <xf numFmtId="167" fontId="52" fillId="3" borderId="1" xfId="4" applyFont="1" applyFill="1" applyBorder="1" applyAlignment="1" applyProtection="1">
      <alignment horizontal="center" vertical="center"/>
    </xf>
    <xf numFmtId="167" fontId="19" fillId="8" borderId="2" xfId="4" applyFont="1" applyFill="1" applyBorder="1" applyAlignment="1" applyProtection="1">
      <alignment horizontal="center" vertical="center"/>
    </xf>
    <xf numFmtId="167" fontId="15" fillId="4" borderId="18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166" fontId="30" fillId="22" borderId="22" xfId="4" applyNumberFormat="1" applyFont="1" applyFill="1" applyBorder="1" applyAlignment="1" applyProtection="1">
      <alignment vertical="center"/>
    </xf>
    <xf numFmtId="166" fontId="30" fillId="3" borderId="19" xfId="4" applyNumberFormat="1" applyFont="1" applyFill="1" applyBorder="1" applyAlignment="1" applyProtection="1">
      <alignment vertical="center"/>
    </xf>
    <xf numFmtId="170" fontId="24" fillId="5" borderId="2" xfId="4" applyNumberFormat="1" applyFont="1" applyFill="1" applyBorder="1" applyAlignment="1" applyProtection="1">
      <alignment horizontal="center" vertical="center" wrapText="1"/>
    </xf>
    <xf numFmtId="170" fontId="24" fillId="5" borderId="23" xfId="4" applyNumberFormat="1" applyFont="1" applyFill="1" applyBorder="1" applyAlignment="1" applyProtection="1">
      <alignment horizontal="center" vertical="center" wrapText="1"/>
    </xf>
    <xf numFmtId="170" fontId="24" fillId="5" borderId="3" xfId="4" applyNumberFormat="1" applyFont="1" applyFill="1" applyBorder="1" applyAlignment="1" applyProtection="1">
      <alignment horizontal="center" vertical="center" wrapText="1"/>
    </xf>
    <xf numFmtId="170" fontId="24" fillId="5" borderId="1" xfId="4" applyNumberFormat="1" applyFont="1" applyFill="1" applyBorder="1" applyAlignment="1" applyProtection="1">
      <alignment horizontal="center" vertical="center" wrapText="1"/>
    </xf>
    <xf numFmtId="164" fontId="12" fillId="3" borderId="1" xfId="4" applyNumberFormat="1" applyFont="1" applyFill="1" applyBorder="1" applyAlignment="1" applyProtection="1">
      <alignment horizontal="center" vertical="center" wrapText="1"/>
    </xf>
    <xf numFmtId="173" fontId="46" fillId="18" borderId="34" xfId="0" applyNumberFormat="1" applyFont="1" applyFill="1" applyBorder="1" applyAlignment="1" applyProtection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56" fillId="17" borderId="34" xfId="0" applyFont="1" applyFill="1" applyBorder="1" applyAlignment="1">
      <alignment horizontal="center" vertical="center"/>
    </xf>
    <xf numFmtId="0" fontId="57" fillId="0" borderId="35" xfId="0" applyFont="1" applyBorder="1" applyAlignment="1">
      <alignment horizontal="center" vertical="center"/>
    </xf>
    <xf numFmtId="0" fontId="57" fillId="0" borderId="36" xfId="0" applyFont="1" applyBorder="1" applyAlignment="1"/>
    <xf numFmtId="167" fontId="14" fillId="4" borderId="39" xfId="4" applyFont="1" applyFill="1" applyBorder="1" applyAlignment="1" applyProtection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4" fontId="19" fillId="5" borderId="2" xfId="4" applyNumberFormat="1" applyFont="1" applyFill="1" applyBorder="1" applyAlignment="1">
      <alignment horizontal="center" vertical="center"/>
    </xf>
    <xf numFmtId="0" fontId="72" fillId="0" borderId="3" xfId="0" applyFont="1" applyBorder="1" applyAlignment="1">
      <alignment horizontal="center"/>
    </xf>
  </cellXfs>
  <cellStyles count="10">
    <cellStyle name="ConditionalStyle_7" xfId="2"/>
    <cellStyle name="Excel Built-in Hyperlink" xfId="3"/>
    <cellStyle name="Excel Built-in Normal" xfId="4"/>
    <cellStyle name="Heading" xfId="5"/>
    <cellStyle name="Heading1" xfId="6"/>
    <cellStyle name="Lien hypertexte" xfId="9" builtinId="8"/>
    <cellStyle name="Normal" xfId="0" builtinId="0"/>
    <cellStyle name="Normal 2" xfId="1"/>
    <cellStyle name="Result" xfId="7"/>
    <cellStyle name="Result2" xfId="8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5999633777886288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gray0625">
          <bgColor theme="6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ont>
        <b val="0"/>
        <i/>
      </font>
    </dxf>
    <dxf>
      <font>
        <b/>
        <i/>
      </font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</dxfs>
  <tableStyles count="2" defaultTableStyle="TableStyleMedium9" defaultPivotStyle="PivotStyleLight16">
    <tableStyle name="Style de tableau 1" pivot="0" count="2">
      <tableStyleElement type="firstRowStripe" dxfId="13"/>
      <tableStyleElement type="secondRowStripe" dxfId="12"/>
    </tableStyle>
    <tableStyle name="Style de tableau croisé dynamique 1" table="0" count="2">
      <tableStyleElement type="wholeTable" dxfId="11"/>
      <tableStyleElement type="pageFieldLabels" dxfId="1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>
          <a:off x="4517447" y="17318"/>
          <a:ext cx="1144732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7" name="Plaque 2">
          <a:hlinkClick xmlns:r="http://schemas.openxmlformats.org/officeDocument/2006/relationships" r:id="rId2"/>
        </xdr:cNvPr>
        <xdr:cNvSpPr/>
      </xdr:nvSpPr>
      <xdr:spPr>
        <a:xfrm>
          <a:off x="2779569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23</xdr:row>
      <xdr:rowOff>95250</xdr:rowOff>
    </xdr:to>
    <xdr:sp macro="" textlink="">
      <xdr:nvSpPr>
        <xdr:cNvPr id="5" name="Rectangle 4"/>
        <xdr:cNvSpPr/>
      </xdr:nvSpPr>
      <xdr:spPr>
        <a:xfrm>
          <a:off x="8529203" y="1844385"/>
          <a:ext cx="4658590" cy="342034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Selon mon agenda ci-joint, pour rentrer les horaires des salariés, j'ai créé une liste nommée "HEURES" Elle apparait dans les cellules de la colonne C 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3 Horaires sont possibles avec début et fin pour le matin, l'après-midi et le soir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Mais si le salarié commence à 10h (C22) et termine à 16h00 (C25), pour ne pas avoir d'erreur dans le cumul, je suis obligée d'inscrire  16h00 en C23(horaire fin du matin) juste en dessous de 10h  (C22).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Or je souhaiterais inscrire  16h00 en fin d'après midi (C25) mais je n'ai pas trouvé de formule pouvant régler ce problème lorsque C23 et C24 sont vides 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C33 =SI(OU(C7&lt;C6; C9&lt;C8;C11&lt;C10);"erreur";MOD(C7-C6;1)+MOD(C9-C8;1)+MOD(C11-C10;1))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vous remerciant pour votre aide</a:t>
          </a:r>
        </a:p>
      </xdr:txBody>
    </xdr:sp>
    <xdr:clientData/>
  </xdr:twoCellAnchor>
  <xdr:twoCellAnchor>
    <xdr:from>
      <xdr:col>2</xdr:col>
      <xdr:colOff>381001</xdr:colOff>
      <xdr:row>20</xdr:row>
      <xdr:rowOff>216477</xdr:rowOff>
    </xdr:from>
    <xdr:to>
      <xdr:col>5</xdr:col>
      <xdr:colOff>935182</xdr:colOff>
      <xdr:row>32</xdr:row>
      <xdr:rowOff>77932</xdr:rowOff>
    </xdr:to>
    <xdr:cxnSp macro="">
      <xdr:nvCxnSpPr>
        <xdr:cNvPr id="9" name="Connecteur droit avec flèche 8"/>
        <xdr:cNvCxnSpPr/>
      </xdr:nvCxnSpPr>
      <xdr:spPr>
        <a:xfrm flipH="1">
          <a:off x="1333501" y="4667250"/>
          <a:ext cx="2770908" cy="23033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4508788" y="17318"/>
          <a:ext cx="1142134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2772642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8657</xdr:rowOff>
    </xdr:from>
    <xdr:to>
      <xdr:col>19</xdr:col>
      <xdr:colOff>251111</xdr:colOff>
      <xdr:row>25</xdr:row>
      <xdr:rowOff>164522</xdr:rowOff>
    </xdr:to>
    <xdr:sp macro="" textlink="">
      <xdr:nvSpPr>
        <xdr:cNvPr id="4" name="Rectangle 3"/>
        <xdr:cNvSpPr/>
      </xdr:nvSpPr>
      <xdr:spPr>
        <a:xfrm>
          <a:off x="8529203" y="1844384"/>
          <a:ext cx="4658590" cy="387061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J'ai fait plusieurs tests sur mon agenda ave la solution de CHRIST1945 mais j'ai quand même 1 souci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Exemple :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C26 horaire du soir début = 19h00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C27 horaire du soir fin  si = 3h45 du matin, le total en C33  = 8h45  = correct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mais si  C27 = 4h00 du matin , le total en C33 est faux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je ne comprends pas pourquoi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381002</xdr:colOff>
      <xdr:row>12</xdr:row>
      <xdr:rowOff>112568</xdr:rowOff>
    </xdr:from>
    <xdr:to>
      <xdr:col>16</xdr:col>
      <xdr:colOff>415636</xdr:colOff>
      <xdr:row>32</xdr:row>
      <xdr:rowOff>77932</xdr:rowOff>
    </xdr:to>
    <xdr:cxnSp macro="">
      <xdr:nvCxnSpPr>
        <xdr:cNvPr id="5" name="Connecteur droit avec flèche 4"/>
        <xdr:cNvCxnSpPr/>
      </xdr:nvCxnSpPr>
      <xdr:spPr>
        <a:xfrm flipH="1">
          <a:off x="1333502" y="2900795"/>
          <a:ext cx="8711043" cy="406977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294409</xdr:colOff>
      <xdr:row>12</xdr:row>
      <xdr:rowOff>95250</xdr:rowOff>
    </xdr:from>
    <xdr:to>
      <xdr:col>15</xdr:col>
      <xdr:colOff>138545</xdr:colOff>
      <xdr:row>26</xdr:row>
      <xdr:rowOff>121226</xdr:rowOff>
    </xdr:to>
    <xdr:cxnSp macro="">
      <xdr:nvCxnSpPr>
        <xdr:cNvPr id="7" name="Connecteur droit avec flèche 6"/>
        <xdr:cNvCxnSpPr/>
      </xdr:nvCxnSpPr>
      <xdr:spPr>
        <a:xfrm flipV="1">
          <a:off x="1246909" y="2883477"/>
          <a:ext cx="7914409" cy="29787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333374</xdr:colOff>
      <xdr:row>0</xdr:row>
      <xdr:rowOff>23813</xdr:rowOff>
    </xdr:from>
    <xdr:to>
      <xdr:col>8</xdr:col>
      <xdr:colOff>222249</xdr:colOff>
      <xdr:row>0</xdr:row>
      <xdr:rowOff>404812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1801812" y="23813"/>
          <a:ext cx="1500187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AGENDA </a:t>
          </a:r>
          <a:r>
            <a:rPr lang="fr-FR" sz="18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179613</xdr:colOff>
      <xdr:row>0</xdr:row>
      <xdr:rowOff>59870</xdr:rowOff>
    </xdr:from>
    <xdr:ext cx="428625" cy="323640"/>
    <xdr:sp macro="[0]!TriClient" textlink="">
      <xdr:nvSpPr>
        <xdr:cNvPr id="2" name="Rectangle à coins arrondis 4"/>
        <xdr:cNvSpPr/>
      </xdr:nvSpPr>
      <xdr:spPr>
        <a:xfrm>
          <a:off x="2417988" y="59870"/>
          <a:ext cx="428625" cy="32364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custDash>
            <a:ds d="800000" sp="100000"/>
          </a:custDash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100" b="1" i="0" u="none" strike="noStrike" kern="1200" spc="0">
              <a:solidFill>
                <a:srgbClr val="FF0000"/>
              </a:solidFill>
              <a:latin typeface="Calibri" pitchFamily="18"/>
            </a:rPr>
            <a:t>TRI </a:t>
          </a:r>
        </a:p>
      </xdr:txBody>
    </xdr:sp>
    <xdr:clientData/>
  </xdr:oneCellAnchor>
  <xdr:oneCellAnchor>
    <xdr:from>
      <xdr:col>0</xdr:col>
      <xdr:colOff>625927</xdr:colOff>
      <xdr:row>0</xdr:row>
      <xdr:rowOff>25855</xdr:rowOff>
    </xdr:from>
    <xdr:ext cx="1122589" cy="333000"/>
    <xdr:sp macro="[0]!Nouvclient" textlink="">
      <xdr:nvSpPr>
        <xdr:cNvPr id="3" name="Rectangle à coins arrondis 2"/>
        <xdr:cNvSpPr/>
      </xdr:nvSpPr>
      <xdr:spPr>
        <a:xfrm>
          <a:off x="625927" y="25855"/>
          <a:ext cx="1122589" cy="33300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300" b="1" i="0" u="none" strike="noStrike" kern="1200" spc="0">
              <a:solidFill>
                <a:srgbClr val="FF0000"/>
              </a:solidFill>
              <a:latin typeface="Calibri" pitchFamily="18"/>
            </a:rPr>
            <a:t>Fiche CLIENT</a:t>
          </a:r>
        </a:p>
      </xdr:txBody>
    </xdr:sp>
    <xdr:clientData/>
  </xdr:oneCellAnchor>
  <xdr:twoCellAnchor>
    <xdr:from>
      <xdr:col>2</xdr:col>
      <xdr:colOff>122465</xdr:colOff>
      <xdr:row>0</xdr:row>
      <xdr:rowOff>95250</xdr:rowOff>
    </xdr:from>
    <xdr:to>
      <xdr:col>2</xdr:col>
      <xdr:colOff>1408341</xdr:colOff>
      <xdr:row>0</xdr:row>
      <xdr:rowOff>476249</xdr:rowOff>
    </xdr:to>
    <xdr:sp macro="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>
          <a:off x="4987019" y="95250"/>
          <a:ext cx="1285876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 AGENDA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CLIENTS" displayName="CLIENTS" ref="A1:B4" totalsRowShown="0" headerRowDxfId="2">
  <autoFilter ref="A1:B4"/>
  <tableColumns count="2">
    <tableColumn id="1" name="NOM" dataDxfId="1"/>
    <tableColumn id="2" name="VILL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4" tint="-0.249977111117893"/>
  </sheetPr>
  <dimension ref="A1:AB34"/>
  <sheetViews>
    <sheetView showGridLines="0" showZeros="0" zoomScale="110" zoomScaleNormal="110" workbookViewId="0">
      <pane ySplit="1" topLeftCell="A14" activePane="bottomLeft" state="frozen"/>
      <selection pane="bottomLeft" activeCell="B33" sqref="B33:C33"/>
    </sheetView>
  </sheetViews>
  <sheetFormatPr baseColWidth="10" defaultRowHeight="15"/>
  <cols>
    <col min="1" max="1" width="9.42578125" customWidth="1"/>
    <col min="2" max="2" width="4.85546875" customWidth="1"/>
    <col min="3" max="3" width="6.5703125" customWidth="1"/>
    <col min="4" max="4" width="9.42578125" customWidth="1"/>
    <col min="5" max="5" width="17.140625" customWidth="1"/>
    <col min="6" max="6" width="16.85546875" customWidth="1"/>
    <col min="7" max="7" width="13.85546875" customWidth="1"/>
    <col min="8" max="8" width="7.85546875" customWidth="1"/>
    <col min="9" max="10" width="6.28515625" customWidth="1"/>
    <col min="11" max="11" width="6.140625" customWidth="1"/>
    <col min="12" max="12" width="9.28515625" customWidth="1"/>
    <col min="13" max="13" width="6" customWidth="1"/>
    <col min="14" max="14" width="8.140625" customWidth="1"/>
    <col min="15" max="15" width="7" style="53" customWidth="1"/>
    <col min="16" max="16" width="9.140625" customWidth="1"/>
    <col min="17" max="17" width="7.7109375" customWidth="1"/>
    <col min="18" max="18" width="36.28515625" customWidth="1"/>
    <col min="19" max="19" width="5.7109375" customWidth="1"/>
    <col min="20" max="20" width="18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customWidth="1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193" t="s">
        <v>172</v>
      </c>
      <c r="L1" s="194"/>
      <c r="M1" s="194"/>
      <c r="N1" s="194"/>
      <c r="O1" s="194"/>
      <c r="P1" s="195"/>
      <c r="Q1" s="196"/>
      <c r="R1" s="121"/>
      <c r="S1" s="121"/>
      <c r="U1" s="132" t="s">
        <v>51</v>
      </c>
      <c r="V1" s="133">
        <v>2015</v>
      </c>
      <c r="W1" s="131">
        <v>1</v>
      </c>
      <c r="X1" s="53"/>
      <c r="Y1" s="53"/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  <c r="X2" s="53"/>
      <c r="Y2" s="53"/>
      <c r="Z2" s="53"/>
      <c r="AA2" s="53"/>
      <c r="AB2" s="53"/>
    </row>
    <row r="3" spans="1:28" ht="20.25" thickTop="1" thickBot="1">
      <c r="A3" s="212">
        <f>DATE($V$1,1,5)-WEEKDAY(DATE($V$1,1,3))+(K3-1)*7</f>
        <v>42002</v>
      </c>
      <c r="B3" s="212"/>
      <c r="C3" s="212"/>
      <c r="D3" s="212"/>
      <c r="E3" s="212"/>
      <c r="F3" s="15"/>
      <c r="G3" s="15"/>
      <c r="H3" s="213" t="s">
        <v>5</v>
      </c>
      <c r="I3" s="213"/>
      <c r="J3" s="213"/>
      <c r="K3" s="63">
        <v>1</v>
      </c>
      <c r="L3" s="15"/>
      <c r="M3" s="15"/>
      <c r="N3" s="15"/>
      <c r="O3" s="15"/>
      <c r="P3" s="15"/>
      <c r="Q3" s="15"/>
      <c r="R3" s="15"/>
      <c r="S3" s="121"/>
      <c r="U3" s="191">
        <f>DATE(V1,1,5)-WEEKDAY(DATE(V1,1,3))+(W1-1)*7</f>
        <v>42002</v>
      </c>
      <c r="V3" s="192"/>
      <c r="W3" s="137"/>
      <c r="X3" s="53"/>
      <c r="Y3" s="53"/>
      <c r="Z3" s="53"/>
      <c r="AA3" s="53"/>
      <c r="AB3" s="53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191">
        <f t="shared" ref="U4:U9" si="0">U3+1</f>
        <v>42003</v>
      </c>
      <c r="V4" s="192"/>
      <c r="W4" s="137" t="str">
        <f t="shared" ref="W4:W33" si="1">IFERROR(VLOOKUP(U4,Fériés,2,FALSE),"")</f>
        <v/>
      </c>
      <c r="X4" s="53"/>
      <c r="Y4" s="53"/>
      <c r="Z4" s="53"/>
      <c r="AA4" s="53"/>
      <c r="AB4" s="53"/>
    </row>
    <row r="5" spans="1:28" ht="26.25" thickTop="1">
      <c r="A5" s="205" t="s">
        <v>135</v>
      </c>
      <c r="B5" s="205"/>
      <c r="C5" s="205"/>
      <c r="D5" s="17" t="s">
        <v>55</v>
      </c>
      <c r="E5" s="107" t="s">
        <v>111</v>
      </c>
      <c r="F5" s="206" t="s">
        <v>56</v>
      </c>
      <c r="G5" s="206"/>
      <c r="H5" s="107" t="s">
        <v>57</v>
      </c>
      <c r="I5" s="107" t="s">
        <v>58</v>
      </c>
      <c r="J5" s="107" t="s">
        <v>136</v>
      </c>
      <c r="K5" s="107" t="s">
        <v>59</v>
      </c>
      <c r="L5" s="206" t="s">
        <v>137</v>
      </c>
      <c r="M5" s="206"/>
      <c r="N5" s="107" t="s">
        <v>60</v>
      </c>
      <c r="O5" s="107" t="s">
        <v>101</v>
      </c>
      <c r="P5" s="206" t="s">
        <v>138</v>
      </c>
      <c r="Q5" s="206"/>
      <c r="R5" s="81" t="s">
        <v>61</v>
      </c>
      <c r="S5" s="11" t="s">
        <v>69</v>
      </c>
      <c r="U5" s="191">
        <f t="shared" si="0"/>
        <v>42004</v>
      </c>
      <c r="V5" s="192"/>
      <c r="W5" s="137" t="str">
        <f t="shared" si="1"/>
        <v/>
      </c>
      <c r="X5" s="53"/>
      <c r="Y5" s="53"/>
      <c r="Z5" s="53"/>
      <c r="AA5" s="53"/>
      <c r="AB5" s="53"/>
    </row>
    <row r="6" spans="1:28">
      <c r="A6" s="18" t="s">
        <v>103</v>
      </c>
      <c r="B6" s="142"/>
      <c r="C6" s="143">
        <v>1.24999999999996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191">
        <f t="shared" si="0"/>
        <v>42005</v>
      </c>
      <c r="V6" s="192"/>
      <c r="W6" s="137" t="str">
        <f>IFERROR(VLOOKUP(U6,Fériés,2,FALSE),"")</f>
        <v>Jour de l'an</v>
      </c>
      <c r="X6" s="53"/>
      <c r="Y6" s="53"/>
      <c r="Z6" s="53"/>
      <c r="AA6" s="53"/>
      <c r="AB6" s="53"/>
    </row>
    <row r="7" spans="1:28">
      <c r="A7" s="144" t="s">
        <v>112</v>
      </c>
      <c r="B7" s="145"/>
      <c r="C7" s="146">
        <v>1.4999999999997999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191">
        <f t="shared" si="0"/>
        <v>42006</v>
      </c>
      <c r="V7" s="192"/>
      <c r="W7" s="137" t="str">
        <f t="shared" si="1"/>
        <v/>
      </c>
      <c r="X7" s="53"/>
      <c r="Y7" s="53"/>
      <c r="Z7" s="53"/>
      <c r="AA7" s="53"/>
      <c r="AB7" s="53"/>
    </row>
    <row r="8" spans="1:28">
      <c r="A8" s="147" t="s">
        <v>105</v>
      </c>
      <c r="B8" s="148"/>
      <c r="C8" s="149">
        <v>1.5833333333330699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191">
        <f t="shared" si="0"/>
        <v>42007</v>
      </c>
      <c r="V8" s="192"/>
      <c r="W8" s="137" t="str">
        <f t="shared" si="1"/>
        <v/>
      </c>
      <c r="X8" s="53"/>
      <c r="Y8" s="53"/>
      <c r="Z8" s="53"/>
      <c r="AA8" s="53"/>
      <c r="AB8" s="53"/>
    </row>
    <row r="9" spans="1:28">
      <c r="A9" s="23" t="s">
        <v>106</v>
      </c>
      <c r="B9" s="150"/>
      <c r="C9" s="151">
        <v>1.6666666666663501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191">
        <f t="shared" si="0"/>
        <v>42008</v>
      </c>
      <c r="V9" s="192"/>
      <c r="W9" s="137" t="str">
        <f t="shared" si="1"/>
        <v/>
      </c>
      <c r="X9" s="53"/>
      <c r="Y9" s="53"/>
      <c r="Z9" s="53"/>
      <c r="AA9" s="53"/>
      <c r="AB9" s="53"/>
    </row>
    <row r="10" spans="1:28">
      <c r="A10" s="18" t="s">
        <v>107</v>
      </c>
      <c r="B10" s="142"/>
      <c r="C10" s="143">
        <v>1.91666666666619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  <c r="X10" s="53"/>
      <c r="Y10" s="53"/>
      <c r="Z10" s="53"/>
      <c r="AA10" s="53"/>
      <c r="AB10" s="53"/>
    </row>
    <row r="11" spans="1:28">
      <c r="A11" s="152" t="s">
        <v>108</v>
      </c>
      <c r="B11" s="153"/>
      <c r="C11" s="154">
        <v>2.0208333333327899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191">
        <f>U9+1</f>
        <v>42009</v>
      </c>
      <c r="V11" s="192"/>
      <c r="W11" s="137" t="str">
        <f t="shared" si="1"/>
        <v/>
      </c>
      <c r="X11" s="53"/>
      <c r="Y11" s="53"/>
      <c r="Z11" s="53"/>
      <c r="AA11" s="53"/>
      <c r="AB11" s="53"/>
    </row>
    <row r="12" spans="1:28">
      <c r="A12" s="207" t="s">
        <v>113</v>
      </c>
      <c r="B12" s="207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191">
        <f t="shared" ref="U12:U17" si="2">U11+1</f>
        <v>42010</v>
      </c>
      <c r="V12" s="192"/>
      <c r="W12" s="137" t="str">
        <f t="shared" si="1"/>
        <v/>
      </c>
      <c r="X12" s="53"/>
      <c r="Y12" s="53"/>
      <c r="Z12" s="53"/>
      <c r="AA12" s="53"/>
      <c r="AB12" s="53"/>
    </row>
    <row r="13" spans="1:28">
      <c r="A13" s="208" t="s">
        <v>114</v>
      </c>
      <c r="B13" s="208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191">
        <f t="shared" si="2"/>
        <v>42011</v>
      </c>
      <c r="V13" s="192"/>
      <c r="W13" s="137" t="str">
        <f t="shared" si="1"/>
        <v/>
      </c>
      <c r="X13" s="53"/>
      <c r="Y13" s="53"/>
      <c r="Z13" s="53"/>
      <c r="AA13" s="53"/>
      <c r="AB13" s="53"/>
    </row>
    <row r="14" spans="1:28">
      <c r="A14" s="198" t="s">
        <v>113</v>
      </c>
      <c r="B14" s="198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191">
        <f t="shared" si="2"/>
        <v>42012</v>
      </c>
      <c r="V14" s="192"/>
      <c r="W14" s="137" t="str">
        <f t="shared" si="1"/>
        <v/>
      </c>
      <c r="X14" s="53"/>
      <c r="Y14" s="53"/>
      <c r="Z14" s="53"/>
      <c r="AA14" s="53"/>
      <c r="AB14" s="53"/>
    </row>
    <row r="15" spans="1:28">
      <c r="A15" s="199" t="s">
        <v>114</v>
      </c>
      <c r="B15" s="200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191">
        <f t="shared" si="2"/>
        <v>42013</v>
      </c>
      <c r="V15" s="192"/>
      <c r="W15" s="137" t="str">
        <f t="shared" si="1"/>
        <v/>
      </c>
      <c r="X15" s="53"/>
      <c r="Y15" s="53"/>
      <c r="Z15" s="53"/>
      <c r="AA15" s="53"/>
      <c r="AB15" s="53"/>
    </row>
    <row r="16" spans="1:28" ht="15.75" thickBot="1">
      <c r="A16" s="201" t="s">
        <v>67</v>
      </c>
      <c r="B16" s="201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191">
        <f t="shared" si="2"/>
        <v>42014</v>
      </c>
      <c r="V16" s="192"/>
      <c r="W16" s="137" t="str">
        <f t="shared" si="1"/>
        <v/>
      </c>
      <c r="X16" s="53"/>
      <c r="Y16" s="53"/>
      <c r="Z16" s="53"/>
      <c r="AA16" s="53"/>
      <c r="AB16" s="53"/>
    </row>
    <row r="17" spans="1:28" ht="17.25" thickTop="1" thickBot="1">
      <c r="A17" s="25" t="s">
        <v>0</v>
      </c>
      <c r="B17" s="202">
        <f>IF(OR(C7&lt;C6, C9&lt;C8,C11&lt;C10),"erreur",MOD(C7-C6,1)+MOD(C9-C8,1)+MOD(C11-C10,1))</f>
        <v>0.43749999999972</v>
      </c>
      <c r="C17" s="202"/>
      <c r="D17" s="203" t="s">
        <v>79</v>
      </c>
      <c r="E17" s="203"/>
      <c r="F17" s="203"/>
      <c r="G17" s="204" t="s">
        <v>0</v>
      </c>
      <c r="H17" s="204"/>
      <c r="I17" s="202">
        <f>SUM(J6:J16)</f>
        <v>0</v>
      </c>
      <c r="J17" s="202"/>
      <c r="K17" s="109">
        <f>SUM(K6:K16)</f>
        <v>0</v>
      </c>
      <c r="L17" s="197">
        <f>SUM(M6:M16)</f>
        <v>0</v>
      </c>
      <c r="M17" s="197"/>
      <c r="N17" s="108">
        <f>SUM(N6:N16)</f>
        <v>0</v>
      </c>
      <c r="O17" s="108">
        <f>SUM(O6:O16)</f>
        <v>0</v>
      </c>
      <c r="P17" s="197">
        <f>SUM(Q6:Q16)</f>
        <v>0</v>
      </c>
      <c r="Q17" s="197"/>
      <c r="R17" s="180"/>
      <c r="S17" s="123"/>
      <c r="U17" s="191">
        <f t="shared" si="2"/>
        <v>42015</v>
      </c>
      <c r="V17" s="192"/>
      <c r="W17" s="137" t="str">
        <f t="shared" si="1"/>
        <v/>
      </c>
      <c r="X17" s="53"/>
      <c r="Y17" s="53"/>
      <c r="Z17" s="53"/>
      <c r="AA17" s="53"/>
      <c r="AB17" s="53"/>
    </row>
    <row r="18" spans="1:28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  <c r="X18" s="53"/>
      <c r="Y18" s="53"/>
      <c r="Z18" s="53"/>
      <c r="AA18" s="53"/>
      <c r="AB18" s="53"/>
    </row>
    <row r="19" spans="1:28" ht="20.25" thickTop="1" thickBot="1">
      <c r="A19" s="209">
        <f>A3+1</f>
        <v>42003</v>
      </c>
      <c r="B19" s="210"/>
      <c r="C19" s="210"/>
      <c r="D19" s="210"/>
      <c r="E19" s="211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191">
        <f>U17+1</f>
        <v>42016</v>
      </c>
      <c r="V19" s="192"/>
      <c r="W19" s="137" t="str">
        <f t="shared" si="1"/>
        <v/>
      </c>
      <c r="X19" s="53"/>
      <c r="Y19" s="53"/>
      <c r="Z19" s="53"/>
      <c r="AA19" s="53"/>
      <c r="AB19" s="53"/>
    </row>
    <row r="20" spans="1:28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191">
        <f t="shared" ref="U20:U25" si="3">U19+1</f>
        <v>42017</v>
      </c>
      <c r="V20" s="192"/>
      <c r="W20" s="137" t="str">
        <f t="shared" si="1"/>
        <v/>
      </c>
      <c r="X20" s="53"/>
      <c r="Y20" s="53"/>
      <c r="Z20" s="53"/>
      <c r="AA20" s="53"/>
      <c r="AB20" s="53"/>
    </row>
    <row r="21" spans="1:28" ht="26.25" thickTop="1">
      <c r="A21" s="205" t="s">
        <v>135</v>
      </c>
      <c r="B21" s="205"/>
      <c r="C21" s="205"/>
      <c r="D21" s="17" t="s">
        <v>55</v>
      </c>
      <c r="E21" s="120" t="s">
        <v>111</v>
      </c>
      <c r="F21" s="206" t="s">
        <v>56</v>
      </c>
      <c r="G21" s="206"/>
      <c r="H21" s="120" t="s">
        <v>57</v>
      </c>
      <c r="I21" s="120" t="s">
        <v>58</v>
      </c>
      <c r="J21" s="120" t="s">
        <v>136</v>
      </c>
      <c r="K21" s="120" t="s">
        <v>59</v>
      </c>
      <c r="L21" s="206" t="s">
        <v>137</v>
      </c>
      <c r="M21" s="206"/>
      <c r="N21" s="120" t="s">
        <v>60</v>
      </c>
      <c r="O21" s="120" t="s">
        <v>101</v>
      </c>
      <c r="P21" s="206" t="s">
        <v>138</v>
      </c>
      <c r="Q21" s="206"/>
      <c r="R21" s="81" t="s">
        <v>61</v>
      </c>
      <c r="S21" s="11" t="s">
        <v>69</v>
      </c>
      <c r="U21" s="191">
        <f t="shared" si="3"/>
        <v>42018</v>
      </c>
      <c r="V21" s="192"/>
      <c r="W21" s="137" t="str">
        <f t="shared" si="1"/>
        <v/>
      </c>
      <c r="X21" s="53"/>
      <c r="Y21" s="53"/>
      <c r="Z21" s="53"/>
      <c r="AA21" s="53"/>
      <c r="AB21" s="53"/>
    </row>
    <row r="22" spans="1:28">
      <c r="A22" s="18" t="s">
        <v>103</v>
      </c>
      <c r="B22" s="142"/>
      <c r="C22" s="143">
        <v>1.41666666666652</v>
      </c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191">
        <f t="shared" si="3"/>
        <v>42019</v>
      </c>
      <c r="V22" s="192"/>
      <c r="W22" s="137" t="str">
        <f t="shared" si="1"/>
        <v/>
      </c>
      <c r="X22" s="53"/>
      <c r="Y22" s="53"/>
      <c r="Z22" s="53"/>
      <c r="AA22" s="53"/>
      <c r="AB22" s="53"/>
    </row>
    <row r="23" spans="1:28">
      <c r="A23" s="144" t="s">
        <v>112</v>
      </c>
      <c r="B23" s="145"/>
      <c r="C23" s="146"/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191">
        <f t="shared" si="3"/>
        <v>42020</v>
      </c>
      <c r="V23" s="192"/>
      <c r="W23" s="137" t="str">
        <f t="shared" si="1"/>
        <v/>
      </c>
      <c r="X23" s="53"/>
      <c r="Y23" s="53"/>
      <c r="Z23" s="53"/>
      <c r="AA23" s="53"/>
      <c r="AB23" s="53"/>
    </row>
    <row r="24" spans="1:28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191">
        <f t="shared" si="3"/>
        <v>42021</v>
      </c>
      <c r="V24" s="192"/>
      <c r="W24" s="137" t="str">
        <f t="shared" si="1"/>
        <v/>
      </c>
      <c r="X24" s="53"/>
      <c r="Y24" s="53"/>
      <c r="Z24" s="53"/>
      <c r="AA24" s="53"/>
      <c r="AB24" s="53"/>
    </row>
    <row r="25" spans="1:28">
      <c r="A25" s="23" t="s">
        <v>106</v>
      </c>
      <c r="B25" s="150"/>
      <c r="C25" s="151">
        <v>1.6666666666663501</v>
      </c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191">
        <f t="shared" si="3"/>
        <v>42022</v>
      </c>
      <c r="V25" s="192"/>
      <c r="W25" s="137" t="str">
        <f t="shared" si="1"/>
        <v/>
      </c>
      <c r="X25" s="53"/>
      <c r="Y25" s="53"/>
      <c r="Z25" s="53"/>
      <c r="AA25" s="53"/>
      <c r="AB25" s="53"/>
    </row>
    <row r="26" spans="1:28">
      <c r="A26" s="18" t="s">
        <v>107</v>
      </c>
      <c r="B26" s="142"/>
      <c r="C26" s="143"/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  <c r="X26" s="53"/>
      <c r="Y26" s="53"/>
      <c r="Z26" s="53"/>
      <c r="AA26" s="53"/>
      <c r="AB26" s="53"/>
    </row>
    <row r="27" spans="1:28">
      <c r="A27" s="152" t="s">
        <v>108</v>
      </c>
      <c r="B27" s="153"/>
      <c r="C27" s="154"/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191">
        <f>U25+1</f>
        <v>42023</v>
      </c>
      <c r="V27" s="192"/>
      <c r="W27" s="137" t="str">
        <f t="shared" si="1"/>
        <v/>
      </c>
      <c r="X27" s="53"/>
      <c r="Y27" s="53"/>
      <c r="Z27" s="53"/>
      <c r="AA27" s="53"/>
      <c r="AB27" s="53"/>
    </row>
    <row r="28" spans="1:28">
      <c r="A28" s="207" t="s">
        <v>113</v>
      </c>
      <c r="B28" s="207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191">
        <f t="shared" ref="U28:U33" si="4">U27+1</f>
        <v>42024</v>
      </c>
      <c r="V28" s="192"/>
      <c r="W28" s="137" t="str">
        <f t="shared" si="1"/>
        <v/>
      </c>
      <c r="X28" s="53"/>
      <c r="Y28" s="53"/>
      <c r="Z28" s="53"/>
      <c r="AA28" s="53"/>
      <c r="AB28" s="53"/>
    </row>
    <row r="29" spans="1:28">
      <c r="A29" s="208" t="s">
        <v>114</v>
      </c>
      <c r="B29" s="208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191">
        <f t="shared" si="4"/>
        <v>42025</v>
      </c>
      <c r="V29" s="192"/>
      <c r="W29" s="137" t="str">
        <f t="shared" si="1"/>
        <v/>
      </c>
      <c r="X29" s="53"/>
      <c r="Y29" s="53"/>
      <c r="Z29" s="53"/>
      <c r="AA29" s="53"/>
      <c r="AB29" s="53"/>
    </row>
    <row r="30" spans="1:28">
      <c r="A30" s="198" t="s">
        <v>113</v>
      </c>
      <c r="B30" s="198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191">
        <f t="shared" si="4"/>
        <v>42026</v>
      </c>
      <c r="V30" s="192"/>
      <c r="W30" s="137" t="str">
        <f t="shared" si="1"/>
        <v/>
      </c>
      <c r="X30" s="53"/>
      <c r="Y30" s="53"/>
      <c r="Z30" s="53"/>
      <c r="AA30" s="53"/>
      <c r="AB30" s="53"/>
    </row>
    <row r="31" spans="1:28">
      <c r="A31" s="199" t="s">
        <v>114</v>
      </c>
      <c r="B31" s="200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191">
        <f t="shared" si="4"/>
        <v>42027</v>
      </c>
      <c r="V31" s="192"/>
      <c r="W31" s="137" t="str">
        <f t="shared" si="1"/>
        <v/>
      </c>
      <c r="X31" s="53"/>
      <c r="Y31" s="53"/>
      <c r="Z31" s="53"/>
      <c r="AA31" s="53"/>
      <c r="AB31" s="53"/>
    </row>
    <row r="32" spans="1:28" ht="15.75" thickBot="1">
      <c r="A32" s="201" t="s">
        <v>67</v>
      </c>
      <c r="B32" s="201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191">
        <f t="shared" si="4"/>
        <v>42028</v>
      </c>
      <c r="V32" s="192"/>
      <c r="W32" s="137" t="str">
        <f t="shared" si="1"/>
        <v/>
      </c>
      <c r="X32" s="53"/>
      <c r="Y32" s="53"/>
      <c r="Z32" s="53"/>
      <c r="AA32" s="53"/>
      <c r="AB32" s="53"/>
    </row>
    <row r="33" spans="1:28" ht="17.25" thickTop="1" thickBot="1">
      <c r="A33" s="25" t="s">
        <v>0</v>
      </c>
      <c r="B33" s="202" t="str">
        <f>IF(OR(C23&lt;C22, C25&lt;C24,C27&lt;C26),"erreur",MOD(C23-C22,1)+MOD(C25-C24,1)+MOD(C27-C26,1))</f>
        <v>erreur</v>
      </c>
      <c r="C33" s="202"/>
      <c r="D33" s="203" t="s">
        <v>79</v>
      </c>
      <c r="E33" s="203"/>
      <c r="F33" s="203"/>
      <c r="G33" s="204" t="s">
        <v>0</v>
      </c>
      <c r="H33" s="204"/>
      <c r="I33" s="202">
        <f>SUM(J22:J32)</f>
        <v>0</v>
      </c>
      <c r="J33" s="202"/>
      <c r="K33" s="109">
        <f>SUM(K22:K32)</f>
        <v>0</v>
      </c>
      <c r="L33" s="197">
        <f>SUM(M22:M32)</f>
        <v>0</v>
      </c>
      <c r="M33" s="197"/>
      <c r="N33" s="119">
        <f>SUM(N22:N32)</f>
        <v>0</v>
      </c>
      <c r="O33" s="119">
        <f>SUM(O22:O32)</f>
        <v>0</v>
      </c>
      <c r="P33" s="197">
        <f>SUM(Q22:Q32)</f>
        <v>0</v>
      </c>
      <c r="Q33" s="197"/>
      <c r="R33" s="180"/>
      <c r="S33" s="123"/>
      <c r="U33" s="191">
        <f t="shared" si="4"/>
        <v>42029</v>
      </c>
      <c r="V33" s="192"/>
      <c r="W33" s="137" t="str">
        <f t="shared" si="1"/>
        <v/>
      </c>
      <c r="X33" s="53"/>
      <c r="Y33" s="53"/>
      <c r="Z33" s="53"/>
      <c r="AA33" s="53"/>
      <c r="AB33" s="53"/>
    </row>
    <row r="34" spans="1:28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  <c r="X34" s="53"/>
      <c r="Y34" s="53"/>
      <c r="Z34" s="53"/>
      <c r="AA34" s="53"/>
      <c r="AB34" s="53"/>
    </row>
  </sheetData>
  <sheetProtection formatRows="0"/>
  <dataConsolidate/>
  <customSheetViews>
    <customSheetView guid="{4E9A2600-4B21-4209-A456-35AF72AB2872}" zeroValues="0">
      <pane ySplit="2" topLeftCell="A5392" activePane="bottomLeft" state="frozen"/>
      <selection pane="bottomLeft" activeCell="U5476" sqref="U5476"/>
      <pageMargins left="0" right="0" top="0" bottom="0" header="0" footer="0"/>
      <pageSetup paperSize="9" orientation="landscape" verticalDpi="300" r:id="rId1"/>
      <headerFooter alignWithMargins="0"/>
    </customSheetView>
  </customSheetViews>
  <mergeCells count="62">
    <mergeCell ref="A19:E19"/>
    <mergeCell ref="A3:E3"/>
    <mergeCell ref="A5:C5"/>
    <mergeCell ref="F5:G5"/>
    <mergeCell ref="L5:M5"/>
    <mergeCell ref="A16:B16"/>
    <mergeCell ref="B17:C17"/>
    <mergeCell ref="H3:J3"/>
    <mergeCell ref="D17:F17"/>
    <mergeCell ref="G17:H17"/>
    <mergeCell ref="I17:J17"/>
    <mergeCell ref="L17:M17"/>
    <mergeCell ref="P5:Q5"/>
    <mergeCell ref="A12:B12"/>
    <mergeCell ref="A13:B13"/>
    <mergeCell ref="A14:B14"/>
    <mergeCell ref="A15:B15"/>
    <mergeCell ref="P17:Q17"/>
    <mergeCell ref="A30:B30"/>
    <mergeCell ref="A31:B31"/>
    <mergeCell ref="A32:B32"/>
    <mergeCell ref="B33:C33"/>
    <mergeCell ref="D33:F33"/>
    <mergeCell ref="G33:H33"/>
    <mergeCell ref="A21:C21"/>
    <mergeCell ref="F21:G21"/>
    <mergeCell ref="L21:M21"/>
    <mergeCell ref="P21:Q21"/>
    <mergeCell ref="A28:B28"/>
    <mergeCell ref="A29:B29"/>
    <mergeCell ref="P33:Q33"/>
    <mergeCell ref="L33:M33"/>
    <mergeCell ref="I33:J33"/>
    <mergeCell ref="U3:V3"/>
    <mergeCell ref="U4:V4"/>
    <mergeCell ref="U5:V5"/>
    <mergeCell ref="U6:V6"/>
    <mergeCell ref="U7:V7"/>
    <mergeCell ref="U16:V16"/>
    <mergeCell ref="U17:V17"/>
    <mergeCell ref="U19:V19"/>
    <mergeCell ref="U8:V8"/>
    <mergeCell ref="U9:V9"/>
    <mergeCell ref="U11:V11"/>
    <mergeCell ref="U12:V12"/>
    <mergeCell ref="U13:V13"/>
    <mergeCell ref="U31:V31"/>
    <mergeCell ref="U32:V32"/>
    <mergeCell ref="U33:V33"/>
    <mergeCell ref="K1:Q1"/>
    <mergeCell ref="U25:V25"/>
    <mergeCell ref="U27:V27"/>
    <mergeCell ref="U28:V28"/>
    <mergeCell ref="U29:V29"/>
    <mergeCell ref="U30:V30"/>
    <mergeCell ref="U20:V20"/>
    <mergeCell ref="U21:V21"/>
    <mergeCell ref="U22:V22"/>
    <mergeCell ref="U23:V23"/>
    <mergeCell ref="U24:V24"/>
    <mergeCell ref="U14:V14"/>
    <mergeCell ref="U15:V15"/>
  </mergeCells>
  <conditionalFormatting sqref="U2:V34">
    <cfRule type="timePeriod" dxfId="9" priority="4" stopIfTrue="1" timePeriod="today">
      <formula>FLOOR(U2,1)=TODAY()</formula>
    </cfRule>
  </conditionalFormatting>
  <conditionalFormatting sqref="U3:U34">
    <cfRule type="expression" dxfId="8" priority="3" stopIfTrue="1">
      <formula>AND(U3&lt;&gt;"",COUNTIF(Fériés,U3)&gt;0)</formula>
    </cfRule>
  </conditionalFormatting>
  <conditionalFormatting sqref="D18:D91">
    <cfRule type="cellIs" dxfId="7" priority="1" operator="equal">
      <formula>"OK"</formula>
    </cfRule>
  </conditionalFormatting>
  <dataValidations count="39">
    <dataValidation type="list" allowBlank="1" showInputMessage="1" prompt="Liste déroulante" sqref="E6 E22">
      <formula1>INDIRECT(D6)</formula1>
    </dataValidation>
    <dataValidation type="list" allowBlank="1" sqref="E7 E29 E15 E9 E11 E13 E23 E31 E25 E27">
      <formula1>INDIRECT(D7)</formula1>
    </dataValidation>
    <dataValidation type="list" allowBlank="1" showInputMessage="1" sqref="E8 E10 E12 E14 E16 E24 E26 E28 E30 E32">
      <formula1>INDIRECT(D8)</formula1>
    </dataValidation>
    <dataValidation type="list" allowBlank="1" showInputMessage="1" showErrorMessage="1" sqref="V1">
      <formula1>AN</formula1>
    </dataValidation>
    <dataValidation errorStyle="information" allowBlank="1" showInputMessage="1" showErrorMessage="1" error="52 semaines maxi" promptTitle="AUTOMATIQUE" sqref="H3"/>
    <dataValidation allowBlank="1" showInputMessage="1" showErrorMessage="1" promptTitle="CLIENT" sqref="R34 A18:R18 L34:O34"/>
    <dataValidation allowBlank="1" showInputMessage="1" showErrorMessage="1" prompt="Notez les précisions que vous jugez utiles" sqref="R6 R22"/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type="list" allowBlank="1" showInputMessage="1" showErrorMessage="1" sqref="C24:C31 C8:C15">
      <formula1>HEURES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prompt="Liste déroulante" sqref="D6 D22">
      <formula1>FAMILLE0</formula1>
    </dataValidation>
    <dataValidation type="list" allowBlank="1" showErrorMessage="1" sqref="C23 C7">
      <formula1>HEURES</formula1>
    </dataValidation>
    <dataValidation allowBlank="1" sqref="Q27 Q15 Q29 Q7 Q9 Q11 Q13 Q31 Q23 Q25"/>
    <dataValidation allowBlank="1" showErrorMessage="1" sqref="R31 N25:O25 R9 R11 N7:O7 R13 R7 N27:O27 N29:O29 R15 N31:O31 F6:F16 N9:O9 N11:O11 N13:O13 N15:O15 N23:O23 F22:F32 R25 R27 R29 R23"/>
    <dataValidation type="list" allowBlank="1" showErrorMessage="1" sqref="J7 J29 J15 J9 J11 J13 J23 J31 J25 J27">
      <formula1>DUREE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P27 P29 P15 P7 P9 P11 P13 P31 P23 P25">
      <formula1>AUTRESFRAIS</formula1>
    </dataValidation>
    <dataValidation type="list" allowBlank="1" sqref="H15 H7 H29 H9 H11 H13 H31 H23 H25 H27">
      <formula1>ST</formula1>
    </dataValidation>
    <dataValidation type="list" allowBlank="1" showErrorMessage="1" error="UTILISEZ LA LISTE" prompt="_x000a_" sqref="L7:L16 L23:L32">
      <formula1>REPCHANTIER0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InputMessage="1" sqref="M7:M16 M23:M32">
      <formula1>Repas</formula1>
    </dataValidation>
    <dataValidation type="list" allowBlank="1" showInputMessage="1" prompt="LISTE DEROULANTE _x000a_Montant des repas à vous rembourser_x000a_plafonné à 12€/repas" sqref="M6 M22">
      <formula1>Repas</formula1>
    </dataValidation>
    <dataValidation allowBlank="1" showInputMessage="1" showErrorMessage="1" prompt="Montant des pensions à vous rembourser" sqref="N6 N22"/>
    <dataValidation allowBlank="1" showInputMessage="1" showErrorMessage="1" prompt="Montant des péages à vous rembourser" sqref="O6 O22"/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allowBlank="1" showInputMessage="1" prompt="Montant des autres frais à vous rembourser" sqref="Q6 Q22"/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P8 P10 P12 P14 P16 P24 P26 P28 P30 P32">
      <formula1>AUTRESFRAIS</formula1>
    </dataValidation>
    <dataValidation allowBlank="1" showInputMessage="1" sqref="Q8 Q10 Q12 Q14 Q16 Q24 Q26 Q28 Q30 Q32"/>
    <dataValidation type="list" allowBlank="1" showInputMessage="1" showErrorMessage="1" sqref="K1:M1">
      <formula1>SALARIES</formula1>
    </dataValidation>
    <dataValidation type="list" allowBlank="1" showInputMessage="1" showErrorMessage="1" sqref="R17 R33">
      <formula1>OBSERVATIONS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theme="4" tint="-0.249977111117893"/>
  </sheetPr>
  <dimension ref="A1:AB34"/>
  <sheetViews>
    <sheetView showGridLines="0" showZeros="0" tabSelected="1" zoomScale="110" zoomScaleNormal="110" workbookViewId="0">
      <pane ySplit="1" topLeftCell="A5" activePane="bottomLeft" state="frozen"/>
      <selection pane="bottomLeft" activeCell="B33" sqref="B33:C33"/>
    </sheetView>
  </sheetViews>
  <sheetFormatPr baseColWidth="10" defaultRowHeight="15"/>
  <cols>
    <col min="1" max="1" width="9.42578125" style="53" customWidth="1"/>
    <col min="2" max="2" width="4.85546875" style="53" customWidth="1"/>
    <col min="3" max="3" width="6.5703125" style="53" customWidth="1"/>
    <col min="4" max="4" width="9.42578125" style="53" customWidth="1"/>
    <col min="5" max="5" width="17.140625" style="53" customWidth="1"/>
    <col min="6" max="6" width="16.85546875" style="53" customWidth="1"/>
    <col min="7" max="7" width="13.85546875" style="53" customWidth="1"/>
    <col min="8" max="8" width="7.85546875" style="53" customWidth="1"/>
    <col min="9" max="10" width="6.28515625" style="53" customWidth="1"/>
    <col min="11" max="11" width="6.140625" style="53" customWidth="1"/>
    <col min="12" max="12" width="9.28515625" style="53" customWidth="1"/>
    <col min="13" max="13" width="6" style="53" customWidth="1"/>
    <col min="14" max="14" width="8.140625" style="53" customWidth="1"/>
    <col min="15" max="15" width="7" style="53" customWidth="1"/>
    <col min="16" max="16" width="9.140625" style="53" customWidth="1"/>
    <col min="17" max="17" width="7.7109375" style="53" customWidth="1"/>
    <col min="18" max="18" width="36.28515625" style="53" customWidth="1"/>
    <col min="19" max="19" width="5.7109375" style="53" customWidth="1"/>
    <col min="20" max="20" width="18" style="53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style="53" customWidth="1"/>
    <col min="25" max="16384" width="11.42578125" style="53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193" t="s">
        <v>172</v>
      </c>
      <c r="L1" s="194"/>
      <c r="M1" s="194"/>
      <c r="N1" s="194"/>
      <c r="O1" s="194"/>
      <c r="P1" s="195"/>
      <c r="Q1" s="196"/>
      <c r="R1" s="121"/>
      <c r="S1" s="121"/>
      <c r="U1" s="132" t="s">
        <v>51</v>
      </c>
      <c r="V1" s="133">
        <v>2015</v>
      </c>
      <c r="W1" s="131">
        <v>1</v>
      </c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</row>
    <row r="3" spans="1:28" ht="20.25" thickTop="1" thickBot="1">
      <c r="A3" s="212">
        <f>DATE($V$1,1,5)-WEEKDAY(DATE($V$1,1,3))+(K3-1)*7</f>
        <v>42002</v>
      </c>
      <c r="B3" s="212"/>
      <c r="C3" s="212"/>
      <c r="D3" s="212"/>
      <c r="E3" s="212"/>
      <c r="F3" s="15"/>
      <c r="G3" s="15"/>
      <c r="H3" s="213" t="s">
        <v>5</v>
      </c>
      <c r="I3" s="213"/>
      <c r="J3" s="213"/>
      <c r="K3" s="63">
        <v>1</v>
      </c>
      <c r="L3" s="15"/>
      <c r="M3" s="15"/>
      <c r="N3" s="15"/>
      <c r="O3" s="15"/>
      <c r="P3" s="15"/>
      <c r="Q3" s="15"/>
      <c r="R3" s="15"/>
      <c r="S3" s="121"/>
      <c r="U3" s="191">
        <f>DATE(V1,1,5)-WEEKDAY(DATE(V1,1,3))+(W1-1)*7</f>
        <v>42002</v>
      </c>
      <c r="V3" s="192"/>
      <c r="W3" s="137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191">
        <f t="shared" ref="U4:U9" si="0">U3+1</f>
        <v>42003</v>
      </c>
      <c r="V4" s="192"/>
      <c r="W4" s="137" t="str">
        <f t="shared" ref="W4:W33" si="1">IFERROR(VLOOKUP(U4,Fériés,2,FALSE),"")</f>
        <v/>
      </c>
    </row>
    <row r="5" spans="1:28" ht="26.25" thickTop="1">
      <c r="A5" s="205" t="s">
        <v>135</v>
      </c>
      <c r="B5" s="205"/>
      <c r="C5" s="205"/>
      <c r="D5" s="17" t="s">
        <v>55</v>
      </c>
      <c r="E5" s="189" t="s">
        <v>111</v>
      </c>
      <c r="F5" s="206" t="s">
        <v>56</v>
      </c>
      <c r="G5" s="206"/>
      <c r="H5" s="189" t="s">
        <v>57</v>
      </c>
      <c r="I5" s="189" t="s">
        <v>58</v>
      </c>
      <c r="J5" s="189" t="s">
        <v>136</v>
      </c>
      <c r="K5" s="189" t="s">
        <v>59</v>
      </c>
      <c r="L5" s="206" t="s">
        <v>137</v>
      </c>
      <c r="M5" s="206"/>
      <c r="N5" s="189" t="s">
        <v>60</v>
      </c>
      <c r="O5" s="189" t="s">
        <v>101</v>
      </c>
      <c r="P5" s="206" t="s">
        <v>138</v>
      </c>
      <c r="Q5" s="206"/>
      <c r="R5" s="81" t="s">
        <v>61</v>
      </c>
      <c r="S5" s="11" t="s">
        <v>69</v>
      </c>
      <c r="U5" s="191">
        <f t="shared" si="0"/>
        <v>42004</v>
      </c>
      <c r="V5" s="192"/>
      <c r="W5" s="137" t="str">
        <f t="shared" si="1"/>
        <v/>
      </c>
    </row>
    <row r="6" spans="1:28">
      <c r="A6" s="18" t="s">
        <v>103</v>
      </c>
      <c r="B6" s="142"/>
      <c r="C6" s="143"/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191">
        <f t="shared" si="0"/>
        <v>42005</v>
      </c>
      <c r="V6" s="192"/>
      <c r="W6" s="137" t="str">
        <f>IFERROR(VLOOKUP(U6,Fériés,2,FALSE),"")</f>
        <v>Jour de l'an</v>
      </c>
    </row>
    <row r="7" spans="1:28">
      <c r="A7" s="144" t="s">
        <v>112</v>
      </c>
      <c r="B7" s="145"/>
      <c r="C7" s="146"/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191">
        <f t="shared" si="0"/>
        <v>42006</v>
      </c>
      <c r="V7" s="192"/>
      <c r="W7" s="137" t="str">
        <f t="shared" si="1"/>
        <v/>
      </c>
    </row>
    <row r="8" spans="1:28">
      <c r="A8" s="147" t="s">
        <v>105</v>
      </c>
      <c r="B8" s="148"/>
      <c r="C8" s="149"/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191">
        <f t="shared" si="0"/>
        <v>42007</v>
      </c>
      <c r="V8" s="192"/>
      <c r="W8" s="137" t="str">
        <f t="shared" si="1"/>
        <v/>
      </c>
    </row>
    <row r="9" spans="1:28">
      <c r="A9" s="23" t="s">
        <v>106</v>
      </c>
      <c r="B9" s="150"/>
      <c r="C9" s="151"/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191">
        <f t="shared" si="0"/>
        <v>42008</v>
      </c>
      <c r="V9" s="192"/>
      <c r="W9" s="137" t="str">
        <f t="shared" si="1"/>
        <v/>
      </c>
    </row>
    <row r="10" spans="1:28">
      <c r="A10" s="18" t="s">
        <v>107</v>
      </c>
      <c r="B10" s="142"/>
      <c r="C10" s="143"/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</row>
    <row r="11" spans="1:28">
      <c r="A11" s="152" t="s">
        <v>108</v>
      </c>
      <c r="B11" s="153"/>
      <c r="C11" s="154"/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191">
        <f>U9+1</f>
        <v>42009</v>
      </c>
      <c r="V11" s="192"/>
      <c r="W11" s="137" t="str">
        <f t="shared" si="1"/>
        <v/>
      </c>
    </row>
    <row r="12" spans="1:28">
      <c r="A12" s="207" t="s">
        <v>113</v>
      </c>
      <c r="B12" s="207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191">
        <f t="shared" ref="U12:U17" si="2">U11+1</f>
        <v>42010</v>
      </c>
      <c r="V12" s="192"/>
      <c r="W12" s="137" t="str">
        <f t="shared" si="1"/>
        <v/>
      </c>
    </row>
    <row r="13" spans="1:28">
      <c r="A13" s="208" t="s">
        <v>114</v>
      </c>
      <c r="B13" s="208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191">
        <f t="shared" si="2"/>
        <v>42011</v>
      </c>
      <c r="V13" s="192"/>
      <c r="W13" s="137" t="str">
        <f t="shared" si="1"/>
        <v/>
      </c>
    </row>
    <row r="14" spans="1:28">
      <c r="A14" s="198" t="s">
        <v>113</v>
      </c>
      <c r="B14" s="198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191">
        <f t="shared" si="2"/>
        <v>42012</v>
      </c>
      <c r="V14" s="192"/>
      <c r="W14" s="137" t="str">
        <f t="shared" si="1"/>
        <v/>
      </c>
    </row>
    <row r="15" spans="1:28">
      <c r="A15" s="199" t="s">
        <v>114</v>
      </c>
      <c r="B15" s="200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191">
        <f t="shared" si="2"/>
        <v>42013</v>
      </c>
      <c r="V15" s="192"/>
      <c r="W15" s="137" t="str">
        <f t="shared" si="1"/>
        <v/>
      </c>
    </row>
    <row r="16" spans="1:28" ht="15.75" thickBot="1">
      <c r="A16" s="201" t="s">
        <v>67</v>
      </c>
      <c r="B16" s="201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191">
        <f t="shared" si="2"/>
        <v>42014</v>
      </c>
      <c r="V16" s="192"/>
      <c r="W16" s="137" t="str">
        <f t="shared" si="1"/>
        <v/>
      </c>
    </row>
    <row r="17" spans="1:23" ht="17.25" thickTop="1" thickBot="1">
      <c r="A17" s="25" t="s">
        <v>0</v>
      </c>
      <c r="B17" s="202">
        <f>IF(OR(C7&lt;C6, C9&lt;C8,C11&lt;C10),"erreur",MOD(C7-C6,1)+MOD(C9-C8,1)+MOD(C11-C10,1))</f>
        <v>0</v>
      </c>
      <c r="C17" s="202"/>
      <c r="D17" s="203" t="s">
        <v>79</v>
      </c>
      <c r="E17" s="203"/>
      <c r="F17" s="203"/>
      <c r="G17" s="204" t="s">
        <v>0</v>
      </c>
      <c r="H17" s="204"/>
      <c r="I17" s="202">
        <f>SUM(J6:J16)</f>
        <v>0</v>
      </c>
      <c r="J17" s="202"/>
      <c r="K17" s="109">
        <f>SUM(K6:K16)</f>
        <v>0</v>
      </c>
      <c r="L17" s="197">
        <f>SUM(M6:M16)</f>
        <v>0</v>
      </c>
      <c r="M17" s="197"/>
      <c r="N17" s="190">
        <f>SUM(N6:N16)</f>
        <v>0</v>
      </c>
      <c r="O17" s="190">
        <f>SUM(O6:O16)</f>
        <v>0</v>
      </c>
      <c r="P17" s="197">
        <f>SUM(Q6:Q16)</f>
        <v>0</v>
      </c>
      <c r="Q17" s="197"/>
      <c r="R17" s="180"/>
      <c r="S17" s="123"/>
      <c r="U17" s="191">
        <f t="shared" si="2"/>
        <v>42015</v>
      </c>
      <c r="V17" s="192"/>
      <c r="W17" s="137" t="str">
        <f t="shared" si="1"/>
        <v/>
      </c>
    </row>
    <row r="18" spans="1:23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</row>
    <row r="19" spans="1:23" ht="20.25" thickTop="1" thickBot="1">
      <c r="A19" s="209">
        <f>A3+1</f>
        <v>42003</v>
      </c>
      <c r="B19" s="210"/>
      <c r="C19" s="210"/>
      <c r="D19" s="210"/>
      <c r="E19" s="211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191">
        <f>U17+1</f>
        <v>42016</v>
      </c>
      <c r="V19" s="192"/>
      <c r="W19" s="137" t="str">
        <f t="shared" si="1"/>
        <v/>
      </c>
    </row>
    <row r="20" spans="1:23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191">
        <f t="shared" ref="U20:U25" si="3">U19+1</f>
        <v>42017</v>
      </c>
      <c r="V20" s="192"/>
      <c r="W20" s="137" t="str">
        <f t="shared" si="1"/>
        <v/>
      </c>
    </row>
    <row r="21" spans="1:23" ht="26.25" thickTop="1">
      <c r="A21" s="205" t="s">
        <v>135</v>
      </c>
      <c r="B21" s="205"/>
      <c r="C21" s="205"/>
      <c r="D21" s="17" t="s">
        <v>55</v>
      </c>
      <c r="E21" s="189" t="s">
        <v>111</v>
      </c>
      <c r="F21" s="206" t="s">
        <v>56</v>
      </c>
      <c r="G21" s="206"/>
      <c r="H21" s="189" t="s">
        <v>57</v>
      </c>
      <c r="I21" s="189" t="s">
        <v>58</v>
      </c>
      <c r="J21" s="189" t="s">
        <v>136</v>
      </c>
      <c r="K21" s="189" t="s">
        <v>59</v>
      </c>
      <c r="L21" s="206" t="s">
        <v>137</v>
      </c>
      <c r="M21" s="206"/>
      <c r="N21" s="189" t="s">
        <v>60</v>
      </c>
      <c r="O21" s="189" t="s">
        <v>101</v>
      </c>
      <c r="P21" s="206" t="s">
        <v>138</v>
      </c>
      <c r="Q21" s="206"/>
      <c r="R21" s="81" t="s">
        <v>61</v>
      </c>
      <c r="S21" s="11" t="s">
        <v>69</v>
      </c>
      <c r="U21" s="191">
        <f t="shared" si="3"/>
        <v>42018</v>
      </c>
      <c r="V21" s="192"/>
      <c r="W21" s="137" t="str">
        <f t="shared" si="1"/>
        <v/>
      </c>
    </row>
    <row r="22" spans="1:23">
      <c r="A22" s="18" t="s">
        <v>103</v>
      </c>
      <c r="B22" s="142"/>
      <c r="C22" s="143"/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191">
        <f t="shared" si="3"/>
        <v>42019</v>
      </c>
      <c r="V22" s="192"/>
      <c r="W22" s="137" t="str">
        <f t="shared" si="1"/>
        <v/>
      </c>
    </row>
    <row r="23" spans="1:23">
      <c r="A23" s="144" t="s">
        <v>112</v>
      </c>
      <c r="B23" s="145"/>
      <c r="C23" s="146"/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191">
        <f t="shared" si="3"/>
        <v>42020</v>
      </c>
      <c r="V23" s="192"/>
      <c r="W23" s="137" t="str">
        <f t="shared" si="1"/>
        <v/>
      </c>
    </row>
    <row r="24" spans="1:23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191">
        <f t="shared" si="3"/>
        <v>42021</v>
      </c>
      <c r="V24" s="192"/>
      <c r="W24" s="137" t="str">
        <f t="shared" si="1"/>
        <v/>
      </c>
    </row>
    <row r="25" spans="1:23">
      <c r="A25" s="23" t="s">
        <v>106</v>
      </c>
      <c r="B25" s="150"/>
      <c r="C25" s="151"/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191">
        <f t="shared" si="3"/>
        <v>42022</v>
      </c>
      <c r="V25" s="192"/>
      <c r="W25" s="137" t="str">
        <f t="shared" si="1"/>
        <v/>
      </c>
    </row>
    <row r="26" spans="1:23">
      <c r="A26" s="18" t="s">
        <v>107</v>
      </c>
      <c r="B26" s="142"/>
      <c r="C26" s="143">
        <v>1.7916666666662699</v>
      </c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</row>
    <row r="27" spans="1:23">
      <c r="A27" s="152" t="s">
        <v>108</v>
      </c>
      <c r="B27" s="153"/>
      <c r="C27" s="154">
        <v>1.1666666666666801</v>
      </c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191">
        <f>U25+1</f>
        <v>42023</v>
      </c>
      <c r="V27" s="192"/>
      <c r="W27" s="137" t="str">
        <f t="shared" si="1"/>
        <v/>
      </c>
    </row>
    <row r="28" spans="1:23">
      <c r="A28" s="207" t="s">
        <v>113</v>
      </c>
      <c r="B28" s="207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191">
        <f t="shared" ref="U28:U33" si="4">U27+1</f>
        <v>42024</v>
      </c>
      <c r="V28" s="192"/>
      <c r="W28" s="137" t="str">
        <f t="shared" si="1"/>
        <v/>
      </c>
    </row>
    <row r="29" spans="1:23">
      <c r="A29" s="208" t="s">
        <v>114</v>
      </c>
      <c r="B29" s="208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191">
        <f t="shared" si="4"/>
        <v>42025</v>
      </c>
      <c r="V29" s="192"/>
      <c r="W29" s="137" t="str">
        <f t="shared" si="1"/>
        <v/>
      </c>
    </row>
    <row r="30" spans="1:23">
      <c r="A30" s="198" t="s">
        <v>113</v>
      </c>
      <c r="B30" s="198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191">
        <f t="shared" si="4"/>
        <v>42026</v>
      </c>
      <c r="V30" s="192"/>
      <c r="W30" s="137" t="str">
        <f t="shared" si="1"/>
        <v/>
      </c>
    </row>
    <row r="31" spans="1:23">
      <c r="A31" s="199" t="s">
        <v>114</v>
      </c>
      <c r="B31" s="200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191">
        <f t="shared" si="4"/>
        <v>42027</v>
      </c>
      <c r="V31" s="192"/>
      <c r="W31" s="137" t="str">
        <f t="shared" si="1"/>
        <v/>
      </c>
    </row>
    <row r="32" spans="1:23" ht="15.75" thickBot="1">
      <c r="A32" s="201" t="s">
        <v>67</v>
      </c>
      <c r="B32" s="201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191">
        <f t="shared" si="4"/>
        <v>42028</v>
      </c>
      <c r="V32" s="192"/>
      <c r="W32" s="137" t="str">
        <f t="shared" si="1"/>
        <v/>
      </c>
    </row>
    <row r="33" spans="1:23" ht="17.25" thickTop="1" thickBot="1">
      <c r="A33" s="25" t="s">
        <v>0</v>
      </c>
      <c r="B33" s="202">
        <f>(C23+C25+C27)-(C22+C24+C26)</f>
        <v>-0.62499999999958988</v>
      </c>
      <c r="C33" s="202"/>
      <c r="D33" s="203" t="s">
        <v>79</v>
      </c>
      <c r="E33" s="203"/>
      <c r="F33" s="203"/>
      <c r="G33" s="204" t="s">
        <v>0</v>
      </c>
      <c r="H33" s="204"/>
      <c r="I33" s="202">
        <f>SUM(J22:J32)</f>
        <v>0</v>
      </c>
      <c r="J33" s="202"/>
      <c r="K33" s="109">
        <f>SUM(K22:K32)</f>
        <v>0</v>
      </c>
      <c r="L33" s="197">
        <f>SUM(M22:M32)</f>
        <v>0</v>
      </c>
      <c r="M33" s="197"/>
      <c r="N33" s="190">
        <f>SUM(N22:N32)</f>
        <v>0</v>
      </c>
      <c r="O33" s="190">
        <f>SUM(O22:O32)</f>
        <v>0</v>
      </c>
      <c r="P33" s="197">
        <f>SUM(Q22:Q32)</f>
        <v>0</v>
      </c>
      <c r="Q33" s="197"/>
      <c r="R33" s="180"/>
      <c r="S33" s="123"/>
      <c r="U33" s="191">
        <f t="shared" si="4"/>
        <v>42029</v>
      </c>
      <c r="V33" s="192"/>
      <c r="W33" s="137" t="str">
        <f t="shared" si="1"/>
        <v/>
      </c>
    </row>
    <row r="34" spans="1:23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</row>
  </sheetData>
  <sheetProtection formatRows="0"/>
  <dataConsolidate/>
  <mergeCells count="62">
    <mergeCell ref="A32:B32"/>
    <mergeCell ref="U32:V32"/>
    <mergeCell ref="B33:C33"/>
    <mergeCell ref="D33:F33"/>
    <mergeCell ref="G33:H33"/>
    <mergeCell ref="I33:J33"/>
    <mergeCell ref="L33:M33"/>
    <mergeCell ref="P33:Q33"/>
    <mergeCell ref="U33:V33"/>
    <mergeCell ref="A29:B29"/>
    <mergeCell ref="U29:V29"/>
    <mergeCell ref="A30:B30"/>
    <mergeCell ref="U30:V30"/>
    <mergeCell ref="A31:B31"/>
    <mergeCell ref="U31:V31"/>
    <mergeCell ref="A28:B28"/>
    <mergeCell ref="U28:V28"/>
    <mergeCell ref="A19:E19"/>
    <mergeCell ref="U19:V19"/>
    <mergeCell ref="U20:V20"/>
    <mergeCell ref="A21:C21"/>
    <mergeCell ref="F21:G21"/>
    <mergeCell ref="L21:M21"/>
    <mergeCell ref="P21:Q21"/>
    <mergeCell ref="U21:V21"/>
    <mergeCell ref="U22:V22"/>
    <mergeCell ref="U23:V23"/>
    <mergeCell ref="U24:V24"/>
    <mergeCell ref="U25:V25"/>
    <mergeCell ref="U27:V27"/>
    <mergeCell ref="A15:B15"/>
    <mergeCell ref="U15:V15"/>
    <mergeCell ref="A16:B16"/>
    <mergeCell ref="U16:V16"/>
    <mergeCell ref="B17:C17"/>
    <mergeCell ref="D17:F17"/>
    <mergeCell ref="G17:H17"/>
    <mergeCell ref="I17:J17"/>
    <mergeCell ref="L17:M17"/>
    <mergeCell ref="P17:Q17"/>
    <mergeCell ref="U17:V17"/>
    <mergeCell ref="U11:V11"/>
    <mergeCell ref="A13:B13"/>
    <mergeCell ref="U13:V13"/>
    <mergeCell ref="A14:B14"/>
    <mergeCell ref="U14:V14"/>
    <mergeCell ref="A12:B12"/>
    <mergeCell ref="U12:V12"/>
    <mergeCell ref="K1:Q1"/>
    <mergeCell ref="A3:E3"/>
    <mergeCell ref="H3:J3"/>
    <mergeCell ref="U3:V3"/>
    <mergeCell ref="U4:V4"/>
    <mergeCell ref="U6:V6"/>
    <mergeCell ref="U7:V7"/>
    <mergeCell ref="U8:V8"/>
    <mergeCell ref="U9:V9"/>
    <mergeCell ref="A5:C5"/>
    <mergeCell ref="F5:G5"/>
    <mergeCell ref="L5:M5"/>
    <mergeCell ref="P5:Q5"/>
    <mergeCell ref="U5:V5"/>
  </mergeCells>
  <conditionalFormatting sqref="U2:V34">
    <cfRule type="timePeriod" dxfId="6" priority="3" stopIfTrue="1" timePeriod="today">
      <formula>FLOOR(U2,1)=TODAY()</formula>
    </cfRule>
  </conditionalFormatting>
  <conditionalFormatting sqref="U3:U34">
    <cfRule type="expression" dxfId="5" priority="2" stopIfTrue="1">
      <formula>AND(U3&lt;&gt;"",COUNTIF(Fériés,U3)&gt;0)</formula>
    </cfRule>
  </conditionalFormatting>
  <conditionalFormatting sqref="D18:D91">
    <cfRule type="cellIs" dxfId="4" priority="1" operator="equal">
      <formula>"OK"</formula>
    </cfRule>
  </conditionalFormatting>
  <dataValidations count="39">
    <dataValidation type="list" allowBlank="1" showInputMessage="1" showErrorMessage="1" sqref="R17 R33">
      <formula1>OBSERVATIONS</formula1>
    </dataValidation>
    <dataValidation type="list" allowBlank="1" showInputMessage="1" showErrorMessage="1" sqref="K1:M1">
      <formula1>SALARIES</formula1>
    </dataValidation>
    <dataValidation allowBlank="1" showInputMessage="1" sqref="Q8 Q10 Q12 Q14 Q16 Q24 Q26 Q28 Q30 Q32"/>
    <dataValidation type="list" allowBlank="1" showInputMessage="1" showErrorMessage="1" sqref="P8 P10 P12 P14 P16 P24 P26 P28 P30 P32">
      <formula1>AUTRESFRAIS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allowBlank="1" showInputMessage="1" prompt="Montant des autres frais à vous rembourser" sqref="Q6 Q22"/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allowBlank="1" showInputMessage="1" showErrorMessage="1" prompt="Montant des péages à vous rembourser" sqref="O6 O22"/>
    <dataValidation allowBlank="1" showInputMessage="1" showErrorMessage="1" prompt="Montant des pensions à vous rembourser" sqref="N6 N22"/>
    <dataValidation type="list" allowBlank="1" showInputMessage="1" prompt="LISTE DEROULANTE _x000a_Montant des repas à vous rembourser_x000a_plafonné à 12€/repas" sqref="M6 M22">
      <formula1>Repas</formula1>
    </dataValidation>
    <dataValidation type="list" allowBlank="1" showInputMessage="1" sqref="M7:M16 M23:M32">
      <formula1>Repas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ErrorMessage="1" error="UTILISEZ LA LISTE" prompt="_x000a_" sqref="L7:L16 L23:L32">
      <formula1>REPCHANTIER0</formula1>
    </dataValidation>
    <dataValidation type="list" allowBlank="1" sqref="H15 H7 H29 H9 H11 H13 H31 H23 H25 H27">
      <formula1>ST</formula1>
    </dataValidation>
    <dataValidation type="list" allowBlank="1" showErrorMessage="1" sqref="P27 P29 P15 P7 P9 P11 P13 P31 P23 P25">
      <formula1>AUTRESFRAIS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J7 J29 J15 J9 J11 J13 J23 J31 J25 J27">
      <formula1>DUREE</formula1>
    </dataValidation>
    <dataValidation allowBlank="1" showErrorMessage="1" sqref="R31 N25:O25 R9 R11 N7:O7 R13 R7 N27:O27 N29:O29 R15 N31:O31 F6:F16 N9:O9 N11:O11 N13:O13 N15:O15 N23:O23 F22:F32 R25 R27 R29 R23"/>
    <dataValidation allowBlank="1" sqref="Q27 Q15 Q29 Q7 Q9 Q11 Q13 Q31 Q23 Q25"/>
    <dataValidation type="list" allowBlank="1" showErrorMessage="1" sqref="C23 C7">
      <formula1>HEURES</formula1>
    </dataValidation>
    <dataValidation type="list" allowBlank="1" showInputMessage="1" showErrorMessage="1" prompt="Liste déroulante" sqref="D6 D2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C24:C31 C8:C15">
      <formula1>HEURES</formula1>
    </dataValidation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allowBlank="1" showInputMessage="1" showErrorMessage="1" prompt="Notez les précisions que vous jugez utiles" sqref="R6 R22"/>
    <dataValidation allowBlank="1" showInputMessage="1" showErrorMessage="1" promptTitle="CLIENT" sqref="R34 A18:R18 L34:O34"/>
    <dataValidation errorStyle="information" allowBlank="1" showInputMessage="1" showErrorMessage="1" error="52 semaines maxi" promptTitle="AUTOMATIQUE" sqref="H3"/>
    <dataValidation type="list" allowBlank="1" showInputMessage="1" showErrorMessage="1" sqref="V1">
      <formula1>AN</formula1>
    </dataValidation>
    <dataValidation type="list" allowBlank="1" showInputMessage="1" sqref="E8 E10 E12 E14 E16 E24 E26 E28 E30 E32">
      <formula1>INDIRECT(D8)</formula1>
    </dataValidation>
    <dataValidation type="list" allowBlank="1" sqref="E7 E29 E15 E9 E11 E13 E23 E31 E25 E27">
      <formula1>INDIRECT(D7)</formula1>
    </dataValidation>
    <dataValidation type="list" allowBlank="1" showInputMessage="1" prompt="Liste déroulante" sqref="E6 E22">
      <formula1>INDIRECT(D6)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8">
    <tabColor theme="9" tint="-0.249977111117893"/>
  </sheetPr>
  <dimension ref="A1:Y23"/>
  <sheetViews>
    <sheetView showGridLines="0" showZeros="0" zoomScaleNormal="100" workbookViewId="0">
      <pane ySplit="1" topLeftCell="A2" activePane="bottomLeft" state="frozen"/>
      <selection pane="bottomLeft" activeCell="F19" sqref="F19"/>
    </sheetView>
  </sheetViews>
  <sheetFormatPr baseColWidth="10" defaultRowHeight="15"/>
  <cols>
    <col min="1" max="1" width="4" customWidth="1"/>
    <col min="2" max="2" width="2.28515625" customWidth="1"/>
    <col min="3" max="3" width="9" customWidth="1"/>
    <col min="4" max="4" width="7.42578125" customWidth="1"/>
    <col min="5" max="5" width="7.140625" customWidth="1"/>
    <col min="6" max="6" width="6.5703125" customWidth="1"/>
    <col min="7" max="7" width="6.7109375" customWidth="1"/>
    <col min="8" max="8" width="6.28515625" customWidth="1"/>
    <col min="9" max="9" width="6.42578125" customWidth="1"/>
    <col min="10" max="10" width="5.28515625" customWidth="1"/>
    <col min="11" max="13" width="6.42578125" customWidth="1"/>
    <col min="14" max="14" width="7" customWidth="1"/>
    <col min="15" max="16" width="5.7109375" customWidth="1"/>
    <col min="17" max="17" width="6.28515625" customWidth="1"/>
    <col min="18" max="18" width="7.28515625" customWidth="1"/>
    <col min="19" max="19" width="7.140625" style="53" customWidth="1"/>
    <col min="20" max="20" width="6.85546875" customWidth="1"/>
    <col min="21" max="21" width="6.85546875" style="53" customWidth="1"/>
    <col min="22" max="22" width="11.85546875" style="65" customWidth="1"/>
    <col min="23" max="23" width="6.28515625" customWidth="1"/>
  </cols>
  <sheetData>
    <row r="1" spans="1:25" ht="32.25" customHeight="1" thickTop="1" thickBot="1">
      <c r="A1" s="53"/>
      <c r="B1" s="214" t="s">
        <v>53</v>
      </c>
      <c r="C1" s="215"/>
      <c r="D1" s="62">
        <f>AGENDA!V1</f>
        <v>2015</v>
      </c>
      <c r="E1" s="53"/>
      <c r="J1" s="53"/>
      <c r="K1" s="53"/>
      <c r="L1" s="216" t="str">
        <f>AGENDA!K1</f>
        <v xml:space="preserve">Kévin </v>
      </c>
      <c r="M1" s="217"/>
      <c r="N1" s="217"/>
      <c r="O1" s="217"/>
      <c r="P1" s="217"/>
      <c r="Q1" s="218"/>
      <c r="R1" s="53"/>
      <c r="S1" s="213" t="s">
        <v>169</v>
      </c>
      <c r="T1" s="213"/>
      <c r="U1" s="213"/>
      <c r="V1" s="213"/>
      <c r="W1" s="53"/>
      <c r="X1" s="53"/>
      <c r="Y1" s="53"/>
    </row>
    <row r="2" spans="1:25" ht="10.5" customHeight="1" thickTop="1" thickBot="1"/>
    <row r="3" spans="1:25" ht="36.75" thickTop="1">
      <c r="A3" s="5" t="s">
        <v>62</v>
      </c>
      <c r="B3" s="6" t="s">
        <v>63</v>
      </c>
      <c r="C3" s="7" t="s">
        <v>64</v>
      </c>
      <c r="D3" s="8" t="s">
        <v>103</v>
      </c>
      <c r="E3" s="8" t="s">
        <v>104</v>
      </c>
      <c r="F3" s="8" t="s">
        <v>105</v>
      </c>
      <c r="G3" s="8" t="s">
        <v>106</v>
      </c>
      <c r="H3" s="8" t="s">
        <v>107</v>
      </c>
      <c r="I3" s="8" t="s">
        <v>108</v>
      </c>
      <c r="J3" s="117" t="s">
        <v>54</v>
      </c>
      <c r="K3" s="116" t="s">
        <v>65</v>
      </c>
      <c r="L3" s="8" t="s">
        <v>66</v>
      </c>
      <c r="M3" s="8" t="s">
        <v>65</v>
      </c>
      <c r="N3" s="9" t="s">
        <v>66</v>
      </c>
      <c r="O3" s="117" t="s">
        <v>67</v>
      </c>
      <c r="P3" s="10" t="s">
        <v>59</v>
      </c>
      <c r="Q3" s="10" t="s">
        <v>115</v>
      </c>
      <c r="R3" s="10" t="s">
        <v>87</v>
      </c>
      <c r="S3" s="10" t="s">
        <v>109</v>
      </c>
      <c r="T3" s="219" t="s">
        <v>110</v>
      </c>
      <c r="U3" s="220"/>
      <c r="V3" s="106" t="s">
        <v>68</v>
      </c>
      <c r="W3" s="11" t="s">
        <v>69</v>
      </c>
    </row>
    <row r="4" spans="1:25" ht="18.75">
      <c r="A4" s="64">
        <v>1</v>
      </c>
      <c r="B4" s="12" t="s">
        <v>70</v>
      </c>
      <c r="C4" s="115">
        <f>AGENDA!A3</f>
        <v>42002</v>
      </c>
      <c r="D4" s="160">
        <f>AGENDA!C6</f>
        <v>1.24999999999996</v>
      </c>
      <c r="E4" s="160">
        <f>AGENDA!C7</f>
        <v>1.4999999999997999</v>
      </c>
      <c r="F4" s="160">
        <f>AGENDA!C8</f>
        <v>1.5833333333330699</v>
      </c>
      <c r="G4" s="160">
        <f>AGENDA!C9</f>
        <v>1.6666666666663501</v>
      </c>
      <c r="H4" s="160">
        <f>AGENDA!C10</f>
        <v>1.91666666666619</v>
      </c>
      <c r="I4" s="160">
        <f>AGENDA!C11</f>
        <v>2.0208333333327899</v>
      </c>
      <c r="J4" s="161">
        <f>AGENDA!B17</f>
        <v>0.43749999999972</v>
      </c>
      <c r="K4" s="162">
        <f>AGENDA!C12</f>
        <v>0</v>
      </c>
      <c r="L4" s="162">
        <f>AGENDA!C13</f>
        <v>0</v>
      </c>
      <c r="M4" s="162">
        <f>AGENDA!C14</f>
        <v>0</v>
      </c>
      <c r="N4" s="162">
        <f>AGENDA!C15</f>
        <v>0</v>
      </c>
      <c r="O4" s="163">
        <f>AGENDA!C16</f>
        <v>0</v>
      </c>
      <c r="P4" s="164">
        <f>AGENDA!K17</f>
        <v>0</v>
      </c>
      <c r="Q4" s="165">
        <f>AGENDA!L17</f>
        <v>0</v>
      </c>
      <c r="R4" s="166">
        <f>AGENDA!N17</f>
        <v>0</v>
      </c>
      <c r="S4" s="166">
        <f>AGENDA!O17</f>
        <v>0</v>
      </c>
      <c r="T4" s="166"/>
      <c r="U4" s="166">
        <f>AGENDA!P17</f>
        <v>0</v>
      </c>
      <c r="V4" s="171">
        <f>AGENDA!R17</f>
        <v>0</v>
      </c>
      <c r="W4" s="139">
        <f>AGENDA!S17</f>
        <v>0</v>
      </c>
    </row>
    <row r="5" spans="1:25">
      <c r="A5" s="13"/>
      <c r="B5" s="12" t="s">
        <v>71</v>
      </c>
      <c r="C5" s="115">
        <f>AGENDA!A19</f>
        <v>42003</v>
      </c>
      <c r="D5" s="160">
        <f>AGENDA!C22</f>
        <v>1.41666666666652</v>
      </c>
      <c r="E5" s="160">
        <f>AGENDA!C23</f>
        <v>0</v>
      </c>
      <c r="F5" s="160">
        <f>AGENDA!C24</f>
        <v>0</v>
      </c>
      <c r="G5" s="160">
        <f>AGENDA!C25</f>
        <v>1.6666666666663501</v>
      </c>
      <c r="H5" s="160">
        <f>AGENDA!C26</f>
        <v>0</v>
      </c>
      <c r="I5" s="160">
        <f>AGENDA!C27</f>
        <v>0</v>
      </c>
      <c r="J5" s="161" t="str">
        <f>AGENDA!B33</f>
        <v>erreur</v>
      </c>
      <c r="K5" s="162">
        <f>AGENDA!C28</f>
        <v>0</v>
      </c>
      <c r="L5" s="162">
        <f>AGENDA!C29</f>
        <v>0</v>
      </c>
      <c r="M5" s="162">
        <f>AGENDA!C30</f>
        <v>0</v>
      </c>
      <c r="N5" s="162">
        <f>AGENDA!C31</f>
        <v>0</v>
      </c>
      <c r="O5" s="163">
        <f>AGENDA!C32</f>
        <v>0</v>
      </c>
      <c r="P5" s="164">
        <f>AGENDA!K33</f>
        <v>0</v>
      </c>
      <c r="Q5" s="165">
        <f>AGENDA!L33</f>
        <v>0</v>
      </c>
      <c r="R5" s="166">
        <f>AGENDA!N33</f>
        <v>0</v>
      </c>
      <c r="S5" s="166">
        <f>AGENDA!O33</f>
        <v>0</v>
      </c>
      <c r="T5" s="166"/>
      <c r="U5" s="166">
        <f>AGENDA!P33</f>
        <v>0</v>
      </c>
      <c r="V5" s="172">
        <f>AGENDA!R33</f>
        <v>0</v>
      </c>
      <c r="W5" s="139">
        <f>AGENDA!S33</f>
        <v>0</v>
      </c>
    </row>
    <row r="6" spans="1:25">
      <c r="A6" s="4"/>
      <c r="B6" s="12" t="s">
        <v>71</v>
      </c>
      <c r="C6" s="115"/>
      <c r="D6" s="160"/>
      <c r="E6" s="160"/>
      <c r="F6" s="160"/>
      <c r="G6" s="160"/>
      <c r="H6" s="160"/>
      <c r="I6" s="160"/>
      <c r="J6" s="161"/>
      <c r="K6" s="162"/>
      <c r="L6" s="162"/>
      <c r="M6" s="162"/>
      <c r="N6" s="162"/>
      <c r="O6" s="163"/>
      <c r="P6" s="164"/>
      <c r="Q6" s="165"/>
      <c r="R6" s="166"/>
      <c r="S6" s="166"/>
      <c r="T6" s="167"/>
      <c r="U6" s="166"/>
      <c r="V6" s="173"/>
      <c r="W6" s="139"/>
    </row>
    <row r="7" spans="1:25">
      <c r="A7" s="4"/>
      <c r="B7" s="12" t="s">
        <v>63</v>
      </c>
      <c r="C7" s="115"/>
      <c r="D7" s="160"/>
      <c r="E7" s="160"/>
      <c r="F7" s="160"/>
      <c r="G7" s="160"/>
      <c r="H7" s="160"/>
      <c r="I7" s="160"/>
      <c r="J7" s="161"/>
      <c r="K7" s="162"/>
      <c r="L7" s="162"/>
      <c r="M7" s="162"/>
      <c r="N7" s="162"/>
      <c r="O7" s="163"/>
      <c r="P7" s="164"/>
      <c r="Q7" s="165"/>
      <c r="R7" s="166"/>
      <c r="S7" s="166"/>
      <c r="T7" s="167"/>
      <c r="U7" s="166"/>
      <c r="V7" s="173"/>
      <c r="W7" s="139"/>
    </row>
    <row r="8" spans="1:25">
      <c r="A8" s="4"/>
      <c r="B8" s="12" t="s">
        <v>72</v>
      </c>
      <c r="C8" s="115"/>
      <c r="D8" s="160"/>
      <c r="E8" s="160"/>
      <c r="F8" s="160"/>
      <c r="G8" s="160"/>
      <c r="H8" s="160"/>
      <c r="I8" s="160"/>
      <c r="J8" s="161"/>
      <c r="K8" s="162"/>
      <c r="L8" s="162"/>
      <c r="M8" s="162"/>
      <c r="N8" s="162"/>
      <c r="O8" s="163"/>
      <c r="P8" s="164"/>
      <c r="Q8" s="165"/>
      <c r="R8" s="166"/>
      <c r="S8" s="166"/>
      <c r="T8" s="167"/>
      <c r="U8" s="166"/>
      <c r="V8" s="173"/>
      <c r="W8" s="139"/>
    </row>
    <row r="9" spans="1:25">
      <c r="A9" s="4"/>
      <c r="B9" s="12" t="s">
        <v>62</v>
      </c>
      <c r="C9" s="115"/>
      <c r="D9" s="160"/>
      <c r="E9" s="160"/>
      <c r="F9" s="160"/>
      <c r="G9" s="160"/>
      <c r="H9" s="160"/>
      <c r="I9" s="160"/>
      <c r="J9" s="161"/>
      <c r="K9" s="162"/>
      <c r="L9" s="162"/>
      <c r="M9" s="162"/>
      <c r="N9" s="162"/>
      <c r="O9" s="163"/>
      <c r="P9" s="164"/>
      <c r="Q9" s="165"/>
      <c r="R9" s="166"/>
      <c r="S9" s="166"/>
      <c r="T9" s="167"/>
      <c r="U9" s="166"/>
      <c r="V9" s="173"/>
      <c r="W9" s="139"/>
    </row>
    <row r="10" spans="1:25" ht="15.75" thickBot="1">
      <c r="A10" s="4"/>
      <c r="B10" s="12" t="s">
        <v>73</v>
      </c>
      <c r="C10" s="115"/>
      <c r="D10" s="160"/>
      <c r="E10" s="160"/>
      <c r="F10" s="160"/>
      <c r="G10" s="160"/>
      <c r="H10" s="160"/>
      <c r="I10" s="160"/>
      <c r="J10" s="161"/>
      <c r="K10" s="162"/>
      <c r="L10" s="162"/>
      <c r="M10" s="162"/>
      <c r="N10" s="162"/>
      <c r="O10" s="163"/>
      <c r="P10" s="168"/>
      <c r="Q10" s="169"/>
      <c r="R10" s="167"/>
      <c r="S10" s="167"/>
      <c r="T10" s="170"/>
      <c r="U10" s="167"/>
      <c r="V10" s="172"/>
      <c r="W10" s="139"/>
    </row>
    <row r="11" spans="1:25" ht="16.5" thickTop="1" thickBot="1">
      <c r="A11" s="14"/>
      <c r="B11" s="111"/>
      <c r="C11" s="110" t="s">
        <v>74</v>
      </c>
      <c r="D11" s="112"/>
      <c r="E11" s="112"/>
      <c r="F11" s="112"/>
      <c r="G11" s="112"/>
      <c r="H11" s="113"/>
      <c r="I11" s="112"/>
      <c r="J11" s="174">
        <f>SUM(J4:J10)</f>
        <v>0.43749999999972</v>
      </c>
      <c r="K11" s="175"/>
      <c r="L11" s="175"/>
      <c r="M11" s="175"/>
      <c r="N11" s="175"/>
      <c r="O11" s="176">
        <f>SUM(O4:O10)</f>
        <v>0</v>
      </c>
      <c r="P11" s="177">
        <f>SUM(P4:P10)</f>
        <v>0</v>
      </c>
      <c r="Q11" s="178">
        <f>SUM(Q4:Q10)</f>
        <v>0</v>
      </c>
      <c r="R11" s="179">
        <f>SUM(R4:R10)</f>
        <v>0</v>
      </c>
      <c r="S11" s="179">
        <f>SUM(S4:S10)</f>
        <v>0</v>
      </c>
      <c r="T11" s="221">
        <f>SUM(U4:U10)</f>
        <v>0</v>
      </c>
      <c r="U11" s="222"/>
      <c r="V11" s="114"/>
      <c r="W11" s="140">
        <f>SUM(W4:W10)</f>
        <v>0</v>
      </c>
    </row>
    <row r="12" spans="1:25" ht="15.75" thickTop="1">
      <c r="W12" s="141"/>
    </row>
    <row r="13" spans="1: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T13" s="53"/>
      <c r="W13" s="53"/>
    </row>
    <row r="14" spans="1: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T14" s="53"/>
      <c r="W14" s="53"/>
    </row>
    <row r="15" spans="1: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T15" s="53"/>
      <c r="W15" s="53"/>
    </row>
    <row r="16" spans="1: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T16" s="53"/>
      <c r="W16" s="53"/>
    </row>
    <row r="17" spans="1:2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T17" s="53"/>
      <c r="W17" s="53"/>
    </row>
    <row r="18" spans="1:23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T18" s="53"/>
      <c r="W18" s="53"/>
    </row>
    <row r="19" spans="1:2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T19" s="53"/>
      <c r="W19" s="53"/>
    </row>
    <row r="20" spans="1:2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T20" s="53"/>
      <c r="W20" s="53"/>
    </row>
    <row r="21" spans="1:2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T21" s="53"/>
      <c r="W21" s="53"/>
    </row>
    <row r="22" spans="1:2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T22" s="53"/>
      <c r="W22" s="53"/>
    </row>
    <row r="23" spans="1:2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T23" s="53"/>
      <c r="W23" s="53"/>
    </row>
  </sheetData>
  <sheetProtection formatRows="0"/>
  <customSheetViews>
    <customSheetView guid="{4E9A2600-4B21-4209-A456-35AF72AB2872}" showGridLines="0" zeroValues="0">
      <pane ySplit="1" topLeftCell="A2" activePane="bottomLeft" state="frozen"/>
      <selection pane="bottomLeft" activeCell="F4" sqref="F4"/>
      <pageMargins left="0" right="0" top="0" bottom="0" header="0" footer="0"/>
      <printOptions horizontalCentered="1"/>
      <pageSetup paperSize="9" orientation="landscape" verticalDpi="300" r:id="rId1"/>
    </customSheetView>
  </customSheetViews>
  <mergeCells count="5">
    <mergeCell ref="B1:C1"/>
    <mergeCell ref="S1:V1"/>
    <mergeCell ref="L1:Q1"/>
    <mergeCell ref="T3:U3"/>
    <mergeCell ref="T11:U11"/>
  </mergeCells>
  <conditionalFormatting sqref="C4:C12">
    <cfRule type="expression" dxfId="3" priority="1">
      <formula>AND(C4&lt;&gt;"",COUNTIF(Fériés,C4)&gt;0)</formula>
    </cfRule>
  </conditionalFormatting>
  <dataValidations count="1">
    <dataValidation errorStyle="information" allowBlank="1" showInputMessage="1" showErrorMessage="1" error="52 semaines maxi" promptTitle="AUTOMATIQUE" sqref="S1"/>
  </dataValidations>
  <printOptions horizontalCentered="1"/>
  <pageMargins left="0" right="0" top="0" bottom="0" header="0" footer="0"/>
  <pageSetup paperSize="9" orientation="landscape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5" tint="-0.249977111117893"/>
  </sheetPr>
  <dimension ref="A1:E9"/>
  <sheetViews>
    <sheetView zoomScale="140" zoomScaleNormal="140" workbookViewId="0">
      <pane ySplit="1" topLeftCell="A2" activePane="bottomLeft" state="frozen"/>
      <selection pane="bottomLeft" activeCell="A12" sqref="A12"/>
    </sheetView>
  </sheetViews>
  <sheetFormatPr baseColWidth="10" defaultRowHeight="15"/>
  <cols>
    <col min="1" max="1" width="33.5703125" customWidth="1"/>
    <col min="2" max="2" width="31.5703125" customWidth="1"/>
    <col min="3" max="3" width="29.42578125" customWidth="1"/>
    <col min="4" max="4" width="27.140625" customWidth="1"/>
  </cols>
  <sheetData>
    <row r="1" spans="1:5" ht="44.25" customHeight="1">
      <c r="A1" s="185" t="s">
        <v>45</v>
      </c>
      <c r="B1" s="185" t="s">
        <v>46</v>
      </c>
    </row>
    <row r="2" spans="1:5" ht="20.100000000000001" customHeight="1">
      <c r="A2" s="182" t="s">
        <v>173</v>
      </c>
      <c r="B2" s="184" t="s">
        <v>50</v>
      </c>
      <c r="C2" s="2"/>
      <c r="D2" s="1"/>
      <c r="E2" s="3"/>
    </row>
    <row r="3" spans="1:5" ht="20.100000000000001" customHeight="1">
      <c r="A3" s="181" t="s">
        <v>174</v>
      </c>
      <c r="B3" s="183" t="s">
        <v>47</v>
      </c>
      <c r="C3" s="2"/>
      <c r="D3" s="1"/>
      <c r="E3" s="3"/>
    </row>
    <row r="4" spans="1:5" ht="20.100000000000001" customHeight="1">
      <c r="A4" s="2" t="s">
        <v>48</v>
      </c>
      <c r="B4" s="1" t="s">
        <v>49</v>
      </c>
      <c r="C4" s="2"/>
      <c r="D4" s="1"/>
      <c r="E4" s="3"/>
    </row>
    <row r="5" spans="1:5" ht="20.100000000000001" customHeight="1"/>
    <row r="6" spans="1:5" ht="20.100000000000001" customHeight="1"/>
    <row r="7" spans="1:5" ht="20.100000000000001" customHeight="1"/>
    <row r="8" spans="1:5" ht="20.100000000000001" customHeight="1"/>
    <row r="9" spans="1:5" ht="20.100000000000001" customHeight="1"/>
  </sheetData>
  <sortState ref="A2:C839">
    <sortCondition ref="A1"/>
    <sortCondition ref="B1"/>
  </sortState>
  <customSheetViews>
    <customSheetView guid="{4E9A2600-4B21-4209-A456-35AF72AB2872}">
      <pane ySplit="1" topLeftCell="A476" activePane="bottomLeft" state="frozen"/>
      <selection pane="bottomLeft" activeCell="E503" sqref="E503"/>
      <pageMargins left="0.7" right="0.7" top="0.75" bottom="0.75" header="0.3" footer="0.3"/>
    </customSheetView>
  </customSheetView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97"/>
  <sheetViews>
    <sheetView topLeftCell="A67" workbookViewId="0">
      <selection activeCell="A85" sqref="A85"/>
    </sheetView>
  </sheetViews>
  <sheetFormatPr baseColWidth="10" defaultRowHeight="15"/>
  <cols>
    <col min="1" max="1" width="9.140625" style="53" customWidth="1"/>
    <col min="2" max="3" width="18" style="53" customWidth="1"/>
    <col min="4" max="4" width="26.42578125" style="53" customWidth="1"/>
    <col min="5" max="5" width="19.28515625" style="53" customWidth="1"/>
    <col min="6" max="6" width="8.5703125" style="53" customWidth="1"/>
    <col min="7" max="7" width="9.140625" style="53" customWidth="1"/>
    <col min="8" max="8" width="26" style="53" customWidth="1"/>
    <col min="9" max="9" width="21.85546875" style="53" customWidth="1"/>
    <col min="10" max="10" width="24.28515625" style="53" customWidth="1"/>
    <col min="11" max="11" width="11.42578125" style="53"/>
    <col min="12" max="12" width="23.140625" style="53" customWidth="1"/>
    <col min="13" max="13" width="10.28515625" style="53" customWidth="1"/>
    <col min="14" max="14" width="11.42578125" style="53"/>
    <col min="15" max="15" width="17.140625" style="53" customWidth="1"/>
    <col min="16" max="16" width="8" style="53" customWidth="1"/>
    <col min="17" max="17" width="28.7109375" style="53" customWidth="1"/>
    <col min="18" max="18" width="21.140625" customWidth="1"/>
  </cols>
  <sheetData>
    <row r="1" spans="1:18">
      <c r="A1" s="40" t="s">
        <v>0</v>
      </c>
      <c r="B1" s="84" t="s">
        <v>1</v>
      </c>
      <c r="C1" s="32" t="s">
        <v>2</v>
      </c>
      <c r="D1" s="33" t="s">
        <v>3</v>
      </c>
      <c r="E1" s="41" t="s">
        <v>4</v>
      </c>
      <c r="F1" s="41" t="s">
        <v>59</v>
      </c>
      <c r="G1" s="41" t="s">
        <v>77</v>
      </c>
      <c r="H1" s="54" t="s">
        <v>6</v>
      </c>
      <c r="I1" s="54"/>
      <c r="K1" s="85" t="s">
        <v>86</v>
      </c>
      <c r="L1" s="86" t="s">
        <v>7</v>
      </c>
      <c r="M1" s="59" t="s">
        <v>8</v>
      </c>
      <c r="N1" s="87" t="s">
        <v>9</v>
      </c>
      <c r="O1" s="88" t="s">
        <v>10</v>
      </c>
      <c r="P1" s="89" t="s">
        <v>53</v>
      </c>
      <c r="Q1" s="188" t="s">
        <v>78</v>
      </c>
      <c r="R1" s="186" t="s">
        <v>139</v>
      </c>
    </row>
    <row r="2" spans="1:18">
      <c r="A2" s="45">
        <v>1.2916666666665999</v>
      </c>
      <c r="B2" s="90" t="s">
        <v>83</v>
      </c>
      <c r="C2" s="34" t="s">
        <v>83</v>
      </c>
      <c r="D2" s="34" t="s">
        <v>127</v>
      </c>
      <c r="E2" s="36" t="s">
        <v>116</v>
      </c>
      <c r="F2" s="36">
        <v>1</v>
      </c>
      <c r="G2" s="36">
        <v>12</v>
      </c>
      <c r="H2" s="26">
        <f>DATE(AGENDA!V1,1,1)</f>
        <v>42005</v>
      </c>
      <c r="I2" s="55" t="s">
        <v>11</v>
      </c>
      <c r="K2" s="91" t="s">
        <v>12</v>
      </c>
      <c r="L2" s="92" t="s">
        <v>170</v>
      </c>
      <c r="M2" s="93">
        <v>0</v>
      </c>
      <c r="N2" s="94">
        <v>1</v>
      </c>
      <c r="O2" s="95" t="s">
        <v>13</v>
      </c>
      <c r="P2" s="96">
        <v>2014</v>
      </c>
      <c r="Q2" s="188" t="s">
        <v>128</v>
      </c>
      <c r="R2" s="186" t="s">
        <v>140</v>
      </c>
    </row>
    <row r="3" spans="1:18">
      <c r="A3" s="45">
        <v>1.30208333333326</v>
      </c>
      <c r="B3" s="51" t="s">
        <v>84</v>
      </c>
      <c r="C3" s="34" t="s">
        <v>83</v>
      </c>
      <c r="D3" s="34" t="s">
        <v>89</v>
      </c>
      <c r="E3" s="50" t="s">
        <v>117</v>
      </c>
      <c r="F3" s="36">
        <v>2</v>
      </c>
      <c r="G3" s="36">
        <v>24</v>
      </c>
      <c r="H3" s="58">
        <f>J3+1</f>
        <v>42100</v>
      </c>
      <c r="I3" s="55" t="s">
        <v>15</v>
      </c>
      <c r="J3" s="56">
        <f>DATE(AGENDA!V1,3,29.56+0.979*MOD(204-11*MOD(AGENDA!V1,19),30)- WEEKDAY(DATE(AGENDA!V1,3,28.56+0.979*MOD(204-11*MOD(AGENDA!V1,19),30))))</f>
        <v>42099</v>
      </c>
      <c r="K3" s="91" t="s">
        <v>16</v>
      </c>
      <c r="L3" s="92" t="s">
        <v>171</v>
      </c>
      <c r="M3" s="93">
        <v>1.0416666666666666E-2</v>
      </c>
      <c r="N3" s="97">
        <v>2</v>
      </c>
      <c r="O3" s="95" t="s">
        <v>17</v>
      </c>
      <c r="P3" s="96">
        <v>2015</v>
      </c>
      <c r="Q3" s="188" t="s">
        <v>79</v>
      </c>
      <c r="R3" s="186" t="s">
        <v>141</v>
      </c>
    </row>
    <row r="4" spans="1:18">
      <c r="A4" s="45">
        <v>1.3124999999999201</v>
      </c>
      <c r="B4" s="52" t="s">
        <v>75</v>
      </c>
      <c r="C4" s="34" t="s">
        <v>83</v>
      </c>
      <c r="D4" s="34" t="s">
        <v>154</v>
      </c>
      <c r="E4" s="50" t="s">
        <v>119</v>
      </c>
      <c r="F4" s="50"/>
      <c r="G4" s="36">
        <v>36</v>
      </c>
      <c r="H4" s="58">
        <f>DATE(AGENDA!V1,5,1)</f>
        <v>42125</v>
      </c>
      <c r="I4" s="55" t="s">
        <v>18</v>
      </c>
      <c r="K4" s="91"/>
      <c r="L4" s="92" t="s">
        <v>172</v>
      </c>
      <c r="M4" s="93">
        <v>2.0833333333333332E-2</v>
      </c>
      <c r="N4" s="98"/>
      <c r="O4" s="95" t="s">
        <v>22</v>
      </c>
      <c r="P4" s="96">
        <v>2016</v>
      </c>
      <c r="Q4" s="188" t="s">
        <v>102</v>
      </c>
      <c r="R4" s="186" t="s">
        <v>167</v>
      </c>
    </row>
    <row r="5" spans="1:18">
      <c r="A5" s="45">
        <v>1.3229166666665799</v>
      </c>
      <c r="B5" s="99" t="s">
        <v>19</v>
      </c>
      <c r="C5" s="34" t="s">
        <v>83</v>
      </c>
      <c r="D5" s="34" t="s">
        <v>88</v>
      </c>
      <c r="E5" s="50" t="s">
        <v>120</v>
      </c>
      <c r="F5" s="50"/>
      <c r="G5" s="36">
        <v>48</v>
      </c>
      <c r="H5" s="58">
        <f>DATE(AGENDA!V1,5,8)</f>
        <v>42132</v>
      </c>
      <c r="I5" s="55" t="s">
        <v>21</v>
      </c>
      <c r="K5" s="91"/>
      <c r="L5" s="92"/>
      <c r="M5" s="93">
        <v>3.125E-2</v>
      </c>
      <c r="N5" s="98"/>
      <c r="O5" s="100" t="s">
        <v>121</v>
      </c>
      <c r="P5" s="96">
        <v>2017</v>
      </c>
      <c r="Q5" s="188" t="s">
        <v>149</v>
      </c>
      <c r="R5" s="186" t="s">
        <v>168</v>
      </c>
    </row>
    <row r="6" spans="1:18">
      <c r="A6" s="45">
        <v>1.33333333333324</v>
      </c>
      <c r="B6" s="49" t="s">
        <v>82</v>
      </c>
      <c r="C6" s="34" t="s">
        <v>83</v>
      </c>
      <c r="D6" s="34" t="s">
        <v>24</v>
      </c>
      <c r="E6" s="50" t="s">
        <v>122</v>
      </c>
      <c r="F6" s="50"/>
      <c r="G6" s="36">
        <v>60</v>
      </c>
      <c r="H6" s="58">
        <f>J3+39</f>
        <v>42138</v>
      </c>
      <c r="I6" s="55" t="s">
        <v>26</v>
      </c>
      <c r="K6" s="91"/>
      <c r="L6" s="92"/>
      <c r="M6" s="93">
        <v>4.1666666666666699E-2</v>
      </c>
      <c r="N6" s="98"/>
      <c r="O6" s="95" t="s">
        <v>27</v>
      </c>
      <c r="P6" s="96">
        <v>2018</v>
      </c>
      <c r="Q6" s="188" t="s">
        <v>150</v>
      </c>
      <c r="R6" s="186" t="s">
        <v>99</v>
      </c>
    </row>
    <row r="7" spans="1:18">
      <c r="A7" s="45">
        <v>1.3437499999999001</v>
      </c>
      <c r="B7" s="101" t="s">
        <v>85</v>
      </c>
      <c r="C7" s="34" t="s">
        <v>83</v>
      </c>
      <c r="D7" s="34" t="s">
        <v>156</v>
      </c>
      <c r="E7" s="50" t="s">
        <v>142</v>
      </c>
      <c r="F7" s="50"/>
      <c r="G7" s="50"/>
      <c r="H7" s="58">
        <f>J3+50</f>
        <v>42149</v>
      </c>
      <c r="I7" s="55" t="s">
        <v>29</v>
      </c>
      <c r="K7" s="91"/>
      <c r="L7" s="92"/>
      <c r="M7" s="93">
        <v>5.2083333333333301E-2</v>
      </c>
      <c r="O7" s="48"/>
      <c r="P7" s="96">
        <v>2019</v>
      </c>
      <c r="Q7" s="188" t="s">
        <v>151</v>
      </c>
      <c r="R7" s="186" t="s">
        <v>41</v>
      </c>
    </row>
    <row r="8" spans="1:18" ht="24" customHeight="1">
      <c r="A8" s="45">
        <v>1.3541666666665599</v>
      </c>
      <c r="C8" s="34" t="s">
        <v>83</v>
      </c>
      <c r="D8" s="34" t="s">
        <v>155</v>
      </c>
      <c r="E8" s="50" t="s">
        <v>143</v>
      </c>
      <c r="F8" s="50"/>
      <c r="G8" s="50"/>
      <c r="H8" s="58">
        <f>DATE(AGENDA!V1,7,14)</f>
        <v>42199</v>
      </c>
      <c r="I8" s="55" t="s">
        <v>30</v>
      </c>
      <c r="J8" s="56">
        <f>J3+49</f>
        <v>42148</v>
      </c>
      <c r="K8" s="91"/>
      <c r="L8" s="92"/>
      <c r="M8" s="93">
        <v>6.25E-2</v>
      </c>
      <c r="O8" s="48"/>
      <c r="P8" s="96">
        <v>2020</v>
      </c>
      <c r="Q8" s="188" t="s">
        <v>152</v>
      </c>
      <c r="R8" s="186" t="s">
        <v>148</v>
      </c>
    </row>
    <row r="9" spans="1:18">
      <c r="A9" s="45">
        <v>1.36458333333322</v>
      </c>
      <c r="C9" s="34" t="s">
        <v>83</v>
      </c>
      <c r="D9" s="34" t="s">
        <v>91</v>
      </c>
      <c r="E9" s="50" t="s">
        <v>144</v>
      </c>
      <c r="F9" s="35"/>
      <c r="G9" s="35"/>
      <c r="H9" s="58">
        <f>DATE(AGENDA!V1,8,15)</f>
        <v>42231</v>
      </c>
      <c r="I9" s="55" t="s">
        <v>31</v>
      </c>
      <c r="K9" s="91"/>
      <c r="L9" s="92"/>
      <c r="M9" s="93">
        <v>7.2916666666666699E-2</v>
      </c>
      <c r="O9" s="48"/>
      <c r="P9" s="96">
        <v>2021</v>
      </c>
      <c r="R9" s="186" t="s">
        <v>147</v>
      </c>
    </row>
    <row r="10" spans="1:18">
      <c r="A10" s="45">
        <v>1.3749999999998801</v>
      </c>
      <c r="C10" s="34" t="s">
        <v>83</v>
      </c>
      <c r="D10" s="34" t="s">
        <v>129</v>
      </c>
      <c r="E10" s="50" t="s">
        <v>145</v>
      </c>
      <c r="F10" s="35"/>
      <c r="G10" s="35"/>
      <c r="H10" s="58">
        <f>DATE(AGENDA!V1,11,1)</f>
        <v>42309</v>
      </c>
      <c r="I10" s="55" t="s">
        <v>76</v>
      </c>
      <c r="K10" s="92"/>
      <c r="L10" s="92"/>
      <c r="M10" s="93">
        <v>8.3333333333333301E-2</v>
      </c>
      <c r="O10" s="48"/>
      <c r="P10" s="96">
        <v>2022</v>
      </c>
      <c r="R10" s="187" t="s">
        <v>42</v>
      </c>
    </row>
    <row r="11" spans="1:18">
      <c r="A11" s="45">
        <v>1.38541666666654</v>
      </c>
      <c r="C11" s="34" t="s">
        <v>83</v>
      </c>
      <c r="D11" s="34" t="s">
        <v>14</v>
      </c>
      <c r="E11" s="35" t="s">
        <v>175</v>
      </c>
      <c r="F11" s="35"/>
      <c r="G11" s="35"/>
      <c r="H11" s="58">
        <f>DATE(AGENDA!V1,11,11)</f>
        <v>42319</v>
      </c>
      <c r="I11" s="55" t="s">
        <v>32</v>
      </c>
      <c r="K11" s="30"/>
      <c r="L11" s="92"/>
      <c r="M11" s="93">
        <v>9.375E-2</v>
      </c>
      <c r="O11" s="48"/>
      <c r="P11" s="96">
        <v>2023</v>
      </c>
      <c r="R11" s="186" t="s">
        <v>94</v>
      </c>
    </row>
    <row r="12" spans="1:18">
      <c r="A12" s="45">
        <v>1.3958333333332</v>
      </c>
      <c r="C12" s="34" t="s">
        <v>83</v>
      </c>
      <c r="D12" s="34" t="s">
        <v>118</v>
      </c>
      <c r="E12" s="35" t="s">
        <v>25</v>
      </c>
      <c r="F12" s="35"/>
      <c r="G12" s="35"/>
      <c r="H12" s="58">
        <f>DATE(AGENDA!V1,12,25)</f>
        <v>42363</v>
      </c>
      <c r="I12" s="55" t="s">
        <v>33</v>
      </c>
      <c r="K12" s="30"/>
      <c r="L12" s="92"/>
      <c r="M12" s="93">
        <v>0.104166666666667</v>
      </c>
      <c r="P12" s="96">
        <v>2024</v>
      </c>
      <c r="R12" s="186" t="s">
        <v>44</v>
      </c>
    </row>
    <row r="13" spans="1:18">
      <c r="A13" s="45">
        <v>1.4062499999998599</v>
      </c>
      <c r="C13" s="34" t="s">
        <v>83</v>
      </c>
      <c r="D13" s="34" t="s">
        <v>160</v>
      </c>
      <c r="E13" s="35" t="s">
        <v>28</v>
      </c>
      <c r="F13" s="35"/>
      <c r="G13" s="35"/>
      <c r="H13" s="58">
        <f>DATE(AGENDA!V1+1,1,1)</f>
        <v>42370</v>
      </c>
      <c r="I13" s="55" t="s">
        <v>11</v>
      </c>
      <c r="K13" s="30"/>
      <c r="L13" s="92"/>
      <c r="M13" s="93">
        <v>0.114583333333333</v>
      </c>
      <c r="P13" s="96">
        <v>2025</v>
      </c>
      <c r="R13" s="186" t="s">
        <v>146</v>
      </c>
    </row>
    <row r="14" spans="1:18">
      <c r="A14" s="45">
        <v>1.41666666666652</v>
      </c>
      <c r="C14" s="34" t="s">
        <v>83</v>
      </c>
      <c r="D14" s="34" t="s">
        <v>27</v>
      </c>
      <c r="E14" s="46" t="s">
        <v>27</v>
      </c>
      <c r="F14" s="35"/>
      <c r="G14" s="35"/>
      <c r="K14" s="30"/>
      <c r="M14" s="93">
        <v>0.125</v>
      </c>
      <c r="P14" s="96">
        <v>2026</v>
      </c>
      <c r="R14" s="186" t="s">
        <v>95</v>
      </c>
    </row>
    <row r="15" spans="1:18">
      <c r="A15" s="45">
        <v>1.4374999999998399</v>
      </c>
      <c r="C15" s="35" t="s">
        <v>84</v>
      </c>
      <c r="D15" s="35" t="s">
        <v>89</v>
      </c>
      <c r="E15" s="35"/>
      <c r="F15" s="35"/>
      <c r="G15" s="35"/>
      <c r="K15" s="30"/>
      <c r="M15" s="93">
        <v>0.13541666666666699</v>
      </c>
      <c r="R15" s="186" t="s">
        <v>96</v>
      </c>
    </row>
    <row r="16" spans="1:18">
      <c r="A16" s="45">
        <v>1.4479166666665</v>
      </c>
      <c r="C16" s="35" t="s">
        <v>84</v>
      </c>
      <c r="D16" s="35" t="s">
        <v>153</v>
      </c>
      <c r="E16" s="35"/>
      <c r="F16" s="35"/>
      <c r="G16" s="35"/>
      <c r="K16" s="30"/>
      <c r="M16" s="93">
        <v>0.14583333333333301</v>
      </c>
      <c r="R16" s="186" t="s">
        <v>92</v>
      </c>
    </row>
    <row r="17" spans="1:18">
      <c r="A17" s="45">
        <v>1.4583333333331601</v>
      </c>
      <c r="C17" s="35" t="s">
        <v>84</v>
      </c>
      <c r="D17" s="35" t="s">
        <v>80</v>
      </c>
      <c r="E17" s="35"/>
      <c r="F17" s="51"/>
      <c r="G17" s="44"/>
      <c r="H17" s="104"/>
      <c r="M17" s="93">
        <v>0.15625</v>
      </c>
      <c r="R17" s="186" t="s">
        <v>93</v>
      </c>
    </row>
    <row r="18" spans="1:18" ht="18.75">
      <c r="A18" s="45">
        <v>1.4687499999998199</v>
      </c>
      <c r="C18" s="35" t="s">
        <v>84</v>
      </c>
      <c r="D18" s="35" t="s">
        <v>90</v>
      </c>
      <c r="E18" s="35"/>
      <c r="F18" s="51"/>
      <c r="G18" s="44"/>
      <c r="H18" s="105"/>
      <c r="K18" s="30"/>
      <c r="M18" s="93">
        <v>0.16666666666666699</v>
      </c>
      <c r="P18" s="27"/>
      <c r="R18" s="186" t="s">
        <v>38</v>
      </c>
    </row>
    <row r="19" spans="1:18">
      <c r="A19" s="45">
        <v>1.47916666666648</v>
      </c>
      <c r="C19" s="35" t="s">
        <v>84</v>
      </c>
      <c r="D19" s="35" t="s">
        <v>14</v>
      </c>
      <c r="E19" s="35"/>
      <c r="F19" s="51"/>
      <c r="G19" s="44"/>
      <c r="K19" s="30"/>
      <c r="M19" s="93">
        <v>0.17708333333333501</v>
      </c>
      <c r="R19" s="186" t="s">
        <v>39</v>
      </c>
    </row>
    <row r="20" spans="1:18">
      <c r="A20" s="45">
        <v>1.4895833333331401</v>
      </c>
      <c r="C20" s="35" t="s">
        <v>84</v>
      </c>
      <c r="D20" s="35" t="s">
        <v>129</v>
      </c>
      <c r="E20" s="46"/>
      <c r="F20" s="52"/>
      <c r="K20" s="30"/>
      <c r="M20" s="93">
        <v>0.187500000000002</v>
      </c>
      <c r="N20" s="57"/>
      <c r="R20" s="186" t="s">
        <v>40</v>
      </c>
    </row>
    <row r="21" spans="1:18">
      <c r="A21" s="45">
        <v>1.4999999999997999</v>
      </c>
      <c r="C21" s="35" t="s">
        <v>84</v>
      </c>
      <c r="D21" s="35" t="s">
        <v>157</v>
      </c>
      <c r="E21" s="35"/>
      <c r="F21" s="52"/>
      <c r="K21" s="30"/>
      <c r="M21" s="93">
        <v>0.19791666666666899</v>
      </c>
      <c r="N21" s="28"/>
      <c r="P21" s="28"/>
      <c r="R21" s="31"/>
    </row>
    <row r="22" spans="1:18">
      <c r="A22" s="45">
        <v>1.51041666666646</v>
      </c>
      <c r="C22" s="35" t="s">
        <v>84</v>
      </c>
      <c r="D22" s="35" t="s">
        <v>91</v>
      </c>
      <c r="E22" s="42"/>
      <c r="F22" s="48"/>
      <c r="G22" s="48"/>
      <c r="K22" s="30"/>
      <c r="L22" s="57"/>
      <c r="M22" s="93">
        <v>0.20833333333333601</v>
      </c>
      <c r="R22" s="31"/>
    </row>
    <row r="23" spans="1:18" ht="18.75">
      <c r="A23" s="45">
        <v>1.5208333333331101</v>
      </c>
      <c r="C23" s="35" t="s">
        <v>84</v>
      </c>
      <c r="D23" s="35" t="s">
        <v>98</v>
      </c>
      <c r="E23" s="42"/>
      <c r="F23" s="48"/>
      <c r="G23" s="48"/>
      <c r="K23" s="30"/>
      <c r="L23" s="27"/>
      <c r="M23" s="93">
        <v>0.218750000000003</v>
      </c>
      <c r="R23" s="31"/>
    </row>
    <row r="24" spans="1:18" ht="18.75">
      <c r="A24" s="45">
        <v>1.53124999999978</v>
      </c>
      <c r="C24" s="35" t="s">
        <v>84</v>
      </c>
      <c r="D24" s="35" t="s">
        <v>130</v>
      </c>
      <c r="F24" s="48"/>
      <c r="G24" s="48"/>
      <c r="K24" s="30"/>
      <c r="M24" s="93">
        <v>0.22916666666666999</v>
      </c>
      <c r="O24" s="27"/>
      <c r="R24" s="31"/>
    </row>
    <row r="25" spans="1:18">
      <c r="A25" s="45">
        <v>1.54166666666644</v>
      </c>
      <c r="C25" s="35" t="s">
        <v>84</v>
      </c>
      <c r="D25" s="35" t="s">
        <v>159</v>
      </c>
      <c r="E25" s="43"/>
      <c r="K25" s="30"/>
      <c r="L25" s="57"/>
      <c r="M25" s="93">
        <v>0.23958333333333701</v>
      </c>
      <c r="R25" s="31"/>
    </row>
    <row r="26" spans="1:18" ht="19.5">
      <c r="A26" s="45">
        <v>1.5520833333330999</v>
      </c>
      <c r="C26" s="35" t="s">
        <v>84</v>
      </c>
      <c r="D26" s="35" t="s">
        <v>27</v>
      </c>
      <c r="E26" s="102"/>
      <c r="M26" s="93">
        <v>0.250000000000004</v>
      </c>
      <c r="R26" s="31"/>
    </row>
    <row r="27" spans="1:18" ht="15.75">
      <c r="A27" s="45">
        <v>1.56249999999976</v>
      </c>
      <c r="C27" s="37" t="s">
        <v>19</v>
      </c>
      <c r="D27" s="37" t="s">
        <v>123</v>
      </c>
      <c r="E27" s="103"/>
      <c r="M27" s="93">
        <v>0.27083333333333798</v>
      </c>
      <c r="R27" s="31"/>
    </row>
    <row r="28" spans="1:18" ht="15.75">
      <c r="A28" s="45">
        <v>1.5729166666664101</v>
      </c>
      <c r="C28" s="37" t="s">
        <v>19</v>
      </c>
      <c r="D28" s="37" t="s">
        <v>158</v>
      </c>
      <c r="E28" s="103"/>
      <c r="K28" s="30"/>
      <c r="M28" s="93">
        <v>0.281250000000005</v>
      </c>
      <c r="R28" s="31"/>
    </row>
    <row r="29" spans="1:18" ht="15.75">
      <c r="A29" s="45">
        <v>1.5833333333330699</v>
      </c>
      <c r="C29" s="37" t="s">
        <v>19</v>
      </c>
      <c r="D29" s="37" t="s">
        <v>35</v>
      </c>
      <c r="E29" s="103"/>
      <c r="M29" s="93">
        <v>0.29166666666667201</v>
      </c>
      <c r="R29" s="31"/>
    </row>
    <row r="30" spans="1:18" ht="15.75">
      <c r="A30" s="45">
        <v>1.59374999999973</v>
      </c>
      <c r="C30" s="37" t="s">
        <v>19</v>
      </c>
      <c r="D30" s="37" t="s">
        <v>159</v>
      </c>
      <c r="E30" s="103"/>
      <c r="M30" s="93">
        <v>0.30208333333333898</v>
      </c>
    </row>
    <row r="31" spans="1:18" ht="15.75">
      <c r="A31" s="45">
        <v>1.6041666666663901</v>
      </c>
      <c r="C31" s="37" t="s">
        <v>19</v>
      </c>
      <c r="D31" s="37" t="s">
        <v>124</v>
      </c>
      <c r="E31" s="103"/>
      <c r="M31" s="93">
        <v>0.312500000000006</v>
      </c>
    </row>
    <row r="32" spans="1:18" ht="15.75">
      <c r="A32" s="45">
        <v>1.6145833333330499</v>
      </c>
      <c r="C32" s="37" t="s">
        <v>19</v>
      </c>
      <c r="D32" s="38" t="s">
        <v>36</v>
      </c>
      <c r="E32" s="103"/>
      <c r="M32" s="93">
        <v>0.32291666666667301</v>
      </c>
    </row>
    <row r="33" spans="1:13">
      <c r="A33" s="45">
        <v>1.62499999999971</v>
      </c>
      <c r="C33" s="37" t="s">
        <v>19</v>
      </c>
      <c r="D33" s="38" t="s">
        <v>27</v>
      </c>
      <c r="M33" s="93">
        <v>0.33333333333333998</v>
      </c>
    </row>
    <row r="34" spans="1:13">
      <c r="A34" s="45">
        <v>1.6354166666663701</v>
      </c>
      <c r="C34" s="39" t="s">
        <v>75</v>
      </c>
      <c r="D34" s="39" t="s">
        <v>100</v>
      </c>
      <c r="E34" s="47"/>
      <c r="M34" s="93">
        <v>0.34375000000000699</v>
      </c>
    </row>
    <row r="35" spans="1:13">
      <c r="A35" s="45">
        <v>1.6458333333330299</v>
      </c>
      <c r="C35" s="39" t="s">
        <v>75</v>
      </c>
      <c r="D35" s="39" t="s">
        <v>162</v>
      </c>
      <c r="E35" s="48"/>
      <c r="M35" s="93">
        <v>0.35416666666667401</v>
      </c>
    </row>
    <row r="36" spans="1:13">
      <c r="A36" s="45">
        <v>1.65624999999969</v>
      </c>
      <c r="C36" s="39" t="s">
        <v>75</v>
      </c>
      <c r="D36" s="39" t="s">
        <v>163</v>
      </c>
      <c r="E36" s="48"/>
      <c r="M36" s="93">
        <v>0.36458333333334098</v>
      </c>
    </row>
    <row r="37" spans="1:13">
      <c r="A37" s="45">
        <v>1.6666666666663501</v>
      </c>
      <c r="C37" s="39" t="s">
        <v>75</v>
      </c>
      <c r="D37" s="39" t="s">
        <v>164</v>
      </c>
      <c r="E37" s="48"/>
      <c r="M37" s="93">
        <v>0.37500000000000799</v>
      </c>
    </row>
    <row r="38" spans="1:13">
      <c r="A38" s="45">
        <v>1.67708333333301</v>
      </c>
      <c r="C38" s="39" t="s">
        <v>75</v>
      </c>
      <c r="D38" s="39" t="s">
        <v>161</v>
      </c>
      <c r="E38" s="48"/>
      <c r="M38" s="93">
        <v>0.38541666666667501</v>
      </c>
    </row>
    <row r="39" spans="1:13">
      <c r="A39" s="45">
        <v>1.68749999999967</v>
      </c>
      <c r="C39" s="39" t="s">
        <v>75</v>
      </c>
      <c r="D39" s="39" t="s">
        <v>131</v>
      </c>
      <c r="E39" s="48"/>
      <c r="M39" s="93">
        <v>0.39583333333334197</v>
      </c>
    </row>
    <row r="40" spans="1:13">
      <c r="A40" s="45">
        <v>1.6979166666663299</v>
      </c>
      <c r="C40" s="39" t="s">
        <v>75</v>
      </c>
      <c r="D40" s="39" t="s">
        <v>132</v>
      </c>
      <c r="E40" s="49"/>
      <c r="M40" s="93">
        <v>0.40625000000000899</v>
      </c>
    </row>
    <row r="41" spans="1:13">
      <c r="A41" s="45">
        <v>1.70833333333299</v>
      </c>
      <c r="C41" s="39" t="s">
        <v>75</v>
      </c>
      <c r="D41" s="39" t="s">
        <v>133</v>
      </c>
      <c r="E41" s="49"/>
      <c r="M41" s="93">
        <v>0.41666666666667601</v>
      </c>
    </row>
    <row r="42" spans="1:13">
      <c r="A42" s="45">
        <v>1.7187499999996501</v>
      </c>
      <c r="C42" s="39" t="s">
        <v>75</v>
      </c>
      <c r="D42" s="39" t="s">
        <v>125</v>
      </c>
      <c r="E42" s="49"/>
      <c r="M42" s="93">
        <v>0.42708333333334297</v>
      </c>
    </row>
    <row r="43" spans="1:13" ht="18.75">
      <c r="A43" s="45">
        <v>1.7291666666663099</v>
      </c>
      <c r="C43" s="39" t="s">
        <v>75</v>
      </c>
      <c r="D43" s="39" t="s">
        <v>134</v>
      </c>
      <c r="E43" s="49"/>
      <c r="L43" s="27"/>
      <c r="M43" s="93">
        <v>0.43750000000000999</v>
      </c>
    </row>
    <row r="44" spans="1:13">
      <c r="A44" s="45">
        <v>1.73958333333297</v>
      </c>
      <c r="C44" s="39" t="s">
        <v>75</v>
      </c>
      <c r="D44" s="39" t="s">
        <v>20</v>
      </c>
      <c r="E44" s="49"/>
      <c r="M44" s="93">
        <v>0.44791666666667701</v>
      </c>
    </row>
    <row r="45" spans="1:13">
      <c r="A45" s="45">
        <v>1.7499999999996301</v>
      </c>
      <c r="C45" s="39" t="s">
        <v>75</v>
      </c>
      <c r="D45" s="39" t="s">
        <v>34</v>
      </c>
      <c r="E45" s="48"/>
      <c r="M45" s="93">
        <v>0.45833333333334397</v>
      </c>
    </row>
    <row r="46" spans="1:13">
      <c r="A46" s="45">
        <v>1.7604166666662899</v>
      </c>
      <c r="C46" s="39" t="s">
        <v>75</v>
      </c>
      <c r="D46" s="39" t="s">
        <v>130</v>
      </c>
      <c r="M46" s="93">
        <v>0.46875000000001099</v>
      </c>
    </row>
    <row r="47" spans="1:13">
      <c r="A47" s="45">
        <v>1.77083333333295</v>
      </c>
      <c r="C47" s="39" t="s">
        <v>75</v>
      </c>
      <c r="D47" s="39" t="s">
        <v>165</v>
      </c>
      <c r="M47" s="93">
        <v>0.47916666666667801</v>
      </c>
    </row>
    <row r="48" spans="1:13">
      <c r="A48" s="45">
        <v>1.7812499999996101</v>
      </c>
      <c r="C48" s="39" t="s">
        <v>75</v>
      </c>
      <c r="D48" s="39" t="s">
        <v>166</v>
      </c>
      <c r="M48" s="93">
        <v>0.48958333333334503</v>
      </c>
    </row>
    <row r="49" spans="1:13">
      <c r="A49" s="45">
        <v>1.7916666666662699</v>
      </c>
      <c r="C49" s="39" t="s">
        <v>75</v>
      </c>
      <c r="D49" s="39" t="s">
        <v>37</v>
      </c>
      <c r="M49" s="93">
        <v>0.50000000000001199</v>
      </c>
    </row>
    <row r="50" spans="1:13">
      <c r="A50" s="45">
        <v>1.80208333333293</v>
      </c>
      <c r="C50" s="39" t="s">
        <v>75</v>
      </c>
      <c r="D50" s="39" t="s">
        <v>81</v>
      </c>
      <c r="M50" s="93">
        <v>0.51041666666667895</v>
      </c>
    </row>
    <row r="51" spans="1:13">
      <c r="A51" s="45">
        <v>1.8124999999995901</v>
      </c>
      <c r="C51" s="39" t="s">
        <v>75</v>
      </c>
      <c r="D51" s="39" t="s">
        <v>27</v>
      </c>
      <c r="M51" s="93">
        <v>0.52083333333334603</v>
      </c>
    </row>
    <row r="52" spans="1:13">
      <c r="A52" s="45">
        <v>1.82291666666625</v>
      </c>
      <c r="C52" s="36" t="s">
        <v>23</v>
      </c>
      <c r="D52" s="36" t="s">
        <v>38</v>
      </c>
      <c r="M52" s="93">
        <v>0.53125000000001299</v>
      </c>
    </row>
    <row r="53" spans="1:13">
      <c r="A53" s="45">
        <v>1.83333333333291</v>
      </c>
      <c r="C53" s="36" t="s">
        <v>23</v>
      </c>
      <c r="D53" s="36" t="s">
        <v>39</v>
      </c>
      <c r="M53" s="93">
        <v>0.54166666666667995</v>
      </c>
    </row>
    <row r="54" spans="1:13">
      <c r="A54" s="45">
        <v>1.8437499999995699</v>
      </c>
      <c r="C54" s="36" t="s">
        <v>23</v>
      </c>
      <c r="D54" s="36" t="s">
        <v>40</v>
      </c>
      <c r="M54" s="93">
        <v>0.55208333333334703</v>
      </c>
    </row>
    <row r="55" spans="1:13">
      <c r="A55" s="45">
        <v>1.85416666666623</v>
      </c>
      <c r="C55" s="36" t="s">
        <v>23</v>
      </c>
      <c r="D55" s="36" t="s">
        <v>126</v>
      </c>
      <c r="L55" s="29"/>
      <c r="M55" s="93">
        <v>0.56250000000001399</v>
      </c>
    </row>
    <row r="56" spans="1:13">
      <c r="A56" s="45">
        <v>1.8645833333328901</v>
      </c>
      <c r="C56" s="36" t="s">
        <v>23</v>
      </c>
      <c r="D56" s="36" t="s">
        <v>27</v>
      </c>
      <c r="M56" s="93">
        <v>0.57291666666668095</v>
      </c>
    </row>
    <row r="57" spans="1:13">
      <c r="A57" s="45">
        <v>1.8749999999995499</v>
      </c>
      <c r="C57" s="31" t="s">
        <v>85</v>
      </c>
      <c r="D57" s="31" t="s">
        <v>99</v>
      </c>
      <c r="M57" s="93">
        <v>0.58333333333334803</v>
      </c>
    </row>
    <row r="58" spans="1:13">
      <c r="A58" s="45">
        <v>1.88541666666621</v>
      </c>
      <c r="C58" s="31" t="s">
        <v>85</v>
      </c>
      <c r="D58" s="31" t="s">
        <v>41</v>
      </c>
      <c r="M58" s="93">
        <v>0.59375000000001499</v>
      </c>
    </row>
    <row r="59" spans="1:13">
      <c r="A59" s="45">
        <v>1.8958333333328701</v>
      </c>
      <c r="C59" s="31" t="s">
        <v>85</v>
      </c>
      <c r="D59" s="31" t="s">
        <v>97</v>
      </c>
      <c r="M59" s="93">
        <v>0.60416666666668195</v>
      </c>
    </row>
    <row r="60" spans="1:13">
      <c r="A60" s="45">
        <v>1.9062499999995299</v>
      </c>
      <c r="C60" s="31" t="s">
        <v>85</v>
      </c>
      <c r="D60" s="31" t="s">
        <v>94</v>
      </c>
      <c r="M60" s="93">
        <v>0.61458333333334902</v>
      </c>
    </row>
    <row r="61" spans="1:13">
      <c r="A61" s="45">
        <v>1.91666666666619</v>
      </c>
      <c r="C61" s="31" t="s">
        <v>85</v>
      </c>
      <c r="D61" s="31" t="s">
        <v>42</v>
      </c>
      <c r="M61" s="93">
        <v>0.62500000000001599</v>
      </c>
    </row>
    <row r="62" spans="1:13">
      <c r="A62" s="45">
        <v>1.9270833333328501</v>
      </c>
      <c r="C62" s="31" t="s">
        <v>85</v>
      </c>
      <c r="D62" s="31" t="s">
        <v>43</v>
      </c>
      <c r="L62" s="29"/>
      <c r="M62" s="93">
        <v>0.63541666666668295</v>
      </c>
    </row>
    <row r="63" spans="1:13">
      <c r="A63" s="45">
        <v>1.9374999999995099</v>
      </c>
      <c r="C63" s="31" t="s">
        <v>85</v>
      </c>
      <c r="D63" s="31" t="s">
        <v>44</v>
      </c>
      <c r="M63" s="93">
        <v>0.64583333333334902</v>
      </c>
    </row>
    <row r="64" spans="1:13">
      <c r="A64" s="45">
        <v>1.94791666666617</v>
      </c>
      <c r="C64" s="31" t="s">
        <v>85</v>
      </c>
      <c r="D64" s="31" t="s">
        <v>95</v>
      </c>
      <c r="M64" s="93">
        <v>0.65625000000001699</v>
      </c>
    </row>
    <row r="65" spans="1:13">
      <c r="A65" s="45">
        <v>1.9583333333328301</v>
      </c>
      <c r="C65" s="31" t="s">
        <v>85</v>
      </c>
      <c r="D65" s="31" t="s">
        <v>96</v>
      </c>
      <c r="M65" s="93">
        <v>0.66666666666668395</v>
      </c>
    </row>
    <row r="66" spans="1:13">
      <c r="A66" s="45">
        <v>1.96874999999949</v>
      </c>
      <c r="C66" s="31" t="s">
        <v>85</v>
      </c>
      <c r="D66" s="31" t="s">
        <v>92</v>
      </c>
      <c r="M66" s="93">
        <v>0.67708333333335002</v>
      </c>
    </row>
    <row r="67" spans="1:13">
      <c r="A67" s="45">
        <v>1.97916666666615</v>
      </c>
      <c r="C67" s="31" t="s">
        <v>85</v>
      </c>
      <c r="D67" s="31" t="s">
        <v>93</v>
      </c>
      <c r="M67" s="93">
        <v>0.68750000000001799</v>
      </c>
    </row>
    <row r="68" spans="1:13">
      <c r="A68" s="45">
        <v>1.9895833333328099</v>
      </c>
      <c r="C68" s="31" t="s">
        <v>85</v>
      </c>
      <c r="D68" s="80" t="s">
        <v>27</v>
      </c>
      <c r="M68" s="93">
        <v>0.69791666666668495</v>
      </c>
    </row>
    <row r="69" spans="1:13">
      <c r="A69" s="45">
        <v>1.99999999999947</v>
      </c>
      <c r="M69" s="93">
        <v>0.70833333333335102</v>
      </c>
    </row>
    <row r="70" spans="1:13">
      <c r="A70" s="45">
        <v>2.0104166666661301</v>
      </c>
      <c r="M70" s="93">
        <v>0.71875000000001799</v>
      </c>
    </row>
    <row r="71" spans="1:13">
      <c r="A71" s="45">
        <v>2.0208333333327899</v>
      </c>
      <c r="M71" s="93">
        <v>0.72916666666668495</v>
      </c>
    </row>
    <row r="72" spans="1:13">
      <c r="A72" s="45">
        <v>2.0312499999994502</v>
      </c>
      <c r="M72" s="93">
        <v>0.73958333333335202</v>
      </c>
    </row>
    <row r="73" spans="1:13">
      <c r="A73" s="45">
        <v>2.0416666666661101</v>
      </c>
      <c r="M73" s="93">
        <v>0.75000000000001898</v>
      </c>
    </row>
    <row r="74" spans="1:13">
      <c r="A74" s="45">
        <v>2.0520833333327699</v>
      </c>
      <c r="M74" s="93">
        <v>0.76041666666668595</v>
      </c>
    </row>
    <row r="75" spans="1:13">
      <c r="A75" s="45">
        <v>2.0624999999994298</v>
      </c>
      <c r="M75" s="93">
        <v>0.77083333333335302</v>
      </c>
    </row>
    <row r="76" spans="1:13">
      <c r="A76" s="45">
        <v>2.0729166666660901</v>
      </c>
      <c r="M76" s="93">
        <v>0.78125000000001998</v>
      </c>
    </row>
    <row r="77" spans="1:13">
      <c r="A77" s="45">
        <v>2.0833333333327499</v>
      </c>
      <c r="M77" s="93">
        <v>0.79166666666668695</v>
      </c>
    </row>
    <row r="78" spans="1:13">
      <c r="A78" s="45">
        <v>2.0937499999994098</v>
      </c>
      <c r="M78" s="93">
        <v>0.80208333333335402</v>
      </c>
    </row>
    <row r="79" spans="1:13">
      <c r="A79" s="45">
        <v>2.1041666666660701</v>
      </c>
      <c r="M79" s="93">
        <v>0.81250000000002098</v>
      </c>
    </row>
    <row r="80" spans="1:13">
      <c r="A80" s="45">
        <v>2.11458333333273</v>
      </c>
      <c r="M80" s="93">
        <v>0.82291666666668795</v>
      </c>
    </row>
    <row r="81" spans="1:13">
      <c r="A81" s="45">
        <v>2.1249999999993898</v>
      </c>
      <c r="M81" s="93">
        <v>0.83333333333335502</v>
      </c>
    </row>
    <row r="82" spans="1:13">
      <c r="A82" s="45">
        <v>2.1354166666660501</v>
      </c>
      <c r="M82" s="93">
        <v>0.84375000000002198</v>
      </c>
    </row>
    <row r="83" spans="1:13">
      <c r="A83" s="45">
        <v>2.14583333333271</v>
      </c>
      <c r="M83" s="93">
        <v>0.85416666666668895</v>
      </c>
    </row>
    <row r="84" spans="1:13">
      <c r="A84" s="45">
        <v>2.1562499999993698</v>
      </c>
      <c r="M84" s="93">
        <v>0.86458333333335602</v>
      </c>
    </row>
    <row r="85" spans="1:13">
      <c r="A85" s="45">
        <v>1.1666666666666801</v>
      </c>
      <c r="M85" s="93">
        <v>0.87500000000002298</v>
      </c>
    </row>
    <row r="86" spans="1:13">
      <c r="A86" s="45">
        <v>1.1770833333333399</v>
      </c>
      <c r="M86" s="93">
        <v>0.88541666666669006</v>
      </c>
    </row>
    <row r="87" spans="1:13">
      <c r="A87" s="45">
        <v>1.18750000000001</v>
      </c>
      <c r="M87" s="93">
        <v>0.89583333333335702</v>
      </c>
    </row>
    <row r="88" spans="1:13">
      <c r="A88" s="45">
        <v>1.1979166666666801</v>
      </c>
      <c r="M88" s="93">
        <v>0.90625000000002398</v>
      </c>
    </row>
    <row r="89" spans="1:13">
      <c r="A89" s="45">
        <v>1.2083333333333199</v>
      </c>
      <c r="M89" s="93">
        <v>0.91666666666669105</v>
      </c>
    </row>
    <row r="90" spans="1:13">
      <c r="A90" s="45">
        <v>1.21874999999998</v>
      </c>
      <c r="M90" s="93">
        <v>0.92708333333335802</v>
      </c>
    </row>
    <row r="91" spans="1:13">
      <c r="A91" s="45">
        <v>1.2291666666666401</v>
      </c>
      <c r="M91" s="93">
        <v>0.93750000000002498</v>
      </c>
    </row>
    <row r="92" spans="1:13">
      <c r="A92" s="45">
        <v>1.2395833333333</v>
      </c>
      <c r="M92" s="93">
        <v>0.94791666666669205</v>
      </c>
    </row>
    <row r="93" spans="1:13">
      <c r="A93" s="45">
        <v>1.24999999999996</v>
      </c>
      <c r="M93" s="93">
        <v>0.95833333333335902</v>
      </c>
    </row>
    <row r="94" spans="1:13">
      <c r="A94" s="45">
        <v>1.2604166666666199</v>
      </c>
      <c r="M94" s="93">
        <v>0.96875000000002598</v>
      </c>
    </row>
    <row r="95" spans="1:13">
      <c r="A95" s="45">
        <v>1.27083333333328</v>
      </c>
      <c r="M95" s="93">
        <v>0.97916666666669305</v>
      </c>
    </row>
    <row r="96" spans="1:13">
      <c r="A96" s="45">
        <v>1.28124999999994</v>
      </c>
      <c r="M96" s="93">
        <v>0.98958333333336002</v>
      </c>
    </row>
    <row r="97" spans="13:13">
      <c r="M97" s="93">
        <v>1.00000000000003</v>
      </c>
    </row>
  </sheetData>
  <customSheetViews>
    <customSheetView guid="{4E9A2600-4B21-4209-A456-35AF72AB2872}" topLeftCell="A34">
      <selection activeCell="G66" sqref="G66"/>
      <pageMargins left="0.7" right="0.7" top="0.75" bottom="0.75" header="0.3" footer="0.3"/>
      <pageSetup paperSize="9" orientation="portrait" verticalDpi="300" r:id="rId1"/>
    </customSheetView>
  </customSheetViews>
  <pageMargins left="0.7" right="0.7" top="0.75" bottom="0.75" header="0.3" footer="0.3"/>
  <pageSetup paperSize="9" orientation="portrait" verticalDpi="300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AGENDA</vt:lpstr>
      <vt:lpstr>AGENDA (2)</vt:lpstr>
      <vt:lpstr>RECAP</vt:lpstr>
      <vt:lpstr>CLIENT</vt:lpstr>
      <vt:lpstr>LISTE</vt:lpstr>
      <vt:lpstr>Feuil1</vt:lpstr>
      <vt:lpstr>Absence</vt:lpstr>
      <vt:lpstr>ALM</vt:lpstr>
      <vt:lpstr>AN</vt:lpstr>
      <vt:lpstr>Atelier</vt:lpstr>
      <vt:lpstr>AUTRESFRAIS</vt:lpstr>
      <vt:lpstr>Chantier</vt:lpstr>
      <vt:lpstr>DUREE</vt:lpstr>
      <vt:lpstr>Etude</vt:lpstr>
      <vt:lpstr>FAMILLE0</vt:lpstr>
      <vt:lpstr>Fériés</vt:lpstr>
      <vt:lpstr>Formation</vt:lpstr>
      <vt:lpstr>HEURES</vt:lpstr>
      <vt:lpstr>RECAP!Impression_des_titres</vt:lpstr>
      <vt:lpstr>OBSERVATIONS</vt:lpstr>
      <vt:lpstr>Panier</vt:lpstr>
      <vt:lpstr>Repas</vt:lpstr>
      <vt:lpstr>REPCHANTIER0</vt:lpstr>
      <vt:lpstr>RESULTAT</vt:lpstr>
      <vt:lpstr>SALARIES</vt:lpstr>
      <vt:lpstr>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Marie-Noelle</cp:lastModifiedBy>
  <cp:lastPrinted>2015-07-05T16:44:18Z</cp:lastPrinted>
  <dcterms:created xsi:type="dcterms:W3CDTF">2014-10-28T11:06:37Z</dcterms:created>
  <dcterms:modified xsi:type="dcterms:W3CDTF">2015-09-13T16:00:11Z</dcterms:modified>
</cp:coreProperties>
</file>