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05" windowWidth="17535" windowHeight="9660" tabRatio="865" activeTab="2"/>
  </bookViews>
  <sheets>
    <sheet name="Feuil1" sheetId="13" r:id="rId1"/>
    <sheet name="Solives U" sheetId="1" r:id="rId2"/>
    <sheet name="Tableau profilés U" sheetId="7" r:id="rId3"/>
  </sheets>
  <definedNames>
    <definedName name="solver_adj" localSheetId="1" hidden="1">'Solives U'!$J$15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'Solives U'!$H$15</definedName>
    <definedName name="solver_lhs2" localSheetId="1" hidden="1">'Solives U'!$H$21</definedName>
    <definedName name="solver_lhs3" localSheetId="1" hidden="1">'Solives U'!$H$27</definedName>
    <definedName name="solver_lin" localSheetId="1" hidden="1">2</definedName>
    <definedName name="solver_neg" localSheetId="1" hidden="1">2</definedName>
    <definedName name="solver_num" localSheetId="1" hidden="1">3</definedName>
    <definedName name="solver_nwt" localSheetId="1" hidden="1">1</definedName>
    <definedName name="solver_opt" localSheetId="1" hidden="1">'Solives U'!$J$12</definedName>
    <definedName name="solver_pre" localSheetId="1" hidden="1">0.000001</definedName>
    <definedName name="solver_rel1" localSheetId="1" hidden="1">3</definedName>
    <definedName name="solver_rel2" localSheetId="1" hidden="1">3</definedName>
    <definedName name="solver_rel3" localSheetId="1" hidden="1">1</definedName>
    <definedName name="solver_rhs3" localSheetId="1" hidden="1">'Solives U'!$H$4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1</definedName>
    <definedName name="solver_val" localSheetId="1" hidden="1">0</definedName>
  </definedNames>
  <calcPr calcId="125725"/>
</workbook>
</file>

<file path=xl/calcChain.xml><?xml version="1.0" encoding="utf-8"?>
<calcChain xmlns="http://schemas.openxmlformats.org/spreadsheetml/2006/main">
  <c r="L3" i="7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"/>
  <c r="H4" i="1"/>
  <c r="C6" i="13"/>
  <c r="C7"/>
  <c r="C11"/>
  <c r="K2" i="7" s="1"/>
  <c r="C12" i="13"/>
  <c r="C19"/>
  <c r="C20" s="1"/>
  <c r="C21" s="1"/>
  <c r="F286" i="7"/>
  <c r="E286"/>
  <c r="D286"/>
  <c r="F285"/>
  <c r="E285"/>
  <c r="J285" s="1"/>
  <c r="G285" s="1"/>
  <c r="D285"/>
  <c r="F284"/>
  <c r="E284"/>
  <c r="D284"/>
  <c r="F283"/>
  <c r="E283"/>
  <c r="J283" s="1"/>
  <c r="G283" s="1"/>
  <c r="D283"/>
  <c r="F282"/>
  <c r="E282"/>
  <c r="D282"/>
  <c r="F281"/>
  <c r="E281"/>
  <c r="J281" s="1"/>
  <c r="G281" s="1"/>
  <c r="D281"/>
  <c r="F280"/>
  <c r="E280"/>
  <c r="D280"/>
  <c r="F279"/>
  <c r="E279"/>
  <c r="J279" s="1"/>
  <c r="G279" s="1"/>
  <c r="D279"/>
  <c r="F278"/>
  <c r="E278"/>
  <c r="D278"/>
  <c r="F277"/>
  <c r="E277"/>
  <c r="J277" s="1"/>
  <c r="G277" s="1"/>
  <c r="D277"/>
  <c r="F276"/>
  <c r="E276"/>
  <c r="D276"/>
  <c r="F275"/>
  <c r="E275"/>
  <c r="J275" s="1"/>
  <c r="G275" s="1"/>
  <c r="D275"/>
  <c r="F274"/>
  <c r="E274"/>
  <c r="D274"/>
  <c r="F273"/>
  <c r="E273"/>
  <c r="J273" s="1"/>
  <c r="G273" s="1"/>
  <c r="D273"/>
  <c r="F272"/>
  <c r="E272"/>
  <c r="D272"/>
  <c r="F271"/>
  <c r="E271"/>
  <c r="J271" s="1"/>
  <c r="G271" s="1"/>
  <c r="D271"/>
  <c r="F270"/>
  <c r="E270"/>
  <c r="D270"/>
  <c r="F269"/>
  <c r="E269"/>
  <c r="J269" s="1"/>
  <c r="G269" s="1"/>
  <c r="D269"/>
  <c r="F268"/>
  <c r="E268"/>
  <c r="D268"/>
  <c r="F267"/>
  <c r="E267"/>
  <c r="J267" s="1"/>
  <c r="G267" s="1"/>
  <c r="D267"/>
  <c r="F266"/>
  <c r="E266"/>
  <c r="D266"/>
  <c r="F265"/>
  <c r="E265"/>
  <c r="J265" s="1"/>
  <c r="G265" s="1"/>
  <c r="D265"/>
  <c r="F264"/>
  <c r="E264"/>
  <c r="D264"/>
  <c r="F263"/>
  <c r="E263"/>
  <c r="J263" s="1"/>
  <c r="G263" s="1"/>
  <c r="D263"/>
  <c r="F262"/>
  <c r="E262"/>
  <c r="D262"/>
  <c r="F261"/>
  <c r="E261"/>
  <c r="J261" s="1"/>
  <c r="G261" s="1"/>
  <c r="D261"/>
  <c r="F260"/>
  <c r="E260"/>
  <c r="D260"/>
  <c r="F259"/>
  <c r="E259"/>
  <c r="J259" s="1"/>
  <c r="G259" s="1"/>
  <c r="D259"/>
  <c r="F258"/>
  <c r="E258"/>
  <c r="D258"/>
  <c r="F257"/>
  <c r="E257"/>
  <c r="J257" s="1"/>
  <c r="G257" s="1"/>
  <c r="D257"/>
  <c r="F256"/>
  <c r="E256"/>
  <c r="D256"/>
  <c r="F255"/>
  <c r="E255"/>
  <c r="J255" s="1"/>
  <c r="G255" s="1"/>
  <c r="D255"/>
  <c r="F254"/>
  <c r="E254"/>
  <c r="D254"/>
  <c r="F253"/>
  <c r="E253"/>
  <c r="J253" s="1"/>
  <c r="G253" s="1"/>
  <c r="D253"/>
  <c r="F252"/>
  <c r="E252"/>
  <c r="D252"/>
  <c r="F251"/>
  <c r="E251"/>
  <c r="J251" s="1"/>
  <c r="G251" s="1"/>
  <c r="D251"/>
  <c r="F250"/>
  <c r="E250"/>
  <c r="D250"/>
  <c r="F249"/>
  <c r="E249"/>
  <c r="J249" s="1"/>
  <c r="G249" s="1"/>
  <c r="D249"/>
  <c r="F248"/>
  <c r="E248"/>
  <c r="D248"/>
  <c r="F247"/>
  <c r="E247"/>
  <c r="J247" s="1"/>
  <c r="G247" s="1"/>
  <c r="D247"/>
  <c r="F246"/>
  <c r="E246"/>
  <c r="D246"/>
  <c r="F245"/>
  <c r="E245"/>
  <c r="J245" s="1"/>
  <c r="G245" s="1"/>
  <c r="D245"/>
  <c r="F244"/>
  <c r="E244"/>
  <c r="D244"/>
  <c r="F243"/>
  <c r="E243"/>
  <c r="J243" s="1"/>
  <c r="G243" s="1"/>
  <c r="D243"/>
  <c r="F242"/>
  <c r="E242"/>
  <c r="D242"/>
  <c r="F241"/>
  <c r="E241"/>
  <c r="J241" s="1"/>
  <c r="G241" s="1"/>
  <c r="D241"/>
  <c r="F240"/>
  <c r="E240"/>
  <c r="D240"/>
  <c r="F239"/>
  <c r="E239"/>
  <c r="J239" s="1"/>
  <c r="G239" s="1"/>
  <c r="D239"/>
  <c r="F238"/>
  <c r="E238"/>
  <c r="D238"/>
  <c r="F237"/>
  <c r="E237"/>
  <c r="J237" s="1"/>
  <c r="G237" s="1"/>
  <c r="D237"/>
  <c r="F236"/>
  <c r="E236"/>
  <c r="D236"/>
  <c r="F235"/>
  <c r="E235"/>
  <c r="J235" s="1"/>
  <c r="G235" s="1"/>
  <c r="D235"/>
  <c r="F234"/>
  <c r="E234"/>
  <c r="D234"/>
  <c r="F233"/>
  <c r="E233"/>
  <c r="J233" s="1"/>
  <c r="G233" s="1"/>
  <c r="D233"/>
  <c r="F232"/>
  <c r="E232"/>
  <c r="D232"/>
  <c r="F231"/>
  <c r="E231"/>
  <c r="J231" s="1"/>
  <c r="G231" s="1"/>
  <c r="D231"/>
  <c r="F230"/>
  <c r="E230"/>
  <c r="D230"/>
  <c r="F229"/>
  <c r="E229"/>
  <c r="J229" s="1"/>
  <c r="G229" s="1"/>
  <c r="D229"/>
  <c r="F228"/>
  <c r="E228"/>
  <c r="D228"/>
  <c r="F227"/>
  <c r="E227"/>
  <c r="J227" s="1"/>
  <c r="G227" s="1"/>
  <c r="D227"/>
  <c r="F226"/>
  <c r="E226"/>
  <c r="D226"/>
  <c r="F225"/>
  <c r="E225"/>
  <c r="J225" s="1"/>
  <c r="G225" s="1"/>
  <c r="D225"/>
  <c r="F224"/>
  <c r="E224"/>
  <c r="D224"/>
  <c r="F223"/>
  <c r="E223"/>
  <c r="J223" s="1"/>
  <c r="G223" s="1"/>
  <c r="D223"/>
  <c r="H222"/>
  <c r="I222" s="1"/>
  <c r="F222"/>
  <c r="E222"/>
  <c r="D222"/>
  <c r="F221"/>
  <c r="E221"/>
  <c r="J221" s="1"/>
  <c r="G221" s="1"/>
  <c r="D221"/>
  <c r="H220"/>
  <c r="I220" s="1"/>
  <c r="F220"/>
  <c r="E220"/>
  <c r="D220"/>
  <c r="J220" s="1"/>
  <c r="G220" s="1"/>
  <c r="F219"/>
  <c r="E219"/>
  <c r="J219" s="1"/>
  <c r="G219" s="1"/>
  <c r="D219"/>
  <c r="H218"/>
  <c r="I218" s="1"/>
  <c r="F218"/>
  <c r="E218"/>
  <c r="D218"/>
  <c r="J218" s="1"/>
  <c r="G218" s="1"/>
  <c r="F217"/>
  <c r="E217"/>
  <c r="J217" s="1"/>
  <c r="G217" s="1"/>
  <c r="D217"/>
  <c r="H216"/>
  <c r="I216" s="1"/>
  <c r="F216"/>
  <c r="E216"/>
  <c r="D216"/>
  <c r="J216" s="1"/>
  <c r="G216" s="1"/>
  <c r="F215"/>
  <c r="E215"/>
  <c r="J215" s="1"/>
  <c r="G215" s="1"/>
  <c r="D215"/>
  <c r="H214"/>
  <c r="I214" s="1"/>
  <c r="F214"/>
  <c r="E214"/>
  <c r="D214"/>
  <c r="J214" s="1"/>
  <c r="G214" s="1"/>
  <c r="F213"/>
  <c r="E213"/>
  <c r="J213" s="1"/>
  <c r="G213" s="1"/>
  <c r="D213"/>
  <c r="H212"/>
  <c r="I212" s="1"/>
  <c r="F212"/>
  <c r="E212"/>
  <c r="D212"/>
  <c r="J212" s="1"/>
  <c r="G212" s="1"/>
  <c r="F211"/>
  <c r="E211"/>
  <c r="J211" s="1"/>
  <c r="G211" s="1"/>
  <c r="D211"/>
  <c r="H210"/>
  <c r="I210" s="1"/>
  <c r="F210"/>
  <c r="E210"/>
  <c r="D210"/>
  <c r="J210" s="1"/>
  <c r="G210" s="1"/>
  <c r="F209"/>
  <c r="E209"/>
  <c r="J209" s="1"/>
  <c r="G209" s="1"/>
  <c r="D209"/>
  <c r="H208"/>
  <c r="I208" s="1"/>
  <c r="F208"/>
  <c r="E208"/>
  <c r="D208"/>
  <c r="J208" s="1"/>
  <c r="G208" s="1"/>
  <c r="F207"/>
  <c r="E207"/>
  <c r="J207" s="1"/>
  <c r="G207" s="1"/>
  <c r="D207"/>
  <c r="H206"/>
  <c r="I206" s="1"/>
  <c r="F206"/>
  <c r="E206"/>
  <c r="D206"/>
  <c r="J206" s="1"/>
  <c r="G206" s="1"/>
  <c r="F205"/>
  <c r="E205"/>
  <c r="J205" s="1"/>
  <c r="G205" s="1"/>
  <c r="D205"/>
  <c r="H204"/>
  <c r="I204" s="1"/>
  <c r="F204"/>
  <c r="E204"/>
  <c r="D204"/>
  <c r="J204" s="1"/>
  <c r="G204" s="1"/>
  <c r="F203"/>
  <c r="E203"/>
  <c r="J203" s="1"/>
  <c r="G203" s="1"/>
  <c r="D203"/>
  <c r="H202"/>
  <c r="I202" s="1"/>
  <c r="F202"/>
  <c r="E202"/>
  <c r="D202"/>
  <c r="J202" s="1"/>
  <c r="G202" s="1"/>
  <c r="F201"/>
  <c r="E201"/>
  <c r="J201" s="1"/>
  <c r="G201" s="1"/>
  <c r="D201"/>
  <c r="F200"/>
  <c r="E200"/>
  <c r="D200"/>
  <c r="F199"/>
  <c r="E199"/>
  <c r="J199" s="1"/>
  <c r="G199" s="1"/>
  <c r="D199"/>
  <c r="F198"/>
  <c r="E198"/>
  <c r="D198"/>
  <c r="F197"/>
  <c r="E197"/>
  <c r="J197" s="1"/>
  <c r="G197" s="1"/>
  <c r="D197"/>
  <c r="F196"/>
  <c r="E196"/>
  <c r="D196"/>
  <c r="F195"/>
  <c r="E195"/>
  <c r="J195" s="1"/>
  <c r="G195" s="1"/>
  <c r="D195"/>
  <c r="F194"/>
  <c r="E194"/>
  <c r="D194"/>
  <c r="F193"/>
  <c r="E193"/>
  <c r="J193" s="1"/>
  <c r="G193" s="1"/>
  <c r="D193"/>
  <c r="F192"/>
  <c r="E192"/>
  <c r="D192"/>
  <c r="F191"/>
  <c r="E191"/>
  <c r="J191" s="1"/>
  <c r="G191" s="1"/>
  <c r="D191"/>
  <c r="F190"/>
  <c r="E190"/>
  <c r="D190"/>
  <c r="F189"/>
  <c r="E189"/>
  <c r="J189" s="1"/>
  <c r="G189" s="1"/>
  <c r="D189"/>
  <c r="F188"/>
  <c r="E188"/>
  <c r="D188"/>
  <c r="F187"/>
  <c r="E187"/>
  <c r="J187" s="1"/>
  <c r="G187" s="1"/>
  <c r="D187"/>
  <c r="F186"/>
  <c r="E186"/>
  <c r="D186"/>
  <c r="F185"/>
  <c r="E185"/>
  <c r="J185" s="1"/>
  <c r="G185" s="1"/>
  <c r="D185"/>
  <c r="F184"/>
  <c r="E184"/>
  <c r="D184"/>
  <c r="F183"/>
  <c r="E183"/>
  <c r="J183" s="1"/>
  <c r="G183" s="1"/>
  <c r="D183"/>
  <c r="F182"/>
  <c r="E182"/>
  <c r="D182"/>
  <c r="F181"/>
  <c r="E181"/>
  <c r="J181" s="1"/>
  <c r="G181" s="1"/>
  <c r="D181"/>
  <c r="F180"/>
  <c r="E180"/>
  <c r="D180"/>
  <c r="F179"/>
  <c r="E179"/>
  <c r="J179" s="1"/>
  <c r="G179" s="1"/>
  <c r="D179"/>
  <c r="F178"/>
  <c r="E178"/>
  <c r="D178"/>
  <c r="F177"/>
  <c r="E177"/>
  <c r="J177" s="1"/>
  <c r="G177" s="1"/>
  <c r="D177"/>
  <c r="F176"/>
  <c r="E176"/>
  <c r="D176"/>
  <c r="F175"/>
  <c r="E175"/>
  <c r="J175" s="1"/>
  <c r="G175" s="1"/>
  <c r="D175"/>
  <c r="F174"/>
  <c r="E174"/>
  <c r="D174"/>
  <c r="F173"/>
  <c r="E173"/>
  <c r="J173" s="1"/>
  <c r="G173" s="1"/>
  <c r="D173"/>
  <c r="F172"/>
  <c r="E172"/>
  <c r="D172"/>
  <c r="F171"/>
  <c r="E171"/>
  <c r="J171" s="1"/>
  <c r="G171" s="1"/>
  <c r="D171"/>
  <c r="F170"/>
  <c r="E170"/>
  <c r="D170"/>
  <c r="F169"/>
  <c r="E169"/>
  <c r="J169" s="1"/>
  <c r="G169" s="1"/>
  <c r="D169"/>
  <c r="F168"/>
  <c r="E168"/>
  <c r="D168"/>
  <c r="F167"/>
  <c r="E167"/>
  <c r="J167" s="1"/>
  <c r="G167" s="1"/>
  <c r="D167"/>
  <c r="F166"/>
  <c r="E166"/>
  <c r="D166"/>
  <c r="F165"/>
  <c r="E165"/>
  <c r="J165" s="1"/>
  <c r="G165" s="1"/>
  <c r="D165"/>
  <c r="F164"/>
  <c r="E164"/>
  <c r="D164"/>
  <c r="F163"/>
  <c r="E163"/>
  <c r="J163" s="1"/>
  <c r="G163" s="1"/>
  <c r="D163"/>
  <c r="F162"/>
  <c r="E162"/>
  <c r="D162"/>
  <c r="F161"/>
  <c r="E161"/>
  <c r="J161" s="1"/>
  <c r="G161" s="1"/>
  <c r="D161"/>
  <c r="F160"/>
  <c r="E160"/>
  <c r="D160"/>
  <c r="F159"/>
  <c r="E159"/>
  <c r="J159" s="1"/>
  <c r="G159" s="1"/>
  <c r="D159"/>
  <c r="F158"/>
  <c r="E158"/>
  <c r="D158"/>
  <c r="F157"/>
  <c r="E157"/>
  <c r="J157" s="1"/>
  <c r="G157" s="1"/>
  <c r="D157"/>
  <c r="F156"/>
  <c r="E156"/>
  <c r="D156"/>
  <c r="F155"/>
  <c r="E155"/>
  <c r="J155" s="1"/>
  <c r="G155" s="1"/>
  <c r="D155"/>
  <c r="F154"/>
  <c r="E154"/>
  <c r="D154"/>
  <c r="F153"/>
  <c r="E153"/>
  <c r="J153" s="1"/>
  <c r="G153" s="1"/>
  <c r="D153"/>
  <c r="F152"/>
  <c r="E152"/>
  <c r="D152"/>
  <c r="F151"/>
  <c r="E151"/>
  <c r="J151" s="1"/>
  <c r="G151" s="1"/>
  <c r="D151"/>
  <c r="F150"/>
  <c r="E150"/>
  <c r="D150"/>
  <c r="F149"/>
  <c r="E149"/>
  <c r="J149" s="1"/>
  <c r="G149" s="1"/>
  <c r="D149"/>
  <c r="F148"/>
  <c r="E148"/>
  <c r="D148"/>
  <c r="F147"/>
  <c r="E147"/>
  <c r="J147" s="1"/>
  <c r="G147" s="1"/>
  <c r="D147"/>
  <c r="F146"/>
  <c r="E146"/>
  <c r="D146"/>
  <c r="F145"/>
  <c r="E145"/>
  <c r="J145" s="1"/>
  <c r="G145" s="1"/>
  <c r="D145"/>
  <c r="F144"/>
  <c r="E144"/>
  <c r="D144"/>
  <c r="F143"/>
  <c r="E143"/>
  <c r="J143" s="1"/>
  <c r="G143" s="1"/>
  <c r="D143"/>
  <c r="F142"/>
  <c r="E142"/>
  <c r="D142"/>
  <c r="F141"/>
  <c r="E141"/>
  <c r="J141" s="1"/>
  <c r="G141" s="1"/>
  <c r="D141"/>
  <c r="F140"/>
  <c r="E140"/>
  <c r="D140"/>
  <c r="F139"/>
  <c r="E139"/>
  <c r="J139" s="1"/>
  <c r="G139" s="1"/>
  <c r="D139"/>
  <c r="F138"/>
  <c r="E138"/>
  <c r="D138"/>
  <c r="F137"/>
  <c r="E137"/>
  <c r="J137" s="1"/>
  <c r="G137" s="1"/>
  <c r="D137"/>
  <c r="F136"/>
  <c r="E136"/>
  <c r="D136"/>
  <c r="F135"/>
  <c r="E135"/>
  <c r="J135" s="1"/>
  <c r="G135" s="1"/>
  <c r="D135"/>
  <c r="F134"/>
  <c r="E134"/>
  <c r="D134"/>
  <c r="F133"/>
  <c r="E133"/>
  <c r="J133" s="1"/>
  <c r="G133" s="1"/>
  <c r="D133"/>
  <c r="F132"/>
  <c r="E132"/>
  <c r="D132"/>
  <c r="F131"/>
  <c r="E131"/>
  <c r="J131" s="1"/>
  <c r="G131" s="1"/>
  <c r="D131"/>
  <c r="F130"/>
  <c r="E130"/>
  <c r="D130"/>
  <c r="F129"/>
  <c r="E129"/>
  <c r="J129" s="1"/>
  <c r="G129" s="1"/>
  <c r="D129"/>
  <c r="F128"/>
  <c r="E128"/>
  <c r="D128"/>
  <c r="F127"/>
  <c r="E127"/>
  <c r="J127" s="1"/>
  <c r="G127" s="1"/>
  <c r="D127"/>
  <c r="F126"/>
  <c r="E126"/>
  <c r="D126"/>
  <c r="F125"/>
  <c r="E125"/>
  <c r="J125" s="1"/>
  <c r="G125" s="1"/>
  <c r="D125"/>
  <c r="F124"/>
  <c r="E124"/>
  <c r="D124"/>
  <c r="F123"/>
  <c r="E123"/>
  <c r="J123" s="1"/>
  <c r="G123" s="1"/>
  <c r="D123"/>
  <c r="F122"/>
  <c r="E122"/>
  <c r="D122"/>
  <c r="J122" s="1"/>
  <c r="G122" s="1"/>
  <c r="F121"/>
  <c r="E121"/>
  <c r="J121" s="1"/>
  <c r="G121" s="1"/>
  <c r="D121"/>
  <c r="F120"/>
  <c r="E120"/>
  <c r="D120"/>
  <c r="J120" s="1"/>
  <c r="G120" s="1"/>
  <c r="F119"/>
  <c r="E119"/>
  <c r="J119" s="1"/>
  <c r="G119" s="1"/>
  <c r="D119"/>
  <c r="F118"/>
  <c r="E118"/>
  <c r="D118"/>
  <c r="J118" s="1"/>
  <c r="G118" s="1"/>
  <c r="F117"/>
  <c r="E117"/>
  <c r="J117" s="1"/>
  <c r="G117" s="1"/>
  <c r="D117"/>
  <c r="F116"/>
  <c r="E116"/>
  <c r="D116"/>
  <c r="J116" s="1"/>
  <c r="G116" s="1"/>
  <c r="F115"/>
  <c r="E115"/>
  <c r="J115" s="1"/>
  <c r="G115" s="1"/>
  <c r="D115"/>
  <c r="F114"/>
  <c r="E114"/>
  <c r="D114"/>
  <c r="J114" s="1"/>
  <c r="G114" s="1"/>
  <c r="F113"/>
  <c r="E113"/>
  <c r="J113" s="1"/>
  <c r="G113" s="1"/>
  <c r="D113"/>
  <c r="F112"/>
  <c r="E112"/>
  <c r="D112"/>
  <c r="J112" s="1"/>
  <c r="G112" s="1"/>
  <c r="F111"/>
  <c r="E111"/>
  <c r="J111" s="1"/>
  <c r="G111" s="1"/>
  <c r="D111"/>
  <c r="F110"/>
  <c r="E110"/>
  <c r="D110"/>
  <c r="J110" s="1"/>
  <c r="G110" s="1"/>
  <c r="F109"/>
  <c r="E109"/>
  <c r="J109" s="1"/>
  <c r="G109" s="1"/>
  <c r="D109"/>
  <c r="F108"/>
  <c r="E108"/>
  <c r="D108"/>
  <c r="J108" s="1"/>
  <c r="G108" s="1"/>
  <c r="F107"/>
  <c r="E107"/>
  <c r="J107" s="1"/>
  <c r="G107" s="1"/>
  <c r="D107"/>
  <c r="F106"/>
  <c r="E106"/>
  <c r="D106"/>
  <c r="J106" s="1"/>
  <c r="G106" s="1"/>
  <c r="F105"/>
  <c r="E105"/>
  <c r="J105" s="1"/>
  <c r="G105" s="1"/>
  <c r="D105"/>
  <c r="F104"/>
  <c r="E104"/>
  <c r="D104"/>
  <c r="J104" s="1"/>
  <c r="G104" s="1"/>
  <c r="F103"/>
  <c r="E103"/>
  <c r="J103" s="1"/>
  <c r="G103" s="1"/>
  <c r="D103"/>
  <c r="F102"/>
  <c r="E102"/>
  <c r="D102"/>
  <c r="J102" s="1"/>
  <c r="G102" s="1"/>
  <c r="F101"/>
  <c r="E101"/>
  <c r="J101" s="1"/>
  <c r="G101" s="1"/>
  <c r="D101"/>
  <c r="F100"/>
  <c r="E100"/>
  <c r="D100"/>
  <c r="J100" s="1"/>
  <c r="G100" s="1"/>
  <c r="F99"/>
  <c r="E99"/>
  <c r="J99" s="1"/>
  <c r="G99" s="1"/>
  <c r="D99"/>
  <c r="F98"/>
  <c r="E98"/>
  <c r="D98"/>
  <c r="J98" s="1"/>
  <c r="G98" s="1"/>
  <c r="F97"/>
  <c r="E97"/>
  <c r="J97" s="1"/>
  <c r="G97" s="1"/>
  <c r="D97"/>
  <c r="F96"/>
  <c r="E96"/>
  <c r="D96"/>
  <c r="J96" s="1"/>
  <c r="G96" s="1"/>
  <c r="F95"/>
  <c r="E95"/>
  <c r="J95" s="1"/>
  <c r="G95" s="1"/>
  <c r="D95"/>
  <c r="F94"/>
  <c r="E94"/>
  <c r="D94"/>
  <c r="J94" s="1"/>
  <c r="G94" s="1"/>
  <c r="F93"/>
  <c r="E93"/>
  <c r="J93" s="1"/>
  <c r="G93" s="1"/>
  <c r="D93"/>
  <c r="F92"/>
  <c r="E92"/>
  <c r="D92"/>
  <c r="J92" s="1"/>
  <c r="G92" s="1"/>
  <c r="F91"/>
  <c r="E91"/>
  <c r="J91" s="1"/>
  <c r="G91" s="1"/>
  <c r="D91"/>
  <c r="F90"/>
  <c r="E90"/>
  <c r="D90"/>
  <c r="J90" s="1"/>
  <c r="G90" s="1"/>
  <c r="F89"/>
  <c r="E89"/>
  <c r="J89" s="1"/>
  <c r="G89" s="1"/>
  <c r="D89"/>
  <c r="F88"/>
  <c r="E88"/>
  <c r="D88"/>
  <c r="J88" s="1"/>
  <c r="G88" s="1"/>
  <c r="F87"/>
  <c r="E87"/>
  <c r="J87" s="1"/>
  <c r="G87" s="1"/>
  <c r="D87"/>
  <c r="F86"/>
  <c r="E86"/>
  <c r="D86"/>
  <c r="J86" s="1"/>
  <c r="G86" s="1"/>
  <c r="F85"/>
  <c r="E85"/>
  <c r="J85" s="1"/>
  <c r="G85" s="1"/>
  <c r="D85"/>
  <c r="F84"/>
  <c r="E84"/>
  <c r="D84"/>
  <c r="J84" s="1"/>
  <c r="G84" s="1"/>
  <c r="F83"/>
  <c r="E83"/>
  <c r="J83" s="1"/>
  <c r="G83" s="1"/>
  <c r="D83"/>
  <c r="F82"/>
  <c r="E82"/>
  <c r="D82"/>
  <c r="J82" s="1"/>
  <c r="G82" s="1"/>
  <c r="F81"/>
  <c r="E81"/>
  <c r="J81" s="1"/>
  <c r="G81" s="1"/>
  <c r="D81"/>
  <c r="F80"/>
  <c r="E80"/>
  <c r="D80"/>
  <c r="J80" s="1"/>
  <c r="G80" s="1"/>
  <c r="F79"/>
  <c r="E79"/>
  <c r="J79" s="1"/>
  <c r="G79" s="1"/>
  <c r="D79"/>
  <c r="F78"/>
  <c r="E78"/>
  <c r="D78"/>
  <c r="J78" s="1"/>
  <c r="G78" s="1"/>
  <c r="F77"/>
  <c r="E77"/>
  <c r="J77" s="1"/>
  <c r="G77" s="1"/>
  <c r="D77"/>
  <c r="F76"/>
  <c r="E76"/>
  <c r="D76"/>
  <c r="J76" s="1"/>
  <c r="G76" s="1"/>
  <c r="F75"/>
  <c r="E75"/>
  <c r="J75" s="1"/>
  <c r="G75" s="1"/>
  <c r="D75"/>
  <c r="F74"/>
  <c r="E74"/>
  <c r="D74"/>
  <c r="J74" s="1"/>
  <c r="G74" s="1"/>
  <c r="F73"/>
  <c r="E73"/>
  <c r="J73" s="1"/>
  <c r="G73" s="1"/>
  <c r="D73"/>
  <c r="F72"/>
  <c r="E72"/>
  <c r="D72"/>
  <c r="J72" s="1"/>
  <c r="G72" s="1"/>
  <c r="F71"/>
  <c r="E71"/>
  <c r="J71" s="1"/>
  <c r="G71" s="1"/>
  <c r="D71"/>
  <c r="J70"/>
  <c r="G70" s="1"/>
  <c r="F70"/>
  <c r="E70"/>
  <c r="D70"/>
  <c r="F69"/>
  <c r="E69"/>
  <c r="J69" s="1"/>
  <c r="G69" s="1"/>
  <c r="D69"/>
  <c r="F68"/>
  <c r="E68"/>
  <c r="D68"/>
  <c r="J68" s="1"/>
  <c r="G68" s="1"/>
  <c r="F67"/>
  <c r="E67"/>
  <c r="J67" s="1"/>
  <c r="G67" s="1"/>
  <c r="D67"/>
  <c r="F66"/>
  <c r="E66"/>
  <c r="D66"/>
  <c r="J66" s="1"/>
  <c r="G66" s="1"/>
  <c r="F65"/>
  <c r="E65"/>
  <c r="J65" s="1"/>
  <c r="G65" s="1"/>
  <c r="D65"/>
  <c r="F64"/>
  <c r="E64"/>
  <c r="D64"/>
  <c r="J64" s="1"/>
  <c r="G64" s="1"/>
  <c r="F63"/>
  <c r="E63"/>
  <c r="J63" s="1"/>
  <c r="G63" s="1"/>
  <c r="D63"/>
  <c r="J62"/>
  <c r="G62" s="1"/>
  <c r="F62"/>
  <c r="E62"/>
  <c r="D62"/>
  <c r="F61"/>
  <c r="E61"/>
  <c r="J61" s="1"/>
  <c r="G61" s="1"/>
  <c r="D61"/>
  <c r="F60"/>
  <c r="E60"/>
  <c r="D60"/>
  <c r="F59"/>
  <c r="E59"/>
  <c r="J59" s="1"/>
  <c r="D59"/>
  <c r="J58"/>
  <c r="G58" s="1"/>
  <c r="F58"/>
  <c r="E58"/>
  <c r="D58"/>
  <c r="F57"/>
  <c r="E57"/>
  <c r="J57" s="1"/>
  <c r="D57"/>
  <c r="F56"/>
  <c r="E56"/>
  <c r="D56"/>
  <c r="F55"/>
  <c r="E55"/>
  <c r="J55" s="1"/>
  <c r="D55"/>
  <c r="J54"/>
  <c r="G54" s="1"/>
  <c r="F54"/>
  <c r="E54"/>
  <c r="D54"/>
  <c r="F53"/>
  <c r="E53"/>
  <c r="J53" s="1"/>
  <c r="D53"/>
  <c r="J52"/>
  <c r="G52" s="1"/>
  <c r="F52"/>
  <c r="E52"/>
  <c r="D52"/>
  <c r="F51"/>
  <c r="E51"/>
  <c r="J51" s="1"/>
  <c r="D51"/>
  <c r="F50"/>
  <c r="E50"/>
  <c r="D50"/>
  <c r="H50" s="1"/>
  <c r="I50" s="1"/>
  <c r="F49"/>
  <c r="E49"/>
  <c r="J49" s="1"/>
  <c r="D49"/>
  <c r="J48"/>
  <c r="G48" s="1"/>
  <c r="F48"/>
  <c r="E48"/>
  <c r="D48"/>
  <c r="F47"/>
  <c r="E47"/>
  <c r="J47" s="1"/>
  <c r="D47"/>
  <c r="F46"/>
  <c r="E46"/>
  <c r="D46"/>
  <c r="F45"/>
  <c r="E45"/>
  <c r="J45" s="1"/>
  <c r="D45"/>
  <c r="J44"/>
  <c r="G44" s="1"/>
  <c r="F44"/>
  <c r="E44"/>
  <c r="D44"/>
  <c r="F43"/>
  <c r="E43"/>
  <c r="J43" s="1"/>
  <c r="D43"/>
  <c r="F42"/>
  <c r="E42"/>
  <c r="D42"/>
  <c r="F41"/>
  <c r="E41"/>
  <c r="J41" s="1"/>
  <c r="D41"/>
  <c r="J40"/>
  <c r="G40" s="1"/>
  <c r="F40"/>
  <c r="E40"/>
  <c r="D40"/>
  <c r="F39"/>
  <c r="E39"/>
  <c r="J39" s="1"/>
  <c r="D39"/>
  <c r="J38"/>
  <c r="G38" s="1"/>
  <c r="F38"/>
  <c r="E38"/>
  <c r="D38"/>
  <c r="F37"/>
  <c r="E37"/>
  <c r="J37" s="1"/>
  <c r="D37"/>
  <c r="J36"/>
  <c r="G36" s="1"/>
  <c r="F36"/>
  <c r="E36"/>
  <c r="D36"/>
  <c r="F35"/>
  <c r="E35"/>
  <c r="J35" s="1"/>
  <c r="D35"/>
  <c r="J34"/>
  <c r="G34" s="1"/>
  <c r="F34"/>
  <c r="E34"/>
  <c r="D34"/>
  <c r="H34" s="1"/>
  <c r="I34" s="1"/>
  <c r="F33"/>
  <c r="E33"/>
  <c r="J33" s="1"/>
  <c r="D33"/>
  <c r="J32"/>
  <c r="G32" s="1"/>
  <c r="F32"/>
  <c r="E32"/>
  <c r="D32"/>
  <c r="F31"/>
  <c r="E31"/>
  <c r="J31" s="1"/>
  <c r="D31"/>
  <c r="J30"/>
  <c r="G30" s="1"/>
  <c r="F30"/>
  <c r="E30"/>
  <c r="D30"/>
  <c r="F29"/>
  <c r="E29"/>
  <c r="J29" s="1"/>
  <c r="D29"/>
  <c r="J28"/>
  <c r="G28" s="1"/>
  <c r="F28"/>
  <c r="E28"/>
  <c r="D28"/>
  <c r="F27"/>
  <c r="E27"/>
  <c r="J27" s="1"/>
  <c r="D27"/>
  <c r="J26"/>
  <c r="G26" s="1"/>
  <c r="F26"/>
  <c r="E26"/>
  <c r="D26"/>
  <c r="F25"/>
  <c r="E25"/>
  <c r="J25" s="1"/>
  <c r="D25"/>
  <c r="J24"/>
  <c r="G24" s="1"/>
  <c r="F24"/>
  <c r="E24"/>
  <c r="D24"/>
  <c r="F23"/>
  <c r="E23"/>
  <c r="J23" s="1"/>
  <c r="D23"/>
  <c r="J22"/>
  <c r="G22" s="1"/>
  <c r="F22"/>
  <c r="E22"/>
  <c r="D22"/>
  <c r="F21"/>
  <c r="E21"/>
  <c r="J21" s="1"/>
  <c r="D21"/>
  <c r="J20"/>
  <c r="G20" s="1"/>
  <c r="F20"/>
  <c r="E20"/>
  <c r="D20"/>
  <c r="F19"/>
  <c r="E19"/>
  <c r="J19" s="1"/>
  <c r="D19"/>
  <c r="J18"/>
  <c r="G18" s="1"/>
  <c r="F18"/>
  <c r="E18"/>
  <c r="D18"/>
  <c r="H18" s="1"/>
  <c r="I18" s="1"/>
  <c r="F17"/>
  <c r="E17"/>
  <c r="J17" s="1"/>
  <c r="D17"/>
  <c r="F16"/>
  <c r="E16"/>
  <c r="D16"/>
  <c r="F15"/>
  <c r="E15"/>
  <c r="J15" s="1"/>
  <c r="D15"/>
  <c r="J14"/>
  <c r="G14" s="1"/>
  <c r="F14"/>
  <c r="E14"/>
  <c r="D14"/>
  <c r="F13"/>
  <c r="E13"/>
  <c r="J13" s="1"/>
  <c r="D13"/>
  <c r="F12"/>
  <c r="E12"/>
  <c r="D12"/>
  <c r="H12" s="1"/>
  <c r="I12" s="1"/>
  <c r="F11"/>
  <c r="E11"/>
  <c r="J11" s="1"/>
  <c r="D11"/>
  <c r="J10"/>
  <c r="G10" s="1"/>
  <c r="F10"/>
  <c r="E10"/>
  <c r="D10"/>
  <c r="F9"/>
  <c r="E9"/>
  <c r="J9" s="1"/>
  <c r="D9"/>
  <c r="J8"/>
  <c r="G8" s="1"/>
  <c r="F8"/>
  <c r="E8"/>
  <c r="D8"/>
  <c r="F7"/>
  <c r="E7"/>
  <c r="J7" s="1"/>
  <c r="D7"/>
  <c r="F6"/>
  <c r="E6"/>
  <c r="D6"/>
  <c r="F5"/>
  <c r="E5"/>
  <c r="J5" s="1"/>
  <c r="D5"/>
  <c r="J4"/>
  <c r="G4" s="1"/>
  <c r="F4"/>
  <c r="E4"/>
  <c r="D4"/>
  <c r="H4" s="1"/>
  <c r="I4" s="1"/>
  <c r="F3"/>
  <c r="E3"/>
  <c r="J3" s="1"/>
  <c r="D3"/>
  <c r="J2"/>
  <c r="G2" s="1"/>
  <c r="F2"/>
  <c r="E2"/>
  <c r="D2"/>
  <c r="K3" l="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C22" i="13"/>
  <c r="E6" i="1"/>
  <c r="H10" s="1"/>
  <c r="K286" i="7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E14" i="1"/>
  <c r="G5" i="7"/>
  <c r="G7"/>
  <c r="G13"/>
  <c r="G23"/>
  <c r="G31"/>
  <c r="G3"/>
  <c r="G9"/>
  <c r="G15"/>
  <c r="G17"/>
  <c r="G21"/>
  <c r="G25"/>
  <c r="G29"/>
  <c r="G33"/>
  <c r="G37"/>
  <c r="G41"/>
  <c r="G43"/>
  <c r="G49"/>
  <c r="G51"/>
  <c r="G55"/>
  <c r="G57"/>
  <c r="G11"/>
  <c r="G19"/>
  <c r="G27"/>
  <c r="G35"/>
  <c r="G39"/>
  <c r="G45"/>
  <c r="G47"/>
  <c r="G53"/>
  <c r="G59"/>
  <c r="H2"/>
  <c r="I2" s="1"/>
  <c r="J6"/>
  <c r="G6" s="1"/>
  <c r="J12"/>
  <c r="G12" s="1"/>
  <c r="H14"/>
  <c r="I14" s="1"/>
  <c r="J16"/>
  <c r="G16" s="1"/>
  <c r="H22"/>
  <c r="I22" s="1"/>
  <c r="H24"/>
  <c r="I24" s="1"/>
  <c r="H26"/>
  <c r="I26" s="1"/>
  <c r="H28"/>
  <c r="I28" s="1"/>
  <c r="H36"/>
  <c r="I36" s="1"/>
  <c r="J42"/>
  <c r="G42" s="1"/>
  <c r="J46"/>
  <c r="G46" s="1"/>
  <c r="H48"/>
  <c r="I48" s="1"/>
  <c r="J50"/>
  <c r="G50" s="1"/>
  <c r="H52"/>
  <c r="I52" s="1"/>
  <c r="H54"/>
  <c r="I54" s="1"/>
  <c r="J56"/>
  <c r="G56" s="1"/>
  <c r="H60"/>
  <c r="I60" s="1"/>
  <c r="H3"/>
  <c r="I3" s="1"/>
  <c r="H5"/>
  <c r="I5" s="1"/>
  <c r="H7"/>
  <c r="I7" s="1"/>
  <c r="H9"/>
  <c r="I9" s="1"/>
  <c r="H11"/>
  <c r="I11" s="1"/>
  <c r="H13"/>
  <c r="I13" s="1"/>
  <c r="H15"/>
  <c r="I15" s="1"/>
  <c r="H17"/>
  <c r="I17" s="1"/>
  <c r="H19"/>
  <c r="I19" s="1"/>
  <c r="H21"/>
  <c r="I21" s="1"/>
  <c r="H23"/>
  <c r="I23" s="1"/>
  <c r="H25"/>
  <c r="I25" s="1"/>
  <c r="H27"/>
  <c r="I27" s="1"/>
  <c r="H29"/>
  <c r="I29" s="1"/>
  <c r="H31"/>
  <c r="I31" s="1"/>
  <c r="H33"/>
  <c r="I33" s="1"/>
  <c r="H35"/>
  <c r="I35" s="1"/>
  <c r="H37"/>
  <c r="I37" s="1"/>
  <c r="H39"/>
  <c r="I39" s="1"/>
  <c r="H41"/>
  <c r="I41" s="1"/>
  <c r="H43"/>
  <c r="I43" s="1"/>
  <c r="H45"/>
  <c r="I45" s="1"/>
  <c r="H47"/>
  <c r="I47" s="1"/>
  <c r="H49"/>
  <c r="I49" s="1"/>
  <c r="H51"/>
  <c r="I51" s="1"/>
  <c r="H53"/>
  <c r="I53" s="1"/>
  <c r="H55"/>
  <c r="I55" s="1"/>
  <c r="H57"/>
  <c r="I57" s="1"/>
  <c r="H59"/>
  <c r="I59" s="1"/>
  <c r="H61"/>
  <c r="I61" s="1"/>
  <c r="H62"/>
  <c r="I62" s="1"/>
  <c r="H64"/>
  <c r="I64" s="1"/>
  <c r="H66"/>
  <c r="I66" s="1"/>
  <c r="H68"/>
  <c r="I68" s="1"/>
  <c r="H70"/>
  <c r="I70" s="1"/>
  <c r="H72"/>
  <c r="I72" s="1"/>
  <c r="H74"/>
  <c r="I74" s="1"/>
  <c r="H76"/>
  <c r="I76" s="1"/>
  <c r="H78"/>
  <c r="I78" s="1"/>
  <c r="H80"/>
  <c r="I80" s="1"/>
  <c r="H82"/>
  <c r="I82" s="1"/>
  <c r="H84"/>
  <c r="I84" s="1"/>
  <c r="H86"/>
  <c r="I86" s="1"/>
  <c r="H88"/>
  <c r="I88" s="1"/>
  <c r="H90"/>
  <c r="I90" s="1"/>
  <c r="H92"/>
  <c r="I92" s="1"/>
  <c r="H94"/>
  <c r="I94" s="1"/>
  <c r="H96"/>
  <c r="I96" s="1"/>
  <c r="H98"/>
  <c r="I98" s="1"/>
  <c r="H100"/>
  <c r="I100" s="1"/>
  <c r="H102"/>
  <c r="I102" s="1"/>
  <c r="H104"/>
  <c r="I104" s="1"/>
  <c r="H106"/>
  <c r="I106" s="1"/>
  <c r="H108"/>
  <c r="I108" s="1"/>
  <c r="H110"/>
  <c r="I110" s="1"/>
  <c r="H112"/>
  <c r="I112" s="1"/>
  <c r="H114"/>
  <c r="I114" s="1"/>
  <c r="H116"/>
  <c r="I116" s="1"/>
  <c r="H118"/>
  <c r="I118" s="1"/>
  <c r="H120"/>
  <c r="I120" s="1"/>
  <c r="H122"/>
  <c r="I122" s="1"/>
  <c r="H6"/>
  <c r="I6" s="1"/>
  <c r="H8"/>
  <c r="I8" s="1"/>
  <c r="H10"/>
  <c r="I10" s="1"/>
  <c r="H16"/>
  <c r="I16" s="1"/>
  <c r="H20"/>
  <c r="I20" s="1"/>
  <c r="H30"/>
  <c r="I30" s="1"/>
  <c r="H32"/>
  <c r="I32" s="1"/>
  <c r="H38"/>
  <c r="I38" s="1"/>
  <c r="H40"/>
  <c r="I40" s="1"/>
  <c r="H42"/>
  <c r="I42" s="1"/>
  <c r="H44"/>
  <c r="I44" s="1"/>
  <c r="H46"/>
  <c r="I46" s="1"/>
  <c r="H56"/>
  <c r="I56" s="1"/>
  <c r="H58"/>
  <c r="I58" s="1"/>
  <c r="J60"/>
  <c r="G60" s="1"/>
  <c r="H124"/>
  <c r="I124" s="1"/>
  <c r="J124"/>
  <c r="G124" s="1"/>
  <c r="H126"/>
  <c r="I126" s="1"/>
  <c r="J126"/>
  <c r="G126" s="1"/>
  <c r="H128"/>
  <c r="I128" s="1"/>
  <c r="J128"/>
  <c r="G128" s="1"/>
  <c r="H130"/>
  <c r="I130" s="1"/>
  <c r="J130"/>
  <c r="G130" s="1"/>
  <c r="H132"/>
  <c r="I132" s="1"/>
  <c r="J132"/>
  <c r="G132" s="1"/>
  <c r="H134"/>
  <c r="I134" s="1"/>
  <c r="J134"/>
  <c r="G134" s="1"/>
  <c r="H136"/>
  <c r="I136" s="1"/>
  <c r="J136"/>
  <c r="G136" s="1"/>
  <c r="H138"/>
  <c r="I138" s="1"/>
  <c r="J138"/>
  <c r="G138" s="1"/>
  <c r="H140"/>
  <c r="I140" s="1"/>
  <c r="J140"/>
  <c r="G140" s="1"/>
  <c r="H142"/>
  <c r="I142" s="1"/>
  <c r="J142"/>
  <c r="G142" s="1"/>
  <c r="H144"/>
  <c r="I144" s="1"/>
  <c r="J144"/>
  <c r="G144" s="1"/>
  <c r="H146"/>
  <c r="I146" s="1"/>
  <c r="J146"/>
  <c r="G146" s="1"/>
  <c r="H148"/>
  <c r="I148" s="1"/>
  <c r="J148"/>
  <c r="G148" s="1"/>
  <c r="H150"/>
  <c r="I150" s="1"/>
  <c r="J150"/>
  <c r="G150" s="1"/>
  <c r="H152"/>
  <c r="I152" s="1"/>
  <c r="J152"/>
  <c r="G152" s="1"/>
  <c r="H154"/>
  <c r="I154" s="1"/>
  <c r="J154"/>
  <c r="G154" s="1"/>
  <c r="H156"/>
  <c r="I156" s="1"/>
  <c r="J156"/>
  <c r="G156" s="1"/>
  <c r="H158"/>
  <c r="I158" s="1"/>
  <c r="J158"/>
  <c r="G158" s="1"/>
  <c r="H160"/>
  <c r="I160" s="1"/>
  <c r="J160"/>
  <c r="G160" s="1"/>
  <c r="H162"/>
  <c r="I162" s="1"/>
  <c r="J162"/>
  <c r="G162" s="1"/>
  <c r="H164"/>
  <c r="I164" s="1"/>
  <c r="J164"/>
  <c r="G164" s="1"/>
  <c r="H166"/>
  <c r="I166" s="1"/>
  <c r="J166"/>
  <c r="G166" s="1"/>
  <c r="H168"/>
  <c r="I168" s="1"/>
  <c r="J168"/>
  <c r="G168" s="1"/>
  <c r="H170"/>
  <c r="I170" s="1"/>
  <c r="J170"/>
  <c r="G170" s="1"/>
  <c r="H172"/>
  <c r="I172" s="1"/>
  <c r="J172"/>
  <c r="G172" s="1"/>
  <c r="H174"/>
  <c r="I174" s="1"/>
  <c r="J174"/>
  <c r="G174" s="1"/>
  <c r="H176"/>
  <c r="I176" s="1"/>
  <c r="J176"/>
  <c r="G176" s="1"/>
  <c r="H178"/>
  <c r="I178" s="1"/>
  <c r="J178"/>
  <c r="G178" s="1"/>
  <c r="H180"/>
  <c r="I180" s="1"/>
  <c r="J180"/>
  <c r="G180" s="1"/>
  <c r="H182"/>
  <c r="I182" s="1"/>
  <c r="J182"/>
  <c r="G182" s="1"/>
  <c r="H184"/>
  <c r="I184" s="1"/>
  <c r="J184"/>
  <c r="G184" s="1"/>
  <c r="H186"/>
  <c r="I186" s="1"/>
  <c r="J186"/>
  <c r="G186" s="1"/>
  <c r="H188"/>
  <c r="I188" s="1"/>
  <c r="J188"/>
  <c r="G188" s="1"/>
  <c r="H190"/>
  <c r="I190" s="1"/>
  <c r="J190"/>
  <c r="G190" s="1"/>
  <c r="H192"/>
  <c r="I192" s="1"/>
  <c r="J192"/>
  <c r="G192" s="1"/>
  <c r="H194"/>
  <c r="I194" s="1"/>
  <c r="J194"/>
  <c r="G194" s="1"/>
  <c r="H196"/>
  <c r="I196" s="1"/>
  <c r="J196"/>
  <c r="G196" s="1"/>
  <c r="H198"/>
  <c r="I198" s="1"/>
  <c r="J198"/>
  <c r="G198" s="1"/>
  <c r="H200"/>
  <c r="I200" s="1"/>
  <c r="J200"/>
  <c r="G200" s="1"/>
  <c r="J222"/>
  <c r="G222" s="1"/>
  <c r="H63"/>
  <c r="I63" s="1"/>
  <c r="H65"/>
  <c r="I65" s="1"/>
  <c r="H67"/>
  <c r="I67" s="1"/>
  <c r="H69"/>
  <c r="I69" s="1"/>
  <c r="H71"/>
  <c r="I71" s="1"/>
  <c r="H73"/>
  <c r="I73" s="1"/>
  <c r="H75"/>
  <c r="I75" s="1"/>
  <c r="H77"/>
  <c r="I77" s="1"/>
  <c r="H79"/>
  <c r="I79" s="1"/>
  <c r="H81"/>
  <c r="I81" s="1"/>
  <c r="H83"/>
  <c r="I83" s="1"/>
  <c r="H85"/>
  <c r="I85" s="1"/>
  <c r="H87"/>
  <c r="I87" s="1"/>
  <c r="H89"/>
  <c r="I89" s="1"/>
  <c r="H91"/>
  <c r="I91" s="1"/>
  <c r="H93"/>
  <c r="I93" s="1"/>
  <c r="H95"/>
  <c r="I95" s="1"/>
  <c r="H97"/>
  <c r="I97" s="1"/>
  <c r="H99"/>
  <c r="I99" s="1"/>
  <c r="H101"/>
  <c r="I101" s="1"/>
  <c r="H103"/>
  <c r="I103" s="1"/>
  <c r="H105"/>
  <c r="I105" s="1"/>
  <c r="H107"/>
  <c r="I107" s="1"/>
  <c r="H109"/>
  <c r="I109" s="1"/>
  <c r="H111"/>
  <c r="I111" s="1"/>
  <c r="H113"/>
  <c r="I113" s="1"/>
  <c r="H115"/>
  <c r="I115" s="1"/>
  <c r="H117"/>
  <c r="I117" s="1"/>
  <c r="H119"/>
  <c r="I119" s="1"/>
  <c r="H121"/>
  <c r="I121" s="1"/>
  <c r="H123"/>
  <c r="I123" s="1"/>
  <c r="H125"/>
  <c r="I125" s="1"/>
  <c r="H127"/>
  <c r="I127" s="1"/>
  <c r="H129"/>
  <c r="I129" s="1"/>
  <c r="H131"/>
  <c r="I131" s="1"/>
  <c r="H133"/>
  <c r="I133" s="1"/>
  <c r="H135"/>
  <c r="I135" s="1"/>
  <c r="H137"/>
  <c r="I137" s="1"/>
  <c r="H139"/>
  <c r="I139" s="1"/>
  <c r="H141"/>
  <c r="I141" s="1"/>
  <c r="H143"/>
  <c r="I143" s="1"/>
  <c r="H145"/>
  <c r="I145" s="1"/>
  <c r="H147"/>
  <c r="I147" s="1"/>
  <c r="H149"/>
  <c r="I149" s="1"/>
  <c r="H151"/>
  <c r="I151" s="1"/>
  <c r="H153"/>
  <c r="I153" s="1"/>
  <c r="H155"/>
  <c r="I155" s="1"/>
  <c r="H157"/>
  <c r="I157" s="1"/>
  <c r="H159"/>
  <c r="I159" s="1"/>
  <c r="H161"/>
  <c r="I161" s="1"/>
  <c r="H163"/>
  <c r="I163" s="1"/>
  <c r="H165"/>
  <c r="I165" s="1"/>
  <c r="H167"/>
  <c r="I167" s="1"/>
  <c r="H169"/>
  <c r="I169" s="1"/>
  <c r="H171"/>
  <c r="I171" s="1"/>
  <c r="H173"/>
  <c r="I173" s="1"/>
  <c r="H175"/>
  <c r="I175" s="1"/>
  <c r="H177"/>
  <c r="I177" s="1"/>
  <c r="H179"/>
  <c r="I179" s="1"/>
  <c r="H181"/>
  <c r="I181" s="1"/>
  <c r="H183"/>
  <c r="I183" s="1"/>
  <c r="H185"/>
  <c r="I185" s="1"/>
  <c r="H187"/>
  <c r="I187" s="1"/>
  <c r="H189"/>
  <c r="I189" s="1"/>
  <c r="H191"/>
  <c r="I191" s="1"/>
  <c r="H193"/>
  <c r="I193" s="1"/>
  <c r="H195"/>
  <c r="I195" s="1"/>
  <c r="H197"/>
  <c r="I197" s="1"/>
  <c r="H199"/>
  <c r="I199" s="1"/>
  <c r="H201"/>
  <c r="I201" s="1"/>
  <c r="H224"/>
  <c r="I224" s="1"/>
  <c r="J224"/>
  <c r="G224" s="1"/>
  <c r="H226"/>
  <c r="I226" s="1"/>
  <c r="J226"/>
  <c r="G226" s="1"/>
  <c r="H228"/>
  <c r="I228" s="1"/>
  <c r="J228"/>
  <c r="G228" s="1"/>
  <c r="H230"/>
  <c r="I230" s="1"/>
  <c r="J230"/>
  <c r="G230" s="1"/>
  <c r="H232"/>
  <c r="I232" s="1"/>
  <c r="J232"/>
  <c r="G232" s="1"/>
  <c r="H234"/>
  <c r="I234" s="1"/>
  <c r="J234"/>
  <c r="G234" s="1"/>
  <c r="H236"/>
  <c r="I236" s="1"/>
  <c r="J236"/>
  <c r="G236" s="1"/>
  <c r="H238"/>
  <c r="I238" s="1"/>
  <c r="J238"/>
  <c r="G238" s="1"/>
  <c r="H240"/>
  <c r="I240" s="1"/>
  <c r="J240"/>
  <c r="G240" s="1"/>
  <c r="H242"/>
  <c r="I242" s="1"/>
  <c r="J242"/>
  <c r="G242" s="1"/>
  <c r="H244"/>
  <c r="I244" s="1"/>
  <c r="J244"/>
  <c r="G244" s="1"/>
  <c r="H246"/>
  <c r="I246" s="1"/>
  <c r="J246"/>
  <c r="G246" s="1"/>
  <c r="H248"/>
  <c r="I248" s="1"/>
  <c r="J248"/>
  <c r="G248" s="1"/>
  <c r="H250"/>
  <c r="I250" s="1"/>
  <c r="J250"/>
  <c r="G250" s="1"/>
  <c r="H252"/>
  <c r="I252" s="1"/>
  <c r="J252"/>
  <c r="G252" s="1"/>
  <c r="H254"/>
  <c r="I254" s="1"/>
  <c r="J254"/>
  <c r="G254" s="1"/>
  <c r="H256"/>
  <c r="I256" s="1"/>
  <c r="J256"/>
  <c r="G256" s="1"/>
  <c r="H258"/>
  <c r="I258" s="1"/>
  <c r="J258"/>
  <c r="G258" s="1"/>
  <c r="H260"/>
  <c r="I260" s="1"/>
  <c r="J260"/>
  <c r="G260" s="1"/>
  <c r="H262"/>
  <c r="I262" s="1"/>
  <c r="J262"/>
  <c r="G262" s="1"/>
  <c r="H264"/>
  <c r="I264" s="1"/>
  <c r="J264"/>
  <c r="G264" s="1"/>
  <c r="H266"/>
  <c r="I266" s="1"/>
  <c r="J266"/>
  <c r="G266" s="1"/>
  <c r="H268"/>
  <c r="I268" s="1"/>
  <c r="J268"/>
  <c r="G268" s="1"/>
  <c r="H270"/>
  <c r="I270" s="1"/>
  <c r="J270"/>
  <c r="G270" s="1"/>
  <c r="H272"/>
  <c r="I272" s="1"/>
  <c r="J272"/>
  <c r="G272" s="1"/>
  <c r="H274"/>
  <c r="I274" s="1"/>
  <c r="J274"/>
  <c r="G274" s="1"/>
  <c r="H276"/>
  <c r="I276" s="1"/>
  <c r="J276"/>
  <c r="G276" s="1"/>
  <c r="H278"/>
  <c r="I278" s="1"/>
  <c r="J278"/>
  <c r="G278" s="1"/>
  <c r="H280"/>
  <c r="I280" s="1"/>
  <c r="J280"/>
  <c r="G280" s="1"/>
  <c r="H282"/>
  <c r="I282" s="1"/>
  <c r="J282"/>
  <c r="G282" s="1"/>
  <c r="H284"/>
  <c r="I284" s="1"/>
  <c r="J284"/>
  <c r="G284" s="1"/>
  <c r="H286"/>
  <c r="I286" s="1"/>
  <c r="J286"/>
  <c r="G286" s="1"/>
  <c r="H203"/>
  <c r="I203" s="1"/>
  <c r="H205"/>
  <c r="I205" s="1"/>
  <c r="H207"/>
  <c r="I207" s="1"/>
  <c r="H209"/>
  <c r="I209" s="1"/>
  <c r="H211"/>
  <c r="I211" s="1"/>
  <c r="H213"/>
  <c r="I213" s="1"/>
  <c r="H215"/>
  <c r="I215" s="1"/>
  <c r="H217"/>
  <c r="I217" s="1"/>
  <c r="H219"/>
  <c r="I219" s="1"/>
  <c r="H221"/>
  <c r="I221" s="1"/>
  <c r="H223"/>
  <c r="I223" s="1"/>
  <c r="H225"/>
  <c r="I225" s="1"/>
  <c r="H227"/>
  <c r="I227" s="1"/>
  <c r="H229"/>
  <c r="I229" s="1"/>
  <c r="H231"/>
  <c r="I231" s="1"/>
  <c r="H233"/>
  <c r="I233" s="1"/>
  <c r="H235"/>
  <c r="I235" s="1"/>
  <c r="H237"/>
  <c r="I237" s="1"/>
  <c r="H239"/>
  <c r="I239" s="1"/>
  <c r="H241"/>
  <c r="I241" s="1"/>
  <c r="H243"/>
  <c r="I243" s="1"/>
  <c r="H245"/>
  <c r="I245" s="1"/>
  <c r="H247"/>
  <c r="I247" s="1"/>
  <c r="H249"/>
  <c r="I249" s="1"/>
  <c r="H251"/>
  <c r="I251" s="1"/>
  <c r="H253"/>
  <c r="I253" s="1"/>
  <c r="H255"/>
  <c r="I255" s="1"/>
  <c r="H257"/>
  <c r="I257" s="1"/>
  <c r="H259"/>
  <c r="I259" s="1"/>
  <c r="H261"/>
  <c r="I261" s="1"/>
  <c r="H263"/>
  <c r="I263" s="1"/>
  <c r="H265"/>
  <c r="I265" s="1"/>
  <c r="H267"/>
  <c r="I267" s="1"/>
  <c r="H269"/>
  <c r="I269" s="1"/>
  <c r="H271"/>
  <c r="I271" s="1"/>
  <c r="H273"/>
  <c r="I273" s="1"/>
  <c r="H275"/>
  <c r="I275" s="1"/>
  <c r="H277"/>
  <c r="I277" s="1"/>
  <c r="H279"/>
  <c r="I279" s="1"/>
  <c r="H281"/>
  <c r="I281" s="1"/>
  <c r="H283"/>
  <c r="I283" s="1"/>
  <c r="H285"/>
  <c r="I285" s="1"/>
  <c r="E4" i="1" l="1"/>
  <c r="E13"/>
  <c r="H8" l="1"/>
  <c r="H11" s="1"/>
  <c r="E11"/>
  <c r="E21" s="1"/>
  <c r="E10"/>
  <c r="E20" s="1"/>
  <c r="J12" l="1" a="1"/>
  <c r="J12" s="1"/>
  <c r="E33" s="1"/>
  <c r="E17"/>
  <c r="H3" s="1"/>
  <c r="E18"/>
  <c r="E34" l="1"/>
  <c r="H15" l="1"/>
  <c r="E35"/>
  <c r="E38"/>
  <c r="E28"/>
  <c r="E31"/>
  <c r="E30"/>
  <c r="E32"/>
  <c r="E29"/>
  <c r="E39"/>
  <c r="E37"/>
  <c r="E36"/>
  <c r="H21" l="1"/>
  <c r="H27"/>
  <c r="H28" s="1"/>
  <c r="H22"/>
  <c r="H16"/>
  <c r="H17" s="1"/>
  <c r="H18" s="1"/>
  <c r="H23"/>
  <c r="H24" l="1"/>
</calcChain>
</file>

<file path=xl/comments1.xml><?xml version="1.0" encoding="utf-8"?>
<comments xmlns="http://schemas.openxmlformats.org/spreadsheetml/2006/main">
  <authors>
    <author>rva</author>
  </authors>
  <commentList>
    <comment ref="H18" authorId="0">
      <text>
        <r>
          <rPr>
            <b/>
            <sz val="8"/>
            <color indexed="81"/>
            <rFont val="Tahoma"/>
            <family val="2"/>
          </rPr>
          <t>rva:</t>
        </r>
        <r>
          <rPr>
            <sz val="8"/>
            <color indexed="81"/>
            <rFont val="Tahoma"/>
            <family val="2"/>
          </rPr>
          <t xml:space="preserve">
Si "NOK", augmenter le niveau du moment quadratique.</t>
        </r>
      </text>
    </comment>
    <comment ref="H24" authorId="0">
      <text>
        <r>
          <rPr>
            <b/>
            <sz val="8"/>
            <color indexed="81"/>
            <rFont val="Tahoma"/>
            <family val="2"/>
          </rPr>
          <t>rva:</t>
        </r>
        <r>
          <rPr>
            <sz val="8"/>
            <color indexed="81"/>
            <rFont val="Tahoma"/>
            <family val="2"/>
          </rPr>
          <t xml:space="preserve">
Si "NOK", augmenter le niveau du moment quadratique.</t>
        </r>
      </text>
    </comment>
    <comment ref="H28" authorId="0">
      <text>
        <r>
          <rPr>
            <b/>
            <sz val="8"/>
            <color indexed="81"/>
            <rFont val="Tahoma"/>
            <family val="2"/>
          </rPr>
          <t>rva:</t>
        </r>
        <r>
          <rPr>
            <sz val="8"/>
            <color indexed="81"/>
            <rFont val="Tahoma"/>
            <family val="2"/>
          </rPr>
          <t xml:space="preserve">
Si "NOK", augmenter le niveau du moment quadratique.</t>
        </r>
      </text>
    </comment>
  </commentList>
</comments>
</file>

<file path=xl/sharedStrings.xml><?xml version="1.0" encoding="utf-8"?>
<sst xmlns="http://schemas.openxmlformats.org/spreadsheetml/2006/main" count="89" uniqueCount="84">
  <si>
    <t>d (mm)</t>
  </si>
  <si>
    <t>b (mm)</t>
  </si>
  <si>
    <t>L (mm)</t>
  </si>
  <si>
    <t>h' (mm)</t>
  </si>
  <si>
    <t>f (mm)</t>
  </si>
  <si>
    <t>Charge (N/mm) =</t>
  </si>
  <si>
    <r>
      <t>I</t>
    </r>
    <r>
      <rPr>
        <b/>
        <vertAlign val="subscript"/>
        <sz val="11"/>
        <color rgb="FFFF0000"/>
        <rFont val="Calibri"/>
        <family val="2"/>
        <scheme val="minor"/>
      </rPr>
      <t>Gxx</t>
    </r>
    <r>
      <rPr>
        <b/>
        <sz val="11"/>
        <color rgb="FFFF0000"/>
        <rFont val="Calibri"/>
        <family val="2"/>
        <scheme val="minor"/>
      </rPr>
      <t xml:space="preserve"> (mm</t>
    </r>
    <r>
      <rPr>
        <b/>
        <vertAlign val="superscript"/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)</t>
    </r>
  </si>
  <si>
    <t>H (mm)</t>
  </si>
  <si>
    <t>Charge (kg/m²) =</t>
  </si>
  <si>
    <r>
      <t>Aire (mm</t>
    </r>
    <r>
      <rPr>
        <b/>
        <vertAlign val="superscript"/>
        <sz val="11"/>
        <color rgb="FFFF0000"/>
        <rFont val="Calibri"/>
        <family val="2"/>
        <scheme val="minor"/>
      </rPr>
      <t>2</t>
    </r>
    <r>
      <rPr>
        <b/>
        <sz val="11"/>
        <color rgb="FFFF0000"/>
        <rFont val="Calibri"/>
        <family val="2"/>
        <scheme val="minor"/>
      </rPr>
      <t>)</t>
    </r>
  </si>
  <si>
    <r>
      <t>Aire de cisaillement (mm</t>
    </r>
    <r>
      <rPr>
        <b/>
        <vertAlign val="superscript"/>
        <sz val="11"/>
        <color rgb="FFFF0000"/>
        <rFont val="Calibri"/>
        <family val="2"/>
        <scheme val="minor"/>
      </rPr>
      <t>2</t>
    </r>
    <r>
      <rPr>
        <b/>
        <sz val="11"/>
        <color rgb="FFFF0000"/>
        <rFont val="Calibri"/>
        <family val="2"/>
        <scheme val="minor"/>
      </rPr>
      <t>)</t>
    </r>
  </si>
  <si>
    <t>Calcul des actions pour une solive</t>
  </si>
  <si>
    <t>Charge d'exploitation S</t>
  </si>
  <si>
    <t>Charge permanente plancher P</t>
  </si>
  <si>
    <t>Calcul des sollicitations internes (Moment max et Effort tranchant max)</t>
  </si>
  <si>
    <t>Charge permanente</t>
  </si>
  <si>
    <t>Surcharge S</t>
  </si>
  <si>
    <t>Pré-dimensionnement</t>
  </si>
  <si>
    <t>Pour la surcharge d'exploitation</t>
  </si>
  <si>
    <t>Vérification à l'EC3</t>
  </si>
  <si>
    <t>g =</t>
  </si>
  <si>
    <r>
      <t>Surface (m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 =</t>
    </r>
  </si>
  <si>
    <r>
      <t>γ</t>
    </r>
    <r>
      <rPr>
        <b/>
        <vertAlign val="subscript"/>
        <sz val="11"/>
        <color theme="1"/>
        <rFont val="Calibri"/>
        <family val="2"/>
        <scheme val="minor"/>
      </rPr>
      <t xml:space="preserve">M0 </t>
    </r>
    <r>
      <rPr>
        <b/>
        <sz val="11"/>
        <color theme="1"/>
        <rFont val="Calibri"/>
        <family val="2"/>
        <scheme val="minor"/>
      </rPr>
      <t>=</t>
    </r>
  </si>
  <si>
    <t>Espacement entre solives (mm) =</t>
  </si>
  <si>
    <t>Nb de solives =</t>
  </si>
  <si>
    <t>P (N/m) =</t>
  </si>
  <si>
    <t>S (N/m) =</t>
  </si>
  <si>
    <t>flèche f (mm) = L/250 =</t>
  </si>
  <si>
    <r>
      <t>vérification M</t>
    </r>
    <r>
      <rPr>
        <vertAlign val="subscript"/>
        <sz val="11"/>
        <color theme="1"/>
        <rFont val="Calibri"/>
        <family val="2"/>
        <scheme val="minor"/>
      </rPr>
      <t>sd poutre max</t>
    </r>
    <r>
      <rPr>
        <sz val="11"/>
        <color theme="1"/>
        <rFont val="Calibri"/>
        <family val="2"/>
        <scheme val="minor"/>
      </rPr>
      <t xml:space="preserve"> (Nm) = (ql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)/2 =</t>
    </r>
  </si>
  <si>
    <r>
      <t>V</t>
    </r>
    <r>
      <rPr>
        <vertAlign val="subscript"/>
        <sz val="11"/>
        <color theme="1"/>
        <rFont val="Calibri"/>
        <family val="2"/>
        <scheme val="minor"/>
      </rPr>
      <t>rd</t>
    </r>
    <r>
      <rPr>
        <sz val="11"/>
        <color theme="1"/>
        <rFont val="Calibri"/>
        <family val="2"/>
        <scheme val="minor"/>
      </rPr>
      <t xml:space="preserve"> (N) = 0,58*fy*A</t>
    </r>
    <r>
      <rPr>
        <vertAlign val="subscript"/>
        <sz val="11"/>
        <color theme="1"/>
        <rFont val="Calibri"/>
        <family val="2"/>
        <scheme val="minor"/>
      </rPr>
      <t xml:space="preserve">vz </t>
    </r>
    <r>
      <rPr>
        <sz val="11"/>
        <color theme="1"/>
        <rFont val="Calibri"/>
        <family val="2"/>
        <scheme val="minor"/>
      </rPr>
      <t>=</t>
    </r>
  </si>
  <si>
    <r>
      <t>vérification V</t>
    </r>
    <r>
      <rPr>
        <vertAlign val="subscript"/>
        <sz val="11"/>
        <color theme="1"/>
        <rFont val="Calibri"/>
        <family val="2"/>
        <scheme val="minor"/>
      </rPr>
      <t>sd poutre max</t>
    </r>
    <r>
      <rPr>
        <sz val="11"/>
        <color theme="1"/>
        <rFont val="Calibri"/>
        <family val="2"/>
        <scheme val="minor"/>
      </rPr>
      <t xml:space="preserve"> (N) = ql/2 =</t>
    </r>
  </si>
  <si>
    <t>Conclusion: f &lt; L/250 ?</t>
  </si>
  <si>
    <r>
      <t>Conclusion: V</t>
    </r>
    <r>
      <rPr>
        <b/>
        <vertAlign val="subscript"/>
        <sz val="11"/>
        <color theme="1"/>
        <rFont val="Calibri"/>
        <family val="2"/>
        <scheme val="minor"/>
      </rPr>
      <t xml:space="preserve">rd </t>
    </r>
    <r>
      <rPr>
        <b/>
        <sz val="11"/>
        <color theme="1"/>
        <rFont val="Calibri"/>
        <family val="2"/>
        <scheme val="minor"/>
      </rPr>
      <t>&gt; V</t>
    </r>
    <r>
      <rPr>
        <b/>
        <vertAlign val="subscript"/>
        <sz val="11"/>
        <color theme="1"/>
        <rFont val="Calibri"/>
        <family val="2"/>
        <scheme val="minor"/>
      </rPr>
      <t>sd</t>
    </r>
    <r>
      <rPr>
        <b/>
        <sz val="11"/>
        <color theme="1"/>
        <rFont val="Calibri"/>
        <family val="2"/>
        <scheme val="minor"/>
      </rPr>
      <t xml:space="preserve"> ?</t>
    </r>
  </si>
  <si>
    <r>
      <t>Conclusion: M</t>
    </r>
    <r>
      <rPr>
        <b/>
        <vertAlign val="subscript"/>
        <sz val="11"/>
        <color theme="1"/>
        <rFont val="Calibri"/>
        <family val="2"/>
        <scheme val="minor"/>
      </rPr>
      <t>rd</t>
    </r>
    <r>
      <rPr>
        <b/>
        <sz val="11"/>
        <color theme="1"/>
        <rFont val="Calibri"/>
        <family val="2"/>
        <scheme val="minor"/>
      </rPr>
      <t xml:space="preserve"> &gt; M</t>
    </r>
    <r>
      <rPr>
        <b/>
        <vertAlign val="subscript"/>
        <sz val="11"/>
        <color theme="1"/>
        <rFont val="Calibri"/>
        <family val="2"/>
        <scheme val="minor"/>
      </rPr>
      <t>sd</t>
    </r>
    <r>
      <rPr>
        <b/>
        <sz val="11"/>
        <color theme="1"/>
        <rFont val="Calibri"/>
        <family val="2"/>
        <scheme val="minor"/>
      </rPr>
      <t xml:space="preserve"> ?</t>
    </r>
  </si>
  <si>
    <r>
      <t>Densité Bouleau (kg/m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 =</t>
    </r>
  </si>
  <si>
    <t>Epaisseur du plancher (mm) =</t>
  </si>
  <si>
    <t>Masse du plancher (kg) =</t>
  </si>
  <si>
    <t>Poids du plancher (N) =</t>
  </si>
  <si>
    <r>
      <t>Charge du plancher (N/m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 =</t>
    </r>
  </si>
  <si>
    <r>
      <t>Masse volumique Acier S235 (kg/m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 =</t>
    </r>
  </si>
  <si>
    <r>
      <t>Volume du plancher (m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 =</t>
    </r>
  </si>
  <si>
    <t>Module d'Young Acier (N/mm²) =</t>
  </si>
  <si>
    <r>
      <t>W</t>
    </r>
    <r>
      <rPr>
        <vertAlign val="subscript"/>
        <sz val="11"/>
        <color theme="1"/>
        <rFont val="Calibri"/>
        <family val="2"/>
        <scheme val="minor"/>
      </rPr>
      <t>pl,x min</t>
    </r>
    <r>
      <rPr>
        <sz val="11"/>
        <color theme="1"/>
        <rFont val="Calibri"/>
        <family val="2"/>
        <scheme val="minor"/>
      </rPr>
      <t xml:space="preserve"> (mm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 = M</t>
    </r>
    <r>
      <rPr>
        <vertAlign val="subscript"/>
        <sz val="11"/>
        <color theme="1"/>
        <rFont val="Calibri"/>
        <family val="2"/>
        <scheme val="minor"/>
      </rPr>
      <t>pl</t>
    </r>
    <r>
      <rPr>
        <sz val="11"/>
        <color theme="1"/>
        <rFont val="Calibri"/>
        <family val="2"/>
        <scheme val="minor"/>
      </rPr>
      <t>/fy =</t>
    </r>
  </si>
  <si>
    <r>
      <t>d'où V</t>
    </r>
    <r>
      <rPr>
        <vertAlign val="subscript"/>
        <sz val="11"/>
        <color theme="1"/>
        <rFont val="Calibri"/>
        <family val="2"/>
        <scheme val="minor"/>
      </rPr>
      <t>sd max</t>
    </r>
    <r>
      <rPr>
        <sz val="11"/>
        <color theme="1"/>
        <rFont val="Calibri"/>
        <family val="2"/>
        <scheme val="minor"/>
      </rPr>
      <t xml:space="preserve"> (N) =</t>
    </r>
  </si>
  <si>
    <t>Calcul de la flèche f</t>
  </si>
  <si>
    <r>
      <t>Calcul de M</t>
    </r>
    <r>
      <rPr>
        <b/>
        <i/>
        <vertAlign val="subscript"/>
        <sz val="11"/>
        <color theme="1"/>
        <rFont val="Calibri"/>
        <family val="2"/>
        <scheme val="minor"/>
      </rPr>
      <t xml:space="preserve">rd </t>
    </r>
    <r>
      <rPr>
        <b/>
        <i/>
        <sz val="11"/>
        <color theme="1"/>
        <rFont val="Calibri"/>
        <family val="2"/>
        <scheme val="minor"/>
      </rPr>
      <t>- vérification en flexion</t>
    </r>
  </si>
  <si>
    <r>
      <t>Calcul de V</t>
    </r>
    <r>
      <rPr>
        <b/>
        <i/>
        <vertAlign val="subscript"/>
        <sz val="11"/>
        <color theme="1"/>
        <rFont val="Calibri"/>
        <family val="2"/>
        <scheme val="minor"/>
      </rPr>
      <t xml:space="preserve">rd </t>
    </r>
    <r>
      <rPr>
        <b/>
        <i/>
        <sz val="11"/>
        <color theme="1"/>
        <rFont val="Calibri"/>
        <family val="2"/>
        <scheme val="minor"/>
      </rPr>
      <t>- vérification en cisaillement</t>
    </r>
  </si>
  <si>
    <t>Pour la charge du plancher</t>
  </si>
  <si>
    <r>
      <t>Détermination de I</t>
    </r>
    <r>
      <rPr>
        <b/>
        <vertAlign val="subscript"/>
        <sz val="12"/>
        <color rgb="FFFF0000"/>
        <rFont val="Calibri"/>
        <family val="2"/>
        <scheme val="minor"/>
      </rPr>
      <t>Gxx min</t>
    </r>
  </si>
  <si>
    <t>Masse (kg/m)</t>
  </si>
  <si>
    <t>Caractéristiques du profilé U tôle pliée:</t>
  </si>
  <si>
    <r>
      <t>Distance d de G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et G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par rapport à l'axe x (mm)</t>
    </r>
  </si>
  <si>
    <t>Epaisseur b de la tôle (mm)</t>
  </si>
  <si>
    <r>
      <t>I</t>
    </r>
    <r>
      <rPr>
        <vertAlign val="subscript"/>
        <sz val="11"/>
        <color theme="1"/>
        <rFont val="Calibri"/>
        <family val="2"/>
        <scheme val="minor"/>
      </rPr>
      <t>Gxx</t>
    </r>
    <r>
      <rPr>
        <sz val="11"/>
        <color theme="1"/>
        <rFont val="Calibri"/>
        <family val="2"/>
        <scheme val="minor"/>
      </rPr>
      <t xml:space="preserve"> (mm</t>
    </r>
    <r>
      <rPr>
        <vertAlign val="super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</t>
    </r>
  </si>
  <si>
    <t>Flèche f (mm) pour 250 kg/m² en essai de flexion</t>
  </si>
  <si>
    <t>Limite d'élasticité Acier S235 fy =</t>
  </si>
  <si>
    <r>
      <t>M</t>
    </r>
    <r>
      <rPr>
        <vertAlign val="subscript"/>
        <sz val="11"/>
        <color theme="1"/>
        <rFont val="Calibri"/>
        <family val="2"/>
        <scheme val="minor"/>
      </rPr>
      <t>rd</t>
    </r>
    <r>
      <rPr>
        <sz val="11"/>
        <color theme="1"/>
        <rFont val="Calibri"/>
        <family val="2"/>
        <scheme val="minor"/>
      </rPr>
      <t xml:space="preserve"> (Nm) = (W</t>
    </r>
    <r>
      <rPr>
        <vertAlign val="subscript"/>
        <sz val="11"/>
        <color theme="1"/>
        <rFont val="Calibri"/>
        <family val="2"/>
        <scheme val="minor"/>
      </rPr>
      <t>pl,x</t>
    </r>
    <r>
      <rPr>
        <sz val="11"/>
        <color theme="1"/>
        <rFont val="Calibri"/>
        <family val="2"/>
        <scheme val="minor"/>
      </rPr>
      <t>*fy)/</t>
    </r>
    <r>
      <rPr>
        <sz val="11"/>
        <color theme="1"/>
        <rFont val="Calibri"/>
        <family val="2"/>
      </rPr>
      <t>γ</t>
    </r>
    <r>
      <rPr>
        <vertAlign val="subscript"/>
        <sz val="11"/>
        <color theme="1"/>
        <rFont val="Calibri"/>
        <family val="2"/>
      </rPr>
      <t xml:space="preserve">M0 </t>
    </r>
    <r>
      <rPr>
        <sz val="11"/>
        <color theme="1"/>
        <rFont val="Calibri"/>
        <family val="2"/>
      </rPr>
      <t>=</t>
    </r>
  </si>
  <si>
    <r>
      <t>v</t>
    </r>
    <r>
      <rPr>
        <b/>
        <vertAlign val="subscript"/>
        <sz val="11"/>
        <color rgb="FFFF0000"/>
        <rFont val="Calibri"/>
        <family val="2"/>
        <scheme val="minor"/>
      </rPr>
      <t>y</t>
    </r>
    <r>
      <rPr>
        <b/>
        <sz val="11"/>
        <color rgb="FFFF0000"/>
        <rFont val="Calibri"/>
        <family val="2"/>
        <scheme val="minor"/>
      </rPr>
      <t xml:space="preserve"> (mm)</t>
    </r>
  </si>
  <si>
    <r>
      <t>v</t>
    </r>
    <r>
      <rPr>
        <vertAlign val="subscript"/>
        <sz val="11"/>
        <color theme="1"/>
        <rFont val="Calibri"/>
        <family val="2"/>
        <scheme val="minor"/>
      </rPr>
      <t xml:space="preserve">y </t>
    </r>
    <r>
      <rPr>
        <sz val="11"/>
        <color theme="1"/>
        <rFont val="Calibri"/>
        <family val="2"/>
        <scheme val="minor"/>
      </rPr>
      <t>(mm)</t>
    </r>
  </si>
  <si>
    <r>
      <t>Module de résistance plastique W</t>
    </r>
    <r>
      <rPr>
        <b/>
        <vertAlign val="subscript"/>
        <sz val="11"/>
        <color rgb="FFFF0000"/>
        <rFont val="Calibri"/>
        <family val="2"/>
        <scheme val="minor"/>
      </rPr>
      <t>pl,x</t>
    </r>
    <r>
      <rPr>
        <b/>
        <sz val="11"/>
        <color rgb="FFFF0000"/>
        <rFont val="Calibri"/>
        <family val="2"/>
        <scheme val="minor"/>
      </rPr>
      <t xml:space="preserve"> (mm</t>
    </r>
    <r>
      <rPr>
        <b/>
        <vertAlign val="superscript"/>
        <sz val="11"/>
        <color rgb="FFFF0000"/>
        <rFont val="Calibri"/>
        <family val="2"/>
        <scheme val="minor"/>
      </rPr>
      <t>3</t>
    </r>
    <r>
      <rPr>
        <b/>
        <sz val="11"/>
        <color rgb="FFFF0000"/>
        <rFont val="Calibri"/>
        <family val="2"/>
        <scheme val="minor"/>
      </rPr>
      <t>)</t>
    </r>
  </si>
  <si>
    <r>
      <t>Module de resistance plastique W</t>
    </r>
    <r>
      <rPr>
        <vertAlign val="subscript"/>
        <sz val="11"/>
        <color theme="1"/>
        <rFont val="Calibri"/>
        <family val="2"/>
        <scheme val="minor"/>
      </rPr>
      <t>pl,x</t>
    </r>
    <r>
      <rPr>
        <sz val="11"/>
        <color theme="1"/>
        <rFont val="Calibri"/>
        <family val="2"/>
        <scheme val="minor"/>
      </rPr>
      <t xml:space="preserve"> (mm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</si>
  <si>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r>
      <t>M</t>
    </r>
    <r>
      <rPr>
        <vertAlign val="subscript"/>
        <sz val="11"/>
        <color theme="1"/>
        <rFont val="Calibri"/>
        <family val="2"/>
        <scheme val="minor"/>
      </rPr>
      <t>sd, P max</t>
    </r>
    <r>
      <rPr>
        <sz val="11"/>
        <color theme="1"/>
        <rFont val="Calibri"/>
        <family val="2"/>
        <scheme val="minor"/>
      </rPr>
      <t xml:space="preserve"> (Nm) = (ql²)/2 =</t>
    </r>
  </si>
  <si>
    <r>
      <t>V</t>
    </r>
    <r>
      <rPr>
        <vertAlign val="subscript"/>
        <sz val="11"/>
        <color theme="1"/>
        <rFont val="Calibri"/>
        <family val="2"/>
        <scheme val="minor"/>
      </rPr>
      <t>sd, P max</t>
    </r>
    <r>
      <rPr>
        <sz val="11"/>
        <color theme="1"/>
        <rFont val="Calibri"/>
        <family val="2"/>
        <scheme val="minor"/>
      </rPr>
      <t xml:space="preserve"> (N) = ql/2 =</t>
    </r>
  </si>
  <si>
    <r>
      <t>M</t>
    </r>
    <r>
      <rPr>
        <vertAlign val="subscript"/>
        <sz val="11"/>
        <color theme="1"/>
        <rFont val="Calibri"/>
        <family val="2"/>
        <scheme val="minor"/>
      </rPr>
      <t>sd, S max</t>
    </r>
    <r>
      <rPr>
        <sz val="11"/>
        <color theme="1"/>
        <rFont val="Calibri"/>
        <family val="2"/>
        <scheme val="minor"/>
      </rPr>
      <t xml:space="preserve"> (Nm) = (ql²)/2 =</t>
    </r>
  </si>
  <si>
    <r>
      <t>V</t>
    </r>
    <r>
      <rPr>
        <vertAlign val="subscript"/>
        <sz val="11"/>
        <color theme="1"/>
        <rFont val="Calibri"/>
        <family val="2"/>
        <scheme val="minor"/>
      </rPr>
      <t>sd, S max</t>
    </r>
    <r>
      <rPr>
        <sz val="11"/>
        <color theme="1"/>
        <rFont val="Calibri"/>
        <family val="2"/>
        <scheme val="minor"/>
      </rPr>
      <t xml:space="preserve"> (N) = ql/2 =</t>
    </r>
  </si>
  <si>
    <r>
      <t>M</t>
    </r>
    <r>
      <rPr>
        <vertAlign val="subscript"/>
        <sz val="11"/>
        <color theme="1"/>
        <rFont val="Calibri"/>
        <family val="2"/>
        <scheme val="minor"/>
      </rPr>
      <t>sd max</t>
    </r>
    <r>
      <rPr>
        <sz val="11"/>
        <color theme="1"/>
        <rFont val="Calibri"/>
        <family val="2"/>
        <scheme val="minor"/>
      </rPr>
      <t xml:space="preserve"> (Nm) =</t>
    </r>
  </si>
  <si>
    <r>
      <t>V</t>
    </r>
    <r>
      <rPr>
        <vertAlign val="subscript"/>
        <sz val="11"/>
        <color theme="1"/>
        <rFont val="Calibri"/>
        <family val="2"/>
        <scheme val="minor"/>
      </rPr>
      <t>sd max</t>
    </r>
    <r>
      <rPr>
        <sz val="11"/>
        <color theme="1"/>
        <rFont val="Calibri"/>
        <family val="2"/>
        <scheme val="minor"/>
      </rPr>
      <t xml:space="preserve"> (N) =</t>
    </r>
  </si>
  <si>
    <r>
      <t>M</t>
    </r>
    <r>
      <rPr>
        <vertAlign val="subscript"/>
        <sz val="11"/>
        <color theme="1"/>
        <rFont val="Calibri"/>
        <family val="2"/>
        <scheme val="minor"/>
      </rPr>
      <t>s max</t>
    </r>
    <r>
      <rPr>
        <sz val="11"/>
        <color theme="1"/>
        <rFont val="Calibri"/>
        <family val="2"/>
        <scheme val="minor"/>
      </rPr>
      <t xml:space="preserve"> (Nm) =</t>
    </r>
  </si>
  <si>
    <r>
      <t>V</t>
    </r>
    <r>
      <rPr>
        <vertAlign val="subscript"/>
        <sz val="11"/>
        <color theme="1"/>
        <rFont val="Calibri"/>
        <family val="2"/>
        <scheme val="minor"/>
      </rPr>
      <t>s max</t>
    </r>
    <r>
      <rPr>
        <sz val="11"/>
        <color theme="1"/>
        <rFont val="Calibri"/>
        <family val="2"/>
        <scheme val="minor"/>
      </rPr>
      <t xml:space="preserve"> (N) =</t>
    </r>
  </si>
  <si>
    <r>
      <t>I</t>
    </r>
    <r>
      <rPr>
        <vertAlign val="subscript"/>
        <sz val="11"/>
        <color theme="1"/>
        <rFont val="Calibri"/>
        <family val="2"/>
        <scheme val="minor"/>
      </rPr>
      <t>Gxx</t>
    </r>
    <r>
      <rPr>
        <sz val="11"/>
        <color theme="1"/>
        <rFont val="Calibri"/>
        <family val="2"/>
        <scheme val="minor"/>
      </rPr>
      <t xml:space="preserve"> (mm</t>
    </r>
    <r>
      <rPr>
        <vertAlign val="super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 =</t>
    </r>
  </si>
  <si>
    <r>
      <t>I</t>
    </r>
    <r>
      <rPr>
        <vertAlign val="subscript"/>
        <sz val="11"/>
        <color theme="1"/>
        <rFont val="Calibri"/>
        <family val="2"/>
        <scheme val="minor"/>
      </rPr>
      <t>Gxx min</t>
    </r>
    <r>
      <rPr>
        <sz val="11"/>
        <color theme="1"/>
        <rFont val="Calibri"/>
        <family val="2"/>
        <scheme val="minor"/>
      </rPr>
      <t xml:space="preserve"> (mm</t>
    </r>
    <r>
      <rPr>
        <vertAlign val="super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 =</t>
    </r>
  </si>
  <si>
    <r>
      <t>Moment quadratique acceptable (mm</t>
    </r>
    <r>
      <rPr>
        <vertAlign val="super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</t>
    </r>
  </si>
  <si>
    <r>
      <t>d'où M</t>
    </r>
    <r>
      <rPr>
        <vertAlign val="subscript"/>
        <sz val="11"/>
        <color theme="1"/>
        <rFont val="Calibri"/>
        <family val="2"/>
        <scheme val="minor"/>
      </rPr>
      <t xml:space="preserve">sd max </t>
    </r>
    <r>
      <rPr>
        <sz val="11"/>
        <color theme="1"/>
        <rFont val="Calibri"/>
        <family val="2"/>
        <scheme val="minor"/>
      </rPr>
      <t>(Nm)</t>
    </r>
    <r>
      <rPr>
        <vertAlign val="subscript"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=</t>
    </r>
  </si>
  <si>
    <r>
      <t>f (mm) = f</t>
    </r>
    <r>
      <rPr>
        <vertAlign val="subscript"/>
        <sz val="11"/>
        <color theme="1"/>
        <rFont val="Calibri"/>
        <family val="2"/>
        <scheme val="minor"/>
      </rPr>
      <t xml:space="preserve">charge permanente </t>
    </r>
    <r>
      <rPr>
        <sz val="11"/>
        <color theme="1"/>
        <rFont val="Calibri"/>
        <family val="2"/>
        <scheme val="minor"/>
      </rPr>
      <t>+ f</t>
    </r>
    <r>
      <rPr>
        <vertAlign val="subscript"/>
        <sz val="11"/>
        <color theme="1"/>
        <rFont val="Calibri"/>
        <family val="2"/>
        <scheme val="minor"/>
      </rPr>
      <t xml:space="preserve">surcharge </t>
    </r>
    <r>
      <rPr>
        <sz val="11"/>
        <color theme="1"/>
        <rFont val="Calibri"/>
        <family val="2"/>
        <scheme val="minor"/>
      </rPr>
      <t>+ f</t>
    </r>
    <r>
      <rPr>
        <vertAlign val="subscript"/>
        <sz val="11"/>
        <color theme="1"/>
        <rFont val="Calibri"/>
        <family val="2"/>
        <scheme val="minor"/>
      </rPr>
      <t xml:space="preserve">poutre </t>
    </r>
    <r>
      <rPr>
        <sz val="11"/>
        <color theme="1"/>
        <rFont val="Calibri"/>
        <family val="2"/>
        <scheme val="minor"/>
      </rPr>
      <t>=</t>
    </r>
  </si>
  <si>
    <t>Niveau du moment quadratique</t>
  </si>
  <si>
    <t>Données:</t>
  </si>
  <si>
    <t>Dimensions du module:</t>
  </si>
  <si>
    <t>Pondération à l'E.L.U. (Etat Limite Ultime)</t>
  </si>
  <si>
    <t>Pondération à l'E.L.S. (Etat Limite Service)</t>
  </si>
  <si>
    <t>l (mm) =</t>
  </si>
  <si>
    <t>L (mm) =</t>
  </si>
  <si>
    <r>
      <t>Aire de cisaillement A</t>
    </r>
    <r>
      <rPr>
        <vertAlign val="subscript"/>
        <sz val="11"/>
        <color theme="1"/>
        <rFont val="Calibri"/>
        <family val="2"/>
        <scheme val="minor"/>
      </rPr>
      <t>vz</t>
    </r>
    <r>
      <rPr>
        <sz val="11"/>
        <color theme="1"/>
        <rFont val="Calibri"/>
        <family val="2"/>
        <scheme val="minor"/>
      </rPr>
      <t xml:space="preserve"> (mm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</si>
  <si>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Aire de la section (mm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</si>
  <si>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Longueur totale de poutre (mm) =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</si>
</sst>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0.0000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vertAlign val="superscript"/>
      <sz val="11"/>
      <color rgb="FFFF0000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bscript"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b/>
      <vertAlign val="subscript"/>
      <sz val="11"/>
      <color theme="1"/>
      <name val="Calibri"/>
      <family val="2"/>
      <scheme val="minor"/>
    </font>
    <font>
      <b/>
      <vertAlign val="subscript"/>
      <sz val="12"/>
      <color rgb="FFFF0000"/>
      <name val="Calibri"/>
      <family val="2"/>
      <scheme val="minor"/>
    </font>
    <font>
      <b/>
      <i/>
      <vertAlign val="subscript"/>
      <sz val="11"/>
      <color theme="1"/>
      <name val="Calibri"/>
      <family val="2"/>
      <scheme val="minor"/>
    </font>
    <font>
      <b/>
      <sz val="11"/>
      <color rgb="FFCC00FF"/>
      <name val="Calibri"/>
      <family val="2"/>
      <scheme val="minor"/>
    </font>
    <font>
      <b/>
      <sz val="11"/>
      <color rgb="FF70AC2E"/>
      <name val="Calibri"/>
      <family val="2"/>
      <scheme val="minor"/>
    </font>
    <font>
      <sz val="11"/>
      <name val="Calibri"/>
      <family val="2"/>
      <scheme val="minor"/>
    </font>
    <font>
      <sz val="11"/>
      <color rgb="FF1111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rgb="FF00B050"/>
      <name val="Calibri"/>
      <family val="2"/>
      <scheme val="minor"/>
    </font>
    <font>
      <b/>
      <sz val="12"/>
      <color rgb="FFCC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Border="1"/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12" xfId="0" applyBorder="1"/>
    <xf numFmtId="0" fontId="11" fillId="0" borderId="9" xfId="0" applyFont="1" applyBorder="1"/>
    <xf numFmtId="0" fontId="11" fillId="0" borderId="18" xfId="0" applyFont="1" applyBorder="1"/>
    <xf numFmtId="0" fontId="1" fillId="0" borderId="8" xfId="0" applyFont="1" applyBorder="1" applyAlignment="1">
      <alignment horizontal="center"/>
    </xf>
    <xf numFmtId="0" fontId="0" fillId="0" borderId="20" xfId="0" applyBorder="1"/>
    <xf numFmtId="0" fontId="11" fillId="0" borderId="22" xfId="0" applyFont="1" applyBorder="1"/>
    <xf numFmtId="0" fontId="0" fillId="0" borderId="22" xfId="0" applyBorder="1" applyAlignment="1">
      <alignment horizontal="right"/>
    </xf>
    <xf numFmtId="0" fontId="0" fillId="0" borderId="13" xfId="0" applyBorder="1" applyAlignment="1">
      <alignment horizontal="right" vertical="center"/>
    </xf>
    <xf numFmtId="0" fontId="0" fillId="0" borderId="13" xfId="0" applyBorder="1" applyAlignment="1">
      <alignment horizontal="right"/>
    </xf>
    <xf numFmtId="0" fontId="0" fillId="0" borderId="19" xfId="0" applyBorder="1"/>
    <xf numFmtId="0" fontId="0" fillId="0" borderId="21" xfId="0" applyBorder="1"/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8" xfId="0" applyFont="1" applyBorder="1" applyAlignment="1">
      <alignment horizontal="right" vertical="center"/>
    </xf>
    <xf numFmtId="0" fontId="1" fillId="0" borderId="22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0" fontId="0" fillId="0" borderId="23" xfId="0" applyBorder="1" applyAlignment="1">
      <alignment horizontal="center" vertical="center"/>
    </xf>
    <xf numFmtId="165" fontId="0" fillId="0" borderId="8" xfId="0" applyNumberFormat="1" applyBorder="1" applyAlignment="1">
      <alignment horizontal="center"/>
    </xf>
    <xf numFmtId="0" fontId="10" fillId="0" borderId="23" xfId="0" applyFont="1" applyBorder="1"/>
    <xf numFmtId="0" fontId="10" fillId="0" borderId="24" xfId="0" applyFont="1" applyBorder="1" applyAlignment="1">
      <alignment vertical="center" wrapText="1"/>
    </xf>
    <xf numFmtId="0" fontId="10" fillId="0" borderId="24" xfId="0" applyFont="1" applyBorder="1"/>
    <xf numFmtId="0" fontId="0" fillId="0" borderId="18" xfId="0" applyBorder="1" applyAlignment="1">
      <alignment horizontal="right"/>
    </xf>
    <xf numFmtId="0" fontId="0" fillId="0" borderId="25" xfId="0" applyBorder="1" applyAlignment="1">
      <alignment horizontal="right"/>
    </xf>
    <xf numFmtId="0" fontId="10" fillId="0" borderId="8" xfId="0" applyFont="1" applyBorder="1"/>
    <xf numFmtId="0" fontId="10" fillId="0" borderId="26" xfId="0" applyFont="1" applyBorder="1"/>
    <xf numFmtId="0" fontId="1" fillId="0" borderId="8" xfId="0" applyFont="1" applyBorder="1"/>
    <xf numFmtId="0" fontId="0" fillId="0" borderId="2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2" fontId="0" fillId="0" borderId="17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5" fontId="0" fillId="0" borderId="30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0" fontId="0" fillId="0" borderId="33" xfId="0" applyBorder="1"/>
    <xf numFmtId="0" fontId="16" fillId="0" borderId="34" xfId="0" applyFont="1" applyBorder="1" applyAlignment="1">
      <alignment horizontal="right"/>
    </xf>
    <xf numFmtId="0" fontId="17" fillId="0" borderId="35" xfId="0" applyFont="1" applyFill="1" applyBorder="1" applyAlignment="1">
      <alignment horizontal="right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1" fillId="0" borderId="22" xfId="0" applyFont="1" applyBorder="1" applyAlignment="1">
      <alignment horizontal="right" vertical="center"/>
    </xf>
    <xf numFmtId="0" fontId="2" fillId="0" borderId="8" xfId="0" applyFont="1" applyBorder="1" applyAlignment="1">
      <alignment horizontal="center"/>
    </xf>
    <xf numFmtId="164" fontId="0" fillId="0" borderId="5" xfId="0" applyNumberFormat="1" applyBorder="1" applyAlignment="1">
      <alignment horizontal="center" vertical="center"/>
    </xf>
    <xf numFmtId="2" fontId="0" fillId="0" borderId="0" xfId="0" applyNumberFormat="1"/>
    <xf numFmtId="165" fontId="0" fillId="0" borderId="32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166" fontId="19" fillId="0" borderId="8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5" fillId="0" borderId="35" xfId="0" applyFont="1" applyFill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16" fillId="0" borderId="0" xfId="0" applyFont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17" fillId="0" borderId="0" xfId="0" applyFont="1" applyFill="1" applyBorder="1" applyAlignment="1">
      <alignment horizontal="right"/>
    </xf>
    <xf numFmtId="0" fontId="0" fillId="0" borderId="0" xfId="0" applyBorder="1" applyAlignment="1">
      <alignment horizontal="right"/>
    </xf>
    <xf numFmtId="0" fontId="1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165" fontId="0" fillId="0" borderId="0" xfId="0" applyNumberFormat="1" applyBorder="1" applyAlignment="1">
      <alignment horizontal="center"/>
    </xf>
    <xf numFmtId="0" fontId="22" fillId="0" borderId="21" xfId="0" applyFont="1" applyBorder="1" applyAlignment="1">
      <alignment horizontal="center"/>
    </xf>
    <xf numFmtId="166" fontId="0" fillId="0" borderId="17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00FF"/>
      <color rgb="FFFF8989"/>
      <color rgb="FF050AE9"/>
      <color rgb="FF70AC2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1647825</xdr:colOff>
      <xdr:row>3</xdr:row>
      <xdr:rowOff>57150</xdr:rowOff>
    </xdr:from>
    <xdr:to>
      <xdr:col>11</xdr:col>
      <xdr:colOff>495300</xdr:colOff>
      <xdr:row>25</xdr:row>
      <xdr:rowOff>114299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248775" y="666750"/>
          <a:ext cx="4124325" cy="4629149"/>
        </a:xfrm>
        <a:prstGeom prst="rect">
          <a:avLst/>
        </a:prstGeom>
        <a:noFill/>
      </xdr:spPr>
    </xdr:pic>
    <xdr:clientData/>
  </xdr:twoCellAnchor>
  <xdr:twoCellAnchor>
    <xdr:from>
      <xdr:col>1</xdr:col>
      <xdr:colOff>2438400</xdr:colOff>
      <xdr:row>51</xdr:row>
      <xdr:rowOff>47625</xdr:rowOff>
    </xdr:from>
    <xdr:to>
      <xdr:col>1</xdr:col>
      <xdr:colOff>2590800</xdr:colOff>
      <xdr:row>51</xdr:row>
      <xdr:rowOff>49213</xdr:rowOff>
    </xdr:to>
    <xdr:cxnSp macro="">
      <xdr:nvCxnSpPr>
        <xdr:cNvPr id="5" name="Connecteur droit avec flèche 4"/>
        <xdr:cNvCxnSpPr/>
      </xdr:nvCxnSpPr>
      <xdr:spPr>
        <a:xfrm>
          <a:off x="5867400" y="7134225"/>
          <a:ext cx="152400" cy="1588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2438400</xdr:colOff>
      <xdr:row>67</xdr:row>
      <xdr:rowOff>47625</xdr:rowOff>
    </xdr:from>
    <xdr:to>
      <xdr:col>1</xdr:col>
      <xdr:colOff>2590800</xdr:colOff>
      <xdr:row>67</xdr:row>
      <xdr:rowOff>49213</xdr:rowOff>
    </xdr:to>
    <xdr:cxnSp macro="">
      <xdr:nvCxnSpPr>
        <xdr:cNvPr id="6" name="Connecteur droit avec flèche 5"/>
        <xdr:cNvCxnSpPr/>
      </xdr:nvCxnSpPr>
      <xdr:spPr>
        <a:xfrm>
          <a:off x="5886450" y="7134225"/>
          <a:ext cx="152400" cy="1588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2438400</xdr:colOff>
      <xdr:row>83</xdr:row>
      <xdr:rowOff>47625</xdr:rowOff>
    </xdr:from>
    <xdr:to>
      <xdr:col>1</xdr:col>
      <xdr:colOff>2590800</xdr:colOff>
      <xdr:row>83</xdr:row>
      <xdr:rowOff>49213</xdr:rowOff>
    </xdr:to>
    <xdr:cxnSp macro="">
      <xdr:nvCxnSpPr>
        <xdr:cNvPr id="7" name="Connecteur droit avec flèche 6"/>
        <xdr:cNvCxnSpPr/>
      </xdr:nvCxnSpPr>
      <xdr:spPr>
        <a:xfrm>
          <a:off x="5876925" y="7134225"/>
          <a:ext cx="152400" cy="1588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142875</xdr:colOff>
      <xdr:row>2</xdr:row>
      <xdr:rowOff>28575</xdr:rowOff>
    </xdr:from>
    <xdr:to>
      <xdr:col>6</xdr:col>
      <xdr:colOff>314325</xdr:colOff>
      <xdr:row>5</xdr:row>
      <xdr:rowOff>85725</xdr:rowOff>
    </xdr:to>
    <xdr:sp macro="" textlink="">
      <xdr:nvSpPr>
        <xdr:cNvPr id="8" name="ZoneTexte 7"/>
        <xdr:cNvSpPr txBox="1"/>
      </xdr:nvSpPr>
      <xdr:spPr>
        <a:xfrm>
          <a:off x="4695825" y="438150"/>
          <a:ext cx="2457450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Voici les paramètre</a:t>
          </a:r>
          <a:r>
            <a:rPr lang="fr-FR" sz="1100" baseline="0"/>
            <a:t> de base qui définiront le calcul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10</xdr:row>
      <xdr:rowOff>114300</xdr:rowOff>
    </xdr:from>
    <xdr:to>
      <xdr:col>8</xdr:col>
      <xdr:colOff>361950</xdr:colOff>
      <xdr:row>10</xdr:row>
      <xdr:rowOff>115888</xdr:rowOff>
    </xdr:to>
    <xdr:cxnSp macro="">
      <xdr:nvCxnSpPr>
        <xdr:cNvPr id="7" name="Connecteur droit avec flèche 6"/>
        <xdr:cNvCxnSpPr/>
      </xdr:nvCxnSpPr>
      <xdr:spPr>
        <a:xfrm>
          <a:off x="7553325" y="7105650"/>
          <a:ext cx="295275" cy="1588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2438400</xdr:colOff>
      <xdr:row>31</xdr:row>
      <xdr:rowOff>47625</xdr:rowOff>
    </xdr:from>
    <xdr:to>
      <xdr:col>3</xdr:col>
      <xdr:colOff>2590800</xdr:colOff>
      <xdr:row>31</xdr:row>
      <xdr:rowOff>49213</xdr:rowOff>
    </xdr:to>
    <xdr:cxnSp macro="">
      <xdr:nvCxnSpPr>
        <xdr:cNvPr id="10" name="Connecteur droit avec flèche 9"/>
        <xdr:cNvCxnSpPr/>
      </xdr:nvCxnSpPr>
      <xdr:spPr>
        <a:xfrm>
          <a:off x="6334125" y="12715875"/>
          <a:ext cx="152400" cy="1588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123825</xdr:colOff>
      <xdr:row>4</xdr:row>
      <xdr:rowOff>47625</xdr:rowOff>
    </xdr:from>
    <xdr:to>
      <xdr:col>1</xdr:col>
      <xdr:colOff>2790825</xdr:colOff>
      <xdr:row>15</xdr:row>
      <xdr:rowOff>238125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1475" y="904875"/>
          <a:ext cx="2667000" cy="28575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209550</xdr:colOff>
      <xdr:row>16</xdr:row>
      <xdr:rowOff>152400</xdr:rowOff>
    </xdr:from>
    <xdr:to>
      <xdr:col>10</xdr:col>
      <xdr:colOff>247650</xdr:colOff>
      <xdr:row>22</xdr:row>
      <xdr:rowOff>19050</xdr:rowOff>
    </xdr:to>
    <xdr:sp macro="" textlink="">
      <xdr:nvSpPr>
        <xdr:cNvPr id="5" name="ZoneTexte 4"/>
        <xdr:cNvSpPr txBox="1"/>
      </xdr:nvSpPr>
      <xdr:spPr>
        <a:xfrm>
          <a:off x="11715750" y="3924300"/>
          <a:ext cx="2466975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Mon problème se trouve ici, au lieu de changer le niveau manuellement (n-ième plus</a:t>
          </a:r>
          <a:r>
            <a:rPr lang="fr-FR" sz="1100" baseline="0"/>
            <a:t> petite valeur) j'aimerais trouver quelque chose me le trouvant directement (ici  4 par exemple) pour avois les 3 "OK"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361950</xdr:colOff>
      <xdr:row>5</xdr:row>
      <xdr:rowOff>19051</xdr:rowOff>
    </xdr:from>
    <xdr:to>
      <xdr:col>16</xdr:col>
      <xdr:colOff>371475</xdr:colOff>
      <xdr:row>10</xdr:row>
      <xdr:rowOff>57151</xdr:rowOff>
    </xdr:to>
    <xdr:sp macro="" textlink="">
      <xdr:nvSpPr>
        <xdr:cNvPr id="2" name="ZoneTexte 1"/>
        <xdr:cNvSpPr txBox="1"/>
      </xdr:nvSpPr>
      <xdr:spPr>
        <a:xfrm>
          <a:off x="10629900" y="1019176"/>
          <a:ext cx="30575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Mon tableau de valeurs, ici je repère</a:t>
          </a:r>
          <a:r>
            <a:rPr lang="fr-FR" sz="1100" baseline="0"/>
            <a:t> le profilé idéal grâce à son moment quadratique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3"/>
  <sheetViews>
    <sheetView workbookViewId="0">
      <selection activeCell="G16" sqref="G15:G16"/>
    </sheetView>
  </sheetViews>
  <sheetFormatPr baseColWidth="10" defaultRowHeight="15"/>
  <cols>
    <col min="2" max="2" width="44.85546875" bestFit="1" customWidth="1"/>
    <col min="3" max="3" width="12" bestFit="1" customWidth="1"/>
    <col min="8" max="8" width="44.85546875" bestFit="1" customWidth="1"/>
  </cols>
  <sheetData>
    <row r="1" spans="2:3" ht="15.75" thickBot="1"/>
    <row r="2" spans="2:3" ht="16.5" thickBot="1">
      <c r="B2" s="83" t="s">
        <v>76</v>
      </c>
      <c r="C2" s="71"/>
    </row>
    <row r="3" spans="2:3" ht="15.75" thickBot="1">
      <c r="B3" s="72" t="s">
        <v>80</v>
      </c>
      <c r="C3" s="74">
        <v>6000</v>
      </c>
    </row>
    <row r="4" spans="2:3" ht="15.75" thickBot="1">
      <c r="B4" s="94" t="s">
        <v>79</v>
      </c>
      <c r="C4" s="75">
        <v>3000</v>
      </c>
    </row>
    <row r="5" spans="2:3" ht="15.75" thickBot="1">
      <c r="B5" s="73" t="s">
        <v>24</v>
      </c>
      <c r="C5" s="75">
        <v>9</v>
      </c>
    </row>
    <row r="6" spans="2:3" ht="15.75" thickBot="1">
      <c r="B6" s="24" t="s">
        <v>83</v>
      </c>
      <c r="C6" s="66">
        <f>C3*2+C4*2+C4*C5</f>
        <v>45000</v>
      </c>
    </row>
    <row r="7" spans="2:3" ht="15.75" thickBot="1">
      <c r="B7" s="26" t="s">
        <v>23</v>
      </c>
      <c r="C7" s="91">
        <f>C3/(C5+1)</f>
        <v>600</v>
      </c>
    </row>
    <row r="8" spans="2:3" ht="15.75" thickBot="1">
      <c r="C8" s="28"/>
    </row>
    <row r="9" spans="2:3" ht="16.5" thickBot="1">
      <c r="B9" s="83" t="s">
        <v>75</v>
      </c>
      <c r="C9" s="65"/>
    </row>
    <row r="10" spans="2:3" ht="15.75" thickBot="1">
      <c r="B10" s="43" t="s">
        <v>8</v>
      </c>
      <c r="C10" s="46">
        <v>250</v>
      </c>
    </row>
    <row r="11" spans="2:3" ht="15.75" thickBot="1">
      <c r="B11" s="82" t="s">
        <v>5</v>
      </c>
      <c r="C11" s="81">
        <f>(((C3*10^-3*C4*10^-3)*C10)*10)/C6</f>
        <v>1</v>
      </c>
    </row>
    <row r="12" spans="2:3" ht="18" thickBot="1">
      <c r="B12" s="44" t="s">
        <v>21</v>
      </c>
      <c r="C12" s="31">
        <f>(C3*C4)*10^-6</f>
        <v>18</v>
      </c>
    </row>
    <row r="13" spans="2:3" ht="15.75" thickBot="1">
      <c r="B13" s="44" t="s">
        <v>41</v>
      </c>
      <c r="C13" s="31">
        <v>210000</v>
      </c>
    </row>
    <row r="14" spans="2:3" ht="18" thickBot="1">
      <c r="B14" s="44" t="s">
        <v>39</v>
      </c>
      <c r="C14" s="31">
        <v>7800</v>
      </c>
    </row>
    <row r="15" spans="2:3" ht="15.75" thickBot="1">
      <c r="B15" s="44" t="s">
        <v>55</v>
      </c>
      <c r="C15" s="31">
        <v>235</v>
      </c>
    </row>
    <row r="16" spans="2:3" ht="15.75" thickBot="1">
      <c r="B16" s="44" t="s">
        <v>20</v>
      </c>
      <c r="C16" s="31">
        <v>9.81</v>
      </c>
    </row>
    <row r="17" spans="2:3" ht="18" thickBot="1">
      <c r="B17" s="44" t="s">
        <v>34</v>
      </c>
      <c r="C17" s="31">
        <v>700</v>
      </c>
    </row>
    <row r="18" spans="2:3" ht="15.75" thickBot="1">
      <c r="B18" s="44" t="s">
        <v>35</v>
      </c>
      <c r="C18" s="31">
        <v>21</v>
      </c>
    </row>
    <row r="19" spans="2:3" ht="18" thickBot="1">
      <c r="B19" s="44" t="s">
        <v>40</v>
      </c>
      <c r="C19" s="31">
        <f>(C4*C3*C18)*10^-9</f>
        <v>0.378</v>
      </c>
    </row>
    <row r="20" spans="2:3" ht="15.75" thickBot="1">
      <c r="B20" s="44" t="s">
        <v>36</v>
      </c>
      <c r="C20" s="31">
        <f>C19*C17</f>
        <v>264.60000000000002</v>
      </c>
    </row>
    <row r="21" spans="2:3" ht="15.75" thickBot="1">
      <c r="B21" s="44" t="s">
        <v>37</v>
      </c>
      <c r="C21" s="31">
        <f>C20*9.81</f>
        <v>2595.7260000000006</v>
      </c>
    </row>
    <row r="22" spans="2:3" ht="18" thickBot="1">
      <c r="B22" s="44" t="s">
        <v>38</v>
      </c>
      <c r="C22" s="31">
        <f>C21/C12</f>
        <v>144.20700000000002</v>
      </c>
    </row>
    <row r="23" spans="2:3" ht="18.75" thickBot="1">
      <c r="B23" s="45" t="s">
        <v>22</v>
      </c>
      <c r="C23" s="31">
        <v>1</v>
      </c>
    </row>
    <row r="40" spans="1:10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15.75">
      <c r="A47" s="1"/>
      <c r="B47" s="107"/>
      <c r="C47" s="1"/>
      <c r="D47" s="1"/>
      <c r="E47" s="1"/>
      <c r="F47" s="1"/>
      <c r="G47" s="1"/>
      <c r="H47" s="107"/>
      <c r="I47" s="1"/>
      <c r="J47" s="1"/>
    </row>
    <row r="48" spans="1:10">
      <c r="A48" s="1"/>
      <c r="B48" s="4"/>
      <c r="C48" s="4"/>
      <c r="D48" s="1"/>
      <c r="E48" s="1"/>
      <c r="F48" s="1"/>
      <c r="G48" s="1"/>
      <c r="H48" s="108"/>
      <c r="I48" s="4"/>
      <c r="J48" s="1"/>
    </row>
    <row r="49" spans="1:10">
      <c r="A49" s="1"/>
      <c r="B49" s="4"/>
      <c r="C49" s="4"/>
      <c r="D49" s="1"/>
      <c r="E49" s="1"/>
      <c r="F49" s="1"/>
      <c r="G49" s="1"/>
      <c r="H49" s="109"/>
      <c r="I49" s="4"/>
      <c r="J49" s="1"/>
    </row>
    <row r="50" spans="1:10" ht="17.25" customHeight="1">
      <c r="A50" s="1"/>
      <c r="B50" s="4"/>
      <c r="C50" s="4"/>
      <c r="D50" s="1"/>
      <c r="E50" s="1"/>
      <c r="F50" s="1"/>
      <c r="G50" s="1"/>
      <c r="H50" s="109"/>
      <c r="I50" s="4"/>
      <c r="J50" s="1"/>
    </row>
    <row r="51" spans="1:10">
      <c r="A51" s="1"/>
      <c r="B51" s="4"/>
      <c r="C51" s="4"/>
      <c r="D51" s="1"/>
      <c r="E51" s="1"/>
      <c r="F51" s="1"/>
      <c r="G51" s="1"/>
      <c r="H51" s="109"/>
      <c r="I51" s="4"/>
      <c r="J51" s="1"/>
    </row>
    <row r="52" spans="1:10">
      <c r="A52" s="1"/>
      <c r="B52" s="4"/>
      <c r="C52" s="4"/>
      <c r="D52" s="1"/>
      <c r="E52" s="1"/>
      <c r="F52" s="1"/>
      <c r="G52" s="1"/>
      <c r="H52" s="109"/>
      <c r="I52" s="4"/>
      <c r="J52" s="1"/>
    </row>
    <row r="53" spans="1:10">
      <c r="A53" s="1"/>
      <c r="B53" s="4"/>
      <c r="C53" s="4"/>
      <c r="D53" s="1"/>
      <c r="E53" s="1"/>
      <c r="F53" s="1"/>
      <c r="G53" s="1"/>
      <c r="H53" s="110"/>
      <c r="I53" s="4"/>
      <c r="J53" s="1"/>
    </row>
    <row r="54" spans="1:10">
      <c r="A54" s="1"/>
      <c r="B54" s="4"/>
      <c r="C54" s="103"/>
      <c r="D54" s="1"/>
      <c r="E54" s="1"/>
      <c r="F54" s="1"/>
      <c r="G54" s="1"/>
      <c r="H54" s="110"/>
      <c r="I54" s="4"/>
      <c r="J54" s="1"/>
    </row>
    <row r="55" spans="1:10">
      <c r="A55" s="1"/>
      <c r="B55" s="4"/>
      <c r="C55" s="4"/>
      <c r="D55" s="1"/>
      <c r="E55" s="1"/>
      <c r="F55" s="1"/>
      <c r="G55" s="1"/>
      <c r="H55" s="110"/>
      <c r="I55" s="4"/>
      <c r="J55" s="1"/>
    </row>
    <row r="56" spans="1:10">
      <c r="A56" s="1"/>
      <c r="B56" s="4"/>
      <c r="C56" s="4"/>
      <c r="D56" s="1"/>
      <c r="E56" s="1"/>
      <c r="F56" s="1"/>
      <c r="G56" s="1"/>
      <c r="H56" s="108"/>
      <c r="I56" s="4"/>
      <c r="J56" s="1"/>
    </row>
    <row r="57" spans="1:10">
      <c r="A57" s="1"/>
      <c r="B57" s="4"/>
      <c r="C57" s="103"/>
      <c r="D57" s="1"/>
      <c r="E57" s="1"/>
      <c r="F57" s="1"/>
      <c r="G57" s="1"/>
      <c r="H57" s="4"/>
      <c r="I57" s="103"/>
      <c r="J57" s="1"/>
    </row>
    <row r="58" spans="1:10">
      <c r="A58" s="1"/>
      <c r="B58" s="4"/>
      <c r="C58" s="103"/>
      <c r="D58" s="1"/>
      <c r="E58" s="1"/>
      <c r="F58" s="1"/>
      <c r="G58" s="1"/>
      <c r="H58" s="108"/>
      <c r="I58" s="4"/>
      <c r="J58" s="1"/>
    </row>
    <row r="59" spans="1:10">
      <c r="A59" s="1"/>
      <c r="B59" s="4"/>
      <c r="C59" s="103"/>
      <c r="D59" s="1"/>
      <c r="E59" s="1"/>
      <c r="F59" s="1"/>
      <c r="G59" s="1"/>
      <c r="H59" s="1"/>
      <c r="I59" s="1"/>
      <c r="J59" s="1"/>
    </row>
    <row r="60" spans="1:10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15.75">
      <c r="A63" s="1"/>
      <c r="B63" s="111"/>
      <c r="C63" s="1"/>
      <c r="D63" s="1"/>
      <c r="E63" s="1"/>
      <c r="F63" s="1"/>
      <c r="G63" s="1"/>
      <c r="H63" s="111"/>
      <c r="I63" s="1"/>
      <c r="J63" s="1"/>
    </row>
    <row r="64" spans="1:10">
      <c r="A64" s="1"/>
      <c r="B64" s="4"/>
      <c r="C64" s="4"/>
      <c r="D64" s="1"/>
      <c r="E64" s="1"/>
      <c r="F64" s="1"/>
      <c r="G64" s="1"/>
      <c r="H64" s="108"/>
      <c r="I64" s="4"/>
      <c r="J64" s="1"/>
    </row>
    <row r="65" spans="1:10">
      <c r="A65" s="1"/>
      <c r="B65" s="4"/>
      <c r="C65" s="4"/>
      <c r="D65" s="1"/>
      <c r="E65" s="1"/>
      <c r="F65" s="1"/>
      <c r="G65" s="1"/>
      <c r="H65" s="109"/>
      <c r="I65" s="4"/>
      <c r="J65" s="1"/>
    </row>
    <row r="66" spans="1:10">
      <c r="A66" s="1"/>
      <c r="B66" s="4"/>
      <c r="C66" s="4"/>
      <c r="D66" s="1"/>
      <c r="E66" s="1"/>
      <c r="F66" s="1"/>
      <c r="G66" s="1"/>
      <c r="H66" s="109"/>
      <c r="I66" s="4"/>
      <c r="J66" s="1"/>
    </row>
    <row r="67" spans="1:10">
      <c r="A67" s="1"/>
      <c r="B67" s="4"/>
      <c r="C67" s="4"/>
      <c r="D67" s="1"/>
      <c r="E67" s="1"/>
      <c r="F67" s="1"/>
      <c r="G67" s="1"/>
      <c r="H67" s="109"/>
      <c r="I67" s="4"/>
      <c r="J67" s="1"/>
    </row>
    <row r="68" spans="1:10">
      <c r="A68" s="1"/>
      <c r="B68" s="4"/>
      <c r="C68" s="4"/>
      <c r="D68" s="1"/>
      <c r="E68" s="1"/>
      <c r="F68" s="1"/>
      <c r="G68" s="1"/>
      <c r="H68" s="109"/>
      <c r="I68" s="4"/>
      <c r="J68" s="1"/>
    </row>
    <row r="69" spans="1:10">
      <c r="A69" s="1"/>
      <c r="B69" s="4"/>
      <c r="C69" s="4"/>
      <c r="D69" s="1"/>
      <c r="E69" s="1"/>
      <c r="F69" s="1"/>
      <c r="G69" s="1"/>
      <c r="H69" s="110"/>
      <c r="I69" s="4"/>
      <c r="J69" s="1"/>
    </row>
    <row r="70" spans="1:10">
      <c r="A70" s="1"/>
      <c r="B70" s="4"/>
      <c r="C70" s="103"/>
      <c r="D70" s="1"/>
      <c r="E70" s="1"/>
      <c r="F70" s="1"/>
      <c r="G70" s="1"/>
      <c r="H70" s="110"/>
      <c r="I70" s="4"/>
      <c r="J70" s="1"/>
    </row>
    <row r="71" spans="1:10">
      <c r="A71" s="1"/>
      <c r="B71" s="4"/>
      <c r="C71" s="4"/>
      <c r="D71" s="1"/>
      <c r="E71" s="1"/>
      <c r="F71" s="1"/>
      <c r="G71" s="1"/>
      <c r="H71" s="110"/>
      <c r="I71" s="4"/>
      <c r="J71" s="1"/>
    </row>
    <row r="72" spans="1:10">
      <c r="A72" s="1"/>
      <c r="B72" s="4"/>
      <c r="C72" s="4"/>
      <c r="D72" s="1"/>
      <c r="E72" s="1"/>
      <c r="F72" s="1"/>
      <c r="G72" s="1"/>
      <c r="H72" s="108"/>
      <c r="I72" s="4"/>
      <c r="J72" s="1"/>
    </row>
    <row r="73" spans="1:10">
      <c r="A73" s="1"/>
      <c r="B73" s="4"/>
      <c r="C73" s="103"/>
      <c r="D73" s="1"/>
      <c r="E73" s="1"/>
      <c r="F73" s="1"/>
      <c r="G73" s="1"/>
      <c r="H73" s="4"/>
      <c r="I73" s="103"/>
      <c r="J73" s="1"/>
    </row>
    <row r="74" spans="1:10">
      <c r="A74" s="1"/>
      <c r="B74" s="4"/>
      <c r="C74" s="103"/>
      <c r="D74" s="1"/>
      <c r="E74" s="1"/>
      <c r="F74" s="1"/>
      <c r="G74" s="1"/>
      <c r="H74" s="108"/>
      <c r="I74" s="4"/>
      <c r="J74" s="1"/>
    </row>
    <row r="75" spans="1:10">
      <c r="A75" s="1"/>
      <c r="B75" s="4"/>
      <c r="C75" s="103"/>
      <c r="D75" s="1"/>
      <c r="E75" s="1"/>
      <c r="F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>
      <c r="A79" s="1"/>
      <c r="B79" s="112"/>
      <c r="C79" s="1"/>
      <c r="D79" s="1"/>
      <c r="E79" s="1"/>
      <c r="F79" s="1"/>
      <c r="G79" s="1"/>
      <c r="H79" s="112"/>
      <c r="I79" s="1"/>
      <c r="J79" s="1"/>
    </row>
    <row r="80" spans="1:10">
      <c r="A80" s="1"/>
      <c r="B80" s="4"/>
      <c r="C80" s="4"/>
      <c r="D80" s="1"/>
      <c r="E80" s="1"/>
      <c r="F80" s="1"/>
      <c r="G80" s="1"/>
      <c r="H80" s="108"/>
      <c r="I80" s="4"/>
      <c r="J80" s="1"/>
    </row>
    <row r="81" spans="1:10">
      <c r="A81" s="1"/>
      <c r="B81" s="4"/>
      <c r="C81" s="4"/>
      <c r="D81" s="1"/>
      <c r="E81" s="1"/>
      <c r="F81" s="1"/>
      <c r="G81" s="1"/>
      <c r="H81" s="109"/>
      <c r="I81" s="4"/>
      <c r="J81" s="1"/>
    </row>
    <row r="82" spans="1:10">
      <c r="A82" s="1"/>
      <c r="B82" s="4"/>
      <c r="C82" s="4"/>
      <c r="D82" s="1"/>
      <c r="E82" s="1"/>
      <c r="F82" s="1"/>
      <c r="G82" s="1"/>
      <c r="H82" s="109"/>
      <c r="I82" s="4"/>
      <c r="J82" s="1"/>
    </row>
    <row r="83" spans="1:10">
      <c r="A83" s="1"/>
      <c r="B83" s="4"/>
      <c r="C83" s="4"/>
      <c r="D83" s="1"/>
      <c r="E83" s="1"/>
      <c r="F83" s="1"/>
      <c r="G83" s="1"/>
      <c r="H83" s="109"/>
      <c r="I83" s="4"/>
      <c r="J83" s="1"/>
    </row>
    <row r="84" spans="1:10">
      <c r="A84" s="1"/>
      <c r="B84" s="4"/>
      <c r="C84" s="4"/>
      <c r="D84" s="1"/>
      <c r="E84" s="1"/>
      <c r="F84" s="1"/>
      <c r="G84" s="1"/>
      <c r="H84" s="109"/>
      <c r="I84" s="4"/>
      <c r="J84" s="1"/>
    </row>
    <row r="85" spans="1:10">
      <c r="A85" s="1"/>
      <c r="B85" s="4"/>
      <c r="C85" s="4"/>
      <c r="D85" s="1"/>
      <c r="E85" s="1"/>
      <c r="F85" s="1"/>
      <c r="G85" s="1"/>
      <c r="H85" s="110"/>
      <c r="I85" s="4"/>
      <c r="J85" s="1"/>
    </row>
    <row r="86" spans="1:10">
      <c r="A86" s="1"/>
      <c r="B86" s="4"/>
      <c r="C86" s="103"/>
      <c r="D86" s="1"/>
      <c r="E86" s="1"/>
      <c r="F86" s="1"/>
      <c r="G86" s="1"/>
      <c r="H86" s="110"/>
      <c r="I86" s="4"/>
      <c r="J86" s="1"/>
    </row>
    <row r="87" spans="1:10">
      <c r="A87" s="1"/>
      <c r="B87" s="4"/>
      <c r="C87" s="4"/>
      <c r="D87" s="1"/>
      <c r="E87" s="1"/>
      <c r="F87" s="1"/>
      <c r="G87" s="1"/>
      <c r="H87" s="110"/>
      <c r="I87" s="4"/>
      <c r="J87" s="1"/>
    </row>
    <row r="88" spans="1:10">
      <c r="A88" s="1"/>
      <c r="B88" s="4"/>
      <c r="C88" s="4"/>
      <c r="D88" s="1"/>
      <c r="E88" s="1"/>
      <c r="F88" s="1"/>
      <c r="G88" s="1"/>
      <c r="H88" s="108"/>
      <c r="I88" s="4"/>
      <c r="J88" s="1"/>
    </row>
    <row r="89" spans="1:10">
      <c r="A89" s="1"/>
      <c r="B89" s="4"/>
      <c r="C89" s="103"/>
      <c r="D89" s="1"/>
      <c r="E89" s="1"/>
      <c r="F89" s="1"/>
      <c r="G89" s="1"/>
      <c r="H89" s="4"/>
      <c r="I89" s="103"/>
      <c r="J89" s="1"/>
    </row>
    <row r="90" spans="1:10">
      <c r="A90" s="1"/>
      <c r="B90" s="4"/>
      <c r="C90" s="103"/>
      <c r="D90" s="1"/>
      <c r="E90" s="1"/>
      <c r="F90" s="1"/>
      <c r="G90" s="1"/>
      <c r="H90" s="108"/>
      <c r="I90" s="4"/>
      <c r="J90" s="1"/>
    </row>
    <row r="91" spans="1:10">
      <c r="A91" s="1"/>
      <c r="B91" s="4"/>
      <c r="C91" s="103"/>
      <c r="D91" s="1"/>
      <c r="E91" s="1"/>
      <c r="F91" s="1"/>
      <c r="G91" s="1"/>
      <c r="H91" s="1"/>
      <c r="I91" s="1"/>
      <c r="J91" s="1"/>
    </row>
    <row r="92" spans="1:10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>
      <c r="A93" s="1"/>
      <c r="B93" s="1"/>
      <c r="C93" s="1"/>
      <c r="D93" s="1"/>
      <c r="E93" s="1"/>
      <c r="F93" s="1"/>
      <c r="G93" s="1"/>
      <c r="H93" s="1"/>
      <c r="I93" s="1"/>
      <c r="J93" s="1"/>
    </row>
  </sheetData>
  <dataValidations count="2">
    <dataValidation type="list" allowBlank="1" showInputMessage="1" showErrorMessage="1" sqref="C3:C4">
      <formula1>"1000,1500,2000,2500,3000,3500,4000,4500,5000,5500,6000"</formula1>
    </dataValidation>
    <dataValidation type="list" allowBlank="1" showInputMessage="1" showErrorMessage="1" sqref="C5">
      <formula1>"1,2,3,4,5,6,7,8,9,10"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J557"/>
  <sheetViews>
    <sheetView zoomScaleNormal="100" workbookViewId="0">
      <selection activeCell="J26" sqref="J26"/>
    </sheetView>
  </sheetViews>
  <sheetFormatPr baseColWidth="10" defaultRowHeight="15"/>
  <cols>
    <col min="1" max="1" width="3.7109375" customWidth="1"/>
    <col min="2" max="2" width="44.85546875" bestFit="1" customWidth="1"/>
    <col min="3" max="3" width="3" bestFit="1" customWidth="1"/>
    <col min="4" max="4" width="44.5703125" bestFit="1" customWidth="1"/>
    <col min="5" max="5" width="12.5703125" bestFit="1" customWidth="1"/>
    <col min="6" max="6" width="6" style="12" customWidth="1"/>
    <col min="7" max="7" width="39.140625" bestFit="1" customWidth="1"/>
    <col min="8" max="8" width="12" bestFit="1" customWidth="1"/>
    <col min="9" max="9" width="6.7109375" customWidth="1"/>
    <col min="10" max="10" width="36.42578125" bestFit="1" customWidth="1"/>
    <col min="23" max="23" width="21" bestFit="1" customWidth="1"/>
  </cols>
  <sheetData>
    <row r="1" spans="1:10" ht="15.75" thickBot="1">
      <c r="A1" s="1"/>
      <c r="B1" s="1"/>
    </row>
    <row r="2" spans="1:10" ht="16.5" thickBot="1">
      <c r="A2" s="1"/>
      <c r="B2" s="95"/>
      <c r="C2" s="18"/>
      <c r="D2" s="48" t="s">
        <v>11</v>
      </c>
      <c r="E2" s="1"/>
      <c r="F2" s="1"/>
      <c r="G2" s="50" t="s">
        <v>17</v>
      </c>
      <c r="H2" s="4"/>
    </row>
    <row r="3" spans="1:10" ht="19.5" thickBot="1">
      <c r="A3" s="1"/>
      <c r="B3" s="96"/>
      <c r="C3" s="90"/>
      <c r="D3" s="20" t="s">
        <v>13</v>
      </c>
      <c r="E3" s="1"/>
      <c r="F3" s="1"/>
      <c r="G3" s="51" t="s">
        <v>42</v>
      </c>
      <c r="H3" s="67">
        <f>E17*10^3/Feuil1!C15</f>
        <v>11330.46225</v>
      </c>
      <c r="I3" s="1"/>
      <c r="J3" s="4"/>
    </row>
    <row r="4" spans="1:10" ht="15.75" thickBot="1">
      <c r="A4" s="1"/>
      <c r="B4" s="97"/>
      <c r="C4" s="90"/>
      <c r="D4" s="24" t="s">
        <v>25</v>
      </c>
      <c r="E4" s="68">
        <f>Feuil1!C22*Feuil1!C7*10^-3</f>
        <v>86.524200000000008</v>
      </c>
      <c r="F4"/>
      <c r="G4" s="26" t="s">
        <v>27</v>
      </c>
      <c r="H4" s="31">
        <f>Feuil1!C4/250</f>
        <v>12</v>
      </c>
      <c r="J4" s="89"/>
    </row>
    <row r="5" spans="1:10" ht="15.75" thickBot="1">
      <c r="A5" s="1"/>
      <c r="B5" s="98"/>
      <c r="C5" s="90"/>
      <c r="D5" s="23" t="s">
        <v>12</v>
      </c>
      <c r="E5" s="30"/>
      <c r="F5" s="1"/>
      <c r="G5" s="22"/>
      <c r="H5" s="12"/>
      <c r="J5" s="1"/>
    </row>
    <row r="6" spans="1:10" ht="19.5" thickBot="1">
      <c r="A6" s="1"/>
      <c r="B6" s="99"/>
      <c r="C6" s="4"/>
      <c r="D6" s="26" t="s">
        <v>26</v>
      </c>
      <c r="E6" s="31">
        <f>Feuil1!C10*10*Feuil1!C7*10^-3</f>
        <v>1500</v>
      </c>
      <c r="F6"/>
      <c r="G6" s="50" t="s">
        <v>48</v>
      </c>
      <c r="H6" s="4"/>
    </row>
    <row r="7" spans="1:10" ht="15.75" thickBot="1">
      <c r="B7" s="99"/>
      <c r="C7" s="11"/>
      <c r="E7" s="12"/>
      <c r="F7" s="18"/>
      <c r="G7" s="20" t="s">
        <v>47</v>
      </c>
      <c r="H7" s="4"/>
      <c r="I7" s="1"/>
    </row>
    <row r="8" spans="1:10" ht="32.25" thickBot="1">
      <c r="B8" s="1"/>
      <c r="C8" s="1"/>
      <c r="D8" s="49" t="s">
        <v>14</v>
      </c>
      <c r="E8" s="4"/>
      <c r="F8" s="18"/>
      <c r="G8" s="93" t="s">
        <v>69</v>
      </c>
      <c r="H8" s="81">
        <f>(5*E4*10^-3*Feuil1!C4^4)/(384*Feuil1!C13*H4)</f>
        <v>36212.695312500007</v>
      </c>
      <c r="I8" s="1"/>
    </row>
    <row r="9" spans="1:10" ht="16.5" thickBot="1">
      <c r="B9" s="95"/>
      <c r="C9" s="1"/>
      <c r="D9" s="20" t="s">
        <v>15</v>
      </c>
      <c r="E9" s="4"/>
      <c r="F9" s="18"/>
      <c r="G9" s="19" t="s">
        <v>18</v>
      </c>
      <c r="H9" s="30"/>
    </row>
    <row r="10" spans="1:10" ht="19.5" thickBot="1">
      <c r="B10" s="100"/>
      <c r="C10" s="101"/>
      <c r="D10" s="24" t="s">
        <v>61</v>
      </c>
      <c r="E10" s="67">
        <f>E4*(Feuil1!C4*10^-3)^2/8</f>
        <v>97.339725000000016</v>
      </c>
      <c r="F10"/>
      <c r="G10" s="24" t="s">
        <v>69</v>
      </c>
      <c r="H10" s="31">
        <f>(5*E6*10^-3*Feuil1!C4^4)/(384*Feuil1!C13*H4)</f>
        <v>627790.17857142852</v>
      </c>
      <c r="I10" s="1"/>
    </row>
    <row r="11" spans="1:10" ht="18.75" thickBot="1">
      <c r="B11" s="102"/>
      <c r="C11" s="103"/>
      <c r="D11" s="24" t="s">
        <v>62</v>
      </c>
      <c r="E11" s="47">
        <f>E4*(Feuil1!C4*10^-3)/2</f>
        <v>129.78630000000001</v>
      </c>
      <c r="F11"/>
      <c r="G11" s="25" t="s">
        <v>70</v>
      </c>
      <c r="H11" s="80">
        <f>H8+H10</f>
        <v>664002.87388392852</v>
      </c>
      <c r="J11" s="79" t="s">
        <v>71</v>
      </c>
    </row>
    <row r="12" spans="1:10" ht="15.75" thickBot="1">
      <c r="B12" s="102"/>
      <c r="C12" s="4"/>
      <c r="D12" s="23" t="s">
        <v>16</v>
      </c>
      <c r="E12" s="32"/>
      <c r="F12" s="1"/>
      <c r="G12" s="22"/>
      <c r="H12" s="33"/>
      <c r="I12" s="15"/>
      <c r="J12" s="88">
        <f t="array" ref="J12">SMALL(IF('Tableau profilés U'!J2:J286&gt;=H11,'Tableau profilés U'!J2:J286),J15)</f>
        <v>674251.83333333337</v>
      </c>
    </row>
    <row r="13" spans="1:10" ht="18.75" thickBot="1">
      <c r="B13" s="102"/>
      <c r="C13" s="4"/>
      <c r="D13" s="24" t="s">
        <v>63</v>
      </c>
      <c r="E13" s="31">
        <f>E6*(Feuil1!C4*10^-3)^2/8</f>
        <v>1687.5</v>
      </c>
      <c r="F13" s="1"/>
      <c r="G13" s="54" t="s">
        <v>19</v>
      </c>
      <c r="H13" s="34"/>
    </row>
    <row r="14" spans="1:10" ht="18.75" thickBot="1">
      <c r="B14" s="102"/>
      <c r="C14" s="4"/>
      <c r="D14" s="26" t="s">
        <v>64</v>
      </c>
      <c r="E14" s="31">
        <f>E6*(Feuil1!C4*10^-3)/2</f>
        <v>2250</v>
      </c>
      <c r="F14"/>
      <c r="G14" s="20" t="s">
        <v>45</v>
      </c>
      <c r="H14" s="34"/>
      <c r="I14" s="1"/>
      <c r="J14" s="31" t="s">
        <v>74</v>
      </c>
    </row>
    <row r="15" spans="1:10" ht="18.75" thickBot="1">
      <c r="B15" s="102"/>
      <c r="C15" s="4"/>
      <c r="D15" s="28"/>
      <c r="E15" s="12"/>
      <c r="F15"/>
      <c r="G15" s="24" t="s">
        <v>56</v>
      </c>
      <c r="H15" s="68">
        <f>((E34*Feuil1!C15)/Feuil1!C23)*10^-3</f>
        <v>3728.2160196078435</v>
      </c>
      <c r="I15" s="1"/>
      <c r="J15" s="66">
        <v>1</v>
      </c>
    </row>
    <row r="16" spans="1:10" ht="19.5" thickBot="1">
      <c r="B16" s="102"/>
      <c r="C16" s="4"/>
      <c r="D16" s="50" t="s">
        <v>77</v>
      </c>
      <c r="E16" s="4"/>
      <c r="F16"/>
      <c r="G16" s="24" t="s">
        <v>28</v>
      </c>
      <c r="H16" s="47">
        <f>(E39*10*(Feuil1!C4*10^-3)^2)/8</f>
        <v>44.050500000000007</v>
      </c>
    </row>
    <row r="17" spans="2:10" ht="18.75" thickBot="1">
      <c r="B17" s="102"/>
      <c r="C17" s="4"/>
      <c r="D17" s="51" t="s">
        <v>65</v>
      </c>
      <c r="E17" s="67">
        <f>1.35*E10+1.5*E13</f>
        <v>2662.6586287499999</v>
      </c>
      <c r="F17" s="1"/>
      <c r="G17" s="52" t="s">
        <v>72</v>
      </c>
      <c r="H17" s="47">
        <f>1.35*(E10+H16)+1.5*E13</f>
        <v>2722.1268037499999</v>
      </c>
    </row>
    <row r="18" spans="2:10" ht="18.75" thickBot="1">
      <c r="B18" s="102"/>
      <c r="C18" s="4"/>
      <c r="D18" s="52" t="s">
        <v>66</v>
      </c>
      <c r="E18" s="47">
        <f>1.35*E11+1.5*E14</f>
        <v>3550.2115050000002</v>
      </c>
      <c r="F18"/>
      <c r="G18" s="55" t="s">
        <v>33</v>
      </c>
      <c r="H18" s="21" t="str">
        <f>IF(H15&gt;H17,"OK","NOK")</f>
        <v>OK</v>
      </c>
    </row>
    <row r="19" spans="2:10" ht="16.5" thickBot="1">
      <c r="B19" s="102"/>
      <c r="C19" s="4"/>
      <c r="D19" s="53" t="s">
        <v>78</v>
      </c>
      <c r="E19" s="30"/>
      <c r="F19" s="1"/>
      <c r="G19" s="22"/>
      <c r="H19" s="4"/>
    </row>
    <row r="20" spans="2:10" ht="18.75" thickBot="1">
      <c r="B20" s="102"/>
      <c r="C20" s="4"/>
      <c r="D20" s="51" t="s">
        <v>67</v>
      </c>
      <c r="E20" s="47">
        <f>E10+E13</f>
        <v>1784.839725</v>
      </c>
      <c r="F20"/>
      <c r="G20" s="20" t="s">
        <v>46</v>
      </c>
      <c r="H20" s="32"/>
      <c r="I20" s="1"/>
      <c r="J20" s="12"/>
    </row>
    <row r="21" spans="2:10" ht="18.75" thickBot="1">
      <c r="B21" s="102"/>
      <c r="C21" s="4"/>
      <c r="D21" s="26" t="s">
        <v>68</v>
      </c>
      <c r="E21" s="47">
        <f>E11+E14</f>
        <v>2379.7863000000002</v>
      </c>
      <c r="F21"/>
      <c r="G21" s="24" t="s">
        <v>29</v>
      </c>
      <c r="H21" s="29">
        <f>0.58*Feuil1!C15*E36</f>
        <v>22625.799999999996</v>
      </c>
      <c r="I21" s="1"/>
    </row>
    <row r="22" spans="2:10" ht="18.75" thickBot="1">
      <c r="B22" s="102"/>
      <c r="C22" s="4"/>
      <c r="D22" s="28"/>
      <c r="E22" s="4"/>
      <c r="F22"/>
      <c r="G22" s="24" t="s">
        <v>30</v>
      </c>
      <c r="H22" s="31">
        <f>((E39*10*Feuil1!C4*10^-3)/2)*10</f>
        <v>587.34000000000015</v>
      </c>
      <c r="J22" s="1"/>
    </row>
    <row r="23" spans="2:10" ht="18.75" thickBot="1">
      <c r="B23" s="102"/>
      <c r="C23" s="4"/>
      <c r="D23" s="1"/>
      <c r="G23" s="52" t="s">
        <v>43</v>
      </c>
      <c r="H23" s="47">
        <f>1.35*(E11+H22)+1.5*E14</f>
        <v>4343.1205049999999</v>
      </c>
    </row>
    <row r="24" spans="2:10" ht="18.75" thickBot="1">
      <c r="D24" s="1"/>
      <c r="G24" s="55" t="s">
        <v>32</v>
      </c>
      <c r="H24" s="21" t="str">
        <f>IF(H21&gt;H23,"OK","NOK")</f>
        <v>OK</v>
      </c>
    </row>
    <row r="25" spans="2:10" ht="15.75" thickBot="1">
      <c r="D25" s="1"/>
      <c r="G25" s="22"/>
      <c r="H25" s="4"/>
    </row>
    <row r="26" spans="2:10" ht="15.75" thickBot="1">
      <c r="D26" s="1"/>
      <c r="G26" s="20" t="s">
        <v>44</v>
      </c>
      <c r="H26" s="32"/>
      <c r="I26" s="1"/>
    </row>
    <row r="27" spans="2:10" ht="18.75" thickBot="1">
      <c r="C27" s="18"/>
      <c r="D27" s="104" t="s">
        <v>50</v>
      </c>
      <c r="E27" s="27"/>
      <c r="G27" s="52" t="s">
        <v>73</v>
      </c>
      <c r="H27" s="68">
        <f>((5*E4*10^-3*Feuil1!C4^4)/(384*Feuil1!C13*E37))+((5*E6*10^-3*Feuil1!C4^4)/(384*Feuil1!C13*E37))+((5*E39*10^-2*Feuil1!C4^4)/(384*Feuil1!C13*E37))</f>
        <v>12.109256661713617</v>
      </c>
      <c r="I27" s="1"/>
    </row>
    <row r="28" spans="2:10" ht="15.75" thickBot="1">
      <c r="C28" s="40">
        <v>1</v>
      </c>
      <c r="D28" s="40" t="s">
        <v>2</v>
      </c>
      <c r="E28" s="31">
        <f>INDEX('Tableau profilés U'!A2:L286,MATCH($J$12,'Tableau profilés U'!J2:J286,0),C28)</f>
        <v>85</v>
      </c>
      <c r="G28" s="55" t="s">
        <v>31</v>
      </c>
      <c r="H28" s="21" t="str">
        <f>IF(H27&lt;H4,"OK","NOK")</f>
        <v>NOK</v>
      </c>
    </row>
    <row r="29" spans="2:10" ht="15.75" thickBot="1">
      <c r="C29" s="41">
        <v>2</v>
      </c>
      <c r="D29" s="41" t="s">
        <v>52</v>
      </c>
      <c r="E29" s="66">
        <f>INDEX('Tableau profilés U'!A2:L286,MATCH($J$12,'Tableau profilés U'!J2:J286,0),C29)</f>
        <v>2</v>
      </c>
    </row>
    <row r="30" spans="2:10" ht="15.75" thickBot="1">
      <c r="C30" s="41">
        <v>3</v>
      </c>
      <c r="D30" s="41" t="s">
        <v>7</v>
      </c>
      <c r="E30" s="66">
        <f>INDEX('Tableau profilés U'!A2:L286,MATCH($J$12,'Tableau profilés U'!J2:J286,0),C30)</f>
        <v>85</v>
      </c>
    </row>
    <row r="31" spans="2:10" ht="15.75" thickBot="1">
      <c r="C31" s="41">
        <v>4</v>
      </c>
      <c r="D31" s="41" t="s">
        <v>3</v>
      </c>
      <c r="E31" s="66">
        <f>INDEX('Tableau profilés U'!A2:L286,MATCH($J$12,'Tableau profilés U'!J2:J286,0),C31)</f>
        <v>81</v>
      </c>
    </row>
    <row r="32" spans="2:10" ht="18.75" thickBot="1">
      <c r="C32" s="41">
        <v>5</v>
      </c>
      <c r="D32" s="41" t="s">
        <v>51</v>
      </c>
      <c r="E32" s="66">
        <f>INDEX('Tableau profilés U'!A2:L286,MATCH($J$12,'Tableau profilés U'!J2:J286,0),C32)</f>
        <v>41.5</v>
      </c>
    </row>
    <row r="33" spans="3:5" ht="18.75" thickBot="1">
      <c r="C33" s="41">
        <v>6</v>
      </c>
      <c r="D33" s="41" t="s">
        <v>58</v>
      </c>
      <c r="E33" s="66">
        <f>INDEX('Tableau profilés U'!A2:L286,MATCH($J$12,'Tableau profilés U'!J2:J286,0),C33)</f>
        <v>42.5</v>
      </c>
    </row>
    <row r="34" spans="3:5" ht="19.5" thickBot="1">
      <c r="C34" s="41">
        <v>7</v>
      </c>
      <c r="D34" s="41" t="s">
        <v>60</v>
      </c>
      <c r="E34" s="47">
        <f>INDEX('Tableau profilés U'!A2:L286,MATCH($J$12,'Tableau profilés U'!J2:J286,0),C34)</f>
        <v>15864.749019607843</v>
      </c>
    </row>
    <row r="35" spans="3:5" ht="18" thickBot="1">
      <c r="C35" s="41">
        <v>8</v>
      </c>
      <c r="D35" s="41" t="s">
        <v>82</v>
      </c>
      <c r="E35" s="66">
        <f>INDEX('Tableau profilés U'!A2:L286,MATCH($J$12,'Tableau profilés U'!J2:J286,0),C35)</f>
        <v>502</v>
      </c>
    </row>
    <row r="36" spans="3:5" ht="19.5" thickBot="1">
      <c r="C36" s="41">
        <v>9</v>
      </c>
      <c r="D36" s="41" t="s">
        <v>81</v>
      </c>
      <c r="E36" s="66">
        <f>INDEX('Tableau profilés U'!A2:L286,MATCH($J$12,'Tableau profilés U'!J2:J286,0),C36)</f>
        <v>166</v>
      </c>
    </row>
    <row r="37" spans="3:5" ht="19.5" thickBot="1">
      <c r="C37" s="41">
        <v>10</v>
      </c>
      <c r="D37" s="41" t="s">
        <v>53</v>
      </c>
      <c r="E37" s="86">
        <f>INDEX('Tableau profilés U'!A2:L286,MATCH($J$12,'Tableau profilés U'!J2:J286,0),C37)</f>
        <v>674251.83333333337</v>
      </c>
    </row>
    <row r="38" spans="3:5" ht="15.75" thickBot="1">
      <c r="C38" s="41">
        <v>11</v>
      </c>
      <c r="D38" s="41" t="s">
        <v>54</v>
      </c>
      <c r="E38" s="87">
        <f>INDEX('Tableau profilés U'!A2:L286,MATCH($J$12,'Tableau profilés U'!J2:J286,0),C38)</f>
        <v>7.4487323286053533</v>
      </c>
    </row>
    <row r="39" spans="3:5" ht="15.75" thickBot="1">
      <c r="C39" s="42">
        <v>12</v>
      </c>
      <c r="D39" s="42" t="s">
        <v>49</v>
      </c>
      <c r="E39" s="86">
        <f>INDEX('Tableau profilés U'!A2:L286,MATCH($J$12,'Tableau profilés U'!J2:J286,0),C39)</f>
        <v>3.9156000000000009</v>
      </c>
    </row>
    <row r="44" spans="3:5">
      <c r="D44" s="1"/>
    </row>
    <row r="45" spans="3:5">
      <c r="D45" s="1"/>
    </row>
    <row r="46" spans="3:5">
      <c r="D46" s="1"/>
    </row>
    <row r="47" spans="3:5">
      <c r="D47" s="1"/>
    </row>
    <row r="48" spans="3:5">
      <c r="D48" s="1"/>
    </row>
    <row r="49" spans="3:6">
      <c r="D49" s="1"/>
    </row>
    <row r="50" spans="3:6">
      <c r="D50" s="1"/>
      <c r="F50"/>
    </row>
    <row r="51" spans="3:6">
      <c r="F51"/>
    </row>
    <row r="52" spans="3:6">
      <c r="F52"/>
    </row>
    <row r="53" spans="3:6">
      <c r="F53"/>
    </row>
    <row r="54" spans="3:6">
      <c r="C54" s="1"/>
      <c r="F54"/>
    </row>
    <row r="55" spans="3:6">
      <c r="C55" s="1"/>
      <c r="F55"/>
    </row>
    <row r="56" spans="3:6">
      <c r="C56" s="1"/>
      <c r="F56"/>
    </row>
    <row r="57" spans="3:6">
      <c r="C57" s="1"/>
      <c r="F57"/>
    </row>
    <row r="58" spans="3:6">
      <c r="C58" s="1"/>
      <c r="F58"/>
    </row>
    <row r="59" spans="3:6">
      <c r="C59" s="1"/>
      <c r="F59"/>
    </row>
    <row r="60" spans="3:6">
      <c r="C60" s="1"/>
      <c r="F60"/>
    </row>
    <row r="61" spans="3:6">
      <c r="C61" s="1"/>
      <c r="F61"/>
    </row>
    <row r="62" spans="3:6">
      <c r="C62" s="1"/>
      <c r="F62"/>
    </row>
    <row r="63" spans="3:6">
      <c r="C63" s="1"/>
      <c r="F63"/>
    </row>
    <row r="64" spans="3:6">
      <c r="C64" s="1"/>
      <c r="F64"/>
    </row>
    <row r="65" spans="3:6">
      <c r="C65" s="1"/>
      <c r="F65"/>
    </row>
    <row r="66" spans="3:6">
      <c r="F66"/>
    </row>
    <row r="67" spans="3:6">
      <c r="F67"/>
    </row>
    <row r="68" spans="3:6">
      <c r="D68" s="9"/>
      <c r="F68"/>
    </row>
    <row r="69" spans="3:6">
      <c r="F69"/>
    </row>
    <row r="70" spans="3:6">
      <c r="F70"/>
    </row>
    <row r="71" spans="3:6">
      <c r="F71"/>
    </row>
    <row r="72" spans="3:6">
      <c r="F72"/>
    </row>
    <row r="73" spans="3:6">
      <c r="D73" s="85"/>
    </row>
    <row r="520" spans="1:7">
      <c r="A520" s="9"/>
      <c r="B520" s="4"/>
      <c r="C520" s="4"/>
      <c r="D520" s="11"/>
      <c r="E520" s="11"/>
      <c r="F520" s="4"/>
      <c r="G520" s="10"/>
    </row>
    <row r="521" spans="1:7">
      <c r="A521" s="9"/>
      <c r="B521" s="4"/>
      <c r="C521" s="4"/>
      <c r="D521" s="11"/>
      <c r="E521" s="11"/>
      <c r="F521" s="4"/>
      <c r="G521" s="10"/>
    </row>
    <row r="522" spans="1:7">
      <c r="A522" s="9"/>
      <c r="B522" s="4"/>
      <c r="C522" s="4"/>
      <c r="D522" s="11"/>
      <c r="E522" s="11"/>
      <c r="F522" s="4"/>
      <c r="G522" s="10"/>
    </row>
    <row r="523" spans="1:7">
      <c r="A523" s="9"/>
      <c r="B523" s="4"/>
      <c r="C523" s="4"/>
      <c r="D523" s="11"/>
      <c r="E523" s="11"/>
      <c r="F523" s="4"/>
      <c r="G523" s="10"/>
    </row>
    <row r="524" spans="1:7">
      <c r="A524" s="9"/>
      <c r="B524" s="4"/>
      <c r="C524" s="4"/>
      <c r="D524" s="11"/>
      <c r="E524" s="11"/>
      <c r="F524" s="4"/>
      <c r="G524" s="10"/>
    </row>
    <row r="525" spans="1:7">
      <c r="A525" s="9"/>
      <c r="B525" s="4"/>
      <c r="C525" s="4"/>
      <c r="D525" s="11"/>
      <c r="E525" s="11"/>
      <c r="F525" s="4"/>
      <c r="G525" s="10"/>
    </row>
    <row r="526" spans="1:7">
      <c r="A526" s="9"/>
      <c r="B526" s="4"/>
      <c r="C526" s="4"/>
      <c r="D526" s="11"/>
      <c r="E526" s="11"/>
      <c r="F526" s="4"/>
      <c r="G526" s="10"/>
    </row>
    <row r="527" spans="1:7">
      <c r="A527" s="9"/>
      <c r="B527" s="4"/>
      <c r="C527" s="4"/>
      <c r="D527" s="11"/>
      <c r="E527" s="11"/>
      <c r="F527" s="4"/>
      <c r="G527" s="10"/>
    </row>
    <row r="528" spans="1:7">
      <c r="A528" s="9"/>
      <c r="B528" s="4"/>
      <c r="C528" s="4"/>
      <c r="D528" s="11"/>
      <c r="E528" s="11"/>
      <c r="F528" s="4"/>
      <c r="G528" s="10"/>
    </row>
    <row r="529" spans="1:7">
      <c r="A529" s="9"/>
      <c r="B529" s="4"/>
      <c r="C529" s="4"/>
      <c r="D529" s="11"/>
      <c r="E529" s="11"/>
      <c r="F529" s="4"/>
      <c r="G529" s="10"/>
    </row>
    <row r="530" spans="1:7">
      <c r="A530" s="9"/>
      <c r="B530" s="4"/>
      <c r="C530" s="4"/>
      <c r="D530" s="11"/>
      <c r="E530" s="11"/>
      <c r="F530" s="4"/>
      <c r="G530" s="10"/>
    </row>
    <row r="531" spans="1:7">
      <c r="A531" s="9"/>
      <c r="B531" s="4"/>
      <c r="C531" s="4"/>
      <c r="D531" s="11"/>
      <c r="E531" s="11"/>
      <c r="F531" s="4"/>
      <c r="G531" s="10"/>
    </row>
    <row r="532" spans="1:7">
      <c r="A532" s="9"/>
      <c r="B532" s="4"/>
      <c r="C532" s="4"/>
      <c r="D532" s="11"/>
      <c r="E532" s="11"/>
      <c r="F532" s="4"/>
      <c r="G532" s="10"/>
    </row>
    <row r="533" spans="1:7">
      <c r="A533" s="9"/>
      <c r="B533" s="4"/>
      <c r="C533" s="4"/>
      <c r="D533" s="11"/>
      <c r="E533" s="11"/>
      <c r="F533" s="4"/>
      <c r="G533" s="10"/>
    </row>
    <row r="534" spans="1:7">
      <c r="A534" s="9"/>
      <c r="B534" s="4"/>
      <c r="C534" s="4"/>
      <c r="D534" s="11"/>
      <c r="E534" s="11"/>
      <c r="F534" s="4"/>
      <c r="G534" s="10"/>
    </row>
    <row r="535" spans="1:7">
      <c r="A535" s="9"/>
      <c r="B535" s="4"/>
      <c r="C535" s="4"/>
      <c r="D535" s="11"/>
      <c r="E535" s="11"/>
      <c r="F535" s="4"/>
      <c r="G535" s="10"/>
    </row>
    <row r="536" spans="1:7">
      <c r="A536" s="9"/>
      <c r="B536" s="4"/>
      <c r="C536" s="4"/>
      <c r="D536" s="11"/>
      <c r="E536" s="11"/>
      <c r="F536" s="4"/>
      <c r="G536" s="10"/>
    </row>
    <row r="537" spans="1:7">
      <c r="A537" s="9"/>
      <c r="B537" s="4"/>
      <c r="C537" s="4"/>
      <c r="D537" s="11"/>
      <c r="E537" s="11"/>
      <c r="F537" s="4"/>
      <c r="G537" s="10"/>
    </row>
    <row r="538" spans="1:7">
      <c r="A538" s="9"/>
      <c r="B538" s="4"/>
      <c r="C538" s="4"/>
      <c r="D538" s="11"/>
      <c r="E538" s="11"/>
      <c r="F538" s="4"/>
      <c r="G538" s="10"/>
    </row>
    <row r="539" spans="1:7">
      <c r="A539" s="9"/>
      <c r="B539" s="4"/>
      <c r="C539" s="4"/>
      <c r="D539" s="11"/>
      <c r="E539" s="11"/>
      <c r="F539" s="4"/>
      <c r="G539" s="10"/>
    </row>
    <row r="540" spans="1:7">
      <c r="A540" s="9"/>
      <c r="B540" s="4"/>
      <c r="C540" s="4"/>
      <c r="D540" s="11"/>
      <c r="E540" s="11"/>
      <c r="F540" s="4"/>
      <c r="G540" s="10"/>
    </row>
    <row r="541" spans="1:7">
      <c r="A541" s="9"/>
      <c r="B541" s="4"/>
      <c r="C541" s="4"/>
      <c r="D541" s="11"/>
      <c r="E541" s="11"/>
      <c r="F541" s="4"/>
      <c r="G541" s="10"/>
    </row>
    <row r="542" spans="1:7">
      <c r="A542" s="9"/>
      <c r="B542" s="4"/>
      <c r="C542" s="4"/>
      <c r="D542" s="11"/>
      <c r="E542" s="11"/>
      <c r="F542" s="4"/>
      <c r="G542" s="10"/>
    </row>
    <row r="543" spans="1:7">
      <c r="A543" s="9"/>
      <c r="B543" s="4"/>
      <c r="C543" s="4"/>
      <c r="D543" s="11"/>
      <c r="E543" s="11"/>
      <c r="F543" s="4"/>
      <c r="G543" s="10"/>
    </row>
    <row r="544" spans="1:7">
      <c r="A544" s="9"/>
      <c r="B544" s="4"/>
      <c r="C544" s="4"/>
      <c r="D544" s="11"/>
      <c r="E544" s="11"/>
      <c r="F544" s="4"/>
      <c r="G544" s="10"/>
    </row>
    <row r="545" spans="1:7">
      <c r="A545" s="9"/>
      <c r="B545" s="4"/>
      <c r="C545" s="4"/>
      <c r="D545" s="11"/>
      <c r="E545" s="11"/>
      <c r="F545" s="4"/>
      <c r="G545" s="10"/>
    </row>
    <row r="546" spans="1:7">
      <c r="A546" s="9"/>
      <c r="B546" s="4"/>
      <c r="C546" s="4"/>
      <c r="D546" s="11"/>
      <c r="E546" s="11"/>
      <c r="F546" s="4"/>
      <c r="G546" s="10"/>
    </row>
    <row r="547" spans="1:7">
      <c r="A547" s="9"/>
      <c r="B547" s="4"/>
      <c r="C547" s="4"/>
      <c r="D547" s="11"/>
      <c r="E547" s="11"/>
      <c r="F547" s="4"/>
      <c r="G547" s="10"/>
    </row>
    <row r="548" spans="1:7">
      <c r="A548" s="9"/>
      <c r="B548" s="4"/>
      <c r="C548" s="4"/>
      <c r="D548" s="11"/>
      <c r="E548" s="11"/>
      <c r="F548" s="4"/>
      <c r="G548" s="10"/>
    </row>
    <row r="549" spans="1:7">
      <c r="A549" s="9"/>
      <c r="B549" s="4"/>
      <c r="C549" s="4"/>
      <c r="D549" s="11"/>
      <c r="E549" s="11"/>
      <c r="F549" s="4"/>
      <c r="G549" s="10"/>
    </row>
    <row r="550" spans="1:7">
      <c r="A550" s="9"/>
      <c r="B550" s="4"/>
      <c r="C550" s="4"/>
      <c r="D550" s="11"/>
      <c r="E550" s="11"/>
      <c r="F550" s="4"/>
      <c r="G550" s="10"/>
    </row>
    <row r="551" spans="1:7">
      <c r="A551" s="9"/>
      <c r="B551" s="4"/>
      <c r="C551" s="4"/>
      <c r="D551" s="11"/>
      <c r="E551" s="11"/>
      <c r="F551" s="4"/>
      <c r="G551" s="10"/>
    </row>
    <row r="552" spans="1:7">
      <c r="A552" s="9"/>
      <c r="B552" s="4"/>
      <c r="C552" s="4"/>
      <c r="D552" s="11"/>
      <c r="E552" s="11"/>
      <c r="F552" s="4"/>
      <c r="G552" s="10"/>
    </row>
    <row r="553" spans="1:7">
      <c r="A553" s="9"/>
      <c r="B553" s="4"/>
      <c r="C553" s="4"/>
      <c r="D553" s="11"/>
      <c r="E553" s="11"/>
      <c r="F553" s="4"/>
      <c r="G553" s="10"/>
    </row>
    <row r="554" spans="1:7">
      <c r="A554" s="1"/>
      <c r="B554" s="1"/>
      <c r="C554" s="1"/>
      <c r="D554" s="1"/>
      <c r="E554" s="1"/>
      <c r="F554" s="4"/>
      <c r="G554" s="1"/>
    </row>
    <row r="555" spans="1:7">
      <c r="A555" s="1"/>
      <c r="B555" s="1"/>
      <c r="C555" s="1"/>
      <c r="D555" s="1"/>
      <c r="E555" s="1"/>
      <c r="F555" s="4"/>
      <c r="G555" s="1"/>
    </row>
    <row r="556" spans="1:7">
      <c r="A556" s="1"/>
      <c r="B556" s="1"/>
      <c r="C556" s="1"/>
      <c r="D556" s="1"/>
      <c r="E556" s="1"/>
      <c r="F556" s="4"/>
      <c r="G556" s="1"/>
    </row>
    <row r="557" spans="1:7">
      <c r="A557" s="1"/>
      <c r="B557" s="1"/>
      <c r="C557" s="1"/>
      <c r="D557" s="1"/>
      <c r="E557" s="1"/>
      <c r="F557" s="4"/>
      <c r="G557" s="1"/>
    </row>
  </sheetData>
  <conditionalFormatting sqref="H18 H24 H28">
    <cfRule type="cellIs" dxfId="1" priority="5" operator="equal">
      <formula>"NOK"</formula>
    </cfRule>
    <cfRule type="cellIs" dxfId="0" priority="6" operator="equal">
      <formula>"OK"</formula>
    </cfRule>
  </conditionalFormatting>
  <dataValidations count="3">
    <dataValidation type="list" allowBlank="1" showInputMessage="1" showErrorMessage="1" sqref="J15">
      <formula1>"1,2,3,4,5,6,7,8,9,10,11,12,13,14,15,16,17,18,19,20"</formula1>
    </dataValidation>
    <dataValidation type="list" allowBlank="1" showInputMessage="1" showErrorMessage="1" sqref="C5">
      <formula1>"1,2,3,4,5,6,7,8,9,10"</formula1>
    </dataValidation>
    <dataValidation type="list" allowBlank="1" showInputMessage="1" showErrorMessage="1" sqref="C3:C4">
      <formula1>"1000,1500,2000,2500,3000,3500,4000,4500,5000,5500,6000"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86"/>
  <sheetViews>
    <sheetView tabSelected="1" workbookViewId="0">
      <pane ySplit="1" topLeftCell="A2" activePane="bottomLeft" state="frozen"/>
      <selection pane="bottomLeft" activeCell="R21" sqref="R21"/>
    </sheetView>
  </sheetViews>
  <sheetFormatPr baseColWidth="10" defaultRowHeight="15"/>
  <cols>
    <col min="1" max="1" width="7.140625" bestFit="1" customWidth="1"/>
    <col min="2" max="2" width="7.42578125" bestFit="1" customWidth="1"/>
    <col min="3" max="3" width="7.5703125" bestFit="1" customWidth="1"/>
    <col min="4" max="4" width="8" bestFit="1" customWidth="1"/>
    <col min="5" max="5" width="7.42578125" bestFit="1" customWidth="1"/>
    <col min="6" max="6" width="8.28515625" bestFit="1" customWidth="1"/>
    <col min="7" max="7" width="40.140625" customWidth="1"/>
    <col min="8" max="8" width="10.7109375" bestFit="1" customWidth="1"/>
    <col min="9" max="9" width="25" bestFit="1" customWidth="1"/>
    <col min="10" max="10" width="10.5703125" bestFit="1" customWidth="1"/>
    <col min="11" max="11" width="8.5703125" bestFit="1" customWidth="1"/>
    <col min="12" max="12" width="13.140625" bestFit="1" customWidth="1"/>
  </cols>
  <sheetData>
    <row r="1" spans="1:12" ht="18.75" thickBot="1">
      <c r="A1" s="76" t="s">
        <v>2</v>
      </c>
      <c r="B1" s="64" t="s">
        <v>1</v>
      </c>
      <c r="C1" s="76" t="s">
        <v>7</v>
      </c>
      <c r="D1" s="77" t="s">
        <v>3</v>
      </c>
      <c r="E1" s="77" t="s">
        <v>0</v>
      </c>
      <c r="F1" s="77" t="s">
        <v>57</v>
      </c>
      <c r="G1" s="77" t="s">
        <v>59</v>
      </c>
      <c r="H1" s="77" t="s">
        <v>9</v>
      </c>
      <c r="I1" s="78" t="s">
        <v>10</v>
      </c>
      <c r="J1" s="77" t="s">
        <v>6</v>
      </c>
      <c r="K1" s="77" t="s">
        <v>4</v>
      </c>
      <c r="L1" s="64" t="s">
        <v>49</v>
      </c>
    </row>
    <row r="2" spans="1:12">
      <c r="A2" s="56">
        <v>30</v>
      </c>
      <c r="B2" s="63">
        <v>2</v>
      </c>
      <c r="C2" s="6">
        <v>10</v>
      </c>
      <c r="D2" s="2">
        <f t="shared" ref="D2:D65" si="0">A2-(2*B2)</f>
        <v>26</v>
      </c>
      <c r="E2" s="3">
        <f t="shared" ref="E2:E65" si="1">(A2/2)-(B2/2)</f>
        <v>14</v>
      </c>
      <c r="F2" s="14">
        <f t="shared" ref="F2:F65" si="2">A2/2</f>
        <v>15</v>
      </c>
      <c r="G2" s="14">
        <f t="shared" ref="G2:G65" si="3">J2/F2</f>
        <v>718.84444444444443</v>
      </c>
      <c r="H2" s="14">
        <f t="shared" ref="H2:H65" si="4">(C2*B2)*2+(D2*B2)</f>
        <v>92</v>
      </c>
      <c r="I2" s="2">
        <f t="shared" ref="I2:I65" si="5">H2-(2*C2*B2)+B2*B2</f>
        <v>56</v>
      </c>
      <c r="J2" s="3">
        <f t="shared" ref="J2:J65" si="6">2*(C2*B2^3/12+(C2*B2*(E2)^2))+B2*D2^3/12</f>
        <v>10782.666666666666</v>
      </c>
      <c r="K2" s="70">
        <f>(5*Feuil1!$C$11*Feuil1!$C$4^4)/(384*Feuil1!$C$13*J2)</f>
        <v>465.77730572877107</v>
      </c>
      <c r="L2" s="69">
        <f>((((C2*A2*Feuil1!$C$4)-((C2-B2)*D2*Feuil1!$C$4))*10^-9)*Feuil1!$C$14)/(Feuil1!$C$4*10^-3)</f>
        <v>0.71760000000000013</v>
      </c>
    </row>
    <row r="3" spans="1:12">
      <c r="A3" s="57">
        <v>30</v>
      </c>
      <c r="B3" s="37">
        <v>2</v>
      </c>
      <c r="C3" s="8">
        <v>15</v>
      </c>
      <c r="D3" s="7">
        <f t="shared" si="0"/>
        <v>26</v>
      </c>
      <c r="E3" s="5">
        <f t="shared" si="1"/>
        <v>14</v>
      </c>
      <c r="F3" s="14">
        <f t="shared" si="2"/>
        <v>15</v>
      </c>
      <c r="G3" s="14">
        <f t="shared" si="3"/>
        <v>980.62222222222226</v>
      </c>
      <c r="H3" s="13">
        <f t="shared" si="4"/>
        <v>112</v>
      </c>
      <c r="I3" s="7">
        <f t="shared" si="5"/>
        <v>56</v>
      </c>
      <c r="J3" s="5">
        <f t="shared" si="6"/>
        <v>14709.333333333334</v>
      </c>
      <c r="K3" s="70">
        <f>(5*Feuil1!$C$11*Feuil1!$C$4^4)/(384*Feuil1!$C$13*J3)</f>
        <v>341.43773308815912</v>
      </c>
      <c r="L3" s="69">
        <f>((((C3*A3*Feuil1!$C$4)-((C3-B3)*D3*Feuil1!$C$4))*10^-9)*Feuil1!$C$14)/(Feuil1!$C$4*10^-3)</f>
        <v>0.87360000000000015</v>
      </c>
    </row>
    <row r="4" spans="1:12">
      <c r="A4" s="57">
        <v>30</v>
      </c>
      <c r="B4" s="37">
        <v>2</v>
      </c>
      <c r="C4" s="8">
        <v>20</v>
      </c>
      <c r="D4" s="7">
        <f t="shared" si="0"/>
        <v>26</v>
      </c>
      <c r="E4" s="5">
        <f t="shared" si="1"/>
        <v>14</v>
      </c>
      <c r="F4" s="14">
        <f t="shared" si="2"/>
        <v>15</v>
      </c>
      <c r="G4" s="14">
        <f t="shared" si="3"/>
        <v>1242.4000000000001</v>
      </c>
      <c r="H4" s="13">
        <f t="shared" si="4"/>
        <v>132</v>
      </c>
      <c r="I4" s="7">
        <f t="shared" si="5"/>
        <v>56</v>
      </c>
      <c r="J4" s="5">
        <f t="shared" si="6"/>
        <v>18636</v>
      </c>
      <c r="K4" s="70">
        <f>(5*Feuil1!$C$11*Feuil1!$C$4^4)/(384*Feuil1!$C$13*J4)</f>
        <v>269.49567657069269</v>
      </c>
      <c r="L4" s="69">
        <f>((((C4*A4*Feuil1!$C$4)-((C4-B4)*D4*Feuil1!$C$4))*10^-9)*Feuil1!$C$14)/(Feuil1!$C$4*10^-3)</f>
        <v>1.0296000000000001</v>
      </c>
    </row>
    <row r="5" spans="1:12">
      <c r="A5" s="57">
        <v>30</v>
      </c>
      <c r="B5" s="37">
        <v>2</v>
      </c>
      <c r="C5" s="8">
        <v>25</v>
      </c>
      <c r="D5" s="7">
        <f t="shared" si="0"/>
        <v>26</v>
      </c>
      <c r="E5" s="5">
        <f t="shared" si="1"/>
        <v>14</v>
      </c>
      <c r="F5" s="14">
        <f t="shared" si="2"/>
        <v>15</v>
      </c>
      <c r="G5" s="14">
        <f t="shared" si="3"/>
        <v>1504.1777777777777</v>
      </c>
      <c r="H5" s="13">
        <f t="shared" si="4"/>
        <v>152</v>
      </c>
      <c r="I5" s="7">
        <f t="shared" si="5"/>
        <v>56</v>
      </c>
      <c r="J5" s="5">
        <f t="shared" si="6"/>
        <v>22562.666666666664</v>
      </c>
      <c r="K5" s="70">
        <f>(5*Feuil1!$C$11*Feuil1!$C$4^4)/(384*Feuil1!$C$13*J5)</f>
        <v>222.5943193138265</v>
      </c>
      <c r="L5" s="69">
        <f>((((C5*A5*Feuil1!$C$4)-((C5-B5)*D5*Feuil1!$C$4))*10^-9)*Feuil1!$C$14)/(Feuil1!$C$4*10^-3)</f>
        <v>1.1856000000000002</v>
      </c>
    </row>
    <row r="6" spans="1:12">
      <c r="A6" s="57">
        <v>30</v>
      </c>
      <c r="B6" s="37">
        <v>2</v>
      </c>
      <c r="C6" s="8">
        <v>30</v>
      </c>
      <c r="D6" s="7">
        <f t="shared" si="0"/>
        <v>26</v>
      </c>
      <c r="E6" s="5">
        <f t="shared" si="1"/>
        <v>14</v>
      </c>
      <c r="F6" s="14">
        <f t="shared" si="2"/>
        <v>15</v>
      </c>
      <c r="G6" s="14">
        <f t="shared" si="3"/>
        <v>1765.9555555555555</v>
      </c>
      <c r="H6" s="13">
        <f t="shared" si="4"/>
        <v>172</v>
      </c>
      <c r="I6" s="7">
        <f t="shared" si="5"/>
        <v>56</v>
      </c>
      <c r="J6" s="5">
        <f t="shared" si="6"/>
        <v>26489.333333333332</v>
      </c>
      <c r="K6" s="70">
        <f>(5*Feuil1!$C$11*Feuil1!$C$4^4)/(384*Feuil1!$C$13*J6)</f>
        <v>189.59787946990343</v>
      </c>
      <c r="L6" s="69">
        <f>((((C6*A6*Feuil1!$C$4)-((C6-B6)*D6*Feuil1!$C$4))*10^-9)*Feuil1!$C$14)/(Feuil1!$C$4*10^-3)</f>
        <v>1.3416000000000003</v>
      </c>
    </row>
    <row r="7" spans="1:12">
      <c r="A7" s="57">
        <v>30</v>
      </c>
      <c r="B7" s="37">
        <v>2</v>
      </c>
      <c r="C7" s="8">
        <v>35</v>
      </c>
      <c r="D7" s="7">
        <f t="shared" si="0"/>
        <v>26</v>
      </c>
      <c r="E7" s="5">
        <f t="shared" si="1"/>
        <v>14</v>
      </c>
      <c r="F7" s="14">
        <f t="shared" si="2"/>
        <v>15</v>
      </c>
      <c r="G7" s="14">
        <f t="shared" si="3"/>
        <v>2027.7333333333333</v>
      </c>
      <c r="H7" s="13">
        <f t="shared" si="4"/>
        <v>192</v>
      </c>
      <c r="I7" s="7">
        <f t="shared" si="5"/>
        <v>56</v>
      </c>
      <c r="J7" s="5">
        <f t="shared" si="6"/>
        <v>30416</v>
      </c>
      <c r="K7" s="70">
        <f>(5*Feuil1!$C$11*Feuil1!$C$4^4)/(384*Feuil1!$C$13*J7)</f>
        <v>165.12103592094385</v>
      </c>
      <c r="L7" s="69">
        <f>((((C7*A7*Feuil1!$C$4)-((C7-B7)*D7*Feuil1!$C$4))*10^-9)*Feuil1!$C$14)/(Feuil1!$C$4*10^-3)</f>
        <v>1.4976</v>
      </c>
    </row>
    <row r="8" spans="1:12">
      <c r="A8" s="58">
        <v>30</v>
      </c>
      <c r="B8" s="62">
        <v>2</v>
      </c>
      <c r="C8" s="61">
        <v>40</v>
      </c>
      <c r="D8" s="16">
        <f t="shared" si="0"/>
        <v>26</v>
      </c>
      <c r="E8" s="92">
        <f t="shared" si="1"/>
        <v>14</v>
      </c>
      <c r="F8" s="84">
        <f t="shared" si="2"/>
        <v>15</v>
      </c>
      <c r="G8" s="84">
        <f t="shared" si="3"/>
        <v>2289.5111111111109</v>
      </c>
      <c r="H8" s="17">
        <f t="shared" si="4"/>
        <v>212</v>
      </c>
      <c r="I8" s="16">
        <f t="shared" si="5"/>
        <v>56</v>
      </c>
      <c r="J8" s="92">
        <f t="shared" si="6"/>
        <v>34342.666666666664</v>
      </c>
      <c r="K8" s="70">
        <f>(5*Feuil1!$C$11*Feuil1!$C$4^4)/(384*Feuil1!$C$13*J8)</f>
        <v>146.24145169967665</v>
      </c>
      <c r="L8" s="69">
        <f>((((C8*A8*Feuil1!$C$4)-((C8-B8)*D8*Feuil1!$C$4))*10^-9)*Feuil1!$C$14)/(Feuil1!$C$4*10^-3)</f>
        <v>1.6536000000000002</v>
      </c>
    </row>
    <row r="9" spans="1:12">
      <c r="A9" s="57">
        <v>30</v>
      </c>
      <c r="B9" s="37">
        <v>2</v>
      </c>
      <c r="C9" s="8">
        <v>45</v>
      </c>
      <c r="D9" s="7">
        <f t="shared" si="0"/>
        <v>26</v>
      </c>
      <c r="E9" s="5">
        <f t="shared" si="1"/>
        <v>14</v>
      </c>
      <c r="F9" s="14">
        <f t="shared" si="2"/>
        <v>15</v>
      </c>
      <c r="G9" s="14">
        <f t="shared" si="3"/>
        <v>2551.2888888888892</v>
      </c>
      <c r="H9" s="13">
        <f t="shared" si="4"/>
        <v>232</v>
      </c>
      <c r="I9" s="7">
        <f t="shared" si="5"/>
        <v>56</v>
      </c>
      <c r="J9" s="5">
        <f t="shared" si="6"/>
        <v>38269.333333333336</v>
      </c>
      <c r="K9" s="70">
        <f>(5*Feuil1!$C$11*Feuil1!$C$4^4)/(384*Feuil1!$C$13*J9)</f>
        <v>131.23618812029028</v>
      </c>
      <c r="L9" s="69">
        <f>((((C9*A9*Feuil1!$C$4)-((C9-B9)*D9*Feuil1!$C$4))*10^-9)*Feuil1!$C$14)/(Feuil1!$C$4*10^-3)</f>
        <v>1.8095999999999999</v>
      </c>
    </row>
    <row r="10" spans="1:12">
      <c r="A10" s="57">
        <v>30</v>
      </c>
      <c r="B10" s="37">
        <v>2</v>
      </c>
      <c r="C10" s="8">
        <v>50</v>
      </c>
      <c r="D10" s="7">
        <f t="shared" si="0"/>
        <v>26</v>
      </c>
      <c r="E10" s="5">
        <f t="shared" si="1"/>
        <v>14</v>
      </c>
      <c r="F10" s="14">
        <f t="shared" si="2"/>
        <v>15</v>
      </c>
      <c r="G10" s="14">
        <f t="shared" si="3"/>
        <v>2813.0666666666666</v>
      </c>
      <c r="H10" s="13">
        <f t="shared" si="4"/>
        <v>252</v>
      </c>
      <c r="I10" s="7">
        <f t="shared" si="5"/>
        <v>56</v>
      </c>
      <c r="J10" s="5">
        <f t="shared" si="6"/>
        <v>42196</v>
      </c>
      <c r="K10" s="70">
        <f>(5*Feuil1!$C$11*Feuil1!$C$4^4)/(384*Feuil1!$C$13*J10)</f>
        <v>119.02363798870577</v>
      </c>
      <c r="L10" s="69">
        <f>((((C10*A10*Feuil1!$C$4)-((C10-B10)*D10*Feuil1!$C$4))*10^-9)*Feuil1!$C$14)/(Feuil1!$C$4*10^-3)</f>
        <v>1.9656000000000002</v>
      </c>
    </row>
    <row r="11" spans="1:12">
      <c r="A11" s="57">
        <v>30</v>
      </c>
      <c r="B11" s="37">
        <v>2</v>
      </c>
      <c r="C11" s="8">
        <v>55</v>
      </c>
      <c r="D11" s="7">
        <f t="shared" si="0"/>
        <v>26</v>
      </c>
      <c r="E11" s="5">
        <f t="shared" si="1"/>
        <v>14</v>
      </c>
      <c r="F11" s="14">
        <f t="shared" si="2"/>
        <v>15</v>
      </c>
      <c r="G11" s="14">
        <f t="shared" si="3"/>
        <v>3074.8444444444449</v>
      </c>
      <c r="H11" s="13">
        <f t="shared" si="4"/>
        <v>272</v>
      </c>
      <c r="I11" s="7">
        <f t="shared" si="5"/>
        <v>56</v>
      </c>
      <c r="J11" s="5">
        <f t="shared" si="6"/>
        <v>46122.666666666672</v>
      </c>
      <c r="K11" s="70">
        <f>(5*Feuil1!$C$11*Feuil1!$C$4^4)/(384*Feuil1!$C$13*J11)</f>
        <v>108.89052588542353</v>
      </c>
      <c r="L11" s="69">
        <f>((((C11*A11*Feuil1!$C$4)-((C11-B11)*D11*Feuil1!$C$4))*10^-9)*Feuil1!$C$14)/(Feuil1!$C$4*10^-3)</f>
        <v>2.1216000000000004</v>
      </c>
    </row>
    <row r="12" spans="1:12">
      <c r="A12" s="57">
        <v>30</v>
      </c>
      <c r="B12" s="37">
        <v>2</v>
      </c>
      <c r="C12" s="8">
        <v>60</v>
      </c>
      <c r="D12" s="7">
        <f t="shared" si="0"/>
        <v>26</v>
      </c>
      <c r="E12" s="5">
        <f t="shared" si="1"/>
        <v>14</v>
      </c>
      <c r="F12" s="14">
        <f t="shared" si="2"/>
        <v>15</v>
      </c>
      <c r="G12" s="14">
        <f t="shared" si="3"/>
        <v>3336.6222222222223</v>
      </c>
      <c r="H12" s="13">
        <f t="shared" si="4"/>
        <v>292</v>
      </c>
      <c r="I12" s="7">
        <f t="shared" si="5"/>
        <v>56</v>
      </c>
      <c r="J12" s="5">
        <f t="shared" si="6"/>
        <v>50049.333333333336</v>
      </c>
      <c r="K12" s="70">
        <f>(5*Feuil1!$C$11*Feuil1!$C$4^4)/(384*Feuil1!$C$13*J12)</f>
        <v>100.34741911789891</v>
      </c>
      <c r="L12" s="69">
        <f>((((C12*A12*Feuil1!$C$4)-((C12-B12)*D12*Feuil1!$C$4))*10^-9)*Feuil1!$C$14)/(Feuil1!$C$4*10^-3)</f>
        <v>2.2776000000000001</v>
      </c>
    </row>
    <row r="13" spans="1:12">
      <c r="A13" s="57">
        <v>30</v>
      </c>
      <c r="B13" s="37">
        <v>2</v>
      </c>
      <c r="C13" s="8">
        <v>65</v>
      </c>
      <c r="D13" s="7">
        <f t="shared" si="0"/>
        <v>26</v>
      </c>
      <c r="E13" s="5">
        <f t="shared" si="1"/>
        <v>14</v>
      </c>
      <c r="F13" s="14">
        <f t="shared" si="2"/>
        <v>15</v>
      </c>
      <c r="G13" s="14">
        <f t="shared" si="3"/>
        <v>3598.4</v>
      </c>
      <c r="H13" s="13">
        <f t="shared" si="4"/>
        <v>312</v>
      </c>
      <c r="I13" s="7">
        <f t="shared" si="5"/>
        <v>56</v>
      </c>
      <c r="J13" s="5">
        <f t="shared" si="6"/>
        <v>53976</v>
      </c>
      <c r="K13" s="70">
        <f>(5*Feuil1!$C$11*Feuil1!$C$4^4)/(384*Feuil1!$C$13*J13)</f>
        <v>93.04730673950327</v>
      </c>
      <c r="L13" s="69">
        <f>((((C13*A13*Feuil1!$C$4)-((C13-B13)*D13*Feuil1!$C$4))*10^-9)*Feuil1!$C$14)/(Feuil1!$C$4*10^-3)</f>
        <v>2.4336000000000002</v>
      </c>
    </row>
    <row r="14" spans="1:12">
      <c r="A14" s="57">
        <v>30</v>
      </c>
      <c r="B14" s="37">
        <v>2</v>
      </c>
      <c r="C14" s="8">
        <v>70</v>
      </c>
      <c r="D14" s="7">
        <f t="shared" si="0"/>
        <v>26</v>
      </c>
      <c r="E14" s="5">
        <f t="shared" si="1"/>
        <v>14</v>
      </c>
      <c r="F14" s="14">
        <f t="shared" si="2"/>
        <v>15</v>
      </c>
      <c r="G14" s="14">
        <f t="shared" si="3"/>
        <v>3860.1777777777779</v>
      </c>
      <c r="H14" s="13">
        <f t="shared" si="4"/>
        <v>332</v>
      </c>
      <c r="I14" s="7">
        <f t="shared" si="5"/>
        <v>56</v>
      </c>
      <c r="J14" s="5">
        <f t="shared" si="6"/>
        <v>57902.666666666672</v>
      </c>
      <c r="K14" s="70">
        <f>(5*Feuil1!$C$11*Feuil1!$C$4^4)/(384*Feuil1!$C$13*J14)</f>
        <v>86.737307928905324</v>
      </c>
      <c r="L14" s="69">
        <f>((((C14*A14*Feuil1!$C$4)-((C14-B14)*D14*Feuil1!$C$4))*10^-9)*Feuil1!$C$14)/(Feuil1!$C$4*10^-3)</f>
        <v>2.5896000000000003</v>
      </c>
    </row>
    <row r="15" spans="1:12">
      <c r="A15" s="57">
        <v>30</v>
      </c>
      <c r="B15" s="37">
        <v>2</v>
      </c>
      <c r="C15" s="8">
        <v>75</v>
      </c>
      <c r="D15" s="7">
        <f t="shared" si="0"/>
        <v>26</v>
      </c>
      <c r="E15" s="5">
        <f t="shared" si="1"/>
        <v>14</v>
      </c>
      <c r="F15" s="14">
        <f t="shared" si="2"/>
        <v>15</v>
      </c>
      <c r="G15" s="14">
        <f t="shared" si="3"/>
        <v>4121.9555555555553</v>
      </c>
      <c r="H15" s="13">
        <f t="shared" si="4"/>
        <v>352</v>
      </c>
      <c r="I15" s="7">
        <f t="shared" si="5"/>
        <v>56</v>
      </c>
      <c r="J15" s="5">
        <f t="shared" si="6"/>
        <v>61829.333333333336</v>
      </c>
      <c r="K15" s="70">
        <f>(5*Feuil1!$C$11*Feuil1!$C$4^4)/(384*Feuil1!$C$13*J15)</f>
        <v>81.228781838794347</v>
      </c>
      <c r="L15" s="69">
        <f>((((C15*A15*Feuil1!$C$4)-((C15-B15)*D15*Feuil1!$C$4))*10^-9)*Feuil1!$C$14)/(Feuil1!$C$4*10^-3)</f>
        <v>2.7456</v>
      </c>
    </row>
    <row r="16" spans="1:12">
      <c r="A16" s="57">
        <v>30</v>
      </c>
      <c r="B16" s="37">
        <v>2</v>
      </c>
      <c r="C16" s="8">
        <v>80</v>
      </c>
      <c r="D16" s="7">
        <f t="shared" si="0"/>
        <v>26</v>
      </c>
      <c r="E16" s="5">
        <f t="shared" si="1"/>
        <v>14</v>
      </c>
      <c r="F16" s="14">
        <f t="shared" si="2"/>
        <v>15</v>
      </c>
      <c r="G16" s="14">
        <f t="shared" si="3"/>
        <v>4383.7333333333336</v>
      </c>
      <c r="H16" s="13">
        <f t="shared" si="4"/>
        <v>372</v>
      </c>
      <c r="I16" s="7">
        <f t="shared" si="5"/>
        <v>56</v>
      </c>
      <c r="J16" s="5">
        <f t="shared" si="6"/>
        <v>65756</v>
      </c>
      <c r="K16" s="70">
        <f>(5*Feuil1!$C$11*Feuil1!$C$4^4)/(384*Feuil1!$C$13*J16)</f>
        <v>76.37814691543629</v>
      </c>
      <c r="L16" s="69">
        <f>((((C16*A16*Feuil1!$C$4)-((C16-B16)*D16*Feuil1!$C$4))*10^-9)*Feuil1!$C$14)/(Feuil1!$C$4*10^-3)</f>
        <v>2.9016000000000002</v>
      </c>
    </row>
    <row r="17" spans="1:12">
      <c r="A17" s="57">
        <v>30</v>
      </c>
      <c r="B17" s="37">
        <v>2</v>
      </c>
      <c r="C17" s="8">
        <v>85</v>
      </c>
      <c r="D17" s="7">
        <f t="shared" si="0"/>
        <v>26</v>
      </c>
      <c r="E17" s="5">
        <f t="shared" si="1"/>
        <v>14</v>
      </c>
      <c r="F17" s="14">
        <f t="shared" si="2"/>
        <v>15</v>
      </c>
      <c r="G17" s="14">
        <f t="shared" si="3"/>
        <v>4645.51111111111</v>
      </c>
      <c r="H17" s="13">
        <f t="shared" si="4"/>
        <v>392</v>
      </c>
      <c r="I17" s="7">
        <f t="shared" si="5"/>
        <v>56</v>
      </c>
      <c r="J17" s="5">
        <f t="shared" si="6"/>
        <v>69682.666666666657</v>
      </c>
      <c r="K17" s="70">
        <f>(5*Feuil1!$C$11*Feuil1!$C$4^4)/(384*Feuil1!$C$13*J17)</f>
        <v>72.074185286222729</v>
      </c>
      <c r="L17" s="69">
        <f>((((C17*A17*Feuil1!$C$4)-((C17-B17)*D17*Feuil1!$C$4))*10^-9)*Feuil1!$C$14)/(Feuil1!$C$4*10^-3)</f>
        <v>3.0576000000000003</v>
      </c>
    </row>
    <row r="18" spans="1:12">
      <c r="A18" s="57">
        <v>30</v>
      </c>
      <c r="B18" s="37">
        <v>2</v>
      </c>
      <c r="C18" s="8">
        <v>90</v>
      </c>
      <c r="D18" s="7">
        <f t="shared" si="0"/>
        <v>26</v>
      </c>
      <c r="E18" s="5">
        <f t="shared" si="1"/>
        <v>14</v>
      </c>
      <c r="F18" s="14">
        <f t="shared" si="2"/>
        <v>15</v>
      </c>
      <c r="G18" s="14">
        <f t="shared" si="3"/>
        <v>4907.2888888888883</v>
      </c>
      <c r="H18" s="13">
        <f t="shared" si="4"/>
        <v>412</v>
      </c>
      <c r="I18" s="7">
        <f t="shared" si="5"/>
        <v>56</v>
      </c>
      <c r="J18" s="5">
        <f t="shared" si="6"/>
        <v>73609.333333333328</v>
      </c>
      <c r="K18" s="70">
        <f>(5*Feuil1!$C$11*Feuil1!$C$4^4)/(384*Feuil1!$C$13*J18)</f>
        <v>68.229410607868047</v>
      </c>
      <c r="L18" s="69">
        <f>((((C18*A18*Feuil1!$C$4)-((C18-B18)*D18*Feuil1!$C$4))*10^-9)*Feuil1!$C$14)/(Feuil1!$C$4*10^-3)</f>
        <v>3.2136</v>
      </c>
    </row>
    <row r="19" spans="1:12">
      <c r="A19" s="57">
        <v>30</v>
      </c>
      <c r="B19" s="37">
        <v>2</v>
      </c>
      <c r="C19" s="8">
        <v>95</v>
      </c>
      <c r="D19" s="7">
        <f t="shared" si="0"/>
        <v>26</v>
      </c>
      <c r="E19" s="5">
        <f t="shared" si="1"/>
        <v>14</v>
      </c>
      <c r="F19" s="14">
        <f t="shared" si="2"/>
        <v>15</v>
      </c>
      <c r="G19" s="14">
        <f t="shared" si="3"/>
        <v>5169.0666666666666</v>
      </c>
      <c r="H19" s="13">
        <f t="shared" si="4"/>
        <v>432</v>
      </c>
      <c r="I19" s="7">
        <f t="shared" si="5"/>
        <v>56</v>
      </c>
      <c r="J19" s="5">
        <f t="shared" si="6"/>
        <v>77536</v>
      </c>
      <c r="K19" s="70">
        <f>(5*Feuil1!$C$11*Feuil1!$C$4^4)/(384*Feuil1!$C$13*J19)</f>
        <v>64.77405887034962</v>
      </c>
      <c r="L19" s="69">
        <f>((((C19*A19*Feuil1!$C$4)-((C19-B19)*D19*Feuil1!$C$4))*10^-9)*Feuil1!$C$14)/(Feuil1!$C$4*10^-3)</f>
        <v>3.3696000000000002</v>
      </c>
    </row>
    <row r="20" spans="1:12" ht="15.75" thickBot="1">
      <c r="A20" s="35">
        <v>30</v>
      </c>
      <c r="B20" s="38">
        <v>2</v>
      </c>
      <c r="C20" s="39">
        <v>100</v>
      </c>
      <c r="D20" s="36">
        <f t="shared" si="0"/>
        <v>26</v>
      </c>
      <c r="E20" s="59">
        <f t="shared" si="1"/>
        <v>14</v>
      </c>
      <c r="F20" s="60">
        <f t="shared" si="2"/>
        <v>15</v>
      </c>
      <c r="G20" s="60">
        <f t="shared" si="3"/>
        <v>5430.844444444444</v>
      </c>
      <c r="H20" s="60">
        <f t="shared" si="4"/>
        <v>452</v>
      </c>
      <c r="I20" s="36">
        <f t="shared" si="5"/>
        <v>56</v>
      </c>
      <c r="J20" s="59">
        <f t="shared" si="6"/>
        <v>81462.666666666657</v>
      </c>
      <c r="K20" s="105">
        <f>(5*Feuil1!$C$11*Feuil1!$C$4^4)/(384*Feuil1!$C$13*J20)</f>
        <v>61.651817133878453</v>
      </c>
      <c r="L20" s="106">
        <f>((((C20*A20*Feuil1!$C$4)-((C20-B20)*D20*Feuil1!$C$4))*10^-9)*Feuil1!$C$14)/(Feuil1!$C$4*10^-3)</f>
        <v>3.5256000000000003</v>
      </c>
    </row>
    <row r="21" spans="1:12">
      <c r="A21" s="56">
        <v>35</v>
      </c>
      <c r="B21" s="63">
        <v>2</v>
      </c>
      <c r="C21" s="6">
        <v>10</v>
      </c>
      <c r="D21" s="2">
        <f t="shared" si="0"/>
        <v>31</v>
      </c>
      <c r="E21" s="3">
        <f t="shared" si="1"/>
        <v>16.5</v>
      </c>
      <c r="F21" s="14">
        <f t="shared" si="2"/>
        <v>17.5</v>
      </c>
      <c r="G21" s="14">
        <f t="shared" si="3"/>
        <v>906.7714285714286</v>
      </c>
      <c r="H21" s="14">
        <f t="shared" si="4"/>
        <v>102</v>
      </c>
      <c r="I21" s="2">
        <f t="shared" si="5"/>
        <v>66</v>
      </c>
      <c r="J21" s="3">
        <f t="shared" si="6"/>
        <v>15868.5</v>
      </c>
      <c r="K21" s="70">
        <f>(5*Feuil1!$C$11*Feuil1!$C$4^4)/(384*Feuil1!$C$13*J21)</f>
        <v>316.49629319541407</v>
      </c>
      <c r="L21" s="69">
        <f>((((C21*A21*Feuil1!$C$4)-((C21-B21)*D21*Feuil1!$C$4))*10^-9)*Feuil1!$C$14)/(Feuil1!$C$4*10^-3)</f>
        <v>0.79559999999999997</v>
      </c>
    </row>
    <row r="22" spans="1:12">
      <c r="A22" s="57">
        <v>35</v>
      </c>
      <c r="B22" s="37">
        <v>2</v>
      </c>
      <c r="C22" s="8">
        <v>15</v>
      </c>
      <c r="D22" s="7">
        <f t="shared" si="0"/>
        <v>31</v>
      </c>
      <c r="E22" s="5">
        <f t="shared" si="1"/>
        <v>16.5</v>
      </c>
      <c r="F22" s="14">
        <f t="shared" si="2"/>
        <v>17.5</v>
      </c>
      <c r="G22" s="14">
        <f t="shared" si="3"/>
        <v>1218.2952380952381</v>
      </c>
      <c r="H22" s="13">
        <f t="shared" si="4"/>
        <v>122</v>
      </c>
      <c r="I22" s="7">
        <f t="shared" si="5"/>
        <v>66</v>
      </c>
      <c r="J22" s="5">
        <f t="shared" si="6"/>
        <v>21320.166666666668</v>
      </c>
      <c r="K22" s="70">
        <f>(5*Feuil1!$C$11*Feuil1!$C$4^4)/(384*Feuil1!$C$13*J22)</f>
        <v>235.56670579051581</v>
      </c>
      <c r="L22" s="69">
        <f>((((C22*A22*Feuil1!$C$4)-((C22-B22)*D22*Feuil1!$C$4))*10^-9)*Feuil1!$C$14)/(Feuil1!$C$4*10^-3)</f>
        <v>0.9516</v>
      </c>
    </row>
    <row r="23" spans="1:12">
      <c r="A23" s="57">
        <v>35</v>
      </c>
      <c r="B23" s="37">
        <v>2</v>
      </c>
      <c r="C23" s="8">
        <v>20</v>
      </c>
      <c r="D23" s="7">
        <f t="shared" si="0"/>
        <v>31</v>
      </c>
      <c r="E23" s="5">
        <f t="shared" si="1"/>
        <v>16.5</v>
      </c>
      <c r="F23" s="14">
        <f t="shared" si="2"/>
        <v>17.5</v>
      </c>
      <c r="G23" s="14">
        <f t="shared" si="3"/>
        <v>1529.8190476190478</v>
      </c>
      <c r="H23" s="13">
        <f t="shared" si="4"/>
        <v>142</v>
      </c>
      <c r="I23" s="7">
        <f t="shared" si="5"/>
        <v>66</v>
      </c>
      <c r="J23" s="5">
        <f t="shared" si="6"/>
        <v>26771.833333333336</v>
      </c>
      <c r="K23" s="70">
        <f>(5*Feuil1!$C$11*Feuil1!$C$4^4)/(384*Feuil1!$C$13*J23)</f>
        <v>187.59721704670062</v>
      </c>
      <c r="L23" s="69">
        <f>((((C23*A23*Feuil1!$C$4)-((C23-B23)*D23*Feuil1!$C$4))*10^-9)*Feuil1!$C$14)/(Feuil1!$C$4*10^-3)</f>
        <v>1.1075999999999999</v>
      </c>
    </row>
    <row r="24" spans="1:12">
      <c r="A24" s="57">
        <v>35</v>
      </c>
      <c r="B24" s="37">
        <v>2</v>
      </c>
      <c r="C24" s="8">
        <v>25</v>
      </c>
      <c r="D24" s="7">
        <f t="shared" si="0"/>
        <v>31</v>
      </c>
      <c r="E24" s="5">
        <f t="shared" si="1"/>
        <v>16.5</v>
      </c>
      <c r="F24" s="14">
        <f t="shared" si="2"/>
        <v>17.5</v>
      </c>
      <c r="G24" s="14">
        <f t="shared" si="3"/>
        <v>1841.3428571428572</v>
      </c>
      <c r="H24" s="13">
        <f t="shared" si="4"/>
        <v>162</v>
      </c>
      <c r="I24" s="7">
        <f t="shared" si="5"/>
        <v>66</v>
      </c>
      <c r="J24" s="5">
        <f t="shared" si="6"/>
        <v>32223.5</v>
      </c>
      <c r="K24" s="70">
        <f>(5*Feuil1!$C$11*Feuil1!$C$4^4)/(384*Feuil1!$C$13*J24)</f>
        <v>155.85896716903591</v>
      </c>
      <c r="L24" s="69">
        <f>((((C24*A24*Feuil1!$C$4)-((C24-B24)*D24*Feuil1!$C$4))*10^-9)*Feuil1!$C$14)/(Feuil1!$C$4*10^-3)</f>
        <v>1.2636000000000001</v>
      </c>
    </row>
    <row r="25" spans="1:12">
      <c r="A25" s="57">
        <v>35</v>
      </c>
      <c r="B25" s="37">
        <v>2</v>
      </c>
      <c r="C25" s="8">
        <v>30</v>
      </c>
      <c r="D25" s="7">
        <f t="shared" si="0"/>
        <v>31</v>
      </c>
      <c r="E25" s="5">
        <f t="shared" si="1"/>
        <v>16.5</v>
      </c>
      <c r="F25" s="14">
        <f t="shared" si="2"/>
        <v>17.5</v>
      </c>
      <c r="G25" s="14">
        <f t="shared" si="3"/>
        <v>2152.8666666666663</v>
      </c>
      <c r="H25" s="13">
        <f t="shared" si="4"/>
        <v>182</v>
      </c>
      <c r="I25" s="7">
        <f t="shared" si="5"/>
        <v>66</v>
      </c>
      <c r="J25" s="5">
        <f t="shared" si="6"/>
        <v>37675.166666666664</v>
      </c>
      <c r="K25" s="70">
        <f>(5*Feuil1!$C$11*Feuil1!$C$4^4)/(384*Feuil1!$C$13*J25)</f>
        <v>133.30588482877127</v>
      </c>
      <c r="L25" s="69">
        <f>((((C25*A25*Feuil1!$C$4)-((C25-B25)*D25*Feuil1!$C$4))*10^-9)*Feuil1!$C$14)/(Feuil1!$C$4*10^-3)</f>
        <v>1.4196</v>
      </c>
    </row>
    <row r="26" spans="1:12">
      <c r="A26" s="57">
        <v>35</v>
      </c>
      <c r="B26" s="37">
        <v>2</v>
      </c>
      <c r="C26" s="8">
        <v>35</v>
      </c>
      <c r="D26" s="7">
        <f t="shared" si="0"/>
        <v>31</v>
      </c>
      <c r="E26" s="5">
        <f t="shared" si="1"/>
        <v>16.5</v>
      </c>
      <c r="F26" s="14">
        <f t="shared" si="2"/>
        <v>17.5</v>
      </c>
      <c r="G26" s="14">
        <f t="shared" si="3"/>
        <v>2464.390476190476</v>
      </c>
      <c r="H26" s="13">
        <f t="shared" si="4"/>
        <v>202</v>
      </c>
      <c r="I26" s="7">
        <f t="shared" si="5"/>
        <v>66</v>
      </c>
      <c r="J26" s="5">
        <f t="shared" si="6"/>
        <v>43126.833333333328</v>
      </c>
      <c r="K26" s="70">
        <f>(5*Feuil1!$C$11*Feuil1!$C$4^4)/(384*Feuil1!$C$13*J26)</f>
        <v>116.45467659897966</v>
      </c>
      <c r="L26" s="69">
        <f>((((C26*A26*Feuil1!$C$4)-((C26-B26)*D26*Feuil1!$C$4))*10^-9)*Feuil1!$C$14)/(Feuil1!$C$4*10^-3)</f>
        <v>1.5755999999999999</v>
      </c>
    </row>
    <row r="27" spans="1:12">
      <c r="A27" s="57">
        <v>35</v>
      </c>
      <c r="B27" s="37">
        <v>2</v>
      </c>
      <c r="C27" s="8">
        <v>40</v>
      </c>
      <c r="D27" s="7">
        <f t="shared" si="0"/>
        <v>31</v>
      </c>
      <c r="E27" s="5">
        <f t="shared" si="1"/>
        <v>16.5</v>
      </c>
      <c r="F27" s="14">
        <f t="shared" si="2"/>
        <v>17.5</v>
      </c>
      <c r="G27" s="14">
        <f t="shared" si="3"/>
        <v>2775.9142857142856</v>
      </c>
      <c r="H27" s="13">
        <f t="shared" si="4"/>
        <v>222</v>
      </c>
      <c r="I27" s="7">
        <f t="shared" si="5"/>
        <v>66</v>
      </c>
      <c r="J27" s="5">
        <f t="shared" si="6"/>
        <v>48578.5</v>
      </c>
      <c r="K27" s="70">
        <f>(5*Feuil1!$C$11*Feuil1!$C$4^4)/(384*Feuil1!$C$13*J27)</f>
        <v>103.38568355489421</v>
      </c>
      <c r="L27" s="69">
        <f>((((C27*A27*Feuil1!$C$4)-((C27-B27)*D27*Feuil1!$C$4))*10^-9)*Feuil1!$C$14)/(Feuil1!$C$4*10^-3)</f>
        <v>1.7316</v>
      </c>
    </row>
    <row r="28" spans="1:12">
      <c r="A28" s="57">
        <v>35</v>
      </c>
      <c r="B28" s="37">
        <v>2</v>
      </c>
      <c r="C28" s="8">
        <v>45</v>
      </c>
      <c r="D28" s="7">
        <f t="shared" si="0"/>
        <v>31</v>
      </c>
      <c r="E28" s="5">
        <f t="shared" si="1"/>
        <v>16.5</v>
      </c>
      <c r="F28" s="14">
        <f t="shared" si="2"/>
        <v>17.5</v>
      </c>
      <c r="G28" s="14">
        <f t="shared" si="3"/>
        <v>3087.4380952380952</v>
      </c>
      <c r="H28" s="13">
        <f t="shared" si="4"/>
        <v>242</v>
      </c>
      <c r="I28" s="7">
        <f t="shared" si="5"/>
        <v>66</v>
      </c>
      <c r="J28" s="5">
        <f t="shared" si="6"/>
        <v>54030.166666666664</v>
      </c>
      <c r="K28" s="70">
        <f>(5*Feuil1!$C$11*Feuil1!$C$4^4)/(384*Feuil1!$C$13*J28)</f>
        <v>92.954024361170369</v>
      </c>
      <c r="L28" s="69">
        <f>((((C28*A28*Feuil1!$C$4)-((C28-B28)*D28*Feuil1!$C$4))*10^-9)*Feuil1!$C$14)/(Feuil1!$C$4*10^-3)</f>
        <v>1.8876000000000002</v>
      </c>
    </row>
    <row r="29" spans="1:12">
      <c r="A29" s="57">
        <v>35</v>
      </c>
      <c r="B29" s="37">
        <v>2</v>
      </c>
      <c r="C29" s="8">
        <v>50</v>
      </c>
      <c r="D29" s="7">
        <f t="shared" si="0"/>
        <v>31</v>
      </c>
      <c r="E29" s="5">
        <f t="shared" si="1"/>
        <v>16.5</v>
      </c>
      <c r="F29" s="14">
        <f t="shared" si="2"/>
        <v>17.5</v>
      </c>
      <c r="G29" s="14">
        <f t="shared" si="3"/>
        <v>3398.9619047619044</v>
      </c>
      <c r="H29" s="13">
        <f t="shared" si="4"/>
        <v>262</v>
      </c>
      <c r="I29" s="7">
        <f t="shared" si="5"/>
        <v>66</v>
      </c>
      <c r="J29" s="5">
        <f t="shared" si="6"/>
        <v>59481.833333333328</v>
      </c>
      <c r="K29" s="70">
        <f>(5*Feuil1!$C$11*Feuil1!$C$4^4)/(384*Feuil1!$C$13*J29)</f>
        <v>84.434543239892776</v>
      </c>
      <c r="L29" s="69">
        <f>((((C29*A29*Feuil1!$C$4)-((C29-B29)*D29*Feuil1!$C$4))*10^-9)*Feuil1!$C$14)/(Feuil1!$C$4*10^-3)</f>
        <v>2.0436000000000001</v>
      </c>
    </row>
    <row r="30" spans="1:12">
      <c r="A30" s="57">
        <v>35</v>
      </c>
      <c r="B30" s="37">
        <v>2</v>
      </c>
      <c r="C30" s="8">
        <v>55</v>
      </c>
      <c r="D30" s="7">
        <f t="shared" si="0"/>
        <v>31</v>
      </c>
      <c r="E30" s="5">
        <f t="shared" si="1"/>
        <v>16.5</v>
      </c>
      <c r="F30" s="14">
        <f t="shared" si="2"/>
        <v>17.5</v>
      </c>
      <c r="G30" s="14">
        <f t="shared" si="3"/>
        <v>3710.4857142857145</v>
      </c>
      <c r="H30" s="13">
        <f t="shared" si="4"/>
        <v>282</v>
      </c>
      <c r="I30" s="7">
        <f t="shared" si="5"/>
        <v>66</v>
      </c>
      <c r="J30" s="5">
        <f t="shared" si="6"/>
        <v>64933.5</v>
      </c>
      <c r="K30" s="70">
        <f>(5*Feuil1!$C$11*Feuil1!$C$4^4)/(384*Feuil1!$C$13*J30)</f>
        <v>77.345614029298105</v>
      </c>
      <c r="L30" s="69">
        <f>((((C30*A30*Feuil1!$C$4)-((C30-B30)*D30*Feuil1!$C$4))*10^-9)*Feuil1!$C$14)/(Feuil1!$C$4*10^-3)</f>
        <v>2.1996000000000002</v>
      </c>
    </row>
    <row r="31" spans="1:12">
      <c r="A31" s="57">
        <v>35</v>
      </c>
      <c r="B31" s="37">
        <v>2</v>
      </c>
      <c r="C31" s="8">
        <v>60</v>
      </c>
      <c r="D31" s="7">
        <f t="shared" si="0"/>
        <v>31</v>
      </c>
      <c r="E31" s="5">
        <f t="shared" si="1"/>
        <v>16.5</v>
      </c>
      <c r="F31" s="14">
        <f t="shared" si="2"/>
        <v>17.5</v>
      </c>
      <c r="G31" s="14">
        <f t="shared" si="3"/>
        <v>4022.0095238095241</v>
      </c>
      <c r="H31" s="13">
        <f t="shared" si="4"/>
        <v>302</v>
      </c>
      <c r="I31" s="7">
        <f t="shared" si="5"/>
        <v>66</v>
      </c>
      <c r="J31" s="5">
        <f t="shared" si="6"/>
        <v>70385.166666666672</v>
      </c>
      <c r="K31" s="70">
        <f>(5*Feuil1!$C$11*Feuil1!$C$4^4)/(384*Feuil1!$C$13*J31)</f>
        <v>71.354827535698973</v>
      </c>
      <c r="L31" s="69">
        <f>((((C31*A31*Feuil1!$C$4)-((C31-B31)*D31*Feuil1!$C$4))*10^-9)*Feuil1!$C$14)/(Feuil1!$C$4*10^-3)</f>
        <v>2.3555999999999999</v>
      </c>
    </row>
    <row r="32" spans="1:12">
      <c r="A32" s="57">
        <v>35</v>
      </c>
      <c r="B32" s="37">
        <v>2</v>
      </c>
      <c r="C32" s="8">
        <v>65</v>
      </c>
      <c r="D32" s="7">
        <f t="shared" si="0"/>
        <v>31</v>
      </c>
      <c r="E32" s="5">
        <f t="shared" si="1"/>
        <v>16.5</v>
      </c>
      <c r="F32" s="14">
        <f t="shared" si="2"/>
        <v>17.5</v>
      </c>
      <c r="G32" s="14">
        <f t="shared" si="3"/>
        <v>4333.5333333333338</v>
      </c>
      <c r="H32" s="13">
        <f t="shared" si="4"/>
        <v>322</v>
      </c>
      <c r="I32" s="7">
        <f t="shared" si="5"/>
        <v>66</v>
      </c>
      <c r="J32" s="5">
        <f t="shared" si="6"/>
        <v>75836.833333333343</v>
      </c>
      <c r="K32" s="70">
        <f>(5*Feuil1!$C$11*Feuil1!$C$4^4)/(384*Feuil1!$C$13*J32)</f>
        <v>66.225357887720719</v>
      </c>
      <c r="L32" s="69">
        <f>((((C32*A32*Feuil1!$C$4)-((C32-B32)*D32*Feuil1!$C$4))*10^-9)*Feuil1!$C$14)/(Feuil1!$C$4*10^-3)</f>
        <v>2.5116000000000001</v>
      </c>
    </row>
    <row r="33" spans="1:12">
      <c r="A33" s="57">
        <v>35</v>
      </c>
      <c r="B33" s="37">
        <v>2</v>
      </c>
      <c r="C33" s="8">
        <v>70</v>
      </c>
      <c r="D33" s="7">
        <f t="shared" si="0"/>
        <v>31</v>
      </c>
      <c r="E33" s="5">
        <f t="shared" si="1"/>
        <v>16.5</v>
      </c>
      <c r="F33" s="14">
        <f t="shared" si="2"/>
        <v>17.5</v>
      </c>
      <c r="G33" s="14">
        <f t="shared" si="3"/>
        <v>4645.0571428571429</v>
      </c>
      <c r="H33" s="13">
        <f t="shared" si="4"/>
        <v>342</v>
      </c>
      <c r="I33" s="7">
        <f t="shared" si="5"/>
        <v>66</v>
      </c>
      <c r="J33" s="5">
        <f t="shared" si="6"/>
        <v>81288.5</v>
      </c>
      <c r="K33" s="70">
        <f>(5*Feuil1!$C$11*Feuil1!$C$4^4)/(384*Feuil1!$C$13*J33)</f>
        <v>61.783910744710859</v>
      </c>
      <c r="L33" s="69">
        <f>((((C33*A33*Feuil1!$C$4)-((C33-B33)*D33*Feuil1!$C$4))*10^-9)*Feuil1!$C$14)/(Feuil1!$C$4*10^-3)</f>
        <v>2.6676000000000002</v>
      </c>
    </row>
    <row r="34" spans="1:12">
      <c r="A34" s="57">
        <v>35</v>
      </c>
      <c r="B34" s="37">
        <v>2</v>
      </c>
      <c r="C34" s="8">
        <v>75</v>
      </c>
      <c r="D34" s="7">
        <f t="shared" si="0"/>
        <v>31</v>
      </c>
      <c r="E34" s="5">
        <f t="shared" si="1"/>
        <v>16.5</v>
      </c>
      <c r="F34" s="14">
        <f t="shared" si="2"/>
        <v>17.5</v>
      </c>
      <c r="G34" s="14">
        <f t="shared" si="3"/>
        <v>4956.580952380953</v>
      </c>
      <c r="H34" s="13">
        <f t="shared" si="4"/>
        <v>362</v>
      </c>
      <c r="I34" s="7">
        <f t="shared" si="5"/>
        <v>66</v>
      </c>
      <c r="J34" s="5">
        <f t="shared" si="6"/>
        <v>86740.166666666672</v>
      </c>
      <c r="K34" s="70">
        <f>(5*Feuil1!$C$11*Feuil1!$C$4^4)/(384*Feuil1!$C$13*J34)</f>
        <v>57.900758340385501</v>
      </c>
      <c r="L34" s="69">
        <f>((((C34*A34*Feuil1!$C$4)-((C34-B34)*D34*Feuil1!$C$4))*10^-9)*Feuil1!$C$14)/(Feuil1!$C$4*10^-3)</f>
        <v>2.8236000000000003</v>
      </c>
    </row>
    <row r="35" spans="1:12">
      <c r="A35" s="57">
        <v>35</v>
      </c>
      <c r="B35" s="37">
        <v>2</v>
      </c>
      <c r="C35" s="8">
        <v>80</v>
      </c>
      <c r="D35" s="7">
        <f t="shared" si="0"/>
        <v>31</v>
      </c>
      <c r="E35" s="5">
        <f t="shared" si="1"/>
        <v>16.5</v>
      </c>
      <c r="F35" s="14">
        <f t="shared" si="2"/>
        <v>17.5</v>
      </c>
      <c r="G35" s="14">
        <f t="shared" si="3"/>
        <v>5268.1047619047622</v>
      </c>
      <c r="H35" s="13">
        <f t="shared" si="4"/>
        <v>382</v>
      </c>
      <c r="I35" s="7">
        <f t="shared" si="5"/>
        <v>66</v>
      </c>
      <c r="J35" s="5">
        <f t="shared" si="6"/>
        <v>92191.833333333343</v>
      </c>
      <c r="K35" s="70">
        <f>(5*Feuil1!$C$11*Feuil1!$C$4^4)/(384*Feuil1!$C$13*J35)</f>
        <v>54.476858166085876</v>
      </c>
      <c r="L35" s="69">
        <f>((((C35*A35*Feuil1!$C$4)-((C35-B35)*D35*Feuil1!$C$4))*10^-9)*Feuil1!$C$14)/(Feuil1!$C$4*10^-3)</f>
        <v>2.9796</v>
      </c>
    </row>
    <row r="36" spans="1:12">
      <c r="A36" s="57">
        <v>35</v>
      </c>
      <c r="B36" s="37">
        <v>2</v>
      </c>
      <c r="C36" s="8">
        <v>85</v>
      </c>
      <c r="D36" s="7">
        <f t="shared" si="0"/>
        <v>31</v>
      </c>
      <c r="E36" s="5">
        <f t="shared" si="1"/>
        <v>16.5</v>
      </c>
      <c r="F36" s="14">
        <f t="shared" si="2"/>
        <v>17.5</v>
      </c>
      <c r="G36" s="14">
        <f t="shared" si="3"/>
        <v>5579.6285714285714</v>
      </c>
      <c r="H36" s="13">
        <f t="shared" si="4"/>
        <v>402</v>
      </c>
      <c r="I36" s="7">
        <f t="shared" si="5"/>
        <v>66</v>
      </c>
      <c r="J36" s="5">
        <f t="shared" si="6"/>
        <v>97643.5</v>
      </c>
      <c r="K36" s="70">
        <f>(5*Feuil1!$C$11*Feuil1!$C$4^4)/(384*Feuil1!$C$13*J36)</f>
        <v>51.435286819618597</v>
      </c>
      <c r="L36" s="69">
        <f>((((C36*A36*Feuil1!$C$4)-((C36-B36)*D36*Feuil1!$C$4))*10^-9)*Feuil1!$C$14)/(Feuil1!$C$4*10^-3)</f>
        <v>3.1356000000000002</v>
      </c>
    </row>
    <row r="37" spans="1:12">
      <c r="A37" s="57">
        <v>35</v>
      </c>
      <c r="B37" s="37">
        <v>2</v>
      </c>
      <c r="C37" s="8">
        <v>90</v>
      </c>
      <c r="D37" s="7">
        <f t="shared" si="0"/>
        <v>31</v>
      </c>
      <c r="E37" s="5">
        <f t="shared" si="1"/>
        <v>16.5</v>
      </c>
      <c r="F37" s="14">
        <f t="shared" si="2"/>
        <v>17.5</v>
      </c>
      <c r="G37" s="14">
        <f t="shared" si="3"/>
        <v>5891.1523809523815</v>
      </c>
      <c r="H37" s="13">
        <f t="shared" si="4"/>
        <v>422</v>
      </c>
      <c r="I37" s="7">
        <f t="shared" si="5"/>
        <v>66</v>
      </c>
      <c r="J37" s="5">
        <f t="shared" si="6"/>
        <v>103095.16666666667</v>
      </c>
      <c r="K37" s="70">
        <f>(5*Feuil1!$C$11*Feuil1!$C$4^4)/(384*Feuil1!$C$13*J37)</f>
        <v>48.71539171967094</v>
      </c>
      <c r="L37" s="69">
        <f>((((C37*A37*Feuil1!$C$4)-((C37-B37)*D37*Feuil1!$C$4))*10^-9)*Feuil1!$C$14)/(Feuil1!$C$4*10^-3)</f>
        <v>3.2916000000000003</v>
      </c>
    </row>
    <row r="38" spans="1:12">
      <c r="A38" s="57">
        <v>35</v>
      </c>
      <c r="B38" s="37">
        <v>2</v>
      </c>
      <c r="C38" s="8">
        <v>95</v>
      </c>
      <c r="D38" s="7">
        <f t="shared" si="0"/>
        <v>31</v>
      </c>
      <c r="E38" s="5">
        <f t="shared" si="1"/>
        <v>16.5</v>
      </c>
      <c r="F38" s="14">
        <f t="shared" si="2"/>
        <v>17.5</v>
      </c>
      <c r="G38" s="14">
        <f t="shared" si="3"/>
        <v>6202.6761904761906</v>
      </c>
      <c r="H38" s="13">
        <f t="shared" si="4"/>
        <v>442</v>
      </c>
      <c r="I38" s="7">
        <f t="shared" si="5"/>
        <v>66</v>
      </c>
      <c r="J38" s="5">
        <f t="shared" si="6"/>
        <v>108546.83333333334</v>
      </c>
      <c r="K38" s="70">
        <f>(5*Feuil1!$C$11*Feuil1!$C$4^4)/(384*Feuil1!$C$13*J38)</f>
        <v>46.268705169394728</v>
      </c>
      <c r="L38" s="69">
        <f>((((C38*A38*Feuil1!$C$4)-((C38-B38)*D38*Feuil1!$C$4))*10^-9)*Feuil1!$C$14)/(Feuil1!$C$4*10^-3)</f>
        <v>3.4476</v>
      </c>
    </row>
    <row r="39" spans="1:12" ht="15.75" thickBot="1">
      <c r="A39" s="35">
        <v>35</v>
      </c>
      <c r="B39" s="38">
        <v>2</v>
      </c>
      <c r="C39" s="39">
        <v>100</v>
      </c>
      <c r="D39" s="36">
        <f t="shared" si="0"/>
        <v>31</v>
      </c>
      <c r="E39" s="59">
        <f t="shared" si="1"/>
        <v>16.5</v>
      </c>
      <c r="F39" s="60">
        <f t="shared" si="2"/>
        <v>17.5</v>
      </c>
      <c r="G39" s="60">
        <f t="shared" si="3"/>
        <v>6514.2</v>
      </c>
      <c r="H39" s="60">
        <f t="shared" si="4"/>
        <v>462</v>
      </c>
      <c r="I39" s="36">
        <f t="shared" si="5"/>
        <v>66</v>
      </c>
      <c r="J39" s="59">
        <f t="shared" si="6"/>
        <v>113998.5</v>
      </c>
      <c r="K39" s="105">
        <f>(5*Feuil1!$C$11*Feuil1!$C$4^4)/(384*Feuil1!$C$13*J39)</f>
        <v>44.056030812435502</v>
      </c>
      <c r="L39" s="106">
        <f>((((C39*A39*Feuil1!$C$4)-((C39-B39)*D39*Feuil1!$C$4))*10^-9)*Feuil1!$C$14)/(Feuil1!$C$4*10^-3)</f>
        <v>3.6036000000000001</v>
      </c>
    </row>
    <row r="40" spans="1:12">
      <c r="A40" s="56">
        <v>40</v>
      </c>
      <c r="B40" s="63">
        <v>2</v>
      </c>
      <c r="C40" s="6">
        <v>10</v>
      </c>
      <c r="D40" s="2">
        <f t="shared" si="0"/>
        <v>36</v>
      </c>
      <c r="E40" s="3">
        <f t="shared" si="1"/>
        <v>19</v>
      </c>
      <c r="F40" s="14">
        <f t="shared" si="2"/>
        <v>20</v>
      </c>
      <c r="G40" s="14">
        <f t="shared" si="3"/>
        <v>1111.4666666666667</v>
      </c>
      <c r="H40" s="14">
        <f t="shared" si="4"/>
        <v>112</v>
      </c>
      <c r="I40" s="2">
        <f t="shared" si="5"/>
        <v>76</v>
      </c>
      <c r="J40" s="3">
        <f t="shared" si="6"/>
        <v>22229.333333333336</v>
      </c>
      <c r="K40" s="70">
        <f>(5*Feuil1!$C$11*Feuil1!$C$4^4)/(384*Feuil1!$C$13*J40)</f>
        <v>225.93216599259662</v>
      </c>
      <c r="L40" s="69">
        <f>((((C40*A40*Feuil1!$C$4)-((C40-B40)*D40*Feuil1!$C$4))*10^-9)*Feuil1!$C$14)/(Feuil1!$C$4*10^-3)</f>
        <v>0.87360000000000015</v>
      </c>
    </row>
    <row r="41" spans="1:12">
      <c r="A41" s="57">
        <v>40</v>
      </c>
      <c r="B41" s="37">
        <v>2</v>
      </c>
      <c r="C41" s="8">
        <v>15</v>
      </c>
      <c r="D41" s="7">
        <f t="shared" si="0"/>
        <v>36</v>
      </c>
      <c r="E41" s="5">
        <f t="shared" si="1"/>
        <v>19</v>
      </c>
      <c r="F41" s="14">
        <f t="shared" si="2"/>
        <v>20</v>
      </c>
      <c r="G41" s="14">
        <f t="shared" si="3"/>
        <v>1472.8</v>
      </c>
      <c r="H41" s="13">
        <f t="shared" si="4"/>
        <v>132</v>
      </c>
      <c r="I41" s="7">
        <f t="shared" si="5"/>
        <v>76</v>
      </c>
      <c r="J41" s="5">
        <f t="shared" si="6"/>
        <v>29456</v>
      </c>
      <c r="K41" s="70">
        <f>(5*Feuil1!$C$11*Feuil1!$C$4^4)/(384*Feuil1!$C$13*J41)</f>
        <v>170.50249282222396</v>
      </c>
      <c r="L41" s="69">
        <f>((((C41*A41*Feuil1!$C$4)-((C41-B41)*D41*Feuil1!$C$4))*10^-9)*Feuil1!$C$14)/(Feuil1!$C$4*10^-3)</f>
        <v>1.0296000000000001</v>
      </c>
    </row>
    <row r="42" spans="1:12">
      <c r="A42" s="57">
        <v>40</v>
      </c>
      <c r="B42" s="37">
        <v>2</v>
      </c>
      <c r="C42" s="8">
        <v>20</v>
      </c>
      <c r="D42" s="7">
        <f t="shared" si="0"/>
        <v>36</v>
      </c>
      <c r="E42" s="5">
        <f t="shared" si="1"/>
        <v>19</v>
      </c>
      <c r="F42" s="14">
        <f t="shared" si="2"/>
        <v>20</v>
      </c>
      <c r="G42" s="14">
        <f t="shared" si="3"/>
        <v>1834.1333333333337</v>
      </c>
      <c r="H42" s="13">
        <f t="shared" si="4"/>
        <v>152</v>
      </c>
      <c r="I42" s="7">
        <f t="shared" si="5"/>
        <v>76</v>
      </c>
      <c r="J42" s="5">
        <f t="shared" si="6"/>
        <v>36682.666666666672</v>
      </c>
      <c r="K42" s="70">
        <f>(5*Feuil1!$C$11*Feuil1!$C$4^4)/(384*Feuil1!$C$13*J42)</f>
        <v>136.91265889170438</v>
      </c>
      <c r="L42" s="69">
        <f>((((C42*A42*Feuil1!$C$4)-((C42-B42)*D42*Feuil1!$C$4))*10^-9)*Feuil1!$C$14)/(Feuil1!$C$4*10^-3)</f>
        <v>1.1856000000000002</v>
      </c>
    </row>
    <row r="43" spans="1:12">
      <c r="A43" s="57">
        <v>40</v>
      </c>
      <c r="B43" s="37">
        <v>2</v>
      </c>
      <c r="C43" s="8">
        <v>25</v>
      </c>
      <c r="D43" s="7">
        <f t="shared" si="0"/>
        <v>36</v>
      </c>
      <c r="E43" s="5">
        <f t="shared" si="1"/>
        <v>19</v>
      </c>
      <c r="F43" s="14">
        <f t="shared" si="2"/>
        <v>20</v>
      </c>
      <c r="G43" s="14">
        <f t="shared" si="3"/>
        <v>2195.4666666666667</v>
      </c>
      <c r="H43" s="13">
        <f t="shared" si="4"/>
        <v>172</v>
      </c>
      <c r="I43" s="7">
        <f t="shared" si="5"/>
        <v>76</v>
      </c>
      <c r="J43" s="5">
        <f t="shared" si="6"/>
        <v>43909.333333333336</v>
      </c>
      <c r="K43" s="70">
        <f>(5*Feuil1!$C$11*Feuil1!$C$4^4)/(384*Feuil1!$C$13*J43)</f>
        <v>114.3793596328365</v>
      </c>
      <c r="L43" s="69">
        <f>((((C43*A43*Feuil1!$C$4)-((C43-B43)*D43*Feuil1!$C$4))*10^-9)*Feuil1!$C$14)/(Feuil1!$C$4*10^-3)</f>
        <v>1.3416000000000003</v>
      </c>
    </row>
    <row r="44" spans="1:12">
      <c r="A44" s="57">
        <v>40</v>
      </c>
      <c r="B44" s="37">
        <v>2</v>
      </c>
      <c r="C44" s="8">
        <v>30</v>
      </c>
      <c r="D44" s="7">
        <f t="shared" si="0"/>
        <v>36</v>
      </c>
      <c r="E44" s="5">
        <f t="shared" si="1"/>
        <v>19</v>
      </c>
      <c r="F44" s="14">
        <f t="shared" si="2"/>
        <v>20</v>
      </c>
      <c r="G44" s="14">
        <f t="shared" si="3"/>
        <v>2556.8000000000002</v>
      </c>
      <c r="H44" s="13">
        <f t="shared" si="4"/>
        <v>192</v>
      </c>
      <c r="I44" s="7">
        <f t="shared" si="5"/>
        <v>76</v>
      </c>
      <c r="J44" s="5">
        <f t="shared" si="6"/>
        <v>51136</v>
      </c>
      <c r="K44" s="70">
        <f>(5*Feuil1!$C$11*Feuil1!$C$4^4)/(384*Feuil1!$C$13*J44)</f>
        <v>98.214984131950658</v>
      </c>
      <c r="L44" s="69">
        <f>((((C44*A44*Feuil1!$C$4)-((C44-B44)*D44*Feuil1!$C$4))*10^-9)*Feuil1!$C$14)/(Feuil1!$C$4*10^-3)</f>
        <v>1.4976</v>
      </c>
    </row>
    <row r="45" spans="1:12">
      <c r="A45" s="57">
        <v>40</v>
      </c>
      <c r="B45" s="37">
        <v>2</v>
      </c>
      <c r="C45" s="8">
        <v>35</v>
      </c>
      <c r="D45" s="7">
        <f t="shared" si="0"/>
        <v>36</v>
      </c>
      <c r="E45" s="5">
        <f t="shared" si="1"/>
        <v>19</v>
      </c>
      <c r="F45" s="14">
        <f t="shared" si="2"/>
        <v>20</v>
      </c>
      <c r="G45" s="14">
        <f t="shared" si="3"/>
        <v>2918.1333333333332</v>
      </c>
      <c r="H45" s="13">
        <f t="shared" si="4"/>
        <v>212</v>
      </c>
      <c r="I45" s="7">
        <f t="shared" si="5"/>
        <v>76</v>
      </c>
      <c r="J45" s="5">
        <f t="shared" si="6"/>
        <v>58362.666666666664</v>
      </c>
      <c r="K45" s="70">
        <f>(5*Feuil1!$C$11*Feuil1!$C$4^4)/(384*Feuil1!$C$13*J45)</f>
        <v>86.053666074855414</v>
      </c>
      <c r="L45" s="69">
        <f>((((C45*A45*Feuil1!$C$4)-((C45-B45)*D45*Feuil1!$C$4))*10^-9)*Feuil1!$C$14)/(Feuil1!$C$4*10^-3)</f>
        <v>1.6536000000000002</v>
      </c>
    </row>
    <row r="46" spans="1:12">
      <c r="A46" s="57">
        <v>40</v>
      </c>
      <c r="B46" s="37">
        <v>2</v>
      </c>
      <c r="C46" s="8">
        <v>40</v>
      </c>
      <c r="D46" s="7">
        <f t="shared" si="0"/>
        <v>36</v>
      </c>
      <c r="E46" s="5">
        <f t="shared" si="1"/>
        <v>19</v>
      </c>
      <c r="F46" s="14">
        <f t="shared" si="2"/>
        <v>20</v>
      </c>
      <c r="G46" s="14">
        <f t="shared" si="3"/>
        <v>3279.4666666666672</v>
      </c>
      <c r="H46" s="13">
        <f t="shared" si="4"/>
        <v>232</v>
      </c>
      <c r="I46" s="7">
        <f t="shared" si="5"/>
        <v>76</v>
      </c>
      <c r="J46" s="5">
        <f t="shared" si="6"/>
        <v>65589.333333333343</v>
      </c>
      <c r="K46" s="70">
        <f>(5*Feuil1!$C$11*Feuil1!$C$4^4)/(384*Feuil1!$C$13*J46)</f>
        <v>76.572228643449563</v>
      </c>
      <c r="L46" s="69">
        <f>((((C46*A46*Feuil1!$C$4)-((C46-B46)*D46*Feuil1!$C$4))*10^-9)*Feuil1!$C$14)/(Feuil1!$C$4*10^-3)</f>
        <v>1.8095999999999999</v>
      </c>
    </row>
    <row r="47" spans="1:12">
      <c r="A47" s="57">
        <v>40</v>
      </c>
      <c r="B47" s="37">
        <v>2</v>
      </c>
      <c r="C47" s="8">
        <v>45</v>
      </c>
      <c r="D47" s="7">
        <f t="shared" si="0"/>
        <v>36</v>
      </c>
      <c r="E47" s="5">
        <f t="shared" si="1"/>
        <v>19</v>
      </c>
      <c r="F47" s="14">
        <f t="shared" si="2"/>
        <v>20</v>
      </c>
      <c r="G47" s="14">
        <f t="shared" si="3"/>
        <v>3640.8</v>
      </c>
      <c r="H47" s="13">
        <f t="shared" si="4"/>
        <v>252</v>
      </c>
      <c r="I47" s="7">
        <f t="shared" si="5"/>
        <v>76</v>
      </c>
      <c r="J47" s="5">
        <f t="shared" si="6"/>
        <v>72816</v>
      </c>
      <c r="K47" s="70">
        <f>(5*Feuil1!$C$11*Feuil1!$C$4^4)/(384*Feuil1!$C$13*J47)</f>
        <v>68.972772859967975</v>
      </c>
      <c r="L47" s="69">
        <f>((((C47*A47*Feuil1!$C$4)-((C47-B47)*D47*Feuil1!$C$4))*10^-9)*Feuil1!$C$14)/(Feuil1!$C$4*10^-3)</f>
        <v>1.9656000000000002</v>
      </c>
    </row>
    <row r="48" spans="1:12">
      <c r="A48" s="57">
        <v>40</v>
      </c>
      <c r="B48" s="37">
        <v>2</v>
      </c>
      <c r="C48" s="8">
        <v>50</v>
      </c>
      <c r="D48" s="7">
        <f t="shared" si="0"/>
        <v>36</v>
      </c>
      <c r="E48" s="5">
        <f t="shared" si="1"/>
        <v>19</v>
      </c>
      <c r="F48" s="14">
        <f t="shared" si="2"/>
        <v>20</v>
      </c>
      <c r="G48" s="14">
        <f t="shared" si="3"/>
        <v>4002.1333333333337</v>
      </c>
      <c r="H48" s="13">
        <f t="shared" si="4"/>
        <v>272</v>
      </c>
      <c r="I48" s="7">
        <f t="shared" si="5"/>
        <v>76</v>
      </c>
      <c r="J48" s="5">
        <f t="shared" si="6"/>
        <v>80042.666666666672</v>
      </c>
      <c r="K48" s="70">
        <f>(5*Feuil1!$C$11*Feuil1!$C$4^4)/(384*Feuil1!$C$13*J48)</f>
        <v>62.745553561909837</v>
      </c>
      <c r="L48" s="69">
        <f>((((C48*A48*Feuil1!$C$4)-((C48-B48)*D48*Feuil1!$C$4))*10^-9)*Feuil1!$C$14)/(Feuil1!$C$4*10^-3)</f>
        <v>2.1216000000000004</v>
      </c>
    </row>
    <row r="49" spans="1:12">
      <c r="A49" s="57">
        <v>40</v>
      </c>
      <c r="B49" s="37">
        <v>2</v>
      </c>
      <c r="C49" s="8">
        <v>55</v>
      </c>
      <c r="D49" s="7">
        <f t="shared" si="0"/>
        <v>36</v>
      </c>
      <c r="E49" s="5">
        <f t="shared" si="1"/>
        <v>19</v>
      </c>
      <c r="F49" s="14">
        <f t="shared" si="2"/>
        <v>20</v>
      </c>
      <c r="G49" s="14">
        <f t="shared" si="3"/>
        <v>4363.4666666666662</v>
      </c>
      <c r="H49" s="13">
        <f t="shared" si="4"/>
        <v>292</v>
      </c>
      <c r="I49" s="7">
        <f t="shared" si="5"/>
        <v>76</v>
      </c>
      <c r="J49" s="5">
        <f t="shared" si="6"/>
        <v>87269.333333333328</v>
      </c>
      <c r="K49" s="70">
        <f>(5*Feuil1!$C$11*Feuil1!$C$4^4)/(384*Feuil1!$C$13*J49)</f>
        <v>57.549671078478447</v>
      </c>
      <c r="L49" s="69">
        <f>((((C49*A49*Feuil1!$C$4)-((C49-B49)*D49*Feuil1!$C$4))*10^-9)*Feuil1!$C$14)/(Feuil1!$C$4*10^-3)</f>
        <v>2.2776000000000001</v>
      </c>
    </row>
    <row r="50" spans="1:12">
      <c r="A50" s="57">
        <v>40</v>
      </c>
      <c r="B50" s="37">
        <v>2</v>
      </c>
      <c r="C50" s="8">
        <v>60</v>
      </c>
      <c r="D50" s="7">
        <f t="shared" si="0"/>
        <v>36</v>
      </c>
      <c r="E50" s="5">
        <f t="shared" si="1"/>
        <v>19</v>
      </c>
      <c r="F50" s="14">
        <f t="shared" si="2"/>
        <v>20</v>
      </c>
      <c r="G50" s="14">
        <f t="shared" si="3"/>
        <v>4724.8</v>
      </c>
      <c r="H50" s="13">
        <f t="shared" si="4"/>
        <v>312</v>
      </c>
      <c r="I50" s="7">
        <f t="shared" si="5"/>
        <v>76</v>
      </c>
      <c r="J50" s="5">
        <f t="shared" si="6"/>
        <v>94496</v>
      </c>
      <c r="K50" s="70">
        <f>(5*Feuil1!$C$11*Feuil1!$C$4^4)/(384*Feuil1!$C$13*J50)</f>
        <v>53.148508175705096</v>
      </c>
      <c r="L50" s="69">
        <f>((((C50*A50*Feuil1!$C$4)-((C50-B50)*D50*Feuil1!$C$4))*10^-9)*Feuil1!$C$14)/(Feuil1!$C$4*10^-3)</f>
        <v>2.4336000000000002</v>
      </c>
    </row>
    <row r="51" spans="1:12">
      <c r="A51" s="57">
        <v>40</v>
      </c>
      <c r="B51" s="37">
        <v>2</v>
      </c>
      <c r="C51" s="8">
        <v>65</v>
      </c>
      <c r="D51" s="7">
        <f t="shared" si="0"/>
        <v>36</v>
      </c>
      <c r="E51" s="5">
        <f t="shared" si="1"/>
        <v>19</v>
      </c>
      <c r="F51" s="14">
        <f t="shared" si="2"/>
        <v>20</v>
      </c>
      <c r="G51" s="14">
        <f t="shared" si="3"/>
        <v>5086.1333333333332</v>
      </c>
      <c r="H51" s="13">
        <f t="shared" si="4"/>
        <v>332</v>
      </c>
      <c r="I51" s="7">
        <f t="shared" si="5"/>
        <v>76</v>
      </c>
      <c r="J51" s="5">
        <f t="shared" si="6"/>
        <v>101722.66666666667</v>
      </c>
      <c r="K51" s="70">
        <f>(5*Feuil1!$C$11*Feuil1!$C$4^4)/(384*Feuil1!$C$13*J51)</f>
        <v>49.372687456464263</v>
      </c>
      <c r="L51" s="69">
        <f>((((C51*A51*Feuil1!$C$4)-((C51-B51)*D51*Feuil1!$C$4))*10^-9)*Feuil1!$C$14)/(Feuil1!$C$4*10^-3)</f>
        <v>2.5896000000000003</v>
      </c>
    </row>
    <row r="52" spans="1:12">
      <c r="A52" s="57">
        <v>40</v>
      </c>
      <c r="B52" s="37">
        <v>2</v>
      </c>
      <c r="C52" s="8">
        <v>70</v>
      </c>
      <c r="D52" s="7">
        <f t="shared" si="0"/>
        <v>36</v>
      </c>
      <c r="E52" s="5">
        <f t="shared" si="1"/>
        <v>19</v>
      </c>
      <c r="F52" s="14">
        <f t="shared" si="2"/>
        <v>20</v>
      </c>
      <c r="G52" s="14">
        <f t="shared" si="3"/>
        <v>5447.4666666666662</v>
      </c>
      <c r="H52" s="13">
        <f t="shared" si="4"/>
        <v>352</v>
      </c>
      <c r="I52" s="7">
        <f t="shared" si="5"/>
        <v>76</v>
      </c>
      <c r="J52" s="5">
        <f t="shared" si="6"/>
        <v>108949.33333333333</v>
      </c>
      <c r="K52" s="70">
        <f>(5*Feuil1!$C$11*Feuil1!$C$4^4)/(384*Feuil1!$C$13*J52)</f>
        <v>46.097771091499062</v>
      </c>
      <c r="L52" s="69">
        <f>((((C52*A52*Feuil1!$C$4)-((C52-B52)*D52*Feuil1!$C$4))*10^-9)*Feuil1!$C$14)/(Feuil1!$C$4*10^-3)</f>
        <v>2.7456</v>
      </c>
    </row>
    <row r="53" spans="1:12">
      <c r="A53" s="57">
        <v>40</v>
      </c>
      <c r="B53" s="37">
        <v>2</v>
      </c>
      <c r="C53" s="8">
        <v>75</v>
      </c>
      <c r="D53" s="7">
        <f t="shared" si="0"/>
        <v>36</v>
      </c>
      <c r="E53" s="5">
        <f t="shared" si="1"/>
        <v>19</v>
      </c>
      <c r="F53" s="14">
        <f t="shared" si="2"/>
        <v>20</v>
      </c>
      <c r="G53" s="14">
        <f t="shared" si="3"/>
        <v>5808.8</v>
      </c>
      <c r="H53" s="13">
        <f t="shared" si="4"/>
        <v>372</v>
      </c>
      <c r="I53" s="7">
        <f t="shared" si="5"/>
        <v>76</v>
      </c>
      <c r="J53" s="5">
        <f t="shared" si="6"/>
        <v>116176</v>
      </c>
      <c r="K53" s="70">
        <f>(5*Feuil1!$C$11*Feuil1!$C$4^4)/(384*Feuil1!$C$13*J53)</f>
        <v>43.230283609105399</v>
      </c>
      <c r="L53" s="69">
        <f>((((C53*A53*Feuil1!$C$4)-((C53-B53)*D53*Feuil1!$C$4))*10^-9)*Feuil1!$C$14)/(Feuil1!$C$4*10^-3)</f>
        <v>2.9016000000000002</v>
      </c>
    </row>
    <row r="54" spans="1:12">
      <c r="A54" s="57">
        <v>40</v>
      </c>
      <c r="B54" s="37">
        <v>2</v>
      </c>
      <c r="C54" s="8">
        <v>80</v>
      </c>
      <c r="D54" s="7">
        <f t="shared" si="0"/>
        <v>36</v>
      </c>
      <c r="E54" s="5">
        <f t="shared" si="1"/>
        <v>19</v>
      </c>
      <c r="F54" s="14">
        <f t="shared" si="2"/>
        <v>20</v>
      </c>
      <c r="G54" s="14">
        <f t="shared" si="3"/>
        <v>6170.1333333333332</v>
      </c>
      <c r="H54" s="13">
        <f t="shared" si="4"/>
        <v>392</v>
      </c>
      <c r="I54" s="7">
        <f t="shared" si="5"/>
        <v>76</v>
      </c>
      <c r="J54" s="5">
        <f t="shared" si="6"/>
        <v>123402.66666666667</v>
      </c>
      <c r="K54" s="70">
        <f>(5*Feuil1!$C$11*Feuil1!$C$4^4)/(384*Feuil1!$C$13*J54)</f>
        <v>40.698645857772618</v>
      </c>
      <c r="L54" s="69">
        <f>((((C54*A54*Feuil1!$C$4)-((C54-B54)*D54*Feuil1!$C$4))*10^-9)*Feuil1!$C$14)/(Feuil1!$C$4*10^-3)</f>
        <v>3.0576000000000003</v>
      </c>
    </row>
    <row r="55" spans="1:12">
      <c r="A55" s="57">
        <v>40</v>
      </c>
      <c r="B55" s="37">
        <v>2</v>
      </c>
      <c r="C55" s="8">
        <v>85</v>
      </c>
      <c r="D55" s="7">
        <f t="shared" si="0"/>
        <v>36</v>
      </c>
      <c r="E55" s="5">
        <f t="shared" si="1"/>
        <v>19</v>
      </c>
      <c r="F55" s="14">
        <f t="shared" si="2"/>
        <v>20</v>
      </c>
      <c r="G55" s="14">
        <f t="shared" si="3"/>
        <v>6531.4666666666662</v>
      </c>
      <c r="H55" s="13">
        <f t="shared" si="4"/>
        <v>412</v>
      </c>
      <c r="I55" s="7">
        <f t="shared" si="5"/>
        <v>76</v>
      </c>
      <c r="J55" s="5">
        <f t="shared" si="6"/>
        <v>130629.33333333333</v>
      </c>
      <c r="K55" s="70">
        <f>(5*Feuil1!$C$11*Feuil1!$C$4^4)/(384*Feuil1!$C$13*J55)</f>
        <v>38.447118272859299</v>
      </c>
      <c r="L55" s="69">
        <f>((((C55*A55*Feuil1!$C$4)-((C55-B55)*D55*Feuil1!$C$4))*10^-9)*Feuil1!$C$14)/(Feuil1!$C$4*10^-3)</f>
        <v>3.2136</v>
      </c>
    </row>
    <row r="56" spans="1:12">
      <c r="A56" s="57">
        <v>40</v>
      </c>
      <c r="B56" s="37">
        <v>2</v>
      </c>
      <c r="C56" s="8">
        <v>90</v>
      </c>
      <c r="D56" s="7">
        <f t="shared" si="0"/>
        <v>36</v>
      </c>
      <c r="E56" s="5">
        <f t="shared" si="1"/>
        <v>19</v>
      </c>
      <c r="F56" s="14">
        <f t="shared" si="2"/>
        <v>20</v>
      </c>
      <c r="G56" s="14">
        <f t="shared" si="3"/>
        <v>6892.8</v>
      </c>
      <c r="H56" s="13">
        <f t="shared" si="4"/>
        <v>432</v>
      </c>
      <c r="I56" s="7">
        <f t="shared" si="5"/>
        <v>76</v>
      </c>
      <c r="J56" s="5">
        <f t="shared" si="6"/>
        <v>137856</v>
      </c>
      <c r="K56" s="70">
        <f>(5*Feuil1!$C$11*Feuil1!$C$4^4)/(384*Feuil1!$C$13*J56)</f>
        <v>36.431649174293675</v>
      </c>
      <c r="L56" s="69">
        <f>((((C56*A56*Feuil1!$C$4)-((C56-B56)*D56*Feuil1!$C$4))*10^-9)*Feuil1!$C$14)/(Feuil1!$C$4*10^-3)</f>
        <v>3.3696000000000002</v>
      </c>
    </row>
    <row r="57" spans="1:12">
      <c r="A57" s="57">
        <v>40</v>
      </c>
      <c r="B57" s="37">
        <v>2</v>
      </c>
      <c r="C57" s="8">
        <v>95</v>
      </c>
      <c r="D57" s="7">
        <f t="shared" si="0"/>
        <v>36</v>
      </c>
      <c r="E57" s="5">
        <f t="shared" si="1"/>
        <v>19</v>
      </c>
      <c r="F57" s="14">
        <f t="shared" si="2"/>
        <v>20</v>
      </c>
      <c r="G57" s="14">
        <f t="shared" si="3"/>
        <v>7254.1333333333332</v>
      </c>
      <c r="H57" s="13">
        <f t="shared" si="4"/>
        <v>452</v>
      </c>
      <c r="I57" s="7">
        <f t="shared" si="5"/>
        <v>76</v>
      </c>
      <c r="J57" s="5">
        <f t="shared" si="6"/>
        <v>145082.66666666666</v>
      </c>
      <c r="K57" s="70">
        <f>(5*Feuil1!$C$11*Feuil1!$C$4^4)/(384*Feuil1!$C$13*J57)</f>
        <v>34.616963859028154</v>
      </c>
      <c r="L57" s="69">
        <f>((((C57*A57*Feuil1!$C$4)-((C57-B57)*D57*Feuil1!$C$4))*10^-9)*Feuil1!$C$14)/(Feuil1!$C$4*10^-3)</f>
        <v>3.5256000000000003</v>
      </c>
    </row>
    <row r="58" spans="1:12" ht="15.75" thickBot="1">
      <c r="A58" s="35">
        <v>40</v>
      </c>
      <c r="B58" s="38">
        <v>2</v>
      </c>
      <c r="C58" s="39">
        <v>100</v>
      </c>
      <c r="D58" s="36">
        <f t="shared" si="0"/>
        <v>36</v>
      </c>
      <c r="E58" s="59">
        <f t="shared" si="1"/>
        <v>19</v>
      </c>
      <c r="F58" s="60">
        <f t="shared" si="2"/>
        <v>20</v>
      </c>
      <c r="G58" s="60">
        <f t="shared" si="3"/>
        <v>7615.4666666666672</v>
      </c>
      <c r="H58" s="60">
        <f t="shared" si="4"/>
        <v>472</v>
      </c>
      <c r="I58" s="36">
        <f t="shared" si="5"/>
        <v>76</v>
      </c>
      <c r="J58" s="59">
        <f t="shared" si="6"/>
        <v>152309.33333333334</v>
      </c>
      <c r="K58" s="105">
        <f>(5*Feuil1!$C$11*Feuil1!$C$4^4)/(384*Feuil1!$C$13*J58)</f>
        <v>32.974482381719405</v>
      </c>
      <c r="L58" s="106">
        <f>((((C58*A58*Feuil1!$C$4)-((C58-B58)*D58*Feuil1!$C$4))*10^-9)*Feuil1!$C$14)/(Feuil1!$C$4*10^-3)</f>
        <v>3.6816</v>
      </c>
    </row>
    <row r="59" spans="1:12">
      <c r="A59" s="56">
        <v>45</v>
      </c>
      <c r="B59" s="63">
        <v>2</v>
      </c>
      <c r="C59" s="6">
        <v>10</v>
      </c>
      <c r="D59" s="2">
        <f t="shared" si="0"/>
        <v>41</v>
      </c>
      <c r="E59" s="3">
        <f t="shared" si="1"/>
        <v>21.5</v>
      </c>
      <c r="F59" s="14">
        <f t="shared" si="2"/>
        <v>22.5</v>
      </c>
      <c r="G59" s="14">
        <f t="shared" si="3"/>
        <v>1332.8962962962962</v>
      </c>
      <c r="H59" s="14">
        <f t="shared" si="4"/>
        <v>122</v>
      </c>
      <c r="I59" s="2">
        <f t="shared" si="5"/>
        <v>86</v>
      </c>
      <c r="J59" s="3">
        <f t="shared" si="6"/>
        <v>29990.166666666664</v>
      </c>
      <c r="K59" s="70">
        <f>(5*Feuil1!$C$11*Feuil1!$C$4^4)/(384*Feuil1!$C$13*J59)</f>
        <v>167.46560578983429</v>
      </c>
      <c r="L59" s="69">
        <f>((((C59*A59*Feuil1!$C$4)-((C59-B59)*D59*Feuil1!$C$4))*10^-9)*Feuil1!$C$14)/(Feuil1!$C$4*10^-3)</f>
        <v>0.9516</v>
      </c>
    </row>
    <row r="60" spans="1:12">
      <c r="A60" s="57">
        <v>45</v>
      </c>
      <c r="B60" s="37">
        <v>2</v>
      </c>
      <c r="C60" s="8">
        <v>15</v>
      </c>
      <c r="D60" s="7">
        <f t="shared" si="0"/>
        <v>41</v>
      </c>
      <c r="E60" s="5">
        <f t="shared" si="1"/>
        <v>21.5</v>
      </c>
      <c r="F60" s="14">
        <f t="shared" si="2"/>
        <v>22.5</v>
      </c>
      <c r="G60" s="14">
        <f t="shared" si="3"/>
        <v>1744.0814814814817</v>
      </c>
      <c r="H60" s="13">
        <f t="shared" si="4"/>
        <v>142</v>
      </c>
      <c r="I60" s="7">
        <f t="shared" si="5"/>
        <v>86</v>
      </c>
      <c r="J60" s="5">
        <f t="shared" si="6"/>
        <v>39241.833333333336</v>
      </c>
      <c r="K60" s="70">
        <f>(5*Feuil1!$C$11*Feuil1!$C$4^4)/(384*Feuil1!$C$13*J60)</f>
        <v>127.98386318779097</v>
      </c>
      <c r="L60" s="69">
        <f>((((C60*A60*Feuil1!$C$4)-((C60-B60)*D60*Feuil1!$C$4))*10^-9)*Feuil1!$C$14)/(Feuil1!$C$4*10^-3)</f>
        <v>1.1075999999999999</v>
      </c>
    </row>
    <row r="61" spans="1:12">
      <c r="A61" s="57">
        <v>45</v>
      </c>
      <c r="B61" s="37">
        <v>2</v>
      </c>
      <c r="C61" s="8">
        <v>20</v>
      </c>
      <c r="D61" s="7">
        <f t="shared" si="0"/>
        <v>41</v>
      </c>
      <c r="E61" s="5">
        <f t="shared" si="1"/>
        <v>21.5</v>
      </c>
      <c r="F61" s="14">
        <f t="shared" si="2"/>
        <v>22.5</v>
      </c>
      <c r="G61" s="14">
        <f t="shared" si="3"/>
        <v>2155.2666666666669</v>
      </c>
      <c r="H61" s="13">
        <f t="shared" si="4"/>
        <v>162</v>
      </c>
      <c r="I61" s="7">
        <f t="shared" si="5"/>
        <v>86</v>
      </c>
      <c r="J61" s="5">
        <f t="shared" si="6"/>
        <v>48493.5</v>
      </c>
      <c r="K61" s="70">
        <f>(5*Feuil1!$C$11*Feuil1!$C$4^4)/(384*Feuil1!$C$13*J61)</f>
        <v>103.56689924570156</v>
      </c>
      <c r="L61" s="69">
        <f>((((C61*A61*Feuil1!$C$4)-((C61-B61)*D61*Feuil1!$C$4))*10^-9)*Feuil1!$C$14)/(Feuil1!$C$4*10^-3)</f>
        <v>1.2636000000000001</v>
      </c>
    </row>
    <row r="62" spans="1:12">
      <c r="A62" s="57">
        <v>45</v>
      </c>
      <c r="B62" s="37">
        <v>2</v>
      </c>
      <c r="C62" s="8">
        <v>25</v>
      </c>
      <c r="D62" s="7">
        <f t="shared" si="0"/>
        <v>41</v>
      </c>
      <c r="E62" s="5">
        <f t="shared" si="1"/>
        <v>21.5</v>
      </c>
      <c r="F62" s="14">
        <f t="shared" si="2"/>
        <v>22.5</v>
      </c>
      <c r="G62" s="14">
        <f t="shared" si="3"/>
        <v>2566.4518518518521</v>
      </c>
      <c r="H62" s="13">
        <f t="shared" si="4"/>
        <v>182</v>
      </c>
      <c r="I62" s="7">
        <f t="shared" si="5"/>
        <v>86</v>
      </c>
      <c r="J62" s="5">
        <f t="shared" si="6"/>
        <v>57745.166666666672</v>
      </c>
      <c r="K62" s="70">
        <f>(5*Feuil1!$C$11*Feuil1!$C$4^4)/(384*Feuil1!$C$13*J62)</f>
        <v>86.973884023276327</v>
      </c>
      <c r="L62" s="69">
        <f>((((C62*A62*Feuil1!$C$4)-((C62-B62)*D62*Feuil1!$C$4))*10^-9)*Feuil1!$C$14)/(Feuil1!$C$4*10^-3)</f>
        <v>1.4196</v>
      </c>
    </row>
    <row r="63" spans="1:12">
      <c r="A63" s="57">
        <v>45</v>
      </c>
      <c r="B63" s="37">
        <v>2</v>
      </c>
      <c r="C63" s="8">
        <v>30</v>
      </c>
      <c r="D63" s="7">
        <f t="shared" si="0"/>
        <v>41</v>
      </c>
      <c r="E63" s="5">
        <f t="shared" si="1"/>
        <v>21.5</v>
      </c>
      <c r="F63" s="14">
        <f t="shared" si="2"/>
        <v>22.5</v>
      </c>
      <c r="G63" s="14">
        <f t="shared" si="3"/>
        <v>2977.6370370370369</v>
      </c>
      <c r="H63" s="13">
        <f t="shared" si="4"/>
        <v>202</v>
      </c>
      <c r="I63" s="7">
        <f t="shared" si="5"/>
        <v>86</v>
      </c>
      <c r="J63" s="5">
        <f t="shared" si="6"/>
        <v>66996.833333333328</v>
      </c>
      <c r="K63" s="70">
        <f>(5*Feuil1!$C$11*Feuil1!$C$4^4)/(384*Feuil1!$C$13*J63)</f>
        <v>74.963564375999297</v>
      </c>
      <c r="L63" s="69">
        <f>((((C63*A63*Feuil1!$C$4)-((C63-B63)*D63*Feuil1!$C$4))*10^-9)*Feuil1!$C$14)/(Feuil1!$C$4*10^-3)</f>
        <v>1.5755999999999999</v>
      </c>
    </row>
    <row r="64" spans="1:12">
      <c r="A64" s="57">
        <v>45</v>
      </c>
      <c r="B64" s="37">
        <v>2</v>
      </c>
      <c r="C64" s="8">
        <v>35</v>
      </c>
      <c r="D64" s="7">
        <f t="shared" si="0"/>
        <v>41</v>
      </c>
      <c r="E64" s="5">
        <f t="shared" si="1"/>
        <v>21.5</v>
      </c>
      <c r="F64" s="14">
        <f t="shared" si="2"/>
        <v>22.5</v>
      </c>
      <c r="G64" s="14">
        <f t="shared" si="3"/>
        <v>3388.8222222222221</v>
      </c>
      <c r="H64" s="13">
        <f t="shared" si="4"/>
        <v>222</v>
      </c>
      <c r="I64" s="7">
        <f t="shared" si="5"/>
        <v>86</v>
      </c>
      <c r="J64" s="5">
        <f t="shared" si="6"/>
        <v>76248.5</v>
      </c>
      <c r="K64" s="70">
        <f>(5*Feuil1!$C$11*Feuil1!$C$4^4)/(384*Feuil1!$C$13*J64)</f>
        <v>65.867806298765601</v>
      </c>
      <c r="L64" s="69">
        <f>((((C64*A64*Feuil1!$C$4)-((C64-B64)*D64*Feuil1!$C$4))*10^-9)*Feuil1!$C$14)/(Feuil1!$C$4*10^-3)</f>
        <v>1.7316</v>
      </c>
    </row>
    <row r="65" spans="1:12">
      <c r="A65" s="57">
        <v>45</v>
      </c>
      <c r="B65" s="37">
        <v>2</v>
      </c>
      <c r="C65" s="8">
        <v>40</v>
      </c>
      <c r="D65" s="7">
        <f t="shared" si="0"/>
        <v>41</v>
      </c>
      <c r="E65" s="5">
        <f t="shared" si="1"/>
        <v>21.5</v>
      </c>
      <c r="F65" s="14">
        <f t="shared" si="2"/>
        <v>22.5</v>
      </c>
      <c r="G65" s="14">
        <f t="shared" si="3"/>
        <v>3800.0074074074068</v>
      </c>
      <c r="H65" s="13">
        <f t="shared" si="4"/>
        <v>242</v>
      </c>
      <c r="I65" s="7">
        <f t="shared" si="5"/>
        <v>86</v>
      </c>
      <c r="J65" s="5">
        <f t="shared" si="6"/>
        <v>85500.166666666657</v>
      </c>
      <c r="K65" s="70">
        <f>(5*Feuil1!$C$11*Feuil1!$C$4^4)/(384*Feuil1!$C$13*J65)</f>
        <v>58.740486999886116</v>
      </c>
      <c r="L65" s="69">
        <f>((((C65*A65*Feuil1!$C$4)-((C65-B65)*D65*Feuil1!$C$4))*10^-9)*Feuil1!$C$14)/(Feuil1!$C$4*10^-3)</f>
        <v>1.8876000000000002</v>
      </c>
    </row>
    <row r="66" spans="1:12">
      <c r="A66" s="57">
        <v>45</v>
      </c>
      <c r="B66" s="37">
        <v>2</v>
      </c>
      <c r="C66" s="8">
        <v>45</v>
      </c>
      <c r="D66" s="7">
        <f t="shared" ref="D66:D129" si="7">A66-(2*B66)</f>
        <v>41</v>
      </c>
      <c r="E66" s="5">
        <f t="shared" ref="E66:E129" si="8">(A66/2)-(B66/2)</f>
        <v>21.5</v>
      </c>
      <c r="F66" s="14">
        <f t="shared" ref="F66:F129" si="9">A66/2</f>
        <v>22.5</v>
      </c>
      <c r="G66" s="14">
        <f t="shared" ref="G66:G129" si="10">J66/F66</f>
        <v>4211.1925925925925</v>
      </c>
      <c r="H66" s="13">
        <f t="shared" ref="H66:H129" si="11">(C66*B66)*2+(D66*B66)</f>
        <v>262</v>
      </c>
      <c r="I66" s="7">
        <f t="shared" ref="I66:I129" si="12">H66-(2*C66*B66)+B66*B66</f>
        <v>86</v>
      </c>
      <c r="J66" s="5">
        <f t="shared" ref="J66:J129" si="13">2*(C66*B66^3/12+(C66*B66*(E66)^2))+B66*D66^3/12</f>
        <v>94751.833333333328</v>
      </c>
      <c r="K66" s="70">
        <f>(5*Feuil1!$C$11*Feuil1!$C$4^4)/(384*Feuil1!$C$13*J66)</f>
        <v>53.005005305840292</v>
      </c>
      <c r="L66" s="69">
        <f>((((C66*A66*Feuil1!$C$4)-((C66-B66)*D66*Feuil1!$C$4))*10^-9)*Feuil1!$C$14)/(Feuil1!$C$4*10^-3)</f>
        <v>2.0436000000000001</v>
      </c>
    </row>
    <row r="67" spans="1:12">
      <c r="A67" s="57">
        <v>45</v>
      </c>
      <c r="B67" s="37">
        <v>2</v>
      </c>
      <c r="C67" s="8">
        <v>50</v>
      </c>
      <c r="D67" s="7">
        <f t="shared" si="7"/>
        <v>41</v>
      </c>
      <c r="E67" s="5">
        <f t="shared" si="8"/>
        <v>21.5</v>
      </c>
      <c r="F67" s="14">
        <f t="shared" si="9"/>
        <v>22.5</v>
      </c>
      <c r="G67" s="14">
        <f t="shared" si="10"/>
        <v>4622.3777777777777</v>
      </c>
      <c r="H67" s="13">
        <f t="shared" si="11"/>
        <v>282</v>
      </c>
      <c r="I67" s="7">
        <f t="shared" si="12"/>
        <v>86</v>
      </c>
      <c r="J67" s="5">
        <f t="shared" si="13"/>
        <v>104003.5</v>
      </c>
      <c r="K67" s="70">
        <f>(5*Feuil1!$C$11*Feuil1!$C$4^4)/(384*Feuil1!$C$13*J67)</f>
        <v>48.289927056026272</v>
      </c>
      <c r="L67" s="69">
        <f>((((C67*A67*Feuil1!$C$4)-((C67-B67)*D67*Feuil1!$C$4))*10^-9)*Feuil1!$C$14)/(Feuil1!$C$4*10^-3)</f>
        <v>2.1996000000000002</v>
      </c>
    </row>
    <row r="68" spans="1:12">
      <c r="A68" s="57">
        <v>45</v>
      </c>
      <c r="B68" s="37">
        <v>2</v>
      </c>
      <c r="C68" s="8">
        <v>55</v>
      </c>
      <c r="D68" s="7">
        <f t="shared" si="7"/>
        <v>41</v>
      </c>
      <c r="E68" s="5">
        <f t="shared" si="8"/>
        <v>21.5</v>
      </c>
      <c r="F68" s="14">
        <f t="shared" si="9"/>
        <v>22.5</v>
      </c>
      <c r="G68" s="14">
        <f t="shared" si="10"/>
        <v>5033.562962962963</v>
      </c>
      <c r="H68" s="13">
        <f t="shared" si="11"/>
        <v>302</v>
      </c>
      <c r="I68" s="7">
        <f t="shared" si="12"/>
        <v>86</v>
      </c>
      <c r="J68" s="5">
        <f t="shared" si="13"/>
        <v>113255.16666666666</v>
      </c>
      <c r="K68" s="70">
        <f>(5*Feuil1!$C$11*Feuil1!$C$4^4)/(384*Feuil1!$C$13*J68)</f>
        <v>44.34518597595779</v>
      </c>
      <c r="L68" s="69">
        <f>((((C68*A68*Feuil1!$C$4)-((C68-B68)*D68*Feuil1!$C$4))*10^-9)*Feuil1!$C$14)/(Feuil1!$C$4*10^-3)</f>
        <v>2.3555999999999999</v>
      </c>
    </row>
    <row r="69" spans="1:12">
      <c r="A69" s="57">
        <v>45</v>
      </c>
      <c r="B69" s="37">
        <v>2</v>
      </c>
      <c r="C69" s="8">
        <v>60</v>
      </c>
      <c r="D69" s="7">
        <f t="shared" si="7"/>
        <v>41</v>
      </c>
      <c r="E69" s="5">
        <f t="shared" si="8"/>
        <v>21.5</v>
      </c>
      <c r="F69" s="14">
        <f t="shared" si="9"/>
        <v>22.5</v>
      </c>
      <c r="G69" s="14">
        <f t="shared" si="10"/>
        <v>5444.7481481481482</v>
      </c>
      <c r="H69" s="13">
        <f t="shared" si="11"/>
        <v>322</v>
      </c>
      <c r="I69" s="7">
        <f t="shared" si="12"/>
        <v>86</v>
      </c>
      <c r="J69" s="5">
        <f t="shared" si="13"/>
        <v>122506.83333333333</v>
      </c>
      <c r="K69" s="70">
        <f>(5*Feuil1!$C$11*Feuil1!$C$4^4)/(384*Feuil1!$C$13*J69)</f>
        <v>40.996255408104545</v>
      </c>
      <c r="L69" s="69">
        <f>((((C69*A69*Feuil1!$C$4)-((C69-B69)*D69*Feuil1!$C$4))*10^-9)*Feuil1!$C$14)/(Feuil1!$C$4*10^-3)</f>
        <v>2.5116000000000001</v>
      </c>
    </row>
    <row r="70" spans="1:12">
      <c r="A70" s="57">
        <v>45</v>
      </c>
      <c r="B70" s="37">
        <v>2</v>
      </c>
      <c r="C70" s="8">
        <v>65</v>
      </c>
      <c r="D70" s="7">
        <f t="shared" si="7"/>
        <v>41</v>
      </c>
      <c r="E70" s="5">
        <f t="shared" si="8"/>
        <v>21.5</v>
      </c>
      <c r="F70" s="14">
        <f t="shared" si="9"/>
        <v>22.5</v>
      </c>
      <c r="G70" s="14">
        <f t="shared" si="10"/>
        <v>5855.9333333333334</v>
      </c>
      <c r="H70" s="13">
        <f t="shared" si="11"/>
        <v>342</v>
      </c>
      <c r="I70" s="7">
        <f t="shared" si="12"/>
        <v>86</v>
      </c>
      <c r="J70" s="5">
        <f t="shared" si="13"/>
        <v>131758.5</v>
      </c>
      <c r="K70" s="70">
        <f>(5*Feuil1!$C$11*Feuil1!$C$4^4)/(384*Feuil1!$C$13*J70)</f>
        <v>38.117627542598228</v>
      </c>
      <c r="L70" s="69">
        <f>((((C70*A70*Feuil1!$C$4)-((C70-B70)*D70*Feuil1!$C$4))*10^-9)*Feuil1!$C$14)/(Feuil1!$C$4*10^-3)</f>
        <v>2.6676000000000002</v>
      </c>
    </row>
    <row r="71" spans="1:12">
      <c r="A71" s="57">
        <v>45</v>
      </c>
      <c r="B71" s="37">
        <v>2</v>
      </c>
      <c r="C71" s="8">
        <v>70</v>
      </c>
      <c r="D71" s="7">
        <f t="shared" si="7"/>
        <v>41</v>
      </c>
      <c r="E71" s="5">
        <f t="shared" si="8"/>
        <v>21.5</v>
      </c>
      <c r="F71" s="14">
        <f t="shared" si="9"/>
        <v>22.5</v>
      </c>
      <c r="G71" s="14">
        <f t="shared" si="10"/>
        <v>6267.1185185185177</v>
      </c>
      <c r="H71" s="13">
        <f t="shared" si="11"/>
        <v>362</v>
      </c>
      <c r="I71" s="7">
        <f t="shared" si="12"/>
        <v>86</v>
      </c>
      <c r="J71" s="5">
        <f t="shared" si="13"/>
        <v>141010.16666666666</v>
      </c>
      <c r="K71" s="70">
        <f>(5*Feuil1!$C$11*Feuil1!$C$4^4)/(384*Feuil1!$C$13*J71)</f>
        <v>35.616732802278527</v>
      </c>
      <c r="L71" s="69">
        <f>((((C71*A71*Feuil1!$C$4)-((C71-B71)*D71*Feuil1!$C$4))*10^-9)*Feuil1!$C$14)/(Feuil1!$C$4*10^-3)</f>
        <v>2.8236000000000003</v>
      </c>
    </row>
    <row r="72" spans="1:12">
      <c r="A72" s="57">
        <v>45</v>
      </c>
      <c r="B72" s="37">
        <v>2</v>
      </c>
      <c r="C72" s="8">
        <v>75</v>
      </c>
      <c r="D72" s="7">
        <f t="shared" si="7"/>
        <v>41</v>
      </c>
      <c r="E72" s="5">
        <f t="shared" si="8"/>
        <v>21.5</v>
      </c>
      <c r="F72" s="14">
        <f t="shared" si="9"/>
        <v>22.5</v>
      </c>
      <c r="G72" s="14">
        <f t="shared" si="10"/>
        <v>6678.3037037037038</v>
      </c>
      <c r="H72" s="13">
        <f t="shared" si="11"/>
        <v>382</v>
      </c>
      <c r="I72" s="7">
        <f t="shared" si="12"/>
        <v>86</v>
      </c>
      <c r="J72" s="5">
        <f t="shared" si="13"/>
        <v>150261.83333333334</v>
      </c>
      <c r="K72" s="70">
        <f>(5*Feuil1!$C$11*Feuil1!$C$4^4)/(384*Feuil1!$C$13*J72)</f>
        <v>33.423799757787876</v>
      </c>
      <c r="L72" s="69">
        <f>((((C72*A72*Feuil1!$C$4)-((C72-B72)*D72*Feuil1!$C$4))*10^-9)*Feuil1!$C$14)/(Feuil1!$C$4*10^-3)</f>
        <v>2.9796</v>
      </c>
    </row>
    <row r="73" spans="1:12">
      <c r="A73" s="57">
        <v>45</v>
      </c>
      <c r="B73" s="37">
        <v>2</v>
      </c>
      <c r="C73" s="8">
        <v>80</v>
      </c>
      <c r="D73" s="7">
        <f t="shared" si="7"/>
        <v>41</v>
      </c>
      <c r="E73" s="5">
        <f t="shared" si="8"/>
        <v>21.5</v>
      </c>
      <c r="F73" s="14">
        <f t="shared" si="9"/>
        <v>22.5</v>
      </c>
      <c r="G73" s="14">
        <f t="shared" si="10"/>
        <v>7089.4888888888891</v>
      </c>
      <c r="H73" s="13">
        <f t="shared" si="11"/>
        <v>402</v>
      </c>
      <c r="I73" s="7">
        <f t="shared" si="12"/>
        <v>86</v>
      </c>
      <c r="J73" s="5">
        <f t="shared" si="13"/>
        <v>159513.5</v>
      </c>
      <c r="K73" s="70">
        <f>(5*Feuil1!$C$11*Feuil1!$C$4^4)/(384*Feuil1!$C$13*J73)</f>
        <v>31.485243747842212</v>
      </c>
      <c r="L73" s="69">
        <f>((((C73*A73*Feuil1!$C$4)-((C73-B73)*D73*Feuil1!$C$4))*10^-9)*Feuil1!$C$14)/(Feuil1!$C$4*10^-3)</f>
        <v>3.1356000000000002</v>
      </c>
    </row>
    <row r="74" spans="1:12">
      <c r="A74" s="57">
        <v>45</v>
      </c>
      <c r="B74" s="37">
        <v>2</v>
      </c>
      <c r="C74" s="8">
        <v>85</v>
      </c>
      <c r="D74" s="7">
        <f t="shared" si="7"/>
        <v>41</v>
      </c>
      <c r="E74" s="5">
        <f t="shared" si="8"/>
        <v>21.5</v>
      </c>
      <c r="F74" s="14">
        <f t="shared" si="9"/>
        <v>22.5</v>
      </c>
      <c r="G74" s="14">
        <f t="shared" si="10"/>
        <v>7500.6740740740752</v>
      </c>
      <c r="H74" s="13">
        <f t="shared" si="11"/>
        <v>422</v>
      </c>
      <c r="I74" s="7">
        <f t="shared" si="12"/>
        <v>86</v>
      </c>
      <c r="J74" s="5">
        <f t="shared" si="13"/>
        <v>168765.16666666669</v>
      </c>
      <c r="K74" s="70">
        <f>(5*Feuil1!$C$11*Feuil1!$C$4^4)/(384*Feuil1!$C$13*J74)</f>
        <v>29.759230105174318</v>
      </c>
      <c r="L74" s="69">
        <f>((((C74*A74*Feuil1!$C$4)-((C74-B74)*D74*Feuil1!$C$4))*10^-9)*Feuil1!$C$14)/(Feuil1!$C$4*10^-3)</f>
        <v>3.2916000000000003</v>
      </c>
    </row>
    <row r="75" spans="1:12">
      <c r="A75" s="57">
        <v>45</v>
      </c>
      <c r="B75" s="37">
        <v>2</v>
      </c>
      <c r="C75" s="8">
        <v>90</v>
      </c>
      <c r="D75" s="7">
        <f t="shared" si="7"/>
        <v>41</v>
      </c>
      <c r="E75" s="5">
        <f t="shared" si="8"/>
        <v>21.5</v>
      </c>
      <c r="F75" s="14">
        <f t="shared" si="9"/>
        <v>22.5</v>
      </c>
      <c r="G75" s="14">
        <f t="shared" si="10"/>
        <v>7911.8592592592595</v>
      </c>
      <c r="H75" s="13">
        <f t="shared" si="11"/>
        <v>442</v>
      </c>
      <c r="I75" s="7">
        <f t="shared" si="12"/>
        <v>86</v>
      </c>
      <c r="J75" s="5">
        <f t="shared" si="13"/>
        <v>178016.83333333334</v>
      </c>
      <c r="K75" s="70">
        <f>(5*Feuil1!$C$11*Feuil1!$C$4^4)/(384*Feuil1!$C$13*J75)</f>
        <v>28.212620877078638</v>
      </c>
      <c r="L75" s="69">
        <f>((((C75*A75*Feuil1!$C$4)-((C75-B75)*D75*Feuil1!$C$4))*10^-9)*Feuil1!$C$14)/(Feuil1!$C$4*10^-3)</f>
        <v>3.4476</v>
      </c>
    </row>
    <row r="76" spans="1:12">
      <c r="A76" s="57">
        <v>45</v>
      </c>
      <c r="B76" s="37">
        <v>2</v>
      </c>
      <c r="C76" s="8">
        <v>95</v>
      </c>
      <c r="D76" s="7">
        <f t="shared" si="7"/>
        <v>41</v>
      </c>
      <c r="E76" s="5">
        <f t="shared" si="8"/>
        <v>21.5</v>
      </c>
      <c r="F76" s="14">
        <f t="shared" si="9"/>
        <v>22.5</v>
      </c>
      <c r="G76" s="14">
        <f t="shared" si="10"/>
        <v>8323.0444444444438</v>
      </c>
      <c r="H76" s="13">
        <f t="shared" si="11"/>
        <v>462</v>
      </c>
      <c r="I76" s="7">
        <f t="shared" si="12"/>
        <v>86</v>
      </c>
      <c r="J76" s="5">
        <f t="shared" si="13"/>
        <v>187268.5</v>
      </c>
      <c r="K76" s="70">
        <f>(5*Feuil1!$C$11*Feuil1!$C$4^4)/(384*Feuil1!$C$13*J76)</f>
        <v>26.818826596952658</v>
      </c>
      <c r="L76" s="69">
        <f>((((C76*A76*Feuil1!$C$4)-((C76-B76)*D76*Feuil1!$C$4))*10^-9)*Feuil1!$C$14)/(Feuil1!$C$4*10^-3)</f>
        <v>3.6036000000000001</v>
      </c>
    </row>
    <row r="77" spans="1:12" ht="15.75" thickBot="1">
      <c r="A77" s="35">
        <v>45</v>
      </c>
      <c r="B77" s="38">
        <v>2</v>
      </c>
      <c r="C77" s="39">
        <v>100</v>
      </c>
      <c r="D77" s="36">
        <f t="shared" si="7"/>
        <v>41</v>
      </c>
      <c r="E77" s="59">
        <f t="shared" si="8"/>
        <v>21.5</v>
      </c>
      <c r="F77" s="60">
        <f t="shared" si="9"/>
        <v>22.5</v>
      </c>
      <c r="G77" s="60">
        <f t="shared" si="10"/>
        <v>8734.2296296296299</v>
      </c>
      <c r="H77" s="60">
        <f t="shared" si="11"/>
        <v>482</v>
      </c>
      <c r="I77" s="36">
        <f t="shared" si="12"/>
        <v>86</v>
      </c>
      <c r="J77" s="59">
        <f t="shared" si="13"/>
        <v>196520.16666666669</v>
      </c>
      <c r="K77" s="105">
        <f>(5*Feuil1!$C$11*Feuil1!$C$4^4)/(384*Feuil1!$C$13*J77)</f>
        <v>25.556264854436964</v>
      </c>
      <c r="L77" s="106">
        <f>((((C77*A77*Feuil1!$C$4)-((C77-B77)*D77*Feuil1!$C$4))*10^-9)*Feuil1!$C$14)/(Feuil1!$C$4*10^-3)</f>
        <v>3.7596000000000003</v>
      </c>
    </row>
    <row r="78" spans="1:12">
      <c r="A78" s="56">
        <v>50</v>
      </c>
      <c r="B78" s="63">
        <v>2</v>
      </c>
      <c r="C78" s="6">
        <v>10</v>
      </c>
      <c r="D78" s="2">
        <f t="shared" si="7"/>
        <v>46</v>
      </c>
      <c r="E78" s="3">
        <f t="shared" si="8"/>
        <v>24</v>
      </c>
      <c r="F78" s="14">
        <f t="shared" si="9"/>
        <v>25</v>
      </c>
      <c r="G78" s="14">
        <f t="shared" si="10"/>
        <v>1571.04</v>
      </c>
      <c r="H78" s="14">
        <f t="shared" si="11"/>
        <v>132</v>
      </c>
      <c r="I78" s="2">
        <f t="shared" si="12"/>
        <v>96</v>
      </c>
      <c r="J78" s="3">
        <f t="shared" si="13"/>
        <v>39276</v>
      </c>
      <c r="K78" s="70">
        <f>(5*Feuil1!$C$11*Feuil1!$C$4^4)/(384*Feuil1!$C$13*J78)</f>
        <v>127.87252847976954</v>
      </c>
      <c r="L78" s="69">
        <f>((((C78*A78*Feuil1!$C$4)-((C78-B78)*D78*Feuil1!$C$4))*10^-9)*Feuil1!$C$14)/(Feuil1!$C$4*10^-3)</f>
        <v>1.0296000000000001</v>
      </c>
    </row>
    <row r="79" spans="1:12">
      <c r="A79" s="57">
        <v>50</v>
      </c>
      <c r="B79" s="37">
        <v>2</v>
      </c>
      <c r="C79" s="8">
        <v>15</v>
      </c>
      <c r="D79" s="7">
        <f t="shared" si="7"/>
        <v>46</v>
      </c>
      <c r="E79" s="5">
        <f t="shared" si="8"/>
        <v>24</v>
      </c>
      <c r="F79" s="14">
        <f t="shared" si="9"/>
        <v>25</v>
      </c>
      <c r="G79" s="14">
        <f t="shared" si="10"/>
        <v>2032.1066666666666</v>
      </c>
      <c r="H79" s="13">
        <f t="shared" si="11"/>
        <v>152</v>
      </c>
      <c r="I79" s="7">
        <f t="shared" si="12"/>
        <v>96</v>
      </c>
      <c r="J79" s="5">
        <f t="shared" si="13"/>
        <v>50802.666666666664</v>
      </c>
      <c r="K79" s="70">
        <f>(5*Feuil1!$C$11*Feuil1!$C$4^4)/(384*Feuil1!$C$13*J79)</f>
        <v>98.85940558050946</v>
      </c>
      <c r="L79" s="69">
        <f>((((C79*A79*Feuil1!$C$4)-((C79-B79)*D79*Feuil1!$C$4))*10^-9)*Feuil1!$C$14)/(Feuil1!$C$4*10^-3)</f>
        <v>1.1856000000000002</v>
      </c>
    </row>
    <row r="80" spans="1:12">
      <c r="A80" s="57">
        <v>50</v>
      </c>
      <c r="B80" s="37">
        <v>2</v>
      </c>
      <c r="C80" s="8">
        <v>20</v>
      </c>
      <c r="D80" s="7">
        <f t="shared" si="7"/>
        <v>46</v>
      </c>
      <c r="E80" s="5">
        <f t="shared" si="8"/>
        <v>24</v>
      </c>
      <c r="F80" s="14">
        <f t="shared" si="9"/>
        <v>25</v>
      </c>
      <c r="G80" s="14">
        <f t="shared" si="10"/>
        <v>2493.1733333333332</v>
      </c>
      <c r="H80" s="13">
        <f t="shared" si="11"/>
        <v>172</v>
      </c>
      <c r="I80" s="7">
        <f t="shared" si="12"/>
        <v>96</v>
      </c>
      <c r="J80" s="5">
        <f t="shared" si="13"/>
        <v>62329.333333333328</v>
      </c>
      <c r="K80" s="70">
        <f>(5*Feuil1!$C$11*Feuil1!$C$4^4)/(384*Feuil1!$C$13*J80)</f>
        <v>80.577172255515251</v>
      </c>
      <c r="L80" s="69">
        <f>((((C80*A80*Feuil1!$C$4)-((C80-B80)*D80*Feuil1!$C$4))*10^-9)*Feuil1!$C$14)/(Feuil1!$C$4*10^-3)</f>
        <v>1.3416000000000003</v>
      </c>
    </row>
    <row r="81" spans="1:12">
      <c r="A81" s="57">
        <v>50</v>
      </c>
      <c r="B81" s="37">
        <v>2</v>
      </c>
      <c r="C81" s="8">
        <v>25</v>
      </c>
      <c r="D81" s="7">
        <f t="shared" si="7"/>
        <v>46</v>
      </c>
      <c r="E81" s="5">
        <f t="shared" si="8"/>
        <v>24</v>
      </c>
      <c r="F81" s="14">
        <f t="shared" si="9"/>
        <v>25</v>
      </c>
      <c r="G81" s="14">
        <f t="shared" si="10"/>
        <v>2954.24</v>
      </c>
      <c r="H81" s="13">
        <f t="shared" si="11"/>
        <v>192</v>
      </c>
      <c r="I81" s="7">
        <f t="shared" si="12"/>
        <v>96</v>
      </c>
      <c r="J81" s="5">
        <f t="shared" si="13"/>
        <v>73856</v>
      </c>
      <c r="K81" s="70">
        <f>(5*Feuil1!$C$11*Feuil1!$C$4^4)/(384*Feuil1!$C$13*J81)</f>
        <v>68.00153580713048</v>
      </c>
      <c r="L81" s="69">
        <f>((((C81*A81*Feuil1!$C$4)-((C81-B81)*D81*Feuil1!$C$4))*10^-9)*Feuil1!$C$14)/(Feuil1!$C$4*10^-3)</f>
        <v>1.4976</v>
      </c>
    </row>
    <row r="82" spans="1:12">
      <c r="A82" s="57">
        <v>50</v>
      </c>
      <c r="B82" s="37">
        <v>2</v>
      </c>
      <c r="C82" s="8">
        <v>30</v>
      </c>
      <c r="D82" s="7">
        <f t="shared" si="7"/>
        <v>46</v>
      </c>
      <c r="E82" s="5">
        <f t="shared" si="8"/>
        <v>24</v>
      </c>
      <c r="F82" s="14">
        <f t="shared" si="9"/>
        <v>25</v>
      </c>
      <c r="G82" s="14">
        <f t="shared" si="10"/>
        <v>3415.3066666666668</v>
      </c>
      <c r="H82" s="13">
        <f t="shared" si="11"/>
        <v>212</v>
      </c>
      <c r="I82" s="7">
        <f t="shared" si="12"/>
        <v>96</v>
      </c>
      <c r="J82" s="5">
        <f t="shared" si="13"/>
        <v>85382.666666666672</v>
      </c>
      <c r="K82" s="70">
        <f>(5*Feuil1!$C$11*Feuil1!$C$4^4)/(384*Feuil1!$C$13*J82)</f>
        <v>58.821323163617464</v>
      </c>
      <c r="L82" s="69">
        <f>((((C82*A82*Feuil1!$C$4)-((C82-B82)*D82*Feuil1!$C$4))*10^-9)*Feuil1!$C$14)/(Feuil1!$C$4*10^-3)</f>
        <v>1.6536000000000002</v>
      </c>
    </row>
    <row r="83" spans="1:12">
      <c r="A83" s="57">
        <v>50</v>
      </c>
      <c r="B83" s="37">
        <v>2</v>
      </c>
      <c r="C83" s="8">
        <v>35</v>
      </c>
      <c r="D83" s="7">
        <f t="shared" si="7"/>
        <v>46</v>
      </c>
      <c r="E83" s="5">
        <f t="shared" si="8"/>
        <v>24</v>
      </c>
      <c r="F83" s="14">
        <f t="shared" si="9"/>
        <v>25</v>
      </c>
      <c r="G83" s="14">
        <f t="shared" si="10"/>
        <v>3876.3733333333339</v>
      </c>
      <c r="H83" s="13">
        <f t="shared" si="11"/>
        <v>232</v>
      </c>
      <c r="I83" s="7">
        <f t="shared" si="12"/>
        <v>96</v>
      </c>
      <c r="J83" s="5">
        <f t="shared" si="13"/>
        <v>96909.333333333343</v>
      </c>
      <c r="K83" s="70">
        <f>(5*Feuil1!$C$11*Feuil1!$C$4^4)/(384*Feuil1!$C$13*J83)</f>
        <v>51.824950763993435</v>
      </c>
      <c r="L83" s="69">
        <f>((((C83*A83*Feuil1!$C$4)-((C83-B83)*D83*Feuil1!$C$4))*10^-9)*Feuil1!$C$14)/(Feuil1!$C$4*10^-3)</f>
        <v>1.8095999999999999</v>
      </c>
    </row>
    <row r="84" spans="1:12">
      <c r="A84" s="57">
        <v>50</v>
      </c>
      <c r="B84" s="37">
        <v>2</v>
      </c>
      <c r="C84" s="8">
        <v>40</v>
      </c>
      <c r="D84" s="7">
        <f t="shared" si="7"/>
        <v>46</v>
      </c>
      <c r="E84" s="5">
        <f t="shared" si="8"/>
        <v>24</v>
      </c>
      <c r="F84" s="14">
        <f t="shared" si="9"/>
        <v>25</v>
      </c>
      <c r="G84" s="14">
        <f t="shared" si="10"/>
        <v>4337.4399999999996</v>
      </c>
      <c r="H84" s="13">
        <f t="shared" si="11"/>
        <v>252</v>
      </c>
      <c r="I84" s="7">
        <f t="shared" si="12"/>
        <v>96</v>
      </c>
      <c r="J84" s="5">
        <f t="shared" si="13"/>
        <v>108436</v>
      </c>
      <c r="K84" s="70">
        <f>(5*Feuil1!$C$11*Feuil1!$C$4^4)/(384*Feuil1!$C$13*J84)</f>
        <v>46.315996796003439</v>
      </c>
      <c r="L84" s="69">
        <f>((((C84*A84*Feuil1!$C$4)-((C84-B84)*D84*Feuil1!$C$4))*10^-9)*Feuil1!$C$14)/(Feuil1!$C$4*10^-3)</f>
        <v>1.9656000000000002</v>
      </c>
    </row>
    <row r="85" spans="1:12">
      <c r="A85" s="57">
        <v>50</v>
      </c>
      <c r="B85" s="37">
        <v>2</v>
      </c>
      <c r="C85" s="8">
        <v>45</v>
      </c>
      <c r="D85" s="7">
        <f t="shared" si="7"/>
        <v>46</v>
      </c>
      <c r="E85" s="5">
        <f t="shared" si="8"/>
        <v>24</v>
      </c>
      <c r="F85" s="14">
        <f t="shared" si="9"/>
        <v>25</v>
      </c>
      <c r="G85" s="14">
        <f t="shared" si="10"/>
        <v>4798.5066666666671</v>
      </c>
      <c r="H85" s="13">
        <f t="shared" si="11"/>
        <v>272</v>
      </c>
      <c r="I85" s="7">
        <f t="shared" si="12"/>
        <v>96</v>
      </c>
      <c r="J85" s="5">
        <f t="shared" si="13"/>
        <v>119962.66666666667</v>
      </c>
      <c r="K85" s="70">
        <f>(5*Feuil1!$C$11*Feuil1!$C$4^4)/(384*Feuil1!$C$13*J85)</f>
        <v>41.865703456948509</v>
      </c>
      <c r="L85" s="69">
        <f>((((C85*A85*Feuil1!$C$4)-((C85-B85)*D85*Feuil1!$C$4))*10^-9)*Feuil1!$C$14)/(Feuil1!$C$4*10^-3)</f>
        <v>2.1216000000000004</v>
      </c>
    </row>
    <row r="86" spans="1:12">
      <c r="A86" s="57">
        <v>50</v>
      </c>
      <c r="B86" s="37">
        <v>2</v>
      </c>
      <c r="C86" s="8">
        <v>50</v>
      </c>
      <c r="D86" s="7">
        <f t="shared" si="7"/>
        <v>46</v>
      </c>
      <c r="E86" s="5">
        <f t="shared" si="8"/>
        <v>24</v>
      </c>
      <c r="F86" s="14">
        <f t="shared" si="9"/>
        <v>25</v>
      </c>
      <c r="G86" s="14">
        <f t="shared" si="10"/>
        <v>5259.5733333333337</v>
      </c>
      <c r="H86" s="13">
        <f t="shared" si="11"/>
        <v>292</v>
      </c>
      <c r="I86" s="7">
        <f t="shared" si="12"/>
        <v>96</v>
      </c>
      <c r="J86" s="5">
        <f t="shared" si="13"/>
        <v>131489.33333333334</v>
      </c>
      <c r="K86" s="70">
        <f>(5*Feuil1!$C$11*Feuil1!$C$4^4)/(384*Feuil1!$C$13*J86)</f>
        <v>38.195656645695685</v>
      </c>
      <c r="L86" s="69">
        <f>((((C86*A86*Feuil1!$C$4)-((C86-B86)*D86*Feuil1!$C$4))*10^-9)*Feuil1!$C$14)/(Feuil1!$C$4*10^-3)</f>
        <v>2.2776000000000001</v>
      </c>
    </row>
    <row r="87" spans="1:12">
      <c r="A87" s="57">
        <v>50</v>
      </c>
      <c r="B87" s="37">
        <v>2</v>
      </c>
      <c r="C87" s="8">
        <v>55</v>
      </c>
      <c r="D87" s="7">
        <f t="shared" si="7"/>
        <v>46</v>
      </c>
      <c r="E87" s="5">
        <f t="shared" si="8"/>
        <v>24</v>
      </c>
      <c r="F87" s="14">
        <f t="shared" si="9"/>
        <v>25</v>
      </c>
      <c r="G87" s="14">
        <f t="shared" si="10"/>
        <v>5720.64</v>
      </c>
      <c r="H87" s="13">
        <f t="shared" si="11"/>
        <v>312</v>
      </c>
      <c r="I87" s="7">
        <f t="shared" si="12"/>
        <v>96</v>
      </c>
      <c r="J87" s="5">
        <f t="shared" si="13"/>
        <v>143016</v>
      </c>
      <c r="K87" s="70">
        <f>(5*Feuil1!$C$11*Feuil1!$C$4^4)/(384*Feuil1!$C$13*J87)</f>
        <v>35.117199673962553</v>
      </c>
      <c r="L87" s="69">
        <f>((((C87*A87*Feuil1!$C$4)-((C87-B87)*D87*Feuil1!$C$4))*10^-9)*Feuil1!$C$14)/(Feuil1!$C$4*10^-3)</f>
        <v>2.4336000000000002</v>
      </c>
    </row>
    <row r="88" spans="1:12">
      <c r="A88" s="57">
        <v>50</v>
      </c>
      <c r="B88" s="37">
        <v>2</v>
      </c>
      <c r="C88" s="8">
        <v>60</v>
      </c>
      <c r="D88" s="7">
        <f t="shared" si="7"/>
        <v>46</v>
      </c>
      <c r="E88" s="5">
        <f t="shared" si="8"/>
        <v>24</v>
      </c>
      <c r="F88" s="14">
        <f t="shared" si="9"/>
        <v>25</v>
      </c>
      <c r="G88" s="14">
        <f t="shared" si="10"/>
        <v>6181.706666666666</v>
      </c>
      <c r="H88" s="13">
        <f t="shared" si="11"/>
        <v>332</v>
      </c>
      <c r="I88" s="7">
        <f t="shared" si="12"/>
        <v>96</v>
      </c>
      <c r="J88" s="5">
        <f t="shared" si="13"/>
        <v>154542.66666666666</v>
      </c>
      <c r="K88" s="70">
        <f>(5*Feuil1!$C$11*Feuil1!$C$4^4)/(384*Feuil1!$C$13*J88)</f>
        <v>32.497960187293017</v>
      </c>
      <c r="L88" s="69">
        <f>((((C88*A88*Feuil1!$C$4)-((C88-B88)*D88*Feuil1!$C$4))*10^-9)*Feuil1!$C$14)/(Feuil1!$C$4*10^-3)</f>
        <v>2.5896000000000003</v>
      </c>
    </row>
    <row r="89" spans="1:12">
      <c r="A89" s="57">
        <v>50</v>
      </c>
      <c r="B89" s="37">
        <v>2</v>
      </c>
      <c r="C89" s="8">
        <v>65</v>
      </c>
      <c r="D89" s="7">
        <f t="shared" si="7"/>
        <v>46</v>
      </c>
      <c r="E89" s="5">
        <f t="shared" si="8"/>
        <v>24</v>
      </c>
      <c r="F89" s="14">
        <f t="shared" si="9"/>
        <v>25</v>
      </c>
      <c r="G89" s="14">
        <f t="shared" si="10"/>
        <v>6642.7733333333326</v>
      </c>
      <c r="H89" s="13">
        <f t="shared" si="11"/>
        <v>352</v>
      </c>
      <c r="I89" s="7">
        <f t="shared" si="12"/>
        <v>96</v>
      </c>
      <c r="J89" s="5">
        <f t="shared" si="13"/>
        <v>166069.33333333331</v>
      </c>
      <c r="K89" s="70">
        <f>(5*Feuil1!$C$11*Feuil1!$C$4^4)/(384*Feuil1!$C$13*J89)</f>
        <v>30.242317035684469</v>
      </c>
      <c r="L89" s="69">
        <f>((((C89*A89*Feuil1!$C$4)-((C89-B89)*D89*Feuil1!$C$4))*10^-9)*Feuil1!$C$14)/(Feuil1!$C$4*10^-3)</f>
        <v>2.7456</v>
      </c>
    </row>
    <row r="90" spans="1:12">
      <c r="A90" s="57">
        <v>50</v>
      </c>
      <c r="B90" s="37">
        <v>2</v>
      </c>
      <c r="C90" s="8">
        <v>70</v>
      </c>
      <c r="D90" s="7">
        <f t="shared" si="7"/>
        <v>46</v>
      </c>
      <c r="E90" s="5">
        <f t="shared" si="8"/>
        <v>24</v>
      </c>
      <c r="F90" s="14">
        <f t="shared" si="9"/>
        <v>25</v>
      </c>
      <c r="G90" s="14">
        <f t="shared" si="10"/>
        <v>7103.84</v>
      </c>
      <c r="H90" s="13">
        <f t="shared" si="11"/>
        <v>372</v>
      </c>
      <c r="I90" s="7">
        <f t="shared" si="12"/>
        <v>96</v>
      </c>
      <c r="J90" s="5">
        <f t="shared" si="13"/>
        <v>177596</v>
      </c>
      <c r="K90" s="70">
        <f>(5*Feuil1!$C$11*Feuil1!$C$4^4)/(384*Feuil1!$C$13*J90)</f>
        <v>28.279473797672406</v>
      </c>
      <c r="L90" s="69">
        <f>((((C90*A90*Feuil1!$C$4)-((C90-B90)*D90*Feuil1!$C$4))*10^-9)*Feuil1!$C$14)/(Feuil1!$C$4*10^-3)</f>
        <v>2.9016000000000002</v>
      </c>
    </row>
    <row r="91" spans="1:12">
      <c r="A91" s="57">
        <v>50</v>
      </c>
      <c r="B91" s="37">
        <v>2</v>
      </c>
      <c r="C91" s="8">
        <v>75</v>
      </c>
      <c r="D91" s="7">
        <f t="shared" si="7"/>
        <v>46</v>
      </c>
      <c r="E91" s="5">
        <f t="shared" si="8"/>
        <v>24</v>
      </c>
      <c r="F91" s="14">
        <f t="shared" si="9"/>
        <v>25</v>
      </c>
      <c r="G91" s="14">
        <f t="shared" si="10"/>
        <v>7564.9066666666658</v>
      </c>
      <c r="H91" s="13">
        <f t="shared" si="11"/>
        <v>392</v>
      </c>
      <c r="I91" s="7">
        <f t="shared" si="12"/>
        <v>96</v>
      </c>
      <c r="J91" s="5">
        <f t="shared" si="13"/>
        <v>189122.66666666666</v>
      </c>
      <c r="K91" s="70">
        <f>(5*Feuil1!$C$11*Feuil1!$C$4^4)/(384*Feuil1!$C$13*J91)</f>
        <v>26.555893680493586</v>
      </c>
      <c r="L91" s="69">
        <f>((((C91*A91*Feuil1!$C$4)-((C91-B91)*D91*Feuil1!$C$4))*10^-9)*Feuil1!$C$14)/(Feuil1!$C$4*10^-3)</f>
        <v>3.0576000000000003</v>
      </c>
    </row>
    <row r="92" spans="1:12">
      <c r="A92" s="57">
        <v>50</v>
      </c>
      <c r="B92" s="37">
        <v>2</v>
      </c>
      <c r="C92" s="8">
        <v>80</v>
      </c>
      <c r="D92" s="7">
        <f t="shared" si="7"/>
        <v>46</v>
      </c>
      <c r="E92" s="5">
        <f t="shared" si="8"/>
        <v>24</v>
      </c>
      <c r="F92" s="14">
        <f t="shared" si="9"/>
        <v>25</v>
      </c>
      <c r="G92" s="14">
        <f t="shared" si="10"/>
        <v>8025.9733333333324</v>
      </c>
      <c r="H92" s="13">
        <f t="shared" si="11"/>
        <v>412</v>
      </c>
      <c r="I92" s="7">
        <f t="shared" si="12"/>
        <v>96</v>
      </c>
      <c r="J92" s="5">
        <f t="shared" si="13"/>
        <v>200649.33333333331</v>
      </c>
      <c r="K92" s="70">
        <f>(5*Feuil1!$C$11*Feuil1!$C$4^4)/(384*Feuil1!$C$13*J92)</f>
        <v>25.030341965941059</v>
      </c>
      <c r="L92" s="69">
        <f>((((C92*A92*Feuil1!$C$4)-((C92-B92)*D92*Feuil1!$C$4))*10^-9)*Feuil1!$C$14)/(Feuil1!$C$4*10^-3)</f>
        <v>3.2136</v>
      </c>
    </row>
    <row r="93" spans="1:12">
      <c r="A93" s="57">
        <v>50</v>
      </c>
      <c r="B93" s="37">
        <v>2</v>
      </c>
      <c r="C93" s="8">
        <v>85</v>
      </c>
      <c r="D93" s="7">
        <f t="shared" si="7"/>
        <v>46</v>
      </c>
      <c r="E93" s="5">
        <f t="shared" si="8"/>
        <v>24</v>
      </c>
      <c r="F93" s="14">
        <f t="shared" si="9"/>
        <v>25</v>
      </c>
      <c r="G93" s="14">
        <f t="shared" si="10"/>
        <v>8487.0400000000009</v>
      </c>
      <c r="H93" s="13">
        <f t="shared" si="11"/>
        <v>432</v>
      </c>
      <c r="I93" s="7">
        <f t="shared" si="12"/>
        <v>96</v>
      </c>
      <c r="J93" s="5">
        <f t="shared" si="13"/>
        <v>212176</v>
      </c>
      <c r="K93" s="70">
        <f>(5*Feuil1!$C$11*Feuil1!$C$4^4)/(384*Feuil1!$C$13*J93)</f>
        <v>23.670544399797471</v>
      </c>
      <c r="L93" s="69">
        <f>((((C93*A93*Feuil1!$C$4)-((C93-B93)*D93*Feuil1!$C$4))*10^-9)*Feuil1!$C$14)/(Feuil1!$C$4*10^-3)</f>
        <v>3.3696000000000002</v>
      </c>
    </row>
    <row r="94" spans="1:12">
      <c r="A94" s="57">
        <v>50</v>
      </c>
      <c r="B94" s="37">
        <v>2</v>
      </c>
      <c r="C94" s="8">
        <v>90</v>
      </c>
      <c r="D94" s="7">
        <f t="shared" si="7"/>
        <v>46</v>
      </c>
      <c r="E94" s="5">
        <f t="shared" si="8"/>
        <v>24</v>
      </c>
      <c r="F94" s="14">
        <f t="shared" si="9"/>
        <v>25</v>
      </c>
      <c r="G94" s="14">
        <f t="shared" si="10"/>
        <v>8948.1066666666666</v>
      </c>
      <c r="H94" s="13">
        <f t="shared" si="11"/>
        <v>452</v>
      </c>
      <c r="I94" s="7">
        <f t="shared" si="12"/>
        <v>96</v>
      </c>
      <c r="J94" s="5">
        <f t="shared" si="13"/>
        <v>223702.66666666666</v>
      </c>
      <c r="K94" s="70">
        <f>(5*Feuil1!$C$11*Feuil1!$C$4^4)/(384*Feuil1!$C$13*J94)</f>
        <v>22.450878674839647</v>
      </c>
      <c r="L94" s="69">
        <f>((((C94*A94*Feuil1!$C$4)-((C94-B94)*D94*Feuil1!$C$4))*10^-9)*Feuil1!$C$14)/(Feuil1!$C$4*10^-3)</f>
        <v>3.5256000000000003</v>
      </c>
    </row>
    <row r="95" spans="1:12">
      <c r="A95" s="57">
        <v>50</v>
      </c>
      <c r="B95" s="37">
        <v>2</v>
      </c>
      <c r="C95" s="8">
        <v>95</v>
      </c>
      <c r="D95" s="7">
        <f t="shared" si="7"/>
        <v>46</v>
      </c>
      <c r="E95" s="5">
        <f t="shared" si="8"/>
        <v>24</v>
      </c>
      <c r="F95" s="14">
        <f t="shared" si="9"/>
        <v>25</v>
      </c>
      <c r="G95" s="14">
        <f t="shared" si="10"/>
        <v>9409.1733333333323</v>
      </c>
      <c r="H95" s="13">
        <f t="shared" si="11"/>
        <v>472</v>
      </c>
      <c r="I95" s="7">
        <f t="shared" si="12"/>
        <v>96</v>
      </c>
      <c r="J95" s="5">
        <f t="shared" si="13"/>
        <v>235229.33333333331</v>
      </c>
      <c r="K95" s="70">
        <f>(5*Feuil1!$C$11*Feuil1!$C$4^4)/(384*Feuil1!$C$13*J95)</f>
        <v>21.350744643120311</v>
      </c>
      <c r="L95" s="69">
        <f>((((C95*A95*Feuil1!$C$4)-((C95-B95)*D95*Feuil1!$C$4))*10^-9)*Feuil1!$C$14)/(Feuil1!$C$4*10^-3)</f>
        <v>3.6816</v>
      </c>
    </row>
    <row r="96" spans="1:12" ht="15.75" thickBot="1">
      <c r="A96" s="35">
        <v>50</v>
      </c>
      <c r="B96" s="38">
        <v>2</v>
      </c>
      <c r="C96" s="39">
        <v>100</v>
      </c>
      <c r="D96" s="36">
        <f t="shared" si="7"/>
        <v>46</v>
      </c>
      <c r="E96" s="59">
        <f t="shared" si="8"/>
        <v>24</v>
      </c>
      <c r="F96" s="60">
        <f t="shared" si="9"/>
        <v>25</v>
      </c>
      <c r="G96" s="60">
        <f t="shared" si="10"/>
        <v>9870.24</v>
      </c>
      <c r="H96" s="60">
        <f t="shared" si="11"/>
        <v>492</v>
      </c>
      <c r="I96" s="36">
        <f t="shared" si="12"/>
        <v>96</v>
      </c>
      <c r="J96" s="59">
        <f t="shared" si="13"/>
        <v>246756</v>
      </c>
      <c r="K96" s="105">
        <f>(5*Feuil1!$C$11*Feuil1!$C$4^4)/(384*Feuil1!$C$13*J96)</f>
        <v>20.353391320054744</v>
      </c>
      <c r="L96" s="106">
        <f>((((C96*A96*Feuil1!$C$4)-((C96-B96)*D96*Feuil1!$C$4))*10^-9)*Feuil1!$C$14)/(Feuil1!$C$4*10^-3)</f>
        <v>3.8376000000000001</v>
      </c>
    </row>
    <row r="97" spans="1:12">
      <c r="A97" s="56">
        <v>55</v>
      </c>
      <c r="B97" s="63">
        <v>2</v>
      </c>
      <c r="C97" s="6">
        <v>10</v>
      </c>
      <c r="D97" s="2">
        <f t="shared" si="7"/>
        <v>51</v>
      </c>
      <c r="E97" s="3">
        <f t="shared" si="8"/>
        <v>26.5</v>
      </c>
      <c r="F97" s="14">
        <f t="shared" si="9"/>
        <v>27.5</v>
      </c>
      <c r="G97" s="14">
        <f t="shared" si="10"/>
        <v>1825.8848484848484</v>
      </c>
      <c r="H97" s="14">
        <f t="shared" si="11"/>
        <v>142</v>
      </c>
      <c r="I97" s="2">
        <f t="shared" si="12"/>
        <v>106</v>
      </c>
      <c r="J97" s="3">
        <f t="shared" si="13"/>
        <v>50211.833333333328</v>
      </c>
      <c r="K97" s="70">
        <f>(5*Feuil1!$C$11*Feuil1!$C$4^4)/(384*Feuil1!$C$13*J97)</f>
        <v>100.02266587699637</v>
      </c>
      <c r="L97" s="69">
        <f>((((C97*A97*Feuil1!$C$4)-((C97-B97)*D97*Feuil1!$C$4))*10^-9)*Feuil1!$C$14)/(Feuil1!$C$4*10^-3)</f>
        <v>1.1075999999999999</v>
      </c>
    </row>
    <row r="98" spans="1:12">
      <c r="A98" s="57">
        <v>55</v>
      </c>
      <c r="B98" s="37">
        <v>2</v>
      </c>
      <c r="C98" s="8">
        <v>15</v>
      </c>
      <c r="D98" s="7">
        <f t="shared" si="7"/>
        <v>51</v>
      </c>
      <c r="E98" s="5">
        <f t="shared" si="8"/>
        <v>26.5</v>
      </c>
      <c r="F98" s="14">
        <f t="shared" si="9"/>
        <v>27.5</v>
      </c>
      <c r="G98" s="14">
        <f t="shared" si="10"/>
        <v>2336.8545454545456</v>
      </c>
      <c r="H98" s="13">
        <f t="shared" si="11"/>
        <v>162</v>
      </c>
      <c r="I98" s="7">
        <f t="shared" si="12"/>
        <v>106</v>
      </c>
      <c r="J98" s="5">
        <f t="shared" si="13"/>
        <v>64263.5</v>
      </c>
      <c r="K98" s="70">
        <f>(5*Feuil1!$C$11*Feuil1!$C$4^4)/(384*Feuil1!$C$13*J98)</f>
        <v>78.152005859802671</v>
      </c>
      <c r="L98" s="69">
        <f>((((C98*A98*Feuil1!$C$4)-((C98-B98)*D98*Feuil1!$C$4))*10^-9)*Feuil1!$C$14)/(Feuil1!$C$4*10^-3)</f>
        <v>1.2636000000000001</v>
      </c>
    </row>
    <row r="99" spans="1:12">
      <c r="A99" s="57">
        <v>55</v>
      </c>
      <c r="B99" s="37">
        <v>2</v>
      </c>
      <c r="C99" s="8">
        <v>20</v>
      </c>
      <c r="D99" s="7">
        <f t="shared" si="7"/>
        <v>51</v>
      </c>
      <c r="E99" s="5">
        <f t="shared" si="8"/>
        <v>26.5</v>
      </c>
      <c r="F99" s="14">
        <f t="shared" si="9"/>
        <v>27.5</v>
      </c>
      <c r="G99" s="14">
        <f t="shared" si="10"/>
        <v>2847.8242424242421</v>
      </c>
      <c r="H99" s="13">
        <f t="shared" si="11"/>
        <v>182</v>
      </c>
      <c r="I99" s="7">
        <f t="shared" si="12"/>
        <v>106</v>
      </c>
      <c r="J99" s="5">
        <f t="shared" si="13"/>
        <v>78315.166666666657</v>
      </c>
      <c r="K99" s="70">
        <f>(5*Feuil1!$C$11*Feuil1!$C$4^4)/(384*Feuil1!$C$13*J99)</f>
        <v>64.129614254004821</v>
      </c>
      <c r="L99" s="69">
        <f>((((C99*A99*Feuil1!$C$4)-((C99-B99)*D99*Feuil1!$C$4))*10^-9)*Feuil1!$C$14)/(Feuil1!$C$4*10^-3)</f>
        <v>1.4196</v>
      </c>
    </row>
    <row r="100" spans="1:12">
      <c r="A100" s="57">
        <v>55</v>
      </c>
      <c r="B100" s="37">
        <v>2</v>
      </c>
      <c r="C100" s="8">
        <v>25</v>
      </c>
      <c r="D100" s="7">
        <f t="shared" si="7"/>
        <v>51</v>
      </c>
      <c r="E100" s="5">
        <f t="shared" si="8"/>
        <v>26.5</v>
      </c>
      <c r="F100" s="14">
        <f t="shared" si="9"/>
        <v>27.5</v>
      </c>
      <c r="G100" s="14">
        <f t="shared" si="10"/>
        <v>3358.7939393939391</v>
      </c>
      <c r="H100" s="13">
        <f t="shared" si="11"/>
        <v>202</v>
      </c>
      <c r="I100" s="7">
        <f t="shared" si="12"/>
        <v>106</v>
      </c>
      <c r="J100" s="5">
        <f t="shared" si="13"/>
        <v>92366.833333333328</v>
      </c>
      <c r="K100" s="70">
        <f>(5*Feuil1!$C$11*Feuil1!$C$4^4)/(384*Feuil1!$C$13*J100)</f>
        <v>54.373645250421006</v>
      </c>
      <c r="L100" s="69">
        <f>((((C100*A100*Feuil1!$C$4)-((C100-B100)*D100*Feuil1!$C$4))*10^-9)*Feuil1!$C$14)/(Feuil1!$C$4*10^-3)</f>
        <v>1.5755999999999999</v>
      </c>
    </row>
    <row r="101" spans="1:12">
      <c r="A101" s="57">
        <v>55</v>
      </c>
      <c r="B101" s="37">
        <v>2</v>
      </c>
      <c r="C101" s="8">
        <v>30</v>
      </c>
      <c r="D101" s="7">
        <f t="shared" si="7"/>
        <v>51</v>
      </c>
      <c r="E101" s="5">
        <f t="shared" si="8"/>
        <v>26.5</v>
      </c>
      <c r="F101" s="14">
        <f t="shared" si="9"/>
        <v>27.5</v>
      </c>
      <c r="G101" s="14">
        <f t="shared" si="10"/>
        <v>3869.7636363636366</v>
      </c>
      <c r="H101" s="13">
        <f t="shared" si="11"/>
        <v>222</v>
      </c>
      <c r="I101" s="7">
        <f t="shared" si="12"/>
        <v>106</v>
      </c>
      <c r="J101" s="5">
        <f t="shared" si="13"/>
        <v>106418.5</v>
      </c>
      <c r="K101" s="70">
        <f>(5*Feuil1!$C$11*Feuil1!$C$4^4)/(384*Feuil1!$C$13*J101)</f>
        <v>47.194063330825266</v>
      </c>
      <c r="L101" s="69">
        <f>((((C101*A101*Feuil1!$C$4)-((C101-B101)*D101*Feuil1!$C$4))*10^-9)*Feuil1!$C$14)/(Feuil1!$C$4*10^-3)</f>
        <v>1.7316</v>
      </c>
    </row>
    <row r="102" spans="1:12">
      <c r="A102" s="57">
        <v>55</v>
      </c>
      <c r="B102" s="37">
        <v>2</v>
      </c>
      <c r="C102" s="8">
        <v>35</v>
      </c>
      <c r="D102" s="7">
        <f t="shared" si="7"/>
        <v>51</v>
      </c>
      <c r="E102" s="5">
        <f t="shared" si="8"/>
        <v>26.5</v>
      </c>
      <c r="F102" s="14">
        <f t="shared" si="9"/>
        <v>27.5</v>
      </c>
      <c r="G102" s="14">
        <f t="shared" si="10"/>
        <v>4380.7333333333336</v>
      </c>
      <c r="H102" s="13">
        <f t="shared" si="11"/>
        <v>242</v>
      </c>
      <c r="I102" s="7">
        <f t="shared" si="12"/>
        <v>106</v>
      </c>
      <c r="J102" s="5">
        <f t="shared" si="13"/>
        <v>120470.16666666667</v>
      </c>
      <c r="K102" s="70">
        <f>(5*Feuil1!$C$11*Feuil1!$C$4^4)/(384*Feuil1!$C$13*J102)</f>
        <v>41.689337431298441</v>
      </c>
      <c r="L102" s="69">
        <f>((((C102*A102*Feuil1!$C$4)-((C102-B102)*D102*Feuil1!$C$4))*10^-9)*Feuil1!$C$14)/(Feuil1!$C$4*10^-3)</f>
        <v>1.8876000000000002</v>
      </c>
    </row>
    <row r="103" spans="1:12">
      <c r="A103" s="57">
        <v>55</v>
      </c>
      <c r="B103" s="37">
        <v>2</v>
      </c>
      <c r="C103" s="8">
        <v>40</v>
      </c>
      <c r="D103" s="7">
        <f t="shared" si="7"/>
        <v>51</v>
      </c>
      <c r="E103" s="5">
        <f t="shared" si="8"/>
        <v>26.5</v>
      </c>
      <c r="F103" s="14">
        <f t="shared" si="9"/>
        <v>27.5</v>
      </c>
      <c r="G103" s="14">
        <f t="shared" si="10"/>
        <v>4891.7030303030297</v>
      </c>
      <c r="H103" s="13">
        <f t="shared" si="11"/>
        <v>262</v>
      </c>
      <c r="I103" s="7">
        <f t="shared" si="12"/>
        <v>106</v>
      </c>
      <c r="J103" s="5">
        <f t="shared" si="13"/>
        <v>134521.83333333331</v>
      </c>
      <c r="K103" s="70">
        <f>(5*Feuil1!$C$11*Feuil1!$C$4^4)/(384*Feuil1!$C$13*J103)</f>
        <v>37.334619251928842</v>
      </c>
      <c r="L103" s="69">
        <f>((((C103*A103*Feuil1!$C$4)-((C103-B103)*D103*Feuil1!$C$4))*10^-9)*Feuil1!$C$14)/(Feuil1!$C$4*10^-3)</f>
        <v>2.0436000000000001</v>
      </c>
    </row>
    <row r="104" spans="1:12">
      <c r="A104" s="57">
        <v>55</v>
      </c>
      <c r="B104" s="37">
        <v>2</v>
      </c>
      <c r="C104" s="8">
        <v>45</v>
      </c>
      <c r="D104" s="7">
        <f t="shared" si="7"/>
        <v>51</v>
      </c>
      <c r="E104" s="5">
        <f t="shared" si="8"/>
        <v>26.5</v>
      </c>
      <c r="F104" s="14">
        <f t="shared" si="9"/>
        <v>27.5</v>
      </c>
      <c r="G104" s="14">
        <f t="shared" si="10"/>
        <v>5402.6727272727276</v>
      </c>
      <c r="H104" s="13">
        <f t="shared" si="11"/>
        <v>282</v>
      </c>
      <c r="I104" s="7">
        <f t="shared" si="12"/>
        <v>106</v>
      </c>
      <c r="J104" s="5">
        <f t="shared" si="13"/>
        <v>148573.5</v>
      </c>
      <c r="K104" s="70">
        <f>(5*Feuil1!$C$11*Feuil1!$C$4^4)/(384*Feuil1!$C$13*J104)</f>
        <v>33.803615238056778</v>
      </c>
      <c r="L104" s="69">
        <f>((((C104*A104*Feuil1!$C$4)-((C104-B104)*D104*Feuil1!$C$4))*10^-9)*Feuil1!$C$14)/(Feuil1!$C$4*10^-3)</f>
        <v>2.1996000000000002</v>
      </c>
    </row>
    <row r="105" spans="1:12">
      <c r="A105" s="57">
        <v>55</v>
      </c>
      <c r="B105" s="37">
        <v>2</v>
      </c>
      <c r="C105" s="8">
        <v>50</v>
      </c>
      <c r="D105" s="7">
        <f t="shared" si="7"/>
        <v>51</v>
      </c>
      <c r="E105" s="5">
        <f t="shared" si="8"/>
        <v>26.5</v>
      </c>
      <c r="F105" s="14">
        <f t="shared" si="9"/>
        <v>27.5</v>
      </c>
      <c r="G105" s="14">
        <f t="shared" si="10"/>
        <v>5913.6424242424237</v>
      </c>
      <c r="H105" s="13">
        <f t="shared" si="11"/>
        <v>302</v>
      </c>
      <c r="I105" s="7">
        <f t="shared" si="12"/>
        <v>106</v>
      </c>
      <c r="J105" s="5">
        <f t="shared" si="13"/>
        <v>162625.16666666666</v>
      </c>
      <c r="K105" s="70">
        <f>(5*Feuil1!$C$11*Feuil1!$C$4^4)/(384*Feuil1!$C$13*J105)</f>
        <v>30.882805727515084</v>
      </c>
      <c r="L105" s="69">
        <f>((((C105*A105*Feuil1!$C$4)-((C105-B105)*D105*Feuil1!$C$4))*10^-9)*Feuil1!$C$14)/(Feuil1!$C$4*10^-3)</f>
        <v>2.3555999999999999</v>
      </c>
    </row>
    <row r="106" spans="1:12">
      <c r="A106" s="57">
        <v>55</v>
      </c>
      <c r="B106" s="37">
        <v>2</v>
      </c>
      <c r="C106" s="8">
        <v>55</v>
      </c>
      <c r="D106" s="7">
        <f t="shared" si="7"/>
        <v>51</v>
      </c>
      <c r="E106" s="5">
        <f t="shared" si="8"/>
        <v>26.5</v>
      </c>
      <c r="F106" s="14">
        <f t="shared" si="9"/>
        <v>27.5</v>
      </c>
      <c r="G106" s="14">
        <f t="shared" si="10"/>
        <v>6424.6121212121216</v>
      </c>
      <c r="H106" s="13">
        <f t="shared" si="11"/>
        <v>322</v>
      </c>
      <c r="I106" s="7">
        <f t="shared" si="12"/>
        <v>106</v>
      </c>
      <c r="J106" s="5">
        <f t="shared" si="13"/>
        <v>176676.83333333334</v>
      </c>
      <c r="K106" s="70">
        <f>(5*Feuil1!$C$11*Feuil1!$C$4^4)/(384*Feuil1!$C$13*J106)</f>
        <v>28.426598631049131</v>
      </c>
      <c r="L106" s="69">
        <f>((((C106*A106*Feuil1!$C$4)-((C106-B106)*D106*Feuil1!$C$4))*10^-9)*Feuil1!$C$14)/(Feuil1!$C$4*10^-3)</f>
        <v>2.5116000000000001</v>
      </c>
    </row>
    <row r="107" spans="1:12">
      <c r="A107" s="57">
        <v>55</v>
      </c>
      <c r="B107" s="37">
        <v>2</v>
      </c>
      <c r="C107" s="8">
        <v>60</v>
      </c>
      <c r="D107" s="7">
        <f t="shared" si="7"/>
        <v>51</v>
      </c>
      <c r="E107" s="5">
        <f t="shared" si="8"/>
        <v>26.5</v>
      </c>
      <c r="F107" s="14">
        <f t="shared" si="9"/>
        <v>27.5</v>
      </c>
      <c r="G107" s="14">
        <f t="shared" si="10"/>
        <v>6935.5818181818186</v>
      </c>
      <c r="H107" s="13">
        <f t="shared" si="11"/>
        <v>342</v>
      </c>
      <c r="I107" s="7">
        <f t="shared" si="12"/>
        <v>106</v>
      </c>
      <c r="J107" s="5">
        <f t="shared" si="13"/>
        <v>190728.5</v>
      </c>
      <c r="K107" s="70">
        <f>(5*Feuil1!$C$11*Feuil1!$C$4^4)/(384*Feuil1!$C$13*J107)</f>
        <v>26.332307067750381</v>
      </c>
      <c r="L107" s="69">
        <f>((((C107*A107*Feuil1!$C$4)-((C107-B107)*D107*Feuil1!$C$4))*10^-9)*Feuil1!$C$14)/(Feuil1!$C$4*10^-3)</f>
        <v>2.6676000000000002</v>
      </c>
    </row>
    <row r="108" spans="1:12">
      <c r="A108" s="57">
        <v>55</v>
      </c>
      <c r="B108" s="37">
        <v>2</v>
      </c>
      <c r="C108" s="8">
        <v>65</v>
      </c>
      <c r="D108" s="7">
        <f t="shared" si="7"/>
        <v>51</v>
      </c>
      <c r="E108" s="5">
        <f t="shared" si="8"/>
        <v>26.5</v>
      </c>
      <c r="F108" s="14">
        <f t="shared" si="9"/>
        <v>27.5</v>
      </c>
      <c r="G108" s="14">
        <f t="shared" si="10"/>
        <v>7446.5515151515146</v>
      </c>
      <c r="H108" s="13">
        <f t="shared" si="11"/>
        <v>362</v>
      </c>
      <c r="I108" s="7">
        <f t="shared" si="12"/>
        <v>106</v>
      </c>
      <c r="J108" s="5">
        <f t="shared" si="13"/>
        <v>204780.16666666666</v>
      </c>
      <c r="K108" s="70">
        <f>(5*Feuil1!$C$11*Feuil1!$C$4^4)/(384*Feuil1!$C$13*J108)</f>
        <v>24.525428953022445</v>
      </c>
      <c r="L108" s="69">
        <f>((((C108*A108*Feuil1!$C$4)-((C108-B108)*D108*Feuil1!$C$4))*10^-9)*Feuil1!$C$14)/(Feuil1!$C$4*10^-3)</f>
        <v>2.8236000000000003</v>
      </c>
    </row>
    <row r="109" spans="1:12">
      <c r="A109" s="57">
        <v>55</v>
      </c>
      <c r="B109" s="37">
        <v>2</v>
      </c>
      <c r="C109" s="8">
        <v>70</v>
      </c>
      <c r="D109" s="7">
        <f t="shared" si="7"/>
        <v>51</v>
      </c>
      <c r="E109" s="5">
        <f t="shared" si="8"/>
        <v>26.5</v>
      </c>
      <c r="F109" s="14">
        <f t="shared" si="9"/>
        <v>27.5</v>
      </c>
      <c r="G109" s="14">
        <f t="shared" si="10"/>
        <v>7957.5212121212126</v>
      </c>
      <c r="H109" s="13">
        <f t="shared" si="11"/>
        <v>382</v>
      </c>
      <c r="I109" s="7">
        <f t="shared" si="12"/>
        <v>106</v>
      </c>
      <c r="J109" s="5">
        <f t="shared" si="13"/>
        <v>218831.83333333334</v>
      </c>
      <c r="K109" s="70">
        <f>(5*Feuil1!$C$11*Feuil1!$C$4^4)/(384*Feuil1!$C$13*J109)</f>
        <v>22.950597964059593</v>
      </c>
      <c r="L109" s="69">
        <f>((((C109*A109*Feuil1!$C$4)-((C109-B109)*D109*Feuil1!$C$4))*10^-9)*Feuil1!$C$14)/(Feuil1!$C$4*10^-3)</f>
        <v>2.9796</v>
      </c>
    </row>
    <row r="110" spans="1:12">
      <c r="A110" s="57">
        <v>55</v>
      </c>
      <c r="B110" s="37">
        <v>2</v>
      </c>
      <c r="C110" s="8">
        <v>75</v>
      </c>
      <c r="D110" s="7">
        <f t="shared" si="7"/>
        <v>51</v>
      </c>
      <c r="E110" s="5">
        <f t="shared" si="8"/>
        <v>26.5</v>
      </c>
      <c r="F110" s="14">
        <f t="shared" si="9"/>
        <v>27.5</v>
      </c>
      <c r="G110" s="14">
        <f t="shared" si="10"/>
        <v>8468.4909090909096</v>
      </c>
      <c r="H110" s="13">
        <f t="shared" si="11"/>
        <v>402</v>
      </c>
      <c r="I110" s="7">
        <f t="shared" si="12"/>
        <v>106</v>
      </c>
      <c r="J110" s="5">
        <f t="shared" si="13"/>
        <v>232883.5</v>
      </c>
      <c r="K110" s="70">
        <f>(5*Feuil1!$C$11*Feuil1!$C$4^4)/(384*Feuil1!$C$13*J110)</f>
        <v>21.565810495683156</v>
      </c>
      <c r="L110" s="69">
        <f>((((C110*A110*Feuil1!$C$4)-((C110-B110)*D110*Feuil1!$C$4))*10^-9)*Feuil1!$C$14)/(Feuil1!$C$4*10^-3)</f>
        <v>3.1356000000000002</v>
      </c>
    </row>
    <row r="111" spans="1:12">
      <c r="A111" s="57">
        <v>55</v>
      </c>
      <c r="B111" s="37">
        <v>2</v>
      </c>
      <c r="C111" s="8">
        <v>80</v>
      </c>
      <c r="D111" s="7">
        <f t="shared" si="7"/>
        <v>51</v>
      </c>
      <c r="E111" s="5">
        <f t="shared" si="8"/>
        <v>26.5</v>
      </c>
      <c r="F111" s="14">
        <f t="shared" si="9"/>
        <v>27.5</v>
      </c>
      <c r="G111" s="14">
        <f t="shared" si="10"/>
        <v>8979.4606060606056</v>
      </c>
      <c r="H111" s="13">
        <f t="shared" si="11"/>
        <v>422</v>
      </c>
      <c r="I111" s="7">
        <f t="shared" si="12"/>
        <v>106</v>
      </c>
      <c r="J111" s="5">
        <f t="shared" si="13"/>
        <v>246935.16666666666</v>
      </c>
      <c r="K111" s="70">
        <f>(5*Feuil1!$C$11*Feuil1!$C$4^4)/(384*Feuil1!$C$13*J111)</f>
        <v>20.338623681538927</v>
      </c>
      <c r="L111" s="69">
        <f>((((C111*A111*Feuil1!$C$4)-((C111-B111)*D111*Feuil1!$C$4))*10^-9)*Feuil1!$C$14)/(Feuil1!$C$4*10^-3)</f>
        <v>3.2916000000000003</v>
      </c>
    </row>
    <row r="112" spans="1:12">
      <c r="A112" s="57">
        <v>55</v>
      </c>
      <c r="B112" s="37">
        <v>2</v>
      </c>
      <c r="C112" s="8">
        <v>85</v>
      </c>
      <c r="D112" s="7">
        <f t="shared" si="7"/>
        <v>51</v>
      </c>
      <c r="E112" s="5">
        <f t="shared" si="8"/>
        <v>26.5</v>
      </c>
      <c r="F112" s="14">
        <f t="shared" si="9"/>
        <v>27.5</v>
      </c>
      <c r="G112" s="14">
        <f t="shared" si="10"/>
        <v>9490.4303030303035</v>
      </c>
      <c r="H112" s="13">
        <f t="shared" si="11"/>
        <v>442</v>
      </c>
      <c r="I112" s="7">
        <f t="shared" si="12"/>
        <v>106</v>
      </c>
      <c r="J112" s="5">
        <f t="shared" si="13"/>
        <v>260986.83333333334</v>
      </c>
      <c r="K112" s="70">
        <f>(5*Feuil1!$C$11*Feuil1!$C$4^4)/(384*Feuil1!$C$13*J112)</f>
        <v>19.24358161837575</v>
      </c>
      <c r="L112" s="69">
        <f>((((C112*A112*Feuil1!$C$4)-((C112-B112)*D112*Feuil1!$C$4))*10^-9)*Feuil1!$C$14)/(Feuil1!$C$4*10^-3)</f>
        <v>3.4476</v>
      </c>
    </row>
    <row r="113" spans="1:12">
      <c r="A113" s="57">
        <v>55</v>
      </c>
      <c r="B113" s="37">
        <v>2</v>
      </c>
      <c r="C113" s="8">
        <v>90</v>
      </c>
      <c r="D113" s="7">
        <f t="shared" si="7"/>
        <v>51</v>
      </c>
      <c r="E113" s="5">
        <f t="shared" si="8"/>
        <v>26.5</v>
      </c>
      <c r="F113" s="14">
        <f t="shared" si="9"/>
        <v>27.5</v>
      </c>
      <c r="G113" s="14">
        <f t="shared" si="10"/>
        <v>10001.4</v>
      </c>
      <c r="H113" s="13">
        <f t="shared" si="11"/>
        <v>462</v>
      </c>
      <c r="I113" s="7">
        <f t="shared" si="12"/>
        <v>106</v>
      </c>
      <c r="J113" s="5">
        <f t="shared" si="13"/>
        <v>275038.5</v>
      </c>
      <c r="K113" s="70">
        <f>(5*Feuil1!$C$11*Feuil1!$C$4^4)/(384*Feuil1!$C$13*J113)</f>
        <v>18.260430552709632</v>
      </c>
      <c r="L113" s="69">
        <f>((((C113*A113*Feuil1!$C$4)-((C113-B113)*D113*Feuil1!$C$4))*10^-9)*Feuil1!$C$14)/(Feuil1!$C$4*10^-3)</f>
        <v>3.6036000000000001</v>
      </c>
    </row>
    <row r="114" spans="1:12">
      <c r="A114" s="57">
        <v>55</v>
      </c>
      <c r="B114" s="37">
        <v>2</v>
      </c>
      <c r="C114" s="8">
        <v>95</v>
      </c>
      <c r="D114" s="7">
        <f t="shared" si="7"/>
        <v>51</v>
      </c>
      <c r="E114" s="5">
        <f t="shared" si="8"/>
        <v>26.5</v>
      </c>
      <c r="F114" s="14">
        <f t="shared" si="9"/>
        <v>27.5</v>
      </c>
      <c r="G114" s="14">
        <f t="shared" si="10"/>
        <v>10512.369696969698</v>
      </c>
      <c r="H114" s="13">
        <f t="shared" si="11"/>
        <v>482</v>
      </c>
      <c r="I114" s="7">
        <f t="shared" si="12"/>
        <v>106</v>
      </c>
      <c r="J114" s="5">
        <f t="shared" si="13"/>
        <v>289090.16666666669</v>
      </c>
      <c r="K114" s="70">
        <f>(5*Feuil1!$C$11*Feuil1!$C$4^4)/(384*Feuil1!$C$13*J114)</f>
        <v>17.372854588867355</v>
      </c>
      <c r="L114" s="69">
        <f>((((C114*A114*Feuil1!$C$4)-((C114-B114)*D114*Feuil1!$C$4))*10^-9)*Feuil1!$C$14)/(Feuil1!$C$4*10^-3)</f>
        <v>3.7596000000000003</v>
      </c>
    </row>
    <row r="115" spans="1:12" ht="15.75" thickBot="1">
      <c r="A115" s="35">
        <v>55</v>
      </c>
      <c r="B115" s="38">
        <v>2</v>
      </c>
      <c r="C115" s="39">
        <v>100</v>
      </c>
      <c r="D115" s="36">
        <f t="shared" si="7"/>
        <v>51</v>
      </c>
      <c r="E115" s="59">
        <f t="shared" si="8"/>
        <v>26.5</v>
      </c>
      <c r="F115" s="60">
        <f t="shared" si="9"/>
        <v>27.5</v>
      </c>
      <c r="G115" s="60">
        <f t="shared" si="10"/>
        <v>11023.339393939394</v>
      </c>
      <c r="H115" s="60">
        <f t="shared" si="11"/>
        <v>502</v>
      </c>
      <c r="I115" s="36">
        <f t="shared" si="12"/>
        <v>106</v>
      </c>
      <c r="J115" s="59">
        <f t="shared" si="13"/>
        <v>303141.83333333331</v>
      </c>
      <c r="K115" s="105">
        <f>(5*Feuil1!$C$11*Feuil1!$C$4^4)/(384*Feuil1!$C$13*J115)</f>
        <v>16.567563022715206</v>
      </c>
      <c r="L115" s="106">
        <f>((((C115*A115*Feuil1!$C$4)-((C115-B115)*D115*Feuil1!$C$4))*10^-9)*Feuil1!$C$14)/(Feuil1!$C$4*10^-3)</f>
        <v>3.9156000000000009</v>
      </c>
    </row>
    <row r="116" spans="1:12">
      <c r="A116" s="56">
        <v>60</v>
      </c>
      <c r="B116" s="63">
        <v>2</v>
      </c>
      <c r="C116" s="6">
        <v>10</v>
      </c>
      <c r="D116" s="2">
        <f t="shared" si="7"/>
        <v>56</v>
      </c>
      <c r="E116" s="3">
        <f t="shared" si="8"/>
        <v>29</v>
      </c>
      <c r="F116" s="14">
        <f t="shared" si="9"/>
        <v>30</v>
      </c>
      <c r="G116" s="14">
        <f t="shared" si="10"/>
        <v>2097.4222222222224</v>
      </c>
      <c r="H116" s="14">
        <f t="shared" si="11"/>
        <v>152</v>
      </c>
      <c r="I116" s="2">
        <f t="shared" si="12"/>
        <v>116</v>
      </c>
      <c r="J116" s="3">
        <f t="shared" si="13"/>
        <v>62922.666666666672</v>
      </c>
      <c r="K116" s="70">
        <f>(5*Feuil1!$C$11*Feuil1!$C$4^4)/(384*Feuil1!$C$13*J116)</f>
        <v>79.817364625965666</v>
      </c>
      <c r="L116" s="69">
        <f>((((C116*A116*Feuil1!$C$4)-((C116-B116)*D116*Feuil1!$C$4))*10^-9)*Feuil1!$C$14)/(Feuil1!$C$4*10^-3)</f>
        <v>1.1856000000000002</v>
      </c>
    </row>
    <row r="117" spans="1:12">
      <c r="A117" s="57">
        <v>60</v>
      </c>
      <c r="B117" s="37">
        <v>2</v>
      </c>
      <c r="C117" s="8">
        <v>15</v>
      </c>
      <c r="D117" s="7">
        <f t="shared" si="7"/>
        <v>56</v>
      </c>
      <c r="E117" s="5">
        <f t="shared" si="8"/>
        <v>29</v>
      </c>
      <c r="F117" s="14">
        <f t="shared" si="9"/>
        <v>30</v>
      </c>
      <c r="G117" s="14">
        <f t="shared" si="10"/>
        <v>2658.3111111111111</v>
      </c>
      <c r="H117" s="13">
        <f t="shared" si="11"/>
        <v>172</v>
      </c>
      <c r="I117" s="7">
        <f t="shared" si="12"/>
        <v>116</v>
      </c>
      <c r="J117" s="5">
        <f t="shared" si="13"/>
        <v>79749.333333333328</v>
      </c>
      <c r="K117" s="70">
        <f>(5*Feuil1!$C$11*Feuil1!$C$4^4)/(384*Feuil1!$C$13*J117)</f>
        <v>62.976343734176609</v>
      </c>
      <c r="L117" s="69">
        <f>((((C117*A117*Feuil1!$C$4)-((C117-B117)*D117*Feuil1!$C$4))*10^-9)*Feuil1!$C$14)/(Feuil1!$C$4*10^-3)</f>
        <v>1.3416000000000003</v>
      </c>
    </row>
    <row r="118" spans="1:12">
      <c r="A118" s="57">
        <v>60</v>
      </c>
      <c r="B118" s="37">
        <v>2</v>
      </c>
      <c r="C118" s="8">
        <v>20</v>
      </c>
      <c r="D118" s="7">
        <f t="shared" si="7"/>
        <v>56</v>
      </c>
      <c r="E118" s="5">
        <f t="shared" si="8"/>
        <v>29</v>
      </c>
      <c r="F118" s="14">
        <f t="shared" si="9"/>
        <v>30</v>
      </c>
      <c r="G118" s="14">
        <f t="shared" si="10"/>
        <v>3219.2</v>
      </c>
      <c r="H118" s="13">
        <f t="shared" si="11"/>
        <v>192</v>
      </c>
      <c r="I118" s="7">
        <f t="shared" si="12"/>
        <v>116</v>
      </c>
      <c r="J118" s="5">
        <f t="shared" si="13"/>
        <v>96576</v>
      </c>
      <c r="K118" s="70">
        <f>(5*Feuil1!$C$11*Feuil1!$C$4^4)/(384*Feuil1!$C$13*J118)</f>
        <v>52.003825262709455</v>
      </c>
      <c r="L118" s="69">
        <f>((((C118*A118*Feuil1!$C$4)-((C118-B118)*D118*Feuil1!$C$4))*10^-9)*Feuil1!$C$14)/(Feuil1!$C$4*10^-3)</f>
        <v>1.4976</v>
      </c>
    </row>
    <row r="119" spans="1:12">
      <c r="A119" s="57">
        <v>60</v>
      </c>
      <c r="B119" s="37">
        <v>2</v>
      </c>
      <c r="C119" s="8">
        <v>25</v>
      </c>
      <c r="D119" s="7">
        <f t="shared" si="7"/>
        <v>56</v>
      </c>
      <c r="E119" s="5">
        <f t="shared" si="8"/>
        <v>29</v>
      </c>
      <c r="F119" s="14">
        <f t="shared" si="9"/>
        <v>30</v>
      </c>
      <c r="G119" s="14">
        <f t="shared" si="10"/>
        <v>3780.0888888888885</v>
      </c>
      <c r="H119" s="13">
        <f t="shared" si="11"/>
        <v>212</v>
      </c>
      <c r="I119" s="7">
        <f t="shared" si="12"/>
        <v>116</v>
      </c>
      <c r="J119" s="5">
        <f t="shared" si="13"/>
        <v>113402.66666666666</v>
      </c>
      <c r="K119" s="70">
        <f>(5*Feuil1!$C$11*Feuil1!$C$4^4)/(384*Feuil1!$C$13*J119)</f>
        <v>44.287507306454536</v>
      </c>
      <c r="L119" s="69">
        <f>((((C119*A119*Feuil1!$C$4)-((C119-B119)*D119*Feuil1!$C$4))*10^-9)*Feuil1!$C$14)/(Feuil1!$C$4*10^-3)</f>
        <v>1.6536000000000002</v>
      </c>
    </row>
    <row r="120" spans="1:12">
      <c r="A120" s="57">
        <v>60</v>
      </c>
      <c r="B120" s="37">
        <v>2</v>
      </c>
      <c r="C120" s="8">
        <v>30</v>
      </c>
      <c r="D120" s="7">
        <f t="shared" si="7"/>
        <v>56</v>
      </c>
      <c r="E120" s="5">
        <f t="shared" si="8"/>
        <v>29</v>
      </c>
      <c r="F120" s="14">
        <f t="shared" si="9"/>
        <v>30</v>
      </c>
      <c r="G120" s="14">
        <f t="shared" si="10"/>
        <v>4340.9777777777772</v>
      </c>
      <c r="H120" s="13">
        <f t="shared" si="11"/>
        <v>232</v>
      </c>
      <c r="I120" s="7">
        <f t="shared" si="12"/>
        <v>116</v>
      </c>
      <c r="J120" s="5">
        <f t="shared" si="13"/>
        <v>130229.33333333333</v>
      </c>
      <c r="K120" s="70">
        <f>(5*Feuil1!$C$11*Feuil1!$C$4^4)/(384*Feuil1!$C$13*J120)</f>
        <v>38.565208774557412</v>
      </c>
      <c r="L120" s="69">
        <f>((((C120*A120*Feuil1!$C$4)-((C120-B120)*D120*Feuil1!$C$4))*10^-9)*Feuil1!$C$14)/(Feuil1!$C$4*10^-3)</f>
        <v>1.8095999999999999</v>
      </c>
    </row>
    <row r="121" spans="1:12">
      <c r="A121" s="57">
        <v>60</v>
      </c>
      <c r="B121" s="37">
        <v>2</v>
      </c>
      <c r="C121" s="8">
        <v>35</v>
      </c>
      <c r="D121" s="7">
        <f t="shared" si="7"/>
        <v>56</v>
      </c>
      <c r="E121" s="5">
        <f t="shared" si="8"/>
        <v>29</v>
      </c>
      <c r="F121" s="14">
        <f t="shared" si="9"/>
        <v>30</v>
      </c>
      <c r="G121" s="14">
        <f t="shared" si="10"/>
        <v>4901.8666666666668</v>
      </c>
      <c r="H121" s="13">
        <f t="shared" si="11"/>
        <v>252</v>
      </c>
      <c r="I121" s="7">
        <f t="shared" si="12"/>
        <v>116</v>
      </c>
      <c r="J121" s="5">
        <f t="shared" si="13"/>
        <v>147056</v>
      </c>
      <c r="K121" s="70">
        <f>(5*Feuil1!$C$11*Feuil1!$C$4^4)/(384*Feuil1!$C$13*J121)</f>
        <v>34.152441441161386</v>
      </c>
      <c r="L121" s="69">
        <f>((((C121*A121*Feuil1!$C$4)-((C121-B121)*D121*Feuil1!$C$4))*10^-9)*Feuil1!$C$14)/(Feuil1!$C$4*10^-3)</f>
        <v>1.9656000000000002</v>
      </c>
    </row>
    <row r="122" spans="1:12">
      <c r="A122" s="57">
        <v>60</v>
      </c>
      <c r="B122" s="37">
        <v>2</v>
      </c>
      <c r="C122" s="8">
        <v>40</v>
      </c>
      <c r="D122" s="7">
        <f t="shared" si="7"/>
        <v>56</v>
      </c>
      <c r="E122" s="5">
        <f t="shared" si="8"/>
        <v>29</v>
      </c>
      <c r="F122" s="14">
        <f t="shared" si="9"/>
        <v>30</v>
      </c>
      <c r="G122" s="14">
        <f t="shared" si="10"/>
        <v>5462.7555555555564</v>
      </c>
      <c r="H122" s="13">
        <f t="shared" si="11"/>
        <v>272</v>
      </c>
      <c r="I122" s="7">
        <f t="shared" si="12"/>
        <v>116</v>
      </c>
      <c r="J122" s="5">
        <f t="shared" si="13"/>
        <v>163882.66666666669</v>
      </c>
      <c r="K122" s="70">
        <f>(5*Feuil1!$C$11*Feuil1!$C$4^4)/(384*Feuil1!$C$13*J122)</f>
        <v>30.645836626436562</v>
      </c>
      <c r="L122" s="69">
        <f>((((C122*A122*Feuil1!$C$4)-((C122-B122)*D122*Feuil1!$C$4))*10^-9)*Feuil1!$C$14)/(Feuil1!$C$4*10^-3)</f>
        <v>2.1216000000000004</v>
      </c>
    </row>
    <row r="123" spans="1:12">
      <c r="A123" s="57">
        <v>60</v>
      </c>
      <c r="B123" s="37">
        <v>2</v>
      </c>
      <c r="C123" s="8">
        <v>45</v>
      </c>
      <c r="D123" s="7">
        <f t="shared" si="7"/>
        <v>56</v>
      </c>
      <c r="E123" s="5">
        <f t="shared" si="8"/>
        <v>29</v>
      </c>
      <c r="F123" s="14">
        <f t="shared" si="9"/>
        <v>30</v>
      </c>
      <c r="G123" s="14">
        <f t="shared" si="10"/>
        <v>6023.6444444444451</v>
      </c>
      <c r="H123" s="13">
        <f t="shared" si="11"/>
        <v>292</v>
      </c>
      <c r="I123" s="7">
        <f t="shared" si="12"/>
        <v>116</v>
      </c>
      <c r="J123" s="5">
        <f t="shared" si="13"/>
        <v>180709.33333333334</v>
      </c>
      <c r="K123" s="70">
        <f>(5*Feuil1!$C$11*Feuil1!$C$4^4)/(384*Feuil1!$C$13*J123)</f>
        <v>27.79226360880509</v>
      </c>
      <c r="L123" s="69">
        <f>((((C123*A123*Feuil1!$C$4)-((C123-B123)*D123*Feuil1!$C$4))*10^-9)*Feuil1!$C$14)/(Feuil1!$C$4*10^-3)</f>
        <v>2.2776000000000001</v>
      </c>
    </row>
    <row r="124" spans="1:12">
      <c r="A124" s="57">
        <v>60</v>
      </c>
      <c r="B124" s="37">
        <v>2</v>
      </c>
      <c r="C124" s="8">
        <v>50</v>
      </c>
      <c r="D124" s="7">
        <f t="shared" si="7"/>
        <v>56</v>
      </c>
      <c r="E124" s="5">
        <f t="shared" si="8"/>
        <v>29</v>
      </c>
      <c r="F124" s="14">
        <f t="shared" si="9"/>
        <v>30</v>
      </c>
      <c r="G124" s="14">
        <f t="shared" si="10"/>
        <v>6584.5333333333338</v>
      </c>
      <c r="H124" s="13">
        <f t="shared" si="11"/>
        <v>312</v>
      </c>
      <c r="I124" s="7">
        <f t="shared" si="12"/>
        <v>116</v>
      </c>
      <c r="J124" s="5">
        <f t="shared" si="13"/>
        <v>197536</v>
      </c>
      <c r="K124" s="70">
        <f>(5*Feuil1!$C$11*Feuil1!$C$4^4)/(384*Feuil1!$C$13*J124)</f>
        <v>25.424841186272015</v>
      </c>
      <c r="L124" s="69">
        <f>((((C124*A124*Feuil1!$C$4)-((C124-B124)*D124*Feuil1!$C$4))*10^-9)*Feuil1!$C$14)/(Feuil1!$C$4*10^-3)</f>
        <v>2.4336000000000002</v>
      </c>
    </row>
    <row r="125" spans="1:12">
      <c r="A125" s="57">
        <v>60</v>
      </c>
      <c r="B125" s="37">
        <v>2</v>
      </c>
      <c r="C125" s="8">
        <v>55</v>
      </c>
      <c r="D125" s="7">
        <f t="shared" si="7"/>
        <v>56</v>
      </c>
      <c r="E125" s="5">
        <f t="shared" si="8"/>
        <v>29</v>
      </c>
      <c r="F125" s="14">
        <f t="shared" si="9"/>
        <v>30</v>
      </c>
      <c r="G125" s="14">
        <f t="shared" si="10"/>
        <v>7145.4222222222224</v>
      </c>
      <c r="H125" s="13">
        <f t="shared" si="11"/>
        <v>332</v>
      </c>
      <c r="I125" s="7">
        <f t="shared" si="12"/>
        <v>116</v>
      </c>
      <c r="J125" s="5">
        <f t="shared" si="13"/>
        <v>214362.66666666669</v>
      </c>
      <c r="K125" s="70">
        <f>(5*Feuil1!$C$11*Feuil1!$C$4^4)/(384*Feuil1!$C$13*J125)</f>
        <v>23.42908635476682</v>
      </c>
      <c r="L125" s="69">
        <f>((((C125*A125*Feuil1!$C$4)-((C125-B125)*D125*Feuil1!$C$4))*10^-9)*Feuil1!$C$14)/(Feuil1!$C$4*10^-3)</f>
        <v>2.5896000000000003</v>
      </c>
    </row>
    <row r="126" spans="1:12">
      <c r="A126" s="57">
        <v>60</v>
      </c>
      <c r="B126" s="37">
        <v>2</v>
      </c>
      <c r="C126" s="8">
        <v>60</v>
      </c>
      <c r="D126" s="7">
        <f t="shared" si="7"/>
        <v>56</v>
      </c>
      <c r="E126" s="5">
        <f t="shared" si="8"/>
        <v>29</v>
      </c>
      <c r="F126" s="14">
        <f t="shared" si="9"/>
        <v>30</v>
      </c>
      <c r="G126" s="14">
        <f t="shared" si="10"/>
        <v>7706.3111111111111</v>
      </c>
      <c r="H126" s="13">
        <f t="shared" si="11"/>
        <v>352</v>
      </c>
      <c r="I126" s="7">
        <f t="shared" si="12"/>
        <v>116</v>
      </c>
      <c r="J126" s="5">
        <f t="shared" si="13"/>
        <v>231189.33333333334</v>
      </c>
      <c r="K126" s="70">
        <f>(5*Feuil1!$C$11*Feuil1!$C$4^4)/(384*Feuil1!$C$13*J126)</f>
        <v>21.723845802739291</v>
      </c>
      <c r="L126" s="69">
        <f>((((C126*A126*Feuil1!$C$4)-((C126-B126)*D126*Feuil1!$C$4))*10^-9)*Feuil1!$C$14)/(Feuil1!$C$4*10^-3)</f>
        <v>2.7456</v>
      </c>
    </row>
    <row r="127" spans="1:12">
      <c r="A127" s="57">
        <v>60</v>
      </c>
      <c r="B127" s="37">
        <v>2</v>
      </c>
      <c r="C127" s="8">
        <v>65</v>
      </c>
      <c r="D127" s="7">
        <f t="shared" si="7"/>
        <v>56</v>
      </c>
      <c r="E127" s="5">
        <f t="shared" si="8"/>
        <v>29</v>
      </c>
      <c r="F127" s="14">
        <f t="shared" si="9"/>
        <v>30</v>
      </c>
      <c r="G127" s="14">
        <f t="shared" si="10"/>
        <v>8267.2000000000007</v>
      </c>
      <c r="H127" s="13">
        <f t="shared" si="11"/>
        <v>372</v>
      </c>
      <c r="I127" s="7">
        <f t="shared" si="12"/>
        <v>116</v>
      </c>
      <c r="J127" s="5">
        <f t="shared" si="13"/>
        <v>248016</v>
      </c>
      <c r="K127" s="70">
        <f>(5*Feuil1!$C$11*Feuil1!$C$4^4)/(384*Feuil1!$C$13*J127)</f>
        <v>20.24998963200531</v>
      </c>
      <c r="L127" s="69">
        <f>((((C127*A127*Feuil1!$C$4)-((C127-B127)*D127*Feuil1!$C$4))*10^-9)*Feuil1!$C$14)/(Feuil1!$C$4*10^-3)</f>
        <v>2.9016000000000002</v>
      </c>
    </row>
    <row r="128" spans="1:12">
      <c r="A128" s="57">
        <v>60</v>
      </c>
      <c r="B128" s="37">
        <v>2</v>
      </c>
      <c r="C128" s="8">
        <v>70</v>
      </c>
      <c r="D128" s="7">
        <f t="shared" si="7"/>
        <v>56</v>
      </c>
      <c r="E128" s="5">
        <f t="shared" si="8"/>
        <v>29</v>
      </c>
      <c r="F128" s="14">
        <f t="shared" si="9"/>
        <v>30</v>
      </c>
      <c r="G128" s="14">
        <f t="shared" si="10"/>
        <v>8828.0888888888894</v>
      </c>
      <c r="H128" s="13">
        <f t="shared" si="11"/>
        <v>392</v>
      </c>
      <c r="I128" s="7">
        <f t="shared" si="12"/>
        <v>116</v>
      </c>
      <c r="J128" s="5">
        <f t="shared" si="13"/>
        <v>264842.66666666669</v>
      </c>
      <c r="K128" s="70">
        <f>(5*Feuil1!$C$11*Feuil1!$C$4^4)/(384*Feuil1!$C$13*J128)</f>
        <v>18.963415116539991</v>
      </c>
      <c r="L128" s="69">
        <f>((((C128*A128*Feuil1!$C$4)-((C128-B128)*D128*Feuil1!$C$4))*10^-9)*Feuil1!$C$14)/(Feuil1!$C$4*10^-3)</f>
        <v>3.0576000000000003</v>
      </c>
    </row>
    <row r="129" spans="1:12">
      <c r="A129" s="57">
        <v>60</v>
      </c>
      <c r="B129" s="37">
        <v>2</v>
      </c>
      <c r="C129" s="8">
        <v>75</v>
      </c>
      <c r="D129" s="7">
        <f t="shared" si="7"/>
        <v>56</v>
      </c>
      <c r="E129" s="5">
        <f t="shared" si="8"/>
        <v>29</v>
      </c>
      <c r="F129" s="14">
        <f t="shared" si="9"/>
        <v>30</v>
      </c>
      <c r="G129" s="14">
        <f t="shared" si="10"/>
        <v>9388.9777777777763</v>
      </c>
      <c r="H129" s="13">
        <f t="shared" si="11"/>
        <v>412</v>
      </c>
      <c r="I129" s="7">
        <f t="shared" si="12"/>
        <v>116</v>
      </c>
      <c r="J129" s="5">
        <f t="shared" si="13"/>
        <v>281669.33333333331</v>
      </c>
      <c r="K129" s="70">
        <f>(5*Feuil1!$C$11*Feuil1!$C$4^4)/(384*Feuil1!$C$13*J129)</f>
        <v>17.830558155324312</v>
      </c>
      <c r="L129" s="69">
        <f>((((C129*A129*Feuil1!$C$4)-((C129-B129)*D129*Feuil1!$C$4))*10^-9)*Feuil1!$C$14)/(Feuil1!$C$4*10^-3)</f>
        <v>3.2136</v>
      </c>
    </row>
    <row r="130" spans="1:12">
      <c r="A130" s="57">
        <v>60</v>
      </c>
      <c r="B130" s="37">
        <v>2</v>
      </c>
      <c r="C130" s="8">
        <v>80</v>
      </c>
      <c r="D130" s="7">
        <f t="shared" ref="D130:D193" si="14">A130-(2*B130)</f>
        <v>56</v>
      </c>
      <c r="E130" s="5">
        <f t="shared" ref="E130:E193" si="15">(A130/2)-(B130/2)</f>
        <v>29</v>
      </c>
      <c r="F130" s="14">
        <f t="shared" ref="F130:F193" si="16">A130/2</f>
        <v>30</v>
      </c>
      <c r="G130" s="14">
        <f t="shared" ref="G130:G193" si="17">J130/F130</f>
        <v>9949.8666666666668</v>
      </c>
      <c r="H130" s="13">
        <f t="shared" ref="H130:H193" si="18">(C130*B130)*2+(D130*B130)</f>
        <v>432</v>
      </c>
      <c r="I130" s="7">
        <f t="shared" ref="I130:I193" si="19">H130-(2*C130*B130)+B130*B130</f>
        <v>116</v>
      </c>
      <c r="J130" s="5">
        <f t="shared" ref="J130:J193" si="20">2*(C130*B130^3/12+(C130*B130*(E130)^2))+B130*D130^3/12</f>
        <v>298496</v>
      </c>
      <c r="K130" s="70">
        <f>(5*Feuil1!$C$11*Feuil1!$C$4^4)/(384*Feuil1!$C$13*J130)</f>
        <v>16.825422881952953</v>
      </c>
      <c r="L130" s="69">
        <f>((((C130*A130*Feuil1!$C$4)-((C130-B130)*D130*Feuil1!$C$4))*10^-9)*Feuil1!$C$14)/(Feuil1!$C$4*10^-3)</f>
        <v>3.3696000000000002</v>
      </c>
    </row>
    <row r="131" spans="1:12">
      <c r="A131" s="57">
        <v>60</v>
      </c>
      <c r="B131" s="37">
        <v>2</v>
      </c>
      <c r="C131" s="8">
        <v>85</v>
      </c>
      <c r="D131" s="7">
        <f t="shared" si="14"/>
        <v>56</v>
      </c>
      <c r="E131" s="5">
        <f t="shared" si="15"/>
        <v>29</v>
      </c>
      <c r="F131" s="14">
        <f t="shared" si="16"/>
        <v>30</v>
      </c>
      <c r="G131" s="14">
        <f t="shared" si="17"/>
        <v>10510.755555555554</v>
      </c>
      <c r="H131" s="13">
        <f t="shared" si="18"/>
        <v>452</v>
      </c>
      <c r="I131" s="7">
        <f t="shared" si="19"/>
        <v>116</v>
      </c>
      <c r="J131" s="5">
        <f t="shared" si="20"/>
        <v>315322.66666666663</v>
      </c>
      <c r="K131" s="70">
        <f>(5*Feuil1!$C$11*Feuil1!$C$4^4)/(384*Feuil1!$C$13*J131)</f>
        <v>15.927562333730409</v>
      </c>
      <c r="L131" s="69">
        <f>((((C131*A131*Feuil1!$C$4)-((C131-B131)*D131*Feuil1!$C$4))*10^-9)*Feuil1!$C$14)/(Feuil1!$C$4*10^-3)</f>
        <v>3.5256000000000003</v>
      </c>
    </row>
    <row r="132" spans="1:12">
      <c r="A132" s="57">
        <v>60</v>
      </c>
      <c r="B132" s="37">
        <v>2</v>
      </c>
      <c r="C132" s="8">
        <v>90</v>
      </c>
      <c r="D132" s="7">
        <f t="shared" si="14"/>
        <v>56</v>
      </c>
      <c r="E132" s="5">
        <f t="shared" si="15"/>
        <v>29</v>
      </c>
      <c r="F132" s="14">
        <f t="shared" si="16"/>
        <v>30</v>
      </c>
      <c r="G132" s="14">
        <f t="shared" si="17"/>
        <v>11071.644444444444</v>
      </c>
      <c r="H132" s="13">
        <f t="shared" si="18"/>
        <v>472</v>
      </c>
      <c r="I132" s="7">
        <f t="shared" si="19"/>
        <v>116</v>
      </c>
      <c r="J132" s="5">
        <f t="shared" si="20"/>
        <v>332149.33333333331</v>
      </c>
      <c r="K132" s="70">
        <f>(5*Feuil1!$C$11*Feuil1!$C$4^4)/(384*Feuil1!$C$13*J132)</f>
        <v>15.120672915911603</v>
      </c>
      <c r="L132" s="69">
        <f>((((C132*A132*Feuil1!$C$4)-((C132-B132)*D132*Feuil1!$C$4))*10^-9)*Feuil1!$C$14)/(Feuil1!$C$4*10^-3)</f>
        <v>3.6816</v>
      </c>
    </row>
    <row r="133" spans="1:12">
      <c r="A133" s="57">
        <v>60</v>
      </c>
      <c r="B133" s="37">
        <v>2</v>
      </c>
      <c r="C133" s="8">
        <v>95</v>
      </c>
      <c r="D133" s="7">
        <f t="shared" si="14"/>
        <v>56</v>
      </c>
      <c r="E133" s="5">
        <f t="shared" si="15"/>
        <v>29</v>
      </c>
      <c r="F133" s="14">
        <f t="shared" si="16"/>
        <v>30</v>
      </c>
      <c r="G133" s="14">
        <f t="shared" si="17"/>
        <v>11632.533333333333</v>
      </c>
      <c r="H133" s="13">
        <f t="shared" si="18"/>
        <v>492</v>
      </c>
      <c r="I133" s="7">
        <f t="shared" si="19"/>
        <v>116</v>
      </c>
      <c r="J133" s="5">
        <f t="shared" si="20"/>
        <v>348976</v>
      </c>
      <c r="K133" s="70">
        <f>(5*Feuil1!$C$11*Feuil1!$C$4^4)/(384*Feuil1!$C$13*J133)</f>
        <v>14.391595492444834</v>
      </c>
      <c r="L133" s="69">
        <f>((((C133*A133*Feuil1!$C$4)-((C133-B133)*D133*Feuil1!$C$4))*10^-9)*Feuil1!$C$14)/(Feuil1!$C$4*10^-3)</f>
        <v>3.8376000000000001</v>
      </c>
    </row>
    <row r="134" spans="1:12" ht="15.75" thickBot="1">
      <c r="A134" s="35">
        <v>60</v>
      </c>
      <c r="B134" s="38">
        <v>2</v>
      </c>
      <c r="C134" s="39">
        <v>100</v>
      </c>
      <c r="D134" s="36">
        <f t="shared" si="14"/>
        <v>56</v>
      </c>
      <c r="E134" s="59">
        <f t="shared" si="15"/>
        <v>29</v>
      </c>
      <c r="F134" s="60">
        <f t="shared" si="16"/>
        <v>30</v>
      </c>
      <c r="G134" s="60">
        <f t="shared" si="17"/>
        <v>12193.422222222222</v>
      </c>
      <c r="H134" s="60">
        <f t="shared" si="18"/>
        <v>512</v>
      </c>
      <c r="I134" s="36">
        <f t="shared" si="19"/>
        <v>116</v>
      </c>
      <c r="J134" s="59">
        <f t="shared" si="20"/>
        <v>365802.66666666663</v>
      </c>
      <c r="K134" s="105">
        <f>(5*Feuil1!$C$11*Feuil1!$C$4^4)/(384*Feuil1!$C$13*J134)</f>
        <v>13.729592171475229</v>
      </c>
      <c r="L134" s="106">
        <f>((((C134*A134*Feuil1!$C$4)-((C134-B134)*D134*Feuil1!$C$4))*10^-9)*Feuil1!$C$14)/(Feuil1!$C$4*10^-3)</f>
        <v>3.9936000000000003</v>
      </c>
    </row>
    <row r="135" spans="1:12">
      <c r="A135" s="56">
        <v>65</v>
      </c>
      <c r="B135" s="63">
        <v>2</v>
      </c>
      <c r="C135" s="6">
        <v>10</v>
      </c>
      <c r="D135" s="2">
        <f t="shared" si="14"/>
        <v>61</v>
      </c>
      <c r="E135" s="3">
        <f t="shared" si="15"/>
        <v>31.5</v>
      </c>
      <c r="F135" s="14">
        <f t="shared" si="16"/>
        <v>32.5</v>
      </c>
      <c r="G135" s="14">
        <f t="shared" si="17"/>
        <v>2385.646153846154</v>
      </c>
      <c r="H135" s="14">
        <f t="shared" si="18"/>
        <v>162</v>
      </c>
      <c r="I135" s="2">
        <f t="shared" si="19"/>
        <v>126</v>
      </c>
      <c r="J135" s="3">
        <f t="shared" si="20"/>
        <v>77533.5</v>
      </c>
      <c r="K135" s="70">
        <f>(5*Feuil1!$C$11*Feuil1!$C$4^4)/(384*Feuil1!$C$13*J135)</f>
        <v>64.776147453312802</v>
      </c>
      <c r="L135" s="69">
        <f>((((C135*A135*Feuil1!$C$4)-((C135-B135)*D135*Feuil1!$C$4))*10^-9)*Feuil1!$C$14)/(Feuil1!$C$4*10^-3)</f>
        <v>1.2636000000000001</v>
      </c>
    </row>
    <row r="136" spans="1:12">
      <c r="A136" s="57">
        <v>65</v>
      </c>
      <c r="B136" s="37">
        <v>2</v>
      </c>
      <c r="C136" s="8">
        <v>15</v>
      </c>
      <c r="D136" s="7">
        <f t="shared" si="14"/>
        <v>61</v>
      </c>
      <c r="E136" s="5">
        <f t="shared" si="15"/>
        <v>31.5</v>
      </c>
      <c r="F136" s="14">
        <f t="shared" si="16"/>
        <v>32.5</v>
      </c>
      <c r="G136" s="14">
        <f t="shared" si="17"/>
        <v>2996.4666666666662</v>
      </c>
      <c r="H136" s="13">
        <f t="shared" si="18"/>
        <v>182</v>
      </c>
      <c r="I136" s="7">
        <f t="shared" si="19"/>
        <v>126</v>
      </c>
      <c r="J136" s="5">
        <f t="shared" si="20"/>
        <v>97385.166666666657</v>
      </c>
      <c r="K136" s="70">
        <f>(5*Feuil1!$C$11*Feuil1!$C$4^4)/(384*Feuil1!$C$13*J136)</f>
        <v>51.57172904742265</v>
      </c>
      <c r="L136" s="69">
        <f>((((C136*A136*Feuil1!$C$4)-((C136-B136)*D136*Feuil1!$C$4))*10^-9)*Feuil1!$C$14)/(Feuil1!$C$4*10^-3)</f>
        <v>1.4196</v>
      </c>
    </row>
    <row r="137" spans="1:12">
      <c r="A137" s="57">
        <v>65</v>
      </c>
      <c r="B137" s="37">
        <v>2</v>
      </c>
      <c r="C137" s="8">
        <v>20</v>
      </c>
      <c r="D137" s="7">
        <f t="shared" si="14"/>
        <v>61</v>
      </c>
      <c r="E137" s="5">
        <f t="shared" si="15"/>
        <v>31.5</v>
      </c>
      <c r="F137" s="14">
        <f t="shared" si="16"/>
        <v>32.5</v>
      </c>
      <c r="G137" s="14">
        <f t="shared" si="17"/>
        <v>3607.2871794871799</v>
      </c>
      <c r="H137" s="13">
        <f t="shared" si="18"/>
        <v>202</v>
      </c>
      <c r="I137" s="7">
        <f t="shared" si="19"/>
        <v>126</v>
      </c>
      <c r="J137" s="5">
        <f t="shared" si="20"/>
        <v>117236.83333333334</v>
      </c>
      <c r="K137" s="70">
        <f>(5*Feuil1!$C$11*Feuil1!$C$4^4)/(384*Feuil1!$C$13*J137)</f>
        <v>42.839108544425841</v>
      </c>
      <c r="L137" s="69">
        <f>((((C137*A137*Feuil1!$C$4)-((C137-B137)*D137*Feuil1!$C$4))*10^-9)*Feuil1!$C$14)/(Feuil1!$C$4*10^-3)</f>
        <v>1.5755999999999999</v>
      </c>
    </row>
    <row r="138" spans="1:12">
      <c r="A138" s="57">
        <v>65</v>
      </c>
      <c r="B138" s="37">
        <v>2</v>
      </c>
      <c r="C138" s="8">
        <v>25</v>
      </c>
      <c r="D138" s="7">
        <f t="shared" si="14"/>
        <v>61</v>
      </c>
      <c r="E138" s="5">
        <f t="shared" si="15"/>
        <v>31.5</v>
      </c>
      <c r="F138" s="14">
        <f t="shared" si="16"/>
        <v>32.5</v>
      </c>
      <c r="G138" s="14">
        <f t="shared" si="17"/>
        <v>4218.1076923076926</v>
      </c>
      <c r="H138" s="13">
        <f t="shared" si="18"/>
        <v>222</v>
      </c>
      <c r="I138" s="7">
        <f t="shared" si="19"/>
        <v>126</v>
      </c>
      <c r="J138" s="5">
        <f t="shared" si="20"/>
        <v>137088.5</v>
      </c>
      <c r="K138" s="70">
        <f>(5*Feuil1!$C$11*Feuil1!$C$4^4)/(384*Feuil1!$C$13*J138)</f>
        <v>36.635614428427104</v>
      </c>
      <c r="L138" s="69">
        <f>((((C138*A138*Feuil1!$C$4)-((C138-B138)*D138*Feuil1!$C$4))*10^-9)*Feuil1!$C$14)/(Feuil1!$C$4*10^-3)</f>
        <v>1.7316</v>
      </c>
    </row>
    <row r="139" spans="1:12">
      <c r="A139" s="57">
        <v>65</v>
      </c>
      <c r="B139" s="37">
        <v>2</v>
      </c>
      <c r="C139" s="8">
        <v>30</v>
      </c>
      <c r="D139" s="7">
        <f t="shared" si="14"/>
        <v>61</v>
      </c>
      <c r="E139" s="5">
        <f t="shared" si="15"/>
        <v>31.5</v>
      </c>
      <c r="F139" s="14">
        <f t="shared" si="16"/>
        <v>32.5</v>
      </c>
      <c r="G139" s="14">
        <f t="shared" si="17"/>
        <v>4828.9282051282053</v>
      </c>
      <c r="H139" s="13">
        <f t="shared" si="18"/>
        <v>242</v>
      </c>
      <c r="I139" s="7">
        <f t="shared" si="19"/>
        <v>126</v>
      </c>
      <c r="J139" s="5">
        <f t="shared" si="20"/>
        <v>156940.16666666666</v>
      </c>
      <c r="K139" s="70">
        <f>(5*Feuil1!$C$11*Feuil1!$C$4^4)/(384*Feuil1!$C$13*J139)</f>
        <v>32.00150436464488</v>
      </c>
      <c r="L139" s="69">
        <f>((((C139*A139*Feuil1!$C$4)-((C139-B139)*D139*Feuil1!$C$4))*10^-9)*Feuil1!$C$14)/(Feuil1!$C$4*10^-3)</f>
        <v>1.8876000000000002</v>
      </c>
    </row>
    <row r="140" spans="1:12">
      <c r="A140" s="57">
        <v>65</v>
      </c>
      <c r="B140" s="37">
        <v>2</v>
      </c>
      <c r="C140" s="8">
        <v>35</v>
      </c>
      <c r="D140" s="7">
        <f t="shared" si="14"/>
        <v>61</v>
      </c>
      <c r="E140" s="5">
        <f t="shared" si="15"/>
        <v>31.5</v>
      </c>
      <c r="F140" s="14">
        <f t="shared" si="16"/>
        <v>32.5</v>
      </c>
      <c r="G140" s="14">
        <f t="shared" si="17"/>
        <v>5439.7487179487171</v>
      </c>
      <c r="H140" s="13">
        <f t="shared" si="18"/>
        <v>262</v>
      </c>
      <c r="I140" s="7">
        <f t="shared" si="19"/>
        <v>126</v>
      </c>
      <c r="J140" s="5">
        <f t="shared" si="20"/>
        <v>176791.83333333331</v>
      </c>
      <c r="K140" s="70">
        <f>(5*Feuil1!$C$11*Feuil1!$C$4^4)/(384*Feuil1!$C$13*J140)</f>
        <v>28.408107625096349</v>
      </c>
      <c r="L140" s="69">
        <f>((((C140*A140*Feuil1!$C$4)-((C140-B140)*D140*Feuil1!$C$4))*10^-9)*Feuil1!$C$14)/(Feuil1!$C$4*10^-3)</f>
        <v>2.0436000000000001</v>
      </c>
    </row>
    <row r="141" spans="1:12">
      <c r="A141" s="57">
        <v>65</v>
      </c>
      <c r="B141" s="37">
        <v>2</v>
      </c>
      <c r="C141" s="8">
        <v>40</v>
      </c>
      <c r="D141" s="7">
        <f t="shared" si="14"/>
        <v>61</v>
      </c>
      <c r="E141" s="5">
        <f t="shared" si="15"/>
        <v>31.5</v>
      </c>
      <c r="F141" s="14">
        <f t="shared" si="16"/>
        <v>32.5</v>
      </c>
      <c r="G141" s="14">
        <f t="shared" si="17"/>
        <v>6050.5692307692307</v>
      </c>
      <c r="H141" s="13">
        <f t="shared" si="18"/>
        <v>282</v>
      </c>
      <c r="I141" s="7">
        <f t="shared" si="19"/>
        <v>126</v>
      </c>
      <c r="J141" s="5">
        <f t="shared" si="20"/>
        <v>196643.5</v>
      </c>
      <c r="K141" s="70">
        <f>(5*Feuil1!$C$11*Feuil1!$C$4^4)/(384*Feuil1!$C$13*J141)</f>
        <v>25.540236156147692</v>
      </c>
      <c r="L141" s="69">
        <f>((((C141*A141*Feuil1!$C$4)-((C141-B141)*D141*Feuil1!$C$4))*10^-9)*Feuil1!$C$14)/(Feuil1!$C$4*10^-3)</f>
        <v>2.1996000000000002</v>
      </c>
    </row>
    <row r="142" spans="1:12">
      <c r="A142" s="57">
        <v>65</v>
      </c>
      <c r="B142" s="37">
        <v>2</v>
      </c>
      <c r="C142" s="8">
        <v>45</v>
      </c>
      <c r="D142" s="7">
        <f t="shared" si="14"/>
        <v>61</v>
      </c>
      <c r="E142" s="5">
        <f t="shared" si="15"/>
        <v>31.5</v>
      </c>
      <c r="F142" s="14">
        <f t="shared" si="16"/>
        <v>32.5</v>
      </c>
      <c r="G142" s="14">
        <f t="shared" si="17"/>
        <v>6661.3897435897434</v>
      </c>
      <c r="H142" s="13">
        <f t="shared" si="18"/>
        <v>302</v>
      </c>
      <c r="I142" s="7">
        <f t="shared" si="19"/>
        <v>126</v>
      </c>
      <c r="J142" s="5">
        <f t="shared" si="20"/>
        <v>216495.16666666666</v>
      </c>
      <c r="K142" s="70">
        <f>(5*Feuil1!$C$11*Feuil1!$C$4^4)/(384*Feuil1!$C$13*J142)</f>
        <v>23.198307407500685</v>
      </c>
      <c r="L142" s="69">
        <f>((((C142*A142*Feuil1!$C$4)-((C142-B142)*D142*Feuil1!$C$4))*10^-9)*Feuil1!$C$14)/(Feuil1!$C$4*10^-3)</f>
        <v>2.3555999999999999</v>
      </c>
    </row>
    <row r="143" spans="1:12">
      <c r="A143" s="57">
        <v>65</v>
      </c>
      <c r="B143" s="37">
        <v>2</v>
      </c>
      <c r="C143" s="8">
        <v>50</v>
      </c>
      <c r="D143" s="7">
        <f t="shared" si="14"/>
        <v>61</v>
      </c>
      <c r="E143" s="5">
        <f t="shared" si="15"/>
        <v>31.5</v>
      </c>
      <c r="F143" s="14">
        <f t="shared" si="16"/>
        <v>32.5</v>
      </c>
      <c r="G143" s="14">
        <f t="shared" si="17"/>
        <v>7272.2102564102561</v>
      </c>
      <c r="H143" s="13">
        <f t="shared" si="18"/>
        <v>322</v>
      </c>
      <c r="I143" s="7">
        <f t="shared" si="19"/>
        <v>126</v>
      </c>
      <c r="J143" s="5">
        <f t="shared" si="20"/>
        <v>236346.83333333331</v>
      </c>
      <c r="K143" s="70">
        <f>(5*Feuil1!$C$11*Feuil1!$C$4^4)/(384*Feuil1!$C$13*J143)</f>
        <v>21.249793609411995</v>
      </c>
      <c r="L143" s="69">
        <f>((((C143*A143*Feuil1!$C$4)-((C143-B143)*D143*Feuil1!$C$4))*10^-9)*Feuil1!$C$14)/(Feuil1!$C$4*10^-3)</f>
        <v>2.5116000000000001</v>
      </c>
    </row>
    <row r="144" spans="1:12">
      <c r="A144" s="57">
        <v>65</v>
      </c>
      <c r="B144" s="37">
        <v>2</v>
      </c>
      <c r="C144" s="8">
        <v>55</v>
      </c>
      <c r="D144" s="7">
        <f t="shared" si="14"/>
        <v>61</v>
      </c>
      <c r="E144" s="5">
        <f t="shared" si="15"/>
        <v>31.5</v>
      </c>
      <c r="F144" s="14">
        <f t="shared" si="16"/>
        <v>32.5</v>
      </c>
      <c r="G144" s="14">
        <f t="shared" si="17"/>
        <v>7883.0307692307688</v>
      </c>
      <c r="H144" s="13">
        <f t="shared" si="18"/>
        <v>342</v>
      </c>
      <c r="I144" s="7">
        <f t="shared" si="19"/>
        <v>126</v>
      </c>
      <c r="J144" s="5">
        <f t="shared" si="20"/>
        <v>256198.5</v>
      </c>
      <c r="K144" s="70">
        <f>(5*Feuil1!$C$11*Feuil1!$C$4^4)/(384*Feuil1!$C$13*J144)</f>
        <v>19.603242909585454</v>
      </c>
      <c r="L144" s="69">
        <f>((((C144*A144*Feuil1!$C$4)-((C144-B144)*D144*Feuil1!$C$4))*10^-9)*Feuil1!$C$14)/(Feuil1!$C$4*10^-3)</f>
        <v>2.6676000000000002</v>
      </c>
    </row>
    <row r="145" spans="1:12">
      <c r="A145" s="57">
        <v>65</v>
      </c>
      <c r="B145" s="37">
        <v>2</v>
      </c>
      <c r="C145" s="8">
        <v>60</v>
      </c>
      <c r="D145" s="7">
        <f t="shared" si="14"/>
        <v>61</v>
      </c>
      <c r="E145" s="5">
        <f t="shared" si="15"/>
        <v>31.5</v>
      </c>
      <c r="F145" s="14">
        <f t="shared" si="16"/>
        <v>32.5</v>
      </c>
      <c r="G145" s="14">
        <f t="shared" si="17"/>
        <v>8493.8512820512824</v>
      </c>
      <c r="H145" s="13">
        <f t="shared" si="18"/>
        <v>362</v>
      </c>
      <c r="I145" s="7">
        <f t="shared" si="19"/>
        <v>126</v>
      </c>
      <c r="J145" s="5">
        <f t="shared" si="20"/>
        <v>276050.16666666669</v>
      </c>
      <c r="K145" s="70">
        <f>(5*Feuil1!$C$11*Feuil1!$C$4^4)/(384*Feuil1!$C$13*J145)</f>
        <v>18.193509858068413</v>
      </c>
      <c r="L145" s="69">
        <f>((((C145*A145*Feuil1!$C$4)-((C145-B145)*D145*Feuil1!$C$4))*10^-9)*Feuil1!$C$14)/(Feuil1!$C$4*10^-3)</f>
        <v>2.8236000000000003</v>
      </c>
    </row>
    <row r="146" spans="1:12">
      <c r="A146" s="57">
        <v>65</v>
      </c>
      <c r="B146" s="37">
        <v>2</v>
      </c>
      <c r="C146" s="8">
        <v>65</v>
      </c>
      <c r="D146" s="7">
        <f t="shared" si="14"/>
        <v>61</v>
      </c>
      <c r="E146" s="5">
        <f t="shared" si="15"/>
        <v>31.5</v>
      </c>
      <c r="F146" s="14">
        <f t="shared" si="16"/>
        <v>32.5</v>
      </c>
      <c r="G146" s="14">
        <f t="shared" si="17"/>
        <v>9104.6717948717942</v>
      </c>
      <c r="H146" s="13">
        <f t="shared" si="18"/>
        <v>382</v>
      </c>
      <c r="I146" s="7">
        <f t="shared" si="19"/>
        <v>126</v>
      </c>
      <c r="J146" s="5">
        <f t="shared" si="20"/>
        <v>295901.83333333331</v>
      </c>
      <c r="K146" s="70">
        <f>(5*Feuil1!$C$11*Feuil1!$C$4^4)/(384*Feuil1!$C$13*J146)</f>
        <v>16.972931096759325</v>
      </c>
      <c r="L146" s="69">
        <f>((((C146*A146*Feuil1!$C$4)-((C146-B146)*D146*Feuil1!$C$4))*10^-9)*Feuil1!$C$14)/(Feuil1!$C$4*10^-3)</f>
        <v>2.9796</v>
      </c>
    </row>
    <row r="147" spans="1:12">
      <c r="A147" s="57">
        <v>65</v>
      </c>
      <c r="B147" s="37">
        <v>2</v>
      </c>
      <c r="C147" s="8">
        <v>70</v>
      </c>
      <c r="D147" s="7">
        <f t="shared" si="14"/>
        <v>61</v>
      </c>
      <c r="E147" s="5">
        <f t="shared" si="15"/>
        <v>31.5</v>
      </c>
      <c r="F147" s="14">
        <f t="shared" si="16"/>
        <v>32.5</v>
      </c>
      <c r="G147" s="14">
        <f t="shared" si="17"/>
        <v>9715.4923076923078</v>
      </c>
      <c r="H147" s="13">
        <f t="shared" si="18"/>
        <v>402</v>
      </c>
      <c r="I147" s="7">
        <f t="shared" si="19"/>
        <v>126</v>
      </c>
      <c r="J147" s="5">
        <f t="shared" si="20"/>
        <v>315753.5</v>
      </c>
      <c r="K147" s="70">
        <f>(5*Feuil1!$C$11*Feuil1!$C$4^4)/(384*Feuil1!$C$13*J147)</f>
        <v>15.905829796253814</v>
      </c>
      <c r="L147" s="69">
        <f>((((C147*A147*Feuil1!$C$4)-((C147-B147)*D147*Feuil1!$C$4))*10^-9)*Feuil1!$C$14)/(Feuil1!$C$4*10^-3)</f>
        <v>3.1356000000000002</v>
      </c>
    </row>
    <row r="148" spans="1:12">
      <c r="A148" s="57">
        <v>65</v>
      </c>
      <c r="B148" s="37">
        <v>2</v>
      </c>
      <c r="C148" s="8">
        <v>75</v>
      </c>
      <c r="D148" s="7">
        <f t="shared" si="14"/>
        <v>61</v>
      </c>
      <c r="E148" s="5">
        <f t="shared" si="15"/>
        <v>31.5</v>
      </c>
      <c r="F148" s="14">
        <f t="shared" si="16"/>
        <v>32.5</v>
      </c>
      <c r="G148" s="14">
        <f t="shared" si="17"/>
        <v>10326.312820512821</v>
      </c>
      <c r="H148" s="13">
        <f t="shared" si="18"/>
        <v>422</v>
      </c>
      <c r="I148" s="7">
        <f t="shared" si="19"/>
        <v>126</v>
      </c>
      <c r="J148" s="5">
        <f t="shared" si="20"/>
        <v>335605.16666666669</v>
      </c>
      <c r="K148" s="70">
        <f>(5*Feuil1!$C$11*Feuil1!$C$4^4)/(384*Feuil1!$C$13*J148)</f>
        <v>14.964970529073385</v>
      </c>
      <c r="L148" s="69">
        <f>((((C148*A148*Feuil1!$C$4)-((C148-B148)*D148*Feuil1!$C$4))*10^-9)*Feuil1!$C$14)/(Feuil1!$C$4*10^-3)</f>
        <v>3.2916000000000003</v>
      </c>
    </row>
    <row r="149" spans="1:12">
      <c r="A149" s="57">
        <v>65</v>
      </c>
      <c r="B149" s="37">
        <v>2</v>
      </c>
      <c r="C149" s="8">
        <v>80</v>
      </c>
      <c r="D149" s="7">
        <f t="shared" si="14"/>
        <v>61</v>
      </c>
      <c r="E149" s="5">
        <f t="shared" si="15"/>
        <v>31.5</v>
      </c>
      <c r="F149" s="14">
        <f t="shared" si="16"/>
        <v>32.5</v>
      </c>
      <c r="G149" s="14">
        <f t="shared" si="17"/>
        <v>10937.133333333335</v>
      </c>
      <c r="H149" s="13">
        <f t="shared" si="18"/>
        <v>442</v>
      </c>
      <c r="I149" s="7">
        <f t="shared" si="19"/>
        <v>126</v>
      </c>
      <c r="J149" s="5">
        <f t="shared" si="20"/>
        <v>355456.83333333337</v>
      </c>
      <c r="K149" s="70">
        <f>(5*Feuil1!$C$11*Feuil1!$C$4^4)/(384*Feuil1!$C$13*J149)</f>
        <v>14.129202079121923</v>
      </c>
      <c r="L149" s="69">
        <f>((((C149*A149*Feuil1!$C$4)-((C149-B149)*D149*Feuil1!$C$4))*10^-9)*Feuil1!$C$14)/(Feuil1!$C$4*10^-3)</f>
        <v>3.4476</v>
      </c>
    </row>
    <row r="150" spans="1:12">
      <c r="A150" s="57">
        <v>65</v>
      </c>
      <c r="B150" s="37">
        <v>2</v>
      </c>
      <c r="C150" s="8">
        <v>85</v>
      </c>
      <c r="D150" s="7">
        <f t="shared" si="14"/>
        <v>61</v>
      </c>
      <c r="E150" s="5">
        <f t="shared" si="15"/>
        <v>31.5</v>
      </c>
      <c r="F150" s="14">
        <f t="shared" si="16"/>
        <v>32.5</v>
      </c>
      <c r="G150" s="14">
        <f t="shared" si="17"/>
        <v>11547.953846153847</v>
      </c>
      <c r="H150" s="13">
        <f t="shared" si="18"/>
        <v>462</v>
      </c>
      <c r="I150" s="7">
        <f t="shared" si="19"/>
        <v>126</v>
      </c>
      <c r="J150" s="5">
        <f t="shared" si="20"/>
        <v>375308.5</v>
      </c>
      <c r="K150" s="70">
        <f>(5*Feuil1!$C$11*Feuil1!$C$4^4)/(384*Feuil1!$C$13*J150)</f>
        <v>13.381848342287554</v>
      </c>
      <c r="L150" s="69">
        <f>((((C150*A150*Feuil1!$C$4)-((C150-B150)*D150*Feuil1!$C$4))*10^-9)*Feuil1!$C$14)/(Feuil1!$C$4*10^-3)</f>
        <v>3.6036000000000001</v>
      </c>
    </row>
    <row r="151" spans="1:12">
      <c r="A151" s="57">
        <v>65</v>
      </c>
      <c r="B151" s="37">
        <v>2</v>
      </c>
      <c r="C151" s="8">
        <v>90</v>
      </c>
      <c r="D151" s="7">
        <f t="shared" si="14"/>
        <v>61</v>
      </c>
      <c r="E151" s="5">
        <f t="shared" si="15"/>
        <v>31.5</v>
      </c>
      <c r="F151" s="14">
        <f t="shared" si="16"/>
        <v>32.5</v>
      </c>
      <c r="G151" s="14">
        <f t="shared" si="17"/>
        <v>12158.77435897436</v>
      </c>
      <c r="H151" s="13">
        <f t="shared" si="18"/>
        <v>482</v>
      </c>
      <c r="I151" s="7">
        <f t="shared" si="19"/>
        <v>126</v>
      </c>
      <c r="J151" s="5">
        <f t="shared" si="20"/>
        <v>395160.16666666669</v>
      </c>
      <c r="K151" s="70">
        <f>(5*Feuil1!$C$11*Feuil1!$C$4^4)/(384*Feuil1!$C$13*J151)</f>
        <v>12.709584245134598</v>
      </c>
      <c r="L151" s="69">
        <f>((((C151*A151*Feuil1!$C$4)-((C151-B151)*D151*Feuil1!$C$4))*10^-9)*Feuil1!$C$14)/(Feuil1!$C$4*10^-3)</f>
        <v>3.7596000000000003</v>
      </c>
    </row>
    <row r="152" spans="1:12">
      <c r="A152" s="57">
        <v>65</v>
      </c>
      <c r="B152" s="37">
        <v>2</v>
      </c>
      <c r="C152" s="8">
        <v>95</v>
      </c>
      <c r="D152" s="7">
        <f t="shared" si="14"/>
        <v>61</v>
      </c>
      <c r="E152" s="5">
        <f t="shared" si="15"/>
        <v>31.5</v>
      </c>
      <c r="F152" s="14">
        <f t="shared" si="16"/>
        <v>32.5</v>
      </c>
      <c r="G152" s="14">
        <f t="shared" si="17"/>
        <v>12769.594871794872</v>
      </c>
      <c r="H152" s="13">
        <f t="shared" si="18"/>
        <v>502</v>
      </c>
      <c r="I152" s="7">
        <f t="shared" si="19"/>
        <v>126</v>
      </c>
      <c r="J152" s="5">
        <f t="shared" si="20"/>
        <v>415011.83333333337</v>
      </c>
      <c r="K152" s="70">
        <f>(5*Feuil1!$C$11*Feuil1!$C$4^4)/(384*Feuil1!$C$13*J152)</f>
        <v>12.101634279274995</v>
      </c>
      <c r="L152" s="69">
        <f>((((C152*A152*Feuil1!$C$4)-((C152-B152)*D152*Feuil1!$C$4))*10^-9)*Feuil1!$C$14)/(Feuil1!$C$4*10^-3)</f>
        <v>3.9156000000000009</v>
      </c>
    </row>
    <row r="153" spans="1:12" ht="15.75" thickBot="1">
      <c r="A153" s="35">
        <v>65</v>
      </c>
      <c r="B153" s="38">
        <v>2</v>
      </c>
      <c r="C153" s="39">
        <v>100</v>
      </c>
      <c r="D153" s="36">
        <f t="shared" si="14"/>
        <v>61</v>
      </c>
      <c r="E153" s="59">
        <f t="shared" si="15"/>
        <v>31.5</v>
      </c>
      <c r="F153" s="60">
        <f t="shared" si="16"/>
        <v>32.5</v>
      </c>
      <c r="G153" s="60">
        <f t="shared" si="17"/>
        <v>13380.415384615384</v>
      </c>
      <c r="H153" s="60">
        <f t="shared" si="18"/>
        <v>522</v>
      </c>
      <c r="I153" s="36">
        <f t="shared" si="19"/>
        <v>126</v>
      </c>
      <c r="J153" s="59">
        <f t="shared" si="20"/>
        <v>434863.5</v>
      </c>
      <c r="K153" s="105">
        <f>(5*Feuil1!$C$11*Feuil1!$C$4^4)/(384*Feuil1!$C$13*J153)</f>
        <v>11.549190558810819</v>
      </c>
      <c r="L153" s="106">
        <f>((((C153*A153*Feuil1!$C$4)-((C153-B153)*D153*Feuil1!$C$4))*10^-9)*Feuil1!$C$14)/(Feuil1!$C$4*10^-3)</f>
        <v>4.0716000000000001</v>
      </c>
    </row>
    <row r="154" spans="1:12">
      <c r="A154" s="56">
        <v>70</v>
      </c>
      <c r="B154" s="63">
        <v>2</v>
      </c>
      <c r="C154" s="6">
        <v>10</v>
      </c>
      <c r="D154" s="2">
        <f t="shared" si="14"/>
        <v>66</v>
      </c>
      <c r="E154" s="3">
        <f t="shared" si="15"/>
        <v>34</v>
      </c>
      <c r="F154" s="14">
        <f t="shared" si="16"/>
        <v>35</v>
      </c>
      <c r="G154" s="14">
        <f t="shared" si="17"/>
        <v>2690.5523809523811</v>
      </c>
      <c r="H154" s="14">
        <f t="shared" si="18"/>
        <v>172</v>
      </c>
      <c r="I154" s="2">
        <f t="shared" si="19"/>
        <v>136</v>
      </c>
      <c r="J154" s="3">
        <f t="shared" si="20"/>
        <v>94169.333333333343</v>
      </c>
      <c r="K154" s="70">
        <f>(5*Feuil1!$C$11*Feuil1!$C$4^4)/(384*Feuil1!$C$13*J154)</f>
        <v>53.33287654053791</v>
      </c>
      <c r="L154" s="69">
        <f>((((C154*A154*Feuil1!$C$4)-((C154-B154)*D154*Feuil1!$C$4))*10^-9)*Feuil1!$C$14)/(Feuil1!$C$4*10^-3)</f>
        <v>1.3416000000000003</v>
      </c>
    </row>
    <row r="155" spans="1:12">
      <c r="A155" s="57">
        <v>70</v>
      </c>
      <c r="B155" s="37">
        <v>2</v>
      </c>
      <c r="C155" s="8">
        <v>15</v>
      </c>
      <c r="D155" s="7">
        <f t="shared" si="14"/>
        <v>66</v>
      </c>
      <c r="E155" s="5">
        <f t="shared" si="15"/>
        <v>34</v>
      </c>
      <c r="F155" s="14">
        <f t="shared" si="16"/>
        <v>35</v>
      </c>
      <c r="G155" s="14">
        <f t="shared" si="17"/>
        <v>3351.3142857142857</v>
      </c>
      <c r="H155" s="13">
        <f t="shared" si="18"/>
        <v>192</v>
      </c>
      <c r="I155" s="7">
        <f t="shared" si="19"/>
        <v>136</v>
      </c>
      <c r="J155" s="5">
        <f t="shared" si="20"/>
        <v>117296</v>
      </c>
      <c r="K155" s="70">
        <f>(5*Feuil1!$C$11*Feuil1!$C$4^4)/(384*Feuil1!$C$13*J155)</f>
        <v>42.817499561548807</v>
      </c>
      <c r="L155" s="69">
        <f>((((C155*A155*Feuil1!$C$4)-((C155-B155)*D155*Feuil1!$C$4))*10^-9)*Feuil1!$C$14)/(Feuil1!$C$4*10^-3)</f>
        <v>1.4976</v>
      </c>
    </row>
    <row r="156" spans="1:12">
      <c r="A156" s="57">
        <v>70</v>
      </c>
      <c r="B156" s="37">
        <v>2</v>
      </c>
      <c r="C156" s="8">
        <v>20</v>
      </c>
      <c r="D156" s="7">
        <f t="shared" si="14"/>
        <v>66</v>
      </c>
      <c r="E156" s="5">
        <f t="shared" si="15"/>
        <v>34</v>
      </c>
      <c r="F156" s="14">
        <f t="shared" si="16"/>
        <v>35</v>
      </c>
      <c r="G156" s="14">
        <f t="shared" si="17"/>
        <v>4012.0761904761912</v>
      </c>
      <c r="H156" s="13">
        <f t="shared" si="18"/>
        <v>212</v>
      </c>
      <c r="I156" s="7">
        <f t="shared" si="19"/>
        <v>136</v>
      </c>
      <c r="J156" s="5">
        <f t="shared" si="20"/>
        <v>140422.66666666669</v>
      </c>
      <c r="K156" s="70">
        <f>(5*Feuil1!$C$11*Feuil1!$C$4^4)/(384*Feuil1!$C$13*J156)</f>
        <v>35.76574599949268</v>
      </c>
      <c r="L156" s="69">
        <f>((((C156*A156*Feuil1!$C$4)-((C156-B156)*D156*Feuil1!$C$4))*10^-9)*Feuil1!$C$14)/(Feuil1!$C$4*10^-3)</f>
        <v>1.6536000000000002</v>
      </c>
    </row>
    <row r="157" spans="1:12">
      <c r="A157" s="57">
        <v>70</v>
      </c>
      <c r="B157" s="37">
        <v>2</v>
      </c>
      <c r="C157" s="8">
        <v>25</v>
      </c>
      <c r="D157" s="7">
        <f t="shared" si="14"/>
        <v>66</v>
      </c>
      <c r="E157" s="5">
        <f t="shared" si="15"/>
        <v>34</v>
      </c>
      <c r="F157" s="14">
        <f t="shared" si="16"/>
        <v>35</v>
      </c>
      <c r="G157" s="14">
        <f t="shared" si="17"/>
        <v>4672.8380952380949</v>
      </c>
      <c r="H157" s="13">
        <f t="shared" si="18"/>
        <v>232</v>
      </c>
      <c r="I157" s="7">
        <f t="shared" si="19"/>
        <v>136</v>
      </c>
      <c r="J157" s="5">
        <f t="shared" si="20"/>
        <v>163549.33333333331</v>
      </c>
      <c r="K157" s="70">
        <f>(5*Feuil1!$C$11*Feuil1!$C$4^4)/(384*Feuil1!$C$13*J157)</f>
        <v>30.708296550101679</v>
      </c>
      <c r="L157" s="69">
        <f>((((C157*A157*Feuil1!$C$4)-((C157-B157)*D157*Feuil1!$C$4))*10^-9)*Feuil1!$C$14)/(Feuil1!$C$4*10^-3)</f>
        <v>1.8095999999999999</v>
      </c>
    </row>
    <row r="158" spans="1:12">
      <c r="A158" s="57">
        <v>70</v>
      </c>
      <c r="B158" s="37">
        <v>2</v>
      </c>
      <c r="C158" s="8">
        <v>30</v>
      </c>
      <c r="D158" s="7">
        <f t="shared" si="14"/>
        <v>66</v>
      </c>
      <c r="E158" s="5">
        <f t="shared" si="15"/>
        <v>34</v>
      </c>
      <c r="F158" s="14">
        <f t="shared" si="16"/>
        <v>35</v>
      </c>
      <c r="G158" s="14">
        <f t="shared" si="17"/>
        <v>5333.6</v>
      </c>
      <c r="H158" s="13">
        <f t="shared" si="18"/>
        <v>252</v>
      </c>
      <c r="I158" s="7">
        <f t="shared" si="19"/>
        <v>136</v>
      </c>
      <c r="J158" s="5">
        <f t="shared" si="20"/>
        <v>186676</v>
      </c>
      <c r="K158" s="70">
        <f>(5*Feuil1!$C$11*Feuil1!$C$4^4)/(384*Feuil1!$C$13*J158)</f>
        <v>26.903948169938442</v>
      </c>
      <c r="L158" s="69">
        <f>((((C158*A158*Feuil1!$C$4)-((C158-B158)*D158*Feuil1!$C$4))*10^-9)*Feuil1!$C$14)/(Feuil1!$C$4*10^-3)</f>
        <v>1.9656000000000002</v>
      </c>
    </row>
    <row r="159" spans="1:12">
      <c r="A159" s="57">
        <v>70</v>
      </c>
      <c r="B159" s="37">
        <v>2</v>
      </c>
      <c r="C159" s="8">
        <v>35</v>
      </c>
      <c r="D159" s="7">
        <f t="shared" si="14"/>
        <v>66</v>
      </c>
      <c r="E159" s="5">
        <f t="shared" si="15"/>
        <v>34</v>
      </c>
      <c r="F159" s="14">
        <f t="shared" si="16"/>
        <v>35</v>
      </c>
      <c r="G159" s="14">
        <f t="shared" si="17"/>
        <v>5994.361904761904</v>
      </c>
      <c r="H159" s="13">
        <f t="shared" si="18"/>
        <v>272</v>
      </c>
      <c r="I159" s="7">
        <f t="shared" si="19"/>
        <v>136</v>
      </c>
      <c r="J159" s="5">
        <f t="shared" si="20"/>
        <v>209802.66666666666</v>
      </c>
      <c r="K159" s="70">
        <f>(5*Feuil1!$C$11*Feuil1!$C$4^4)/(384*Feuil1!$C$13*J159)</f>
        <v>23.938310739161697</v>
      </c>
      <c r="L159" s="69">
        <f>((((C159*A159*Feuil1!$C$4)-((C159-B159)*D159*Feuil1!$C$4))*10^-9)*Feuil1!$C$14)/(Feuil1!$C$4*10^-3)</f>
        <v>2.1216000000000004</v>
      </c>
    </row>
    <row r="160" spans="1:12">
      <c r="A160" s="57">
        <v>70</v>
      </c>
      <c r="B160" s="37">
        <v>2</v>
      </c>
      <c r="C160" s="8">
        <v>40</v>
      </c>
      <c r="D160" s="7">
        <f t="shared" si="14"/>
        <v>66</v>
      </c>
      <c r="E160" s="5">
        <f t="shared" si="15"/>
        <v>34</v>
      </c>
      <c r="F160" s="14">
        <f t="shared" si="16"/>
        <v>35</v>
      </c>
      <c r="G160" s="14">
        <f t="shared" si="17"/>
        <v>6655.1238095238095</v>
      </c>
      <c r="H160" s="13">
        <f t="shared" si="18"/>
        <v>292</v>
      </c>
      <c r="I160" s="7">
        <f t="shared" si="19"/>
        <v>136</v>
      </c>
      <c r="J160" s="5">
        <f t="shared" si="20"/>
        <v>232929.33333333334</v>
      </c>
      <c r="K160" s="70">
        <f>(5*Feuil1!$C$11*Feuil1!$C$4^4)/(384*Feuil1!$C$13*J160)</f>
        <v>21.56156700703831</v>
      </c>
      <c r="L160" s="69">
        <f>((((C160*A160*Feuil1!$C$4)-((C160-B160)*D160*Feuil1!$C$4))*10^-9)*Feuil1!$C$14)/(Feuil1!$C$4*10^-3)</f>
        <v>2.2776000000000001</v>
      </c>
    </row>
    <row r="161" spans="1:12">
      <c r="A161" s="57">
        <v>70</v>
      </c>
      <c r="B161" s="37">
        <v>2</v>
      </c>
      <c r="C161" s="8">
        <v>45</v>
      </c>
      <c r="D161" s="7">
        <f t="shared" si="14"/>
        <v>66</v>
      </c>
      <c r="E161" s="5">
        <f t="shared" si="15"/>
        <v>34</v>
      </c>
      <c r="F161" s="14">
        <f t="shared" si="16"/>
        <v>35</v>
      </c>
      <c r="G161" s="14">
        <f t="shared" si="17"/>
        <v>7315.8857142857141</v>
      </c>
      <c r="H161" s="13">
        <f t="shared" si="18"/>
        <v>312</v>
      </c>
      <c r="I161" s="7">
        <f t="shared" si="19"/>
        <v>136</v>
      </c>
      <c r="J161" s="5">
        <f t="shared" si="20"/>
        <v>256056</v>
      </c>
      <c r="K161" s="70">
        <f>(5*Feuil1!$C$11*Feuil1!$C$4^4)/(384*Feuil1!$C$13*J161)</f>
        <v>19.614152484501158</v>
      </c>
      <c r="L161" s="69">
        <f>((((C161*A161*Feuil1!$C$4)-((C161-B161)*D161*Feuil1!$C$4))*10^-9)*Feuil1!$C$14)/(Feuil1!$C$4*10^-3)</f>
        <v>2.4336000000000002</v>
      </c>
    </row>
    <row r="162" spans="1:12">
      <c r="A162" s="57">
        <v>70</v>
      </c>
      <c r="B162" s="37">
        <v>2</v>
      </c>
      <c r="C162" s="8">
        <v>50</v>
      </c>
      <c r="D162" s="7">
        <f t="shared" si="14"/>
        <v>66</v>
      </c>
      <c r="E162" s="5">
        <f t="shared" si="15"/>
        <v>34</v>
      </c>
      <c r="F162" s="14">
        <f t="shared" si="16"/>
        <v>35</v>
      </c>
      <c r="G162" s="14">
        <f t="shared" si="17"/>
        <v>7976.6476190476178</v>
      </c>
      <c r="H162" s="13">
        <f t="shared" si="18"/>
        <v>332</v>
      </c>
      <c r="I162" s="7">
        <f t="shared" si="19"/>
        <v>136</v>
      </c>
      <c r="J162" s="5">
        <f t="shared" si="20"/>
        <v>279182.66666666663</v>
      </c>
      <c r="K162" s="70">
        <f>(5*Feuil1!$C$11*Feuil1!$C$4^4)/(384*Feuil1!$C$13*J162)</f>
        <v>17.989374084487441</v>
      </c>
      <c r="L162" s="69">
        <f>((((C162*A162*Feuil1!$C$4)-((C162-B162)*D162*Feuil1!$C$4))*10^-9)*Feuil1!$C$14)/(Feuil1!$C$4*10^-3)</f>
        <v>2.5896000000000003</v>
      </c>
    </row>
    <row r="163" spans="1:12">
      <c r="A163" s="57">
        <v>70</v>
      </c>
      <c r="B163" s="37">
        <v>2</v>
      </c>
      <c r="C163" s="8">
        <v>55</v>
      </c>
      <c r="D163" s="7">
        <f t="shared" si="14"/>
        <v>66</v>
      </c>
      <c r="E163" s="5">
        <f t="shared" si="15"/>
        <v>34</v>
      </c>
      <c r="F163" s="14">
        <f t="shared" si="16"/>
        <v>35</v>
      </c>
      <c r="G163" s="14">
        <f t="shared" si="17"/>
        <v>8637.4095238095251</v>
      </c>
      <c r="H163" s="13">
        <f t="shared" si="18"/>
        <v>352</v>
      </c>
      <c r="I163" s="7">
        <f t="shared" si="19"/>
        <v>136</v>
      </c>
      <c r="J163" s="5">
        <f t="shared" si="20"/>
        <v>302309.33333333337</v>
      </c>
      <c r="K163" s="70">
        <f>(5*Feuil1!$C$11*Feuil1!$C$4^4)/(384*Feuil1!$C$13*J163)</f>
        <v>16.613186808340114</v>
      </c>
      <c r="L163" s="69">
        <f>((((C163*A163*Feuil1!$C$4)-((C163-B163)*D163*Feuil1!$C$4))*10^-9)*Feuil1!$C$14)/(Feuil1!$C$4*10^-3)</f>
        <v>2.7456</v>
      </c>
    </row>
    <row r="164" spans="1:12">
      <c r="A164" s="57">
        <v>70</v>
      </c>
      <c r="B164" s="37">
        <v>2</v>
      </c>
      <c r="C164" s="8">
        <v>60</v>
      </c>
      <c r="D164" s="7">
        <f t="shared" si="14"/>
        <v>66</v>
      </c>
      <c r="E164" s="5">
        <f t="shared" si="15"/>
        <v>34</v>
      </c>
      <c r="F164" s="14">
        <f t="shared" si="16"/>
        <v>35</v>
      </c>
      <c r="G164" s="14">
        <f t="shared" si="17"/>
        <v>9298.1714285714279</v>
      </c>
      <c r="H164" s="13">
        <f t="shared" si="18"/>
        <v>372</v>
      </c>
      <c r="I164" s="7">
        <f t="shared" si="19"/>
        <v>136</v>
      </c>
      <c r="J164" s="5">
        <f t="shared" si="20"/>
        <v>325436</v>
      </c>
      <c r="K164" s="70">
        <f>(5*Feuil1!$C$11*Feuil1!$C$4^4)/(384*Feuil1!$C$13*J164)</f>
        <v>15.432593285842465</v>
      </c>
      <c r="L164" s="69">
        <f>((((C164*A164*Feuil1!$C$4)-((C164-B164)*D164*Feuil1!$C$4))*10^-9)*Feuil1!$C$14)/(Feuil1!$C$4*10^-3)</f>
        <v>2.9016000000000002</v>
      </c>
    </row>
    <row r="165" spans="1:12">
      <c r="A165" s="57">
        <v>70</v>
      </c>
      <c r="B165" s="37">
        <v>2</v>
      </c>
      <c r="C165" s="8">
        <v>65</v>
      </c>
      <c r="D165" s="7">
        <f t="shared" si="14"/>
        <v>66</v>
      </c>
      <c r="E165" s="5">
        <f t="shared" si="15"/>
        <v>34</v>
      </c>
      <c r="F165" s="14">
        <f t="shared" si="16"/>
        <v>35</v>
      </c>
      <c r="G165" s="14">
        <f t="shared" si="17"/>
        <v>9958.9333333333343</v>
      </c>
      <c r="H165" s="13">
        <f t="shared" si="18"/>
        <v>392</v>
      </c>
      <c r="I165" s="7">
        <f t="shared" si="19"/>
        <v>136</v>
      </c>
      <c r="J165" s="5">
        <f t="shared" si="20"/>
        <v>348562.66666666669</v>
      </c>
      <c r="K165" s="70">
        <f>(5*Feuil1!$C$11*Feuil1!$C$4^4)/(384*Feuil1!$C$13*J165)</f>
        <v>14.408661365258361</v>
      </c>
      <c r="L165" s="69">
        <f>((((C165*A165*Feuil1!$C$4)-((C165-B165)*D165*Feuil1!$C$4))*10^-9)*Feuil1!$C$14)/(Feuil1!$C$4*10^-3)</f>
        <v>3.0576000000000003</v>
      </c>
    </row>
    <row r="166" spans="1:12">
      <c r="A166" s="57">
        <v>70</v>
      </c>
      <c r="B166" s="37">
        <v>2</v>
      </c>
      <c r="C166" s="8">
        <v>70</v>
      </c>
      <c r="D166" s="7">
        <f t="shared" si="14"/>
        <v>66</v>
      </c>
      <c r="E166" s="5">
        <f t="shared" si="15"/>
        <v>34</v>
      </c>
      <c r="F166" s="14">
        <f t="shared" si="16"/>
        <v>35</v>
      </c>
      <c r="G166" s="14">
        <f t="shared" si="17"/>
        <v>10619.695238095237</v>
      </c>
      <c r="H166" s="13">
        <f t="shared" si="18"/>
        <v>412</v>
      </c>
      <c r="I166" s="7">
        <f t="shared" si="19"/>
        <v>136</v>
      </c>
      <c r="J166" s="5">
        <f t="shared" si="20"/>
        <v>371689.33333333331</v>
      </c>
      <c r="K166" s="70">
        <f>(5*Feuil1!$C$11*Feuil1!$C$4^4)/(384*Feuil1!$C$13*J166)</f>
        <v>13.512148394281143</v>
      </c>
      <c r="L166" s="69">
        <f>((((C166*A166*Feuil1!$C$4)-((C166-B166)*D166*Feuil1!$C$4))*10^-9)*Feuil1!$C$14)/(Feuil1!$C$4*10^-3)</f>
        <v>3.2136</v>
      </c>
    </row>
    <row r="167" spans="1:12">
      <c r="A167" s="57">
        <v>70</v>
      </c>
      <c r="B167" s="37">
        <v>2</v>
      </c>
      <c r="C167" s="8">
        <v>75</v>
      </c>
      <c r="D167" s="7">
        <f t="shared" si="14"/>
        <v>66</v>
      </c>
      <c r="E167" s="5">
        <f t="shared" si="15"/>
        <v>34</v>
      </c>
      <c r="F167" s="14">
        <f t="shared" si="16"/>
        <v>35</v>
      </c>
      <c r="G167" s="14">
        <f t="shared" si="17"/>
        <v>11280.457142857143</v>
      </c>
      <c r="H167" s="13">
        <f t="shared" si="18"/>
        <v>432</v>
      </c>
      <c r="I167" s="7">
        <f t="shared" si="19"/>
        <v>136</v>
      </c>
      <c r="J167" s="5">
        <f t="shared" si="20"/>
        <v>394816</v>
      </c>
      <c r="K167" s="70">
        <f>(5*Feuil1!$C$11*Feuil1!$C$4^4)/(384*Feuil1!$C$13*J167)</f>
        <v>12.720663368686752</v>
      </c>
      <c r="L167" s="69">
        <f>((((C167*A167*Feuil1!$C$4)-((C167-B167)*D167*Feuil1!$C$4))*10^-9)*Feuil1!$C$14)/(Feuil1!$C$4*10^-3)</f>
        <v>3.3696000000000002</v>
      </c>
    </row>
    <row r="168" spans="1:12">
      <c r="A168" s="57">
        <v>70</v>
      </c>
      <c r="B168" s="37">
        <v>2</v>
      </c>
      <c r="C168" s="8">
        <v>80</v>
      </c>
      <c r="D168" s="7">
        <f t="shared" si="14"/>
        <v>66</v>
      </c>
      <c r="E168" s="5">
        <f t="shared" si="15"/>
        <v>34</v>
      </c>
      <c r="F168" s="14">
        <f t="shared" si="16"/>
        <v>35</v>
      </c>
      <c r="G168" s="14">
        <f t="shared" si="17"/>
        <v>11941.219047619048</v>
      </c>
      <c r="H168" s="13">
        <f t="shared" si="18"/>
        <v>452</v>
      </c>
      <c r="I168" s="7">
        <f t="shared" si="19"/>
        <v>136</v>
      </c>
      <c r="J168" s="5">
        <f t="shared" si="20"/>
        <v>417942.66666666669</v>
      </c>
      <c r="K168" s="70">
        <f>(5*Feuil1!$C$11*Feuil1!$C$4^4)/(384*Feuil1!$C$13*J168)</f>
        <v>12.016771268239571</v>
      </c>
      <c r="L168" s="69">
        <f>((((C168*A168*Feuil1!$C$4)-((C168-B168)*D168*Feuil1!$C$4))*10^-9)*Feuil1!$C$14)/(Feuil1!$C$4*10^-3)</f>
        <v>3.5256000000000003</v>
      </c>
    </row>
    <row r="169" spans="1:12">
      <c r="A169" s="57">
        <v>70</v>
      </c>
      <c r="B169" s="37">
        <v>2</v>
      </c>
      <c r="C169" s="8">
        <v>85</v>
      </c>
      <c r="D169" s="7">
        <f t="shared" si="14"/>
        <v>66</v>
      </c>
      <c r="E169" s="5">
        <f t="shared" si="15"/>
        <v>34</v>
      </c>
      <c r="F169" s="14">
        <f t="shared" si="16"/>
        <v>35</v>
      </c>
      <c r="G169" s="14">
        <f t="shared" si="17"/>
        <v>12601.980952380953</v>
      </c>
      <c r="H169" s="13">
        <f t="shared" si="18"/>
        <v>472</v>
      </c>
      <c r="I169" s="7">
        <f t="shared" si="19"/>
        <v>136</v>
      </c>
      <c r="J169" s="5">
        <f t="shared" si="20"/>
        <v>441069.33333333331</v>
      </c>
      <c r="K169" s="70">
        <f>(5*Feuil1!$C$11*Feuil1!$C$4^4)/(384*Feuil1!$C$13*J169)</f>
        <v>11.386693766750417</v>
      </c>
      <c r="L169" s="69">
        <f>((((C169*A169*Feuil1!$C$4)-((C169-B169)*D169*Feuil1!$C$4))*10^-9)*Feuil1!$C$14)/(Feuil1!$C$4*10^-3)</f>
        <v>3.6816</v>
      </c>
    </row>
    <row r="170" spans="1:12">
      <c r="A170" s="57">
        <v>70</v>
      </c>
      <c r="B170" s="37">
        <v>2</v>
      </c>
      <c r="C170" s="8">
        <v>90</v>
      </c>
      <c r="D170" s="7">
        <f t="shared" si="14"/>
        <v>66</v>
      </c>
      <c r="E170" s="5">
        <f t="shared" si="15"/>
        <v>34</v>
      </c>
      <c r="F170" s="14">
        <f t="shared" si="16"/>
        <v>35</v>
      </c>
      <c r="G170" s="14">
        <f t="shared" si="17"/>
        <v>13262.742857142857</v>
      </c>
      <c r="H170" s="13">
        <f t="shared" si="18"/>
        <v>492</v>
      </c>
      <c r="I170" s="7">
        <f t="shared" si="19"/>
        <v>136</v>
      </c>
      <c r="J170" s="5">
        <f t="shared" si="20"/>
        <v>464196</v>
      </c>
      <c r="K170" s="70">
        <f>(5*Feuil1!$C$11*Feuil1!$C$4^4)/(384*Feuil1!$C$13*J170)</f>
        <v>10.819398332970186</v>
      </c>
      <c r="L170" s="69">
        <f>((((C170*A170*Feuil1!$C$4)-((C170-B170)*D170*Feuil1!$C$4))*10^-9)*Feuil1!$C$14)/(Feuil1!$C$4*10^-3)</f>
        <v>3.8376000000000001</v>
      </c>
    </row>
    <row r="171" spans="1:12">
      <c r="A171" s="57">
        <v>70</v>
      </c>
      <c r="B171" s="37">
        <v>2</v>
      </c>
      <c r="C171" s="8">
        <v>95</v>
      </c>
      <c r="D171" s="7">
        <f t="shared" si="14"/>
        <v>66</v>
      </c>
      <c r="E171" s="5">
        <f t="shared" si="15"/>
        <v>34</v>
      </c>
      <c r="F171" s="14">
        <f t="shared" si="16"/>
        <v>35</v>
      </c>
      <c r="G171" s="14">
        <f t="shared" si="17"/>
        <v>13923.504761904762</v>
      </c>
      <c r="H171" s="13">
        <f t="shared" si="18"/>
        <v>512</v>
      </c>
      <c r="I171" s="7">
        <f t="shared" si="19"/>
        <v>136</v>
      </c>
      <c r="J171" s="5">
        <f t="shared" si="20"/>
        <v>487322.66666666669</v>
      </c>
      <c r="K171" s="70">
        <f>(5*Feuil1!$C$11*Feuil1!$C$4^4)/(384*Feuil1!$C$13*J171)</f>
        <v>10.305946700416348</v>
      </c>
      <c r="L171" s="69">
        <f>((((C171*A171*Feuil1!$C$4)-((C171-B171)*D171*Feuil1!$C$4))*10^-9)*Feuil1!$C$14)/(Feuil1!$C$4*10^-3)</f>
        <v>3.9936000000000003</v>
      </c>
    </row>
    <row r="172" spans="1:12" ht="15.75" thickBot="1">
      <c r="A172" s="35">
        <v>70</v>
      </c>
      <c r="B172" s="38">
        <v>2</v>
      </c>
      <c r="C172" s="39">
        <v>100</v>
      </c>
      <c r="D172" s="36">
        <f t="shared" si="14"/>
        <v>66</v>
      </c>
      <c r="E172" s="59">
        <f t="shared" si="15"/>
        <v>34</v>
      </c>
      <c r="F172" s="60">
        <f t="shared" si="16"/>
        <v>35</v>
      </c>
      <c r="G172" s="60">
        <f t="shared" si="17"/>
        <v>14584.266666666666</v>
      </c>
      <c r="H172" s="60">
        <f t="shared" si="18"/>
        <v>532</v>
      </c>
      <c r="I172" s="36">
        <f t="shared" si="19"/>
        <v>136</v>
      </c>
      <c r="J172" s="59">
        <f t="shared" si="20"/>
        <v>510449.33333333331</v>
      </c>
      <c r="K172" s="105">
        <f>(5*Feuil1!$C$11*Feuil1!$C$4^4)/(384*Feuil1!$C$13*J172)</f>
        <v>9.8390204484638932</v>
      </c>
      <c r="L172" s="106">
        <f>((((C172*A172*Feuil1!$C$4)-((C172-B172)*D172*Feuil1!$C$4))*10^-9)*Feuil1!$C$14)/(Feuil1!$C$4*10^-3)</f>
        <v>4.1496000000000004</v>
      </c>
    </row>
    <row r="173" spans="1:12">
      <c r="A173" s="56">
        <v>75</v>
      </c>
      <c r="B173" s="63">
        <v>2</v>
      </c>
      <c r="C173" s="6">
        <v>10</v>
      </c>
      <c r="D173" s="2">
        <f t="shared" si="14"/>
        <v>71</v>
      </c>
      <c r="E173" s="3">
        <f t="shared" si="15"/>
        <v>36.5</v>
      </c>
      <c r="F173" s="14">
        <f t="shared" si="16"/>
        <v>37.5</v>
      </c>
      <c r="G173" s="14">
        <f t="shared" si="17"/>
        <v>3012.137777777778</v>
      </c>
      <c r="H173" s="14">
        <f t="shared" si="18"/>
        <v>182</v>
      </c>
      <c r="I173" s="2">
        <f t="shared" si="19"/>
        <v>146</v>
      </c>
      <c r="J173" s="3">
        <f t="shared" si="20"/>
        <v>112955.16666666667</v>
      </c>
      <c r="K173" s="70">
        <f>(5*Feuil1!$C$11*Feuil1!$C$4^4)/(384*Feuil1!$C$13*J173)</f>
        <v>44.462963286950973</v>
      </c>
      <c r="L173" s="69">
        <f>((((C173*A173*Feuil1!$C$4)-((C173-B173)*D173*Feuil1!$C$4))*10^-9)*Feuil1!$C$14)/(Feuil1!$C$4*10^-3)</f>
        <v>1.4196</v>
      </c>
    </row>
    <row r="174" spans="1:12">
      <c r="A174" s="57">
        <v>75</v>
      </c>
      <c r="B174" s="37">
        <v>2</v>
      </c>
      <c r="C174" s="8">
        <v>15</v>
      </c>
      <c r="D174" s="7">
        <f t="shared" si="14"/>
        <v>71</v>
      </c>
      <c r="E174" s="5">
        <f t="shared" si="15"/>
        <v>36.5</v>
      </c>
      <c r="F174" s="14">
        <f t="shared" si="16"/>
        <v>37.5</v>
      </c>
      <c r="G174" s="14">
        <f t="shared" si="17"/>
        <v>3722.8488888888892</v>
      </c>
      <c r="H174" s="13">
        <f t="shared" si="18"/>
        <v>202</v>
      </c>
      <c r="I174" s="7">
        <f t="shared" si="19"/>
        <v>146</v>
      </c>
      <c r="J174" s="5">
        <f t="shared" si="20"/>
        <v>139606.83333333334</v>
      </c>
      <c r="K174" s="70">
        <f>(5*Feuil1!$C$11*Feuil1!$C$4^4)/(384*Feuil1!$C$13*J174)</f>
        <v>35.974753589459652</v>
      </c>
      <c r="L174" s="69">
        <f>((((C174*A174*Feuil1!$C$4)-((C174-B174)*D174*Feuil1!$C$4))*10^-9)*Feuil1!$C$14)/(Feuil1!$C$4*10^-3)</f>
        <v>1.5755999999999999</v>
      </c>
    </row>
    <row r="175" spans="1:12">
      <c r="A175" s="57">
        <v>75</v>
      </c>
      <c r="B175" s="37">
        <v>2</v>
      </c>
      <c r="C175" s="8">
        <v>20</v>
      </c>
      <c r="D175" s="7">
        <f t="shared" si="14"/>
        <v>71</v>
      </c>
      <c r="E175" s="5">
        <f t="shared" si="15"/>
        <v>36.5</v>
      </c>
      <c r="F175" s="14">
        <f t="shared" si="16"/>
        <v>37.5</v>
      </c>
      <c r="G175" s="14">
        <f t="shared" si="17"/>
        <v>4433.5600000000004</v>
      </c>
      <c r="H175" s="13">
        <f t="shared" si="18"/>
        <v>222</v>
      </c>
      <c r="I175" s="7">
        <f t="shared" si="19"/>
        <v>146</v>
      </c>
      <c r="J175" s="5">
        <f t="shared" si="20"/>
        <v>166258.5</v>
      </c>
      <c r="K175" s="70">
        <f>(5*Feuil1!$C$11*Feuil1!$C$4^4)/(384*Feuil1!$C$13*J175)</f>
        <v>30.207907737477655</v>
      </c>
      <c r="L175" s="69">
        <f>((((C175*A175*Feuil1!$C$4)-((C175-B175)*D175*Feuil1!$C$4))*10^-9)*Feuil1!$C$14)/(Feuil1!$C$4*10^-3)</f>
        <v>1.7316</v>
      </c>
    </row>
    <row r="176" spans="1:12">
      <c r="A176" s="57">
        <v>75</v>
      </c>
      <c r="B176" s="37">
        <v>2</v>
      </c>
      <c r="C176" s="8">
        <v>25</v>
      </c>
      <c r="D176" s="7">
        <f t="shared" si="14"/>
        <v>71</v>
      </c>
      <c r="E176" s="5">
        <f t="shared" si="15"/>
        <v>36.5</v>
      </c>
      <c r="F176" s="14">
        <f t="shared" si="16"/>
        <v>37.5</v>
      </c>
      <c r="G176" s="14">
        <f t="shared" si="17"/>
        <v>5144.2711111111121</v>
      </c>
      <c r="H176" s="13">
        <f t="shared" si="18"/>
        <v>242</v>
      </c>
      <c r="I176" s="7">
        <f t="shared" si="19"/>
        <v>146</v>
      </c>
      <c r="J176" s="5">
        <f t="shared" si="20"/>
        <v>192910.16666666669</v>
      </c>
      <c r="K176" s="70">
        <f>(5*Feuil1!$C$11*Feuil1!$C$4^4)/(384*Feuil1!$C$13*J176)</f>
        <v>26.034508783819557</v>
      </c>
      <c r="L176" s="69">
        <f>((((C176*A176*Feuil1!$C$4)-((C176-B176)*D176*Feuil1!$C$4))*10^-9)*Feuil1!$C$14)/(Feuil1!$C$4*10^-3)</f>
        <v>1.8876000000000002</v>
      </c>
    </row>
    <row r="177" spans="1:12">
      <c r="A177" s="57">
        <v>75</v>
      </c>
      <c r="B177" s="37">
        <v>2</v>
      </c>
      <c r="C177" s="8">
        <v>30</v>
      </c>
      <c r="D177" s="7">
        <f t="shared" si="14"/>
        <v>71</v>
      </c>
      <c r="E177" s="5">
        <f t="shared" si="15"/>
        <v>36.5</v>
      </c>
      <c r="F177" s="14">
        <f t="shared" si="16"/>
        <v>37.5</v>
      </c>
      <c r="G177" s="14">
        <f t="shared" si="17"/>
        <v>5854.9822222222228</v>
      </c>
      <c r="H177" s="13">
        <f t="shared" si="18"/>
        <v>262</v>
      </c>
      <c r="I177" s="7">
        <f t="shared" si="19"/>
        <v>146</v>
      </c>
      <c r="J177" s="5">
        <f t="shared" si="20"/>
        <v>219561.83333333334</v>
      </c>
      <c r="K177" s="70">
        <f>(5*Feuil1!$C$11*Feuil1!$C$4^4)/(384*Feuil1!$C$13*J177)</f>
        <v>22.874291730597207</v>
      </c>
      <c r="L177" s="69">
        <f>((((C177*A177*Feuil1!$C$4)-((C177-B177)*D177*Feuil1!$C$4))*10^-9)*Feuil1!$C$14)/(Feuil1!$C$4*10^-3)</f>
        <v>2.0436000000000001</v>
      </c>
    </row>
    <row r="178" spans="1:12">
      <c r="A178" s="57">
        <v>75</v>
      </c>
      <c r="B178" s="37">
        <v>2</v>
      </c>
      <c r="C178" s="8">
        <v>35</v>
      </c>
      <c r="D178" s="7">
        <f t="shared" si="14"/>
        <v>71</v>
      </c>
      <c r="E178" s="5">
        <f t="shared" si="15"/>
        <v>36.5</v>
      </c>
      <c r="F178" s="14">
        <f t="shared" si="16"/>
        <v>37.5</v>
      </c>
      <c r="G178" s="14">
        <f t="shared" si="17"/>
        <v>6565.6933333333336</v>
      </c>
      <c r="H178" s="13">
        <f t="shared" si="18"/>
        <v>282</v>
      </c>
      <c r="I178" s="7">
        <f t="shared" si="19"/>
        <v>146</v>
      </c>
      <c r="J178" s="5">
        <f t="shared" si="20"/>
        <v>246213.5</v>
      </c>
      <c r="K178" s="70">
        <f>(5*Feuil1!$C$11*Feuil1!$C$4^4)/(384*Feuil1!$C$13*J178)</f>
        <v>20.398237418222106</v>
      </c>
      <c r="L178" s="69">
        <f>((((C178*A178*Feuil1!$C$4)-((C178-B178)*D178*Feuil1!$C$4))*10^-9)*Feuil1!$C$14)/(Feuil1!$C$4*10^-3)</f>
        <v>2.1996000000000002</v>
      </c>
    </row>
    <row r="179" spans="1:12">
      <c r="A179" s="57">
        <v>75</v>
      </c>
      <c r="B179" s="37">
        <v>2</v>
      </c>
      <c r="C179" s="8">
        <v>40</v>
      </c>
      <c r="D179" s="7">
        <f t="shared" si="14"/>
        <v>71</v>
      </c>
      <c r="E179" s="5">
        <f t="shared" si="15"/>
        <v>36.5</v>
      </c>
      <c r="F179" s="14">
        <f t="shared" si="16"/>
        <v>37.5</v>
      </c>
      <c r="G179" s="14">
        <f t="shared" si="17"/>
        <v>7276.4044444444453</v>
      </c>
      <c r="H179" s="13">
        <f t="shared" si="18"/>
        <v>302</v>
      </c>
      <c r="I179" s="7">
        <f t="shared" si="19"/>
        <v>146</v>
      </c>
      <c r="J179" s="5">
        <f t="shared" si="20"/>
        <v>272865.16666666669</v>
      </c>
      <c r="K179" s="70">
        <f>(5*Feuil1!$C$11*Feuil1!$C$4^4)/(384*Feuil1!$C$13*J179)</f>
        <v>18.405872357854747</v>
      </c>
      <c r="L179" s="69">
        <f>((((C179*A179*Feuil1!$C$4)-((C179-B179)*D179*Feuil1!$C$4))*10^-9)*Feuil1!$C$14)/(Feuil1!$C$4*10^-3)</f>
        <v>2.3555999999999999</v>
      </c>
    </row>
    <row r="180" spans="1:12">
      <c r="A180" s="57">
        <v>75</v>
      </c>
      <c r="B180" s="37">
        <v>2</v>
      </c>
      <c r="C180" s="8">
        <v>45</v>
      </c>
      <c r="D180" s="7">
        <f t="shared" si="14"/>
        <v>71</v>
      </c>
      <c r="E180" s="5">
        <f t="shared" si="15"/>
        <v>36.5</v>
      </c>
      <c r="F180" s="14">
        <f t="shared" si="16"/>
        <v>37.5</v>
      </c>
      <c r="G180" s="14">
        <f t="shared" si="17"/>
        <v>7987.1155555555551</v>
      </c>
      <c r="H180" s="13">
        <f t="shared" si="18"/>
        <v>322</v>
      </c>
      <c r="I180" s="7">
        <f t="shared" si="19"/>
        <v>146</v>
      </c>
      <c r="J180" s="5">
        <f t="shared" si="20"/>
        <v>299516.83333333331</v>
      </c>
      <c r="K180" s="70">
        <f>(5*Feuil1!$C$11*Feuil1!$C$4^4)/(384*Feuil1!$C$13*J180)</f>
        <v>16.768077348701365</v>
      </c>
      <c r="L180" s="69">
        <f>((((C180*A180*Feuil1!$C$4)-((C180-B180)*D180*Feuil1!$C$4))*10^-9)*Feuil1!$C$14)/(Feuil1!$C$4*10^-3)</f>
        <v>2.5116000000000001</v>
      </c>
    </row>
    <row r="181" spans="1:12">
      <c r="A181" s="57">
        <v>75</v>
      </c>
      <c r="B181" s="37">
        <v>2</v>
      </c>
      <c r="C181" s="8">
        <v>50</v>
      </c>
      <c r="D181" s="7">
        <f t="shared" si="14"/>
        <v>71</v>
      </c>
      <c r="E181" s="5">
        <f t="shared" si="15"/>
        <v>36.5</v>
      </c>
      <c r="F181" s="14">
        <f t="shared" si="16"/>
        <v>37.5</v>
      </c>
      <c r="G181" s="14">
        <f t="shared" si="17"/>
        <v>8697.8266666666659</v>
      </c>
      <c r="H181" s="13">
        <f t="shared" si="18"/>
        <v>342</v>
      </c>
      <c r="I181" s="7">
        <f t="shared" si="19"/>
        <v>146</v>
      </c>
      <c r="J181" s="5">
        <f t="shared" si="20"/>
        <v>326168.5</v>
      </c>
      <c r="K181" s="70">
        <f>(5*Feuil1!$C$11*Feuil1!$C$4^4)/(384*Feuil1!$C$13*J181)</f>
        <v>15.397935203955711</v>
      </c>
      <c r="L181" s="69">
        <f>((((C181*A181*Feuil1!$C$4)-((C181-B181)*D181*Feuil1!$C$4))*10^-9)*Feuil1!$C$14)/(Feuil1!$C$4*10^-3)</f>
        <v>2.6676000000000002</v>
      </c>
    </row>
    <row r="182" spans="1:12">
      <c r="A182" s="57">
        <v>75</v>
      </c>
      <c r="B182" s="37">
        <v>2</v>
      </c>
      <c r="C182" s="8">
        <v>55</v>
      </c>
      <c r="D182" s="7">
        <f t="shared" si="14"/>
        <v>71</v>
      </c>
      <c r="E182" s="5">
        <f t="shared" si="15"/>
        <v>36.5</v>
      </c>
      <c r="F182" s="14">
        <f t="shared" si="16"/>
        <v>37.5</v>
      </c>
      <c r="G182" s="14">
        <f t="shared" si="17"/>
        <v>9408.5377777777776</v>
      </c>
      <c r="H182" s="13">
        <f t="shared" si="18"/>
        <v>362</v>
      </c>
      <c r="I182" s="7">
        <f t="shared" si="19"/>
        <v>146</v>
      </c>
      <c r="J182" s="5">
        <f t="shared" si="20"/>
        <v>352820.16666666663</v>
      </c>
      <c r="K182" s="70">
        <f>(5*Feuil1!$C$11*Feuil1!$C$4^4)/(384*Feuil1!$C$13*J182)</f>
        <v>14.234791270637201</v>
      </c>
      <c r="L182" s="69">
        <f>((((C182*A182*Feuil1!$C$4)-((C182-B182)*D182*Feuil1!$C$4))*10^-9)*Feuil1!$C$14)/(Feuil1!$C$4*10^-3)</f>
        <v>2.8236000000000003</v>
      </c>
    </row>
    <row r="183" spans="1:12">
      <c r="A183" s="57">
        <v>75</v>
      </c>
      <c r="B183" s="37">
        <v>2</v>
      </c>
      <c r="C183" s="8">
        <v>60</v>
      </c>
      <c r="D183" s="7">
        <f t="shared" si="14"/>
        <v>71</v>
      </c>
      <c r="E183" s="5">
        <f t="shared" si="15"/>
        <v>36.5</v>
      </c>
      <c r="F183" s="14">
        <f t="shared" si="16"/>
        <v>37.5</v>
      </c>
      <c r="G183" s="14">
        <f t="shared" si="17"/>
        <v>10119.248888888889</v>
      </c>
      <c r="H183" s="13">
        <f t="shared" si="18"/>
        <v>382</v>
      </c>
      <c r="I183" s="7">
        <f t="shared" si="19"/>
        <v>146</v>
      </c>
      <c r="J183" s="5">
        <f t="shared" si="20"/>
        <v>379471.83333333331</v>
      </c>
      <c r="K183" s="70">
        <f>(5*Feuil1!$C$11*Feuil1!$C$4^4)/(384*Feuil1!$C$13*J183)</f>
        <v>13.235030870287945</v>
      </c>
      <c r="L183" s="69">
        <f>((((C183*A183*Feuil1!$C$4)-((C183-B183)*D183*Feuil1!$C$4))*10^-9)*Feuil1!$C$14)/(Feuil1!$C$4*10^-3)</f>
        <v>2.9796</v>
      </c>
    </row>
    <row r="184" spans="1:12">
      <c r="A184" s="57">
        <v>75</v>
      </c>
      <c r="B184" s="37">
        <v>2</v>
      </c>
      <c r="C184" s="8">
        <v>65</v>
      </c>
      <c r="D184" s="7">
        <f t="shared" si="14"/>
        <v>71</v>
      </c>
      <c r="E184" s="5">
        <f t="shared" si="15"/>
        <v>36.5</v>
      </c>
      <c r="F184" s="14">
        <f t="shared" si="16"/>
        <v>37.5</v>
      </c>
      <c r="G184" s="14">
        <f t="shared" si="17"/>
        <v>10829.96</v>
      </c>
      <c r="H184" s="13">
        <f t="shared" si="18"/>
        <v>402</v>
      </c>
      <c r="I184" s="7">
        <f t="shared" si="19"/>
        <v>146</v>
      </c>
      <c r="J184" s="5">
        <f t="shared" si="20"/>
        <v>406123.5</v>
      </c>
      <c r="K184" s="70">
        <f>(5*Feuil1!$C$11*Feuil1!$C$4^4)/(384*Feuil1!$C$13*J184)</f>
        <v>12.366488096777037</v>
      </c>
      <c r="L184" s="69">
        <f>((((C184*A184*Feuil1!$C$4)-((C184-B184)*D184*Feuil1!$C$4))*10^-9)*Feuil1!$C$14)/(Feuil1!$C$4*10^-3)</f>
        <v>3.1356000000000002</v>
      </c>
    </row>
    <row r="185" spans="1:12">
      <c r="A185" s="57">
        <v>75</v>
      </c>
      <c r="B185" s="37">
        <v>2</v>
      </c>
      <c r="C185" s="8">
        <v>70</v>
      </c>
      <c r="D185" s="7">
        <f t="shared" si="14"/>
        <v>71</v>
      </c>
      <c r="E185" s="5">
        <f t="shared" si="15"/>
        <v>36.5</v>
      </c>
      <c r="F185" s="14">
        <f t="shared" si="16"/>
        <v>37.5</v>
      </c>
      <c r="G185" s="14">
        <f t="shared" si="17"/>
        <v>11540.671111111111</v>
      </c>
      <c r="H185" s="13">
        <f t="shared" si="18"/>
        <v>422</v>
      </c>
      <c r="I185" s="7">
        <f t="shared" si="19"/>
        <v>146</v>
      </c>
      <c r="J185" s="5">
        <f t="shared" si="20"/>
        <v>432775.16666666663</v>
      </c>
      <c r="K185" s="70">
        <f>(5*Feuil1!$C$11*Feuil1!$C$4^4)/(384*Feuil1!$C$13*J185)</f>
        <v>11.60492055783722</v>
      </c>
      <c r="L185" s="69">
        <f>((((C185*A185*Feuil1!$C$4)-((C185-B185)*D185*Feuil1!$C$4))*10^-9)*Feuil1!$C$14)/(Feuil1!$C$4*10^-3)</f>
        <v>3.2916000000000003</v>
      </c>
    </row>
    <row r="186" spans="1:12">
      <c r="A186" s="57">
        <v>75</v>
      </c>
      <c r="B186" s="37">
        <v>2</v>
      </c>
      <c r="C186" s="8">
        <v>75</v>
      </c>
      <c r="D186" s="7">
        <f t="shared" si="14"/>
        <v>71</v>
      </c>
      <c r="E186" s="5">
        <f t="shared" si="15"/>
        <v>36.5</v>
      </c>
      <c r="F186" s="14">
        <f t="shared" si="16"/>
        <v>37.5</v>
      </c>
      <c r="G186" s="14">
        <f t="shared" si="17"/>
        <v>12251.382222222222</v>
      </c>
      <c r="H186" s="13">
        <f t="shared" si="18"/>
        <v>442</v>
      </c>
      <c r="I186" s="7">
        <f t="shared" si="19"/>
        <v>146</v>
      </c>
      <c r="J186" s="5">
        <f t="shared" si="20"/>
        <v>459426.83333333331</v>
      </c>
      <c r="K186" s="70">
        <f>(5*Feuil1!$C$11*Feuil1!$C$4^4)/(384*Feuil1!$C$13*J186)</f>
        <v>10.931711132613634</v>
      </c>
      <c r="L186" s="69">
        <f>((((C186*A186*Feuil1!$C$4)-((C186-B186)*D186*Feuil1!$C$4))*10^-9)*Feuil1!$C$14)/(Feuil1!$C$4*10^-3)</f>
        <v>3.4476</v>
      </c>
    </row>
    <row r="187" spans="1:12">
      <c r="A187" s="57">
        <v>75</v>
      </c>
      <c r="B187" s="37">
        <v>2</v>
      </c>
      <c r="C187" s="8">
        <v>80</v>
      </c>
      <c r="D187" s="7">
        <f t="shared" si="14"/>
        <v>71</v>
      </c>
      <c r="E187" s="5">
        <f t="shared" si="15"/>
        <v>36.5</v>
      </c>
      <c r="F187" s="14">
        <f t="shared" si="16"/>
        <v>37.5</v>
      </c>
      <c r="G187" s="14">
        <f t="shared" si="17"/>
        <v>12962.093333333334</v>
      </c>
      <c r="H187" s="13">
        <f t="shared" si="18"/>
        <v>462</v>
      </c>
      <c r="I187" s="7">
        <f t="shared" si="19"/>
        <v>146</v>
      </c>
      <c r="J187" s="5">
        <f t="shared" si="20"/>
        <v>486078.5</v>
      </c>
      <c r="K187" s="70">
        <f>(5*Feuil1!$C$11*Feuil1!$C$4^4)/(384*Feuil1!$C$13*J187)</f>
        <v>10.332325804518053</v>
      </c>
      <c r="L187" s="69">
        <f>((((C187*A187*Feuil1!$C$4)-((C187-B187)*D187*Feuil1!$C$4))*10^-9)*Feuil1!$C$14)/(Feuil1!$C$4*10^-3)</f>
        <v>3.6036000000000001</v>
      </c>
    </row>
    <row r="188" spans="1:12">
      <c r="A188" s="57">
        <v>75</v>
      </c>
      <c r="B188" s="37">
        <v>2</v>
      </c>
      <c r="C188" s="8">
        <v>85</v>
      </c>
      <c r="D188" s="7">
        <f t="shared" si="14"/>
        <v>71</v>
      </c>
      <c r="E188" s="5">
        <f t="shared" si="15"/>
        <v>36.5</v>
      </c>
      <c r="F188" s="14">
        <f t="shared" si="16"/>
        <v>37.5</v>
      </c>
      <c r="G188" s="14">
        <f t="shared" si="17"/>
        <v>13672.804444444444</v>
      </c>
      <c r="H188" s="13">
        <f t="shared" si="18"/>
        <v>482</v>
      </c>
      <c r="I188" s="7">
        <f t="shared" si="19"/>
        <v>146</v>
      </c>
      <c r="J188" s="5">
        <f t="shared" si="20"/>
        <v>512730.16666666663</v>
      </c>
      <c r="K188" s="70">
        <f>(5*Feuil1!$C$11*Feuil1!$C$4^4)/(384*Feuil1!$C$13*J188)</f>
        <v>9.795252464317187</v>
      </c>
      <c r="L188" s="69">
        <f>((((C188*A188*Feuil1!$C$4)-((C188-B188)*D188*Feuil1!$C$4))*10^-9)*Feuil1!$C$14)/(Feuil1!$C$4*10^-3)</f>
        <v>3.7596000000000003</v>
      </c>
    </row>
    <row r="189" spans="1:12">
      <c r="A189" s="57">
        <v>75</v>
      </c>
      <c r="B189" s="37">
        <v>2</v>
      </c>
      <c r="C189" s="8">
        <v>90</v>
      </c>
      <c r="D189" s="7">
        <f t="shared" si="14"/>
        <v>71</v>
      </c>
      <c r="E189" s="5">
        <f t="shared" si="15"/>
        <v>36.5</v>
      </c>
      <c r="F189" s="14">
        <f t="shared" si="16"/>
        <v>37.5</v>
      </c>
      <c r="G189" s="14">
        <f t="shared" si="17"/>
        <v>14383.515555555556</v>
      </c>
      <c r="H189" s="13">
        <f t="shared" si="18"/>
        <v>502</v>
      </c>
      <c r="I189" s="7">
        <f t="shared" si="19"/>
        <v>146</v>
      </c>
      <c r="J189" s="5">
        <f t="shared" si="20"/>
        <v>539381.83333333337</v>
      </c>
      <c r="K189" s="70">
        <f>(5*Feuil1!$C$11*Feuil1!$C$4^4)/(384*Feuil1!$C$13*J189)</f>
        <v>9.3112543252224764</v>
      </c>
      <c r="L189" s="69">
        <f>((((C189*A189*Feuil1!$C$4)-((C189-B189)*D189*Feuil1!$C$4))*10^-9)*Feuil1!$C$14)/(Feuil1!$C$4*10^-3)</f>
        <v>3.9156000000000009</v>
      </c>
    </row>
    <row r="190" spans="1:12">
      <c r="A190" s="57">
        <v>75</v>
      </c>
      <c r="B190" s="37">
        <v>2</v>
      </c>
      <c r="C190" s="8">
        <v>95</v>
      </c>
      <c r="D190" s="7">
        <f t="shared" si="14"/>
        <v>71</v>
      </c>
      <c r="E190" s="5">
        <f t="shared" si="15"/>
        <v>36.5</v>
      </c>
      <c r="F190" s="14">
        <f t="shared" si="16"/>
        <v>37.5</v>
      </c>
      <c r="G190" s="14">
        <f t="shared" si="17"/>
        <v>15094.226666666667</v>
      </c>
      <c r="H190" s="13">
        <f t="shared" si="18"/>
        <v>522</v>
      </c>
      <c r="I190" s="7">
        <f t="shared" si="19"/>
        <v>146</v>
      </c>
      <c r="J190" s="5">
        <f t="shared" si="20"/>
        <v>566033.5</v>
      </c>
      <c r="K190" s="70">
        <f>(5*Feuil1!$C$11*Feuil1!$C$4^4)/(384*Feuil1!$C$13*J190)</f>
        <v>8.8728342555192032</v>
      </c>
      <c r="L190" s="69">
        <f>((((C190*A190*Feuil1!$C$4)-((C190-B190)*D190*Feuil1!$C$4))*10^-9)*Feuil1!$C$14)/(Feuil1!$C$4*10^-3)</f>
        <v>4.0716000000000001</v>
      </c>
    </row>
    <row r="191" spans="1:12" ht="15.75" thickBot="1">
      <c r="A191" s="35">
        <v>75</v>
      </c>
      <c r="B191" s="38">
        <v>2</v>
      </c>
      <c r="C191" s="39">
        <v>100</v>
      </c>
      <c r="D191" s="36">
        <f t="shared" si="14"/>
        <v>71</v>
      </c>
      <c r="E191" s="59">
        <f t="shared" si="15"/>
        <v>36.5</v>
      </c>
      <c r="F191" s="60">
        <f t="shared" si="16"/>
        <v>37.5</v>
      </c>
      <c r="G191" s="60">
        <f t="shared" si="17"/>
        <v>15804.937777777779</v>
      </c>
      <c r="H191" s="60">
        <f t="shared" si="18"/>
        <v>542</v>
      </c>
      <c r="I191" s="36">
        <f t="shared" si="19"/>
        <v>146</v>
      </c>
      <c r="J191" s="59">
        <f t="shared" si="20"/>
        <v>592685.16666666674</v>
      </c>
      <c r="K191" s="105">
        <f>(5*Feuil1!$C$11*Feuil1!$C$4^4)/(384*Feuil1!$C$13*J191)</f>
        <v>8.4738436374535464</v>
      </c>
      <c r="L191" s="106">
        <f>((((C191*A191*Feuil1!$C$4)-((C191-B191)*D191*Feuil1!$C$4))*10^-9)*Feuil1!$C$14)/(Feuil1!$C$4*10^-3)</f>
        <v>4.2275999999999998</v>
      </c>
    </row>
    <row r="192" spans="1:12">
      <c r="A192" s="56">
        <v>80</v>
      </c>
      <c r="B192" s="63">
        <v>2</v>
      </c>
      <c r="C192" s="6">
        <v>10</v>
      </c>
      <c r="D192" s="2">
        <f t="shared" si="14"/>
        <v>76</v>
      </c>
      <c r="E192" s="3">
        <f t="shared" si="15"/>
        <v>39</v>
      </c>
      <c r="F192" s="14">
        <f t="shared" si="16"/>
        <v>40</v>
      </c>
      <c r="G192" s="14">
        <f t="shared" si="17"/>
        <v>3350.4</v>
      </c>
      <c r="H192" s="14">
        <f t="shared" si="18"/>
        <v>192</v>
      </c>
      <c r="I192" s="2">
        <f t="shared" si="19"/>
        <v>156</v>
      </c>
      <c r="J192" s="3">
        <f t="shared" si="20"/>
        <v>134016</v>
      </c>
      <c r="K192" s="70">
        <f>(5*Feuil1!$C$11*Feuil1!$C$4^4)/(384*Feuil1!$C$13*J192)</f>
        <v>37.475535970118706</v>
      </c>
      <c r="L192" s="69">
        <f>((((C192*A192*Feuil1!$C$4)-((C192-B192)*D192*Feuil1!$C$4))*10^-9)*Feuil1!$C$14)/(Feuil1!$C$4*10^-3)</f>
        <v>1.4976</v>
      </c>
    </row>
    <row r="193" spans="1:12">
      <c r="A193" s="57">
        <v>80</v>
      </c>
      <c r="B193" s="37">
        <v>2</v>
      </c>
      <c r="C193" s="8">
        <v>15</v>
      </c>
      <c r="D193" s="7">
        <f t="shared" si="14"/>
        <v>76</v>
      </c>
      <c r="E193" s="5">
        <f t="shared" si="15"/>
        <v>39</v>
      </c>
      <c r="F193" s="14">
        <f t="shared" si="16"/>
        <v>40</v>
      </c>
      <c r="G193" s="14">
        <f t="shared" si="17"/>
        <v>4111.0666666666675</v>
      </c>
      <c r="H193" s="13">
        <f t="shared" si="18"/>
        <v>212</v>
      </c>
      <c r="I193" s="7">
        <f t="shared" si="19"/>
        <v>156</v>
      </c>
      <c r="J193" s="5">
        <f t="shared" si="20"/>
        <v>164442.66666666669</v>
      </c>
      <c r="K193" s="70">
        <f>(5*Feuil1!$C$11*Feuil1!$C$4^4)/(384*Feuil1!$C$13*J193)</f>
        <v>30.541474000491121</v>
      </c>
      <c r="L193" s="69">
        <f>((((C193*A193*Feuil1!$C$4)-((C193-B193)*D193*Feuil1!$C$4))*10^-9)*Feuil1!$C$14)/(Feuil1!$C$4*10^-3)</f>
        <v>1.6536000000000002</v>
      </c>
    </row>
    <row r="194" spans="1:12">
      <c r="A194" s="57">
        <v>80</v>
      </c>
      <c r="B194" s="37">
        <v>2</v>
      </c>
      <c r="C194" s="8">
        <v>20</v>
      </c>
      <c r="D194" s="7">
        <f t="shared" ref="D194:D257" si="21">A194-(2*B194)</f>
        <v>76</v>
      </c>
      <c r="E194" s="5">
        <f t="shared" ref="E194:E257" si="22">(A194/2)-(B194/2)</f>
        <v>39</v>
      </c>
      <c r="F194" s="14">
        <f t="shared" ref="F194:F257" si="23">A194/2</f>
        <v>40</v>
      </c>
      <c r="G194" s="14">
        <f t="shared" ref="G194:G257" si="24">J194/F194</f>
        <v>4871.7333333333336</v>
      </c>
      <c r="H194" s="13">
        <f t="shared" ref="H194:H257" si="25">(C194*B194)*2+(D194*B194)</f>
        <v>232</v>
      </c>
      <c r="I194" s="7">
        <f t="shared" ref="I194:I257" si="26">H194-(2*C194*B194)+B194*B194</f>
        <v>156</v>
      </c>
      <c r="J194" s="5">
        <f t="shared" ref="J194:J257" si="27">2*(C194*B194^3/12+(C194*B194*(E194)^2))+B194*D194^3/12</f>
        <v>194869.33333333334</v>
      </c>
      <c r="K194" s="70">
        <f>(5*Feuil1!$C$11*Feuil1!$C$4^4)/(384*Feuil1!$C$13*J194)</f>
        <v>25.772764460483412</v>
      </c>
      <c r="L194" s="69">
        <f>((((C194*A194*Feuil1!$C$4)-((C194-B194)*D194*Feuil1!$C$4))*10^-9)*Feuil1!$C$14)/(Feuil1!$C$4*10^-3)</f>
        <v>1.8095999999999999</v>
      </c>
    </row>
    <row r="195" spans="1:12">
      <c r="A195" s="57">
        <v>80</v>
      </c>
      <c r="B195" s="37">
        <v>2</v>
      </c>
      <c r="C195" s="8">
        <v>25</v>
      </c>
      <c r="D195" s="7">
        <f t="shared" si="21"/>
        <v>76</v>
      </c>
      <c r="E195" s="5">
        <f t="shared" si="22"/>
        <v>39</v>
      </c>
      <c r="F195" s="14">
        <f t="shared" si="23"/>
        <v>40</v>
      </c>
      <c r="G195" s="14">
        <f t="shared" si="24"/>
        <v>5632.4</v>
      </c>
      <c r="H195" s="13">
        <f t="shared" si="25"/>
        <v>252</v>
      </c>
      <c r="I195" s="7">
        <f t="shared" si="26"/>
        <v>156</v>
      </c>
      <c r="J195" s="5">
        <f t="shared" si="27"/>
        <v>225296</v>
      </c>
      <c r="K195" s="70">
        <f>(5*Feuil1!$C$11*Feuil1!$C$4^4)/(384*Feuil1!$C$13*J195)</f>
        <v>22.292102072701816</v>
      </c>
      <c r="L195" s="69">
        <f>((((C195*A195*Feuil1!$C$4)-((C195-B195)*D195*Feuil1!$C$4))*10^-9)*Feuil1!$C$14)/(Feuil1!$C$4*10^-3)</f>
        <v>1.9656000000000002</v>
      </c>
    </row>
    <row r="196" spans="1:12">
      <c r="A196" s="57">
        <v>80</v>
      </c>
      <c r="B196" s="37">
        <v>2</v>
      </c>
      <c r="C196" s="8">
        <v>30</v>
      </c>
      <c r="D196" s="7">
        <f t="shared" si="21"/>
        <v>76</v>
      </c>
      <c r="E196" s="5">
        <f t="shared" si="22"/>
        <v>39</v>
      </c>
      <c r="F196" s="14">
        <f t="shared" si="23"/>
        <v>40</v>
      </c>
      <c r="G196" s="14">
        <f t="shared" si="24"/>
        <v>6393.0666666666675</v>
      </c>
      <c r="H196" s="13">
        <f t="shared" si="25"/>
        <v>272</v>
      </c>
      <c r="I196" s="7">
        <f t="shared" si="26"/>
        <v>156</v>
      </c>
      <c r="J196" s="5">
        <f t="shared" si="27"/>
        <v>255722.66666666669</v>
      </c>
      <c r="K196" s="70">
        <f>(5*Feuil1!$C$11*Feuil1!$C$4^4)/(384*Feuil1!$C$13*J196)</f>
        <v>19.639719443087152</v>
      </c>
      <c r="L196" s="69">
        <f>((((C196*A196*Feuil1!$C$4)-((C196-B196)*D196*Feuil1!$C$4))*10^-9)*Feuil1!$C$14)/(Feuil1!$C$4*10^-3)</f>
        <v>2.1216000000000004</v>
      </c>
    </row>
    <row r="197" spans="1:12">
      <c r="A197" s="57">
        <v>80</v>
      </c>
      <c r="B197" s="37">
        <v>2</v>
      </c>
      <c r="C197" s="8">
        <v>35</v>
      </c>
      <c r="D197" s="7">
        <f t="shared" si="21"/>
        <v>76</v>
      </c>
      <c r="E197" s="5">
        <f t="shared" si="22"/>
        <v>39</v>
      </c>
      <c r="F197" s="14">
        <f t="shared" si="23"/>
        <v>40</v>
      </c>
      <c r="G197" s="14">
        <f t="shared" si="24"/>
        <v>7153.7333333333327</v>
      </c>
      <c r="H197" s="13">
        <f t="shared" si="25"/>
        <v>292</v>
      </c>
      <c r="I197" s="7">
        <f t="shared" si="26"/>
        <v>156</v>
      </c>
      <c r="J197" s="5">
        <f t="shared" si="27"/>
        <v>286149.33333333331</v>
      </c>
      <c r="K197" s="70">
        <f>(5*Feuil1!$C$11*Feuil1!$C$4^4)/(384*Feuil1!$C$13*J197)</f>
        <v>17.551400068162877</v>
      </c>
      <c r="L197" s="69">
        <f>((((C197*A197*Feuil1!$C$4)-((C197-B197)*D197*Feuil1!$C$4))*10^-9)*Feuil1!$C$14)/(Feuil1!$C$4*10^-3)</f>
        <v>2.2776000000000001</v>
      </c>
    </row>
    <row r="198" spans="1:12">
      <c r="A198" s="57">
        <v>80</v>
      </c>
      <c r="B198" s="37">
        <v>2</v>
      </c>
      <c r="C198" s="8">
        <v>40</v>
      </c>
      <c r="D198" s="7">
        <f t="shared" si="21"/>
        <v>76</v>
      </c>
      <c r="E198" s="5">
        <f t="shared" si="22"/>
        <v>39</v>
      </c>
      <c r="F198" s="14">
        <f t="shared" si="23"/>
        <v>40</v>
      </c>
      <c r="G198" s="14">
        <f t="shared" si="24"/>
        <v>7914.4</v>
      </c>
      <c r="H198" s="13">
        <f t="shared" si="25"/>
        <v>312</v>
      </c>
      <c r="I198" s="7">
        <f t="shared" si="26"/>
        <v>156</v>
      </c>
      <c r="J198" s="5">
        <f t="shared" si="27"/>
        <v>316576</v>
      </c>
      <c r="K198" s="70">
        <f>(5*Feuil1!$C$11*Feuil1!$C$4^4)/(384*Feuil1!$C$13*J198)</f>
        <v>15.864504664192575</v>
      </c>
      <c r="L198" s="69">
        <f>((((C198*A198*Feuil1!$C$4)-((C198-B198)*D198*Feuil1!$C$4))*10^-9)*Feuil1!$C$14)/(Feuil1!$C$4*10^-3)</f>
        <v>2.4336000000000002</v>
      </c>
    </row>
    <row r="199" spans="1:12">
      <c r="A199" s="57">
        <v>80</v>
      </c>
      <c r="B199" s="37">
        <v>2</v>
      </c>
      <c r="C199" s="8">
        <v>45</v>
      </c>
      <c r="D199" s="7">
        <f t="shared" si="21"/>
        <v>76</v>
      </c>
      <c r="E199" s="5">
        <f t="shared" si="22"/>
        <v>39</v>
      </c>
      <c r="F199" s="14">
        <f t="shared" si="23"/>
        <v>40</v>
      </c>
      <c r="G199" s="14">
        <f t="shared" si="24"/>
        <v>8675.0666666666675</v>
      </c>
      <c r="H199" s="13">
        <f t="shared" si="25"/>
        <v>332</v>
      </c>
      <c r="I199" s="7">
        <f t="shared" si="26"/>
        <v>156</v>
      </c>
      <c r="J199" s="5">
        <f t="shared" si="27"/>
        <v>347002.66666666669</v>
      </c>
      <c r="K199" s="70">
        <f>(5*Feuil1!$C$11*Feuil1!$C$4^4)/(384*Feuil1!$C$13*J199)</f>
        <v>14.473437558322592</v>
      </c>
      <c r="L199" s="69">
        <f>((((C199*A199*Feuil1!$C$4)-((C199-B199)*D199*Feuil1!$C$4))*10^-9)*Feuil1!$C$14)/(Feuil1!$C$4*10^-3)</f>
        <v>2.5896000000000003</v>
      </c>
    </row>
    <row r="200" spans="1:12">
      <c r="A200" s="57">
        <v>80</v>
      </c>
      <c r="B200" s="37">
        <v>2</v>
      </c>
      <c r="C200" s="8">
        <v>50</v>
      </c>
      <c r="D200" s="7">
        <f t="shared" si="21"/>
        <v>76</v>
      </c>
      <c r="E200" s="5">
        <f t="shared" si="22"/>
        <v>39</v>
      </c>
      <c r="F200" s="14">
        <f t="shared" si="23"/>
        <v>40</v>
      </c>
      <c r="G200" s="14">
        <f t="shared" si="24"/>
        <v>9435.7333333333336</v>
      </c>
      <c r="H200" s="13">
        <f t="shared" si="25"/>
        <v>352</v>
      </c>
      <c r="I200" s="7">
        <f t="shared" si="26"/>
        <v>156</v>
      </c>
      <c r="J200" s="5">
        <f t="shared" si="27"/>
        <v>377429.33333333337</v>
      </c>
      <c r="K200" s="70">
        <f>(5*Feuil1!$C$11*Feuil1!$C$4^4)/(384*Feuil1!$C$13*J200)</f>
        <v>13.306653683262812</v>
      </c>
      <c r="L200" s="69">
        <f>((((C200*A200*Feuil1!$C$4)-((C200-B200)*D200*Feuil1!$C$4))*10^-9)*Feuil1!$C$14)/(Feuil1!$C$4*10^-3)</f>
        <v>2.7456</v>
      </c>
    </row>
    <row r="201" spans="1:12">
      <c r="A201" s="57">
        <v>80</v>
      </c>
      <c r="B201" s="37">
        <v>2</v>
      </c>
      <c r="C201" s="8">
        <v>55</v>
      </c>
      <c r="D201" s="7">
        <f t="shared" si="21"/>
        <v>76</v>
      </c>
      <c r="E201" s="5">
        <f t="shared" si="22"/>
        <v>39</v>
      </c>
      <c r="F201" s="14">
        <f t="shared" si="23"/>
        <v>40</v>
      </c>
      <c r="G201" s="14">
        <f t="shared" si="24"/>
        <v>10196.4</v>
      </c>
      <c r="H201" s="13">
        <f t="shared" si="25"/>
        <v>372</v>
      </c>
      <c r="I201" s="7">
        <f t="shared" si="26"/>
        <v>156</v>
      </c>
      <c r="J201" s="5">
        <f t="shared" si="27"/>
        <v>407856</v>
      </c>
      <c r="K201" s="70">
        <f>(5*Feuil1!$C$11*Feuil1!$C$4^4)/(384*Feuil1!$C$13*J201)</f>
        <v>12.313957447166226</v>
      </c>
      <c r="L201" s="69">
        <f>((((C201*A201*Feuil1!$C$4)-((C201-B201)*D201*Feuil1!$C$4))*10^-9)*Feuil1!$C$14)/(Feuil1!$C$4*10^-3)</f>
        <v>2.9016000000000002</v>
      </c>
    </row>
    <row r="202" spans="1:12">
      <c r="A202" s="57">
        <v>80</v>
      </c>
      <c r="B202" s="37">
        <v>2</v>
      </c>
      <c r="C202" s="8">
        <v>60</v>
      </c>
      <c r="D202" s="7">
        <f t="shared" si="21"/>
        <v>76</v>
      </c>
      <c r="E202" s="5">
        <f t="shared" si="22"/>
        <v>39</v>
      </c>
      <c r="F202" s="14">
        <f t="shared" si="23"/>
        <v>40</v>
      </c>
      <c r="G202" s="14">
        <f t="shared" si="24"/>
        <v>10957.066666666668</v>
      </c>
      <c r="H202" s="13">
        <f t="shared" si="25"/>
        <v>392</v>
      </c>
      <c r="I202" s="7">
        <f t="shared" si="26"/>
        <v>156</v>
      </c>
      <c r="J202" s="5">
        <f t="shared" si="27"/>
        <v>438282.66666666669</v>
      </c>
      <c r="K202" s="70">
        <f>(5*Feuil1!$C$11*Feuil1!$C$4^4)/(384*Feuil1!$C$13*J202)</f>
        <v>11.459092066698421</v>
      </c>
      <c r="L202" s="69">
        <f>((((C202*A202*Feuil1!$C$4)-((C202-B202)*D202*Feuil1!$C$4))*10^-9)*Feuil1!$C$14)/(Feuil1!$C$4*10^-3)</f>
        <v>3.0576000000000003</v>
      </c>
    </row>
    <row r="203" spans="1:12">
      <c r="A203" s="57">
        <v>80</v>
      </c>
      <c r="B203" s="37">
        <v>2</v>
      </c>
      <c r="C203" s="8">
        <v>65</v>
      </c>
      <c r="D203" s="7">
        <f t="shared" si="21"/>
        <v>76</v>
      </c>
      <c r="E203" s="5">
        <f t="shared" si="22"/>
        <v>39</v>
      </c>
      <c r="F203" s="14">
        <f t="shared" si="23"/>
        <v>40</v>
      </c>
      <c r="G203" s="14">
        <f t="shared" si="24"/>
        <v>11717.733333333334</v>
      </c>
      <c r="H203" s="13">
        <f t="shared" si="25"/>
        <v>412</v>
      </c>
      <c r="I203" s="7">
        <f t="shared" si="26"/>
        <v>156</v>
      </c>
      <c r="J203" s="5">
        <f t="shared" si="27"/>
        <v>468709.33333333337</v>
      </c>
      <c r="K203" s="70">
        <f>(5*Feuil1!$C$11*Feuil1!$C$4^4)/(384*Feuil1!$C$13*J203)</f>
        <v>10.715215318743589</v>
      </c>
      <c r="L203" s="69">
        <f>((((C203*A203*Feuil1!$C$4)-((C203-B203)*D203*Feuil1!$C$4))*10^-9)*Feuil1!$C$14)/(Feuil1!$C$4*10^-3)</f>
        <v>3.2136</v>
      </c>
    </row>
    <row r="204" spans="1:12">
      <c r="A204" s="57">
        <v>80</v>
      </c>
      <c r="B204" s="37">
        <v>2</v>
      </c>
      <c r="C204" s="8">
        <v>70</v>
      </c>
      <c r="D204" s="7">
        <f t="shared" si="21"/>
        <v>76</v>
      </c>
      <c r="E204" s="5">
        <f t="shared" si="22"/>
        <v>39</v>
      </c>
      <c r="F204" s="14">
        <f t="shared" si="23"/>
        <v>40</v>
      </c>
      <c r="G204" s="14">
        <f t="shared" si="24"/>
        <v>12478.4</v>
      </c>
      <c r="H204" s="13">
        <f t="shared" si="25"/>
        <v>432</v>
      </c>
      <c r="I204" s="7">
        <f t="shared" si="26"/>
        <v>156</v>
      </c>
      <c r="J204" s="5">
        <f t="shared" si="27"/>
        <v>499136</v>
      </c>
      <c r="K204" s="70">
        <f>(5*Feuil1!$C$11*Feuil1!$C$4^4)/(384*Feuil1!$C$13*J204)</f>
        <v>10.062030045060721</v>
      </c>
      <c r="L204" s="69">
        <f>((((C204*A204*Feuil1!$C$4)-((C204-B204)*D204*Feuil1!$C$4))*10^-9)*Feuil1!$C$14)/(Feuil1!$C$4*10^-3)</f>
        <v>3.3696000000000002</v>
      </c>
    </row>
    <row r="205" spans="1:12">
      <c r="A205" s="57">
        <v>80</v>
      </c>
      <c r="B205" s="37">
        <v>2</v>
      </c>
      <c r="C205" s="8">
        <v>75</v>
      </c>
      <c r="D205" s="7">
        <f t="shared" si="21"/>
        <v>76</v>
      </c>
      <c r="E205" s="5">
        <f t="shared" si="22"/>
        <v>39</v>
      </c>
      <c r="F205" s="14">
        <f t="shared" si="23"/>
        <v>40</v>
      </c>
      <c r="G205" s="14">
        <f t="shared" si="24"/>
        <v>13239.066666666666</v>
      </c>
      <c r="H205" s="13">
        <f t="shared" si="25"/>
        <v>452</v>
      </c>
      <c r="I205" s="7">
        <f t="shared" si="26"/>
        <v>156</v>
      </c>
      <c r="J205" s="5">
        <f t="shared" si="27"/>
        <v>529562.66666666663</v>
      </c>
      <c r="K205" s="70">
        <f>(5*Feuil1!$C$11*Feuil1!$C$4^4)/(384*Feuil1!$C$13*J205)</f>
        <v>9.48390387899593</v>
      </c>
      <c r="L205" s="69">
        <f>((((C205*A205*Feuil1!$C$4)-((C205-B205)*D205*Feuil1!$C$4))*10^-9)*Feuil1!$C$14)/(Feuil1!$C$4*10^-3)</f>
        <v>3.5256000000000003</v>
      </c>
    </row>
    <row r="206" spans="1:12">
      <c r="A206" s="57">
        <v>80</v>
      </c>
      <c r="B206" s="37">
        <v>2</v>
      </c>
      <c r="C206" s="8">
        <v>80</v>
      </c>
      <c r="D206" s="7">
        <f t="shared" si="21"/>
        <v>76</v>
      </c>
      <c r="E206" s="5">
        <f t="shared" si="22"/>
        <v>39</v>
      </c>
      <c r="F206" s="14">
        <f t="shared" si="23"/>
        <v>40</v>
      </c>
      <c r="G206" s="14">
        <f t="shared" si="24"/>
        <v>13999.733333333334</v>
      </c>
      <c r="H206" s="13">
        <f t="shared" si="25"/>
        <v>472</v>
      </c>
      <c r="I206" s="7">
        <f t="shared" si="26"/>
        <v>156</v>
      </c>
      <c r="J206" s="5">
        <f t="shared" si="27"/>
        <v>559989.33333333337</v>
      </c>
      <c r="K206" s="70">
        <f>(5*Feuil1!$C$11*Feuil1!$C$4^4)/(384*Feuil1!$C$13*J206)</f>
        <v>8.9686019529623699</v>
      </c>
      <c r="L206" s="69">
        <f>((((C206*A206*Feuil1!$C$4)-((C206-B206)*D206*Feuil1!$C$4))*10^-9)*Feuil1!$C$14)/(Feuil1!$C$4*10^-3)</f>
        <v>3.6816</v>
      </c>
    </row>
    <row r="207" spans="1:12">
      <c r="A207" s="57">
        <v>80</v>
      </c>
      <c r="B207" s="37">
        <v>2</v>
      </c>
      <c r="C207" s="8">
        <v>85</v>
      </c>
      <c r="D207" s="7">
        <f t="shared" si="21"/>
        <v>76</v>
      </c>
      <c r="E207" s="5">
        <f t="shared" si="22"/>
        <v>39</v>
      </c>
      <c r="F207" s="14">
        <f t="shared" si="23"/>
        <v>40</v>
      </c>
      <c r="G207" s="14">
        <f t="shared" si="24"/>
        <v>14760.4</v>
      </c>
      <c r="H207" s="13">
        <f t="shared" si="25"/>
        <v>492</v>
      </c>
      <c r="I207" s="7">
        <f t="shared" si="26"/>
        <v>156</v>
      </c>
      <c r="J207" s="5">
        <f t="shared" si="27"/>
        <v>590416</v>
      </c>
      <c r="K207" s="70">
        <f>(5*Feuil1!$C$11*Feuil1!$C$4^4)/(384*Feuil1!$C$13*J207)</f>
        <v>8.5064114600068912</v>
      </c>
      <c r="L207" s="69">
        <f>((((C207*A207*Feuil1!$C$4)-((C207-B207)*D207*Feuil1!$C$4))*10^-9)*Feuil1!$C$14)/(Feuil1!$C$4*10^-3)</f>
        <v>3.8376000000000001</v>
      </c>
    </row>
    <row r="208" spans="1:12">
      <c r="A208" s="57">
        <v>80</v>
      </c>
      <c r="B208" s="37">
        <v>2</v>
      </c>
      <c r="C208" s="8">
        <v>90</v>
      </c>
      <c r="D208" s="7">
        <f t="shared" si="21"/>
        <v>76</v>
      </c>
      <c r="E208" s="5">
        <f t="shared" si="22"/>
        <v>39</v>
      </c>
      <c r="F208" s="14">
        <f t="shared" si="23"/>
        <v>40</v>
      </c>
      <c r="G208" s="14">
        <f t="shared" si="24"/>
        <v>15521.066666666666</v>
      </c>
      <c r="H208" s="13">
        <f t="shared" si="25"/>
        <v>512</v>
      </c>
      <c r="I208" s="7">
        <f t="shared" si="26"/>
        <v>156</v>
      </c>
      <c r="J208" s="5">
        <f t="shared" si="27"/>
        <v>620842.66666666663</v>
      </c>
      <c r="K208" s="70">
        <f>(5*Feuil1!$C$11*Feuil1!$C$4^4)/(384*Feuil1!$C$13*J208)</f>
        <v>8.0895236397596637</v>
      </c>
      <c r="L208" s="69">
        <f>((((C208*A208*Feuil1!$C$4)-((C208-B208)*D208*Feuil1!$C$4))*10^-9)*Feuil1!$C$14)/(Feuil1!$C$4*10^-3)</f>
        <v>3.9936000000000003</v>
      </c>
    </row>
    <row r="209" spans="1:12">
      <c r="A209" s="57">
        <v>80</v>
      </c>
      <c r="B209" s="37">
        <v>2</v>
      </c>
      <c r="C209" s="8">
        <v>95</v>
      </c>
      <c r="D209" s="7">
        <f t="shared" si="21"/>
        <v>76</v>
      </c>
      <c r="E209" s="5">
        <f t="shared" si="22"/>
        <v>39</v>
      </c>
      <c r="F209" s="14">
        <f t="shared" si="23"/>
        <v>40</v>
      </c>
      <c r="G209" s="14">
        <f t="shared" si="24"/>
        <v>16281.733333333332</v>
      </c>
      <c r="H209" s="13">
        <f t="shared" si="25"/>
        <v>532</v>
      </c>
      <c r="I209" s="7">
        <f t="shared" si="26"/>
        <v>156</v>
      </c>
      <c r="J209" s="5">
        <f t="shared" si="27"/>
        <v>651269.33333333326</v>
      </c>
      <c r="K209" s="70">
        <f>(5*Feuil1!$C$11*Feuil1!$C$4^4)/(384*Feuil1!$C$13*J209)</f>
        <v>7.7115890024579121</v>
      </c>
      <c r="L209" s="69">
        <f>((((C209*A209*Feuil1!$C$4)-((C209-B209)*D209*Feuil1!$C$4))*10^-9)*Feuil1!$C$14)/(Feuil1!$C$4*10^-3)</f>
        <v>4.1496000000000004</v>
      </c>
    </row>
    <row r="210" spans="1:12" ht="15.75" thickBot="1">
      <c r="A210" s="35">
        <v>80</v>
      </c>
      <c r="B210" s="38">
        <v>2</v>
      </c>
      <c r="C210" s="39">
        <v>100</v>
      </c>
      <c r="D210" s="36">
        <f t="shared" si="21"/>
        <v>76</v>
      </c>
      <c r="E210" s="59">
        <f t="shared" si="22"/>
        <v>39</v>
      </c>
      <c r="F210" s="60">
        <f t="shared" si="23"/>
        <v>40</v>
      </c>
      <c r="G210" s="60">
        <f t="shared" si="24"/>
        <v>17042.400000000001</v>
      </c>
      <c r="H210" s="60">
        <f t="shared" si="25"/>
        <v>552</v>
      </c>
      <c r="I210" s="36">
        <f t="shared" si="26"/>
        <v>156</v>
      </c>
      <c r="J210" s="59">
        <f t="shared" si="27"/>
        <v>681696</v>
      </c>
      <c r="K210" s="105">
        <f>(5*Feuil1!$C$11*Feuil1!$C$4^4)/(384*Feuil1!$C$13*J210)</f>
        <v>7.3673916651578253</v>
      </c>
      <c r="L210" s="106">
        <f>((((C210*A210*Feuil1!$C$4)-((C210-B210)*D210*Feuil1!$C$4))*10^-9)*Feuil1!$C$14)/(Feuil1!$C$4*10^-3)</f>
        <v>4.3056000000000001</v>
      </c>
    </row>
    <row r="211" spans="1:12">
      <c r="A211" s="56">
        <v>85</v>
      </c>
      <c r="B211" s="63">
        <v>2</v>
      </c>
      <c r="C211" s="6">
        <v>10</v>
      </c>
      <c r="D211" s="2">
        <f t="shared" si="21"/>
        <v>81</v>
      </c>
      <c r="E211" s="3">
        <f t="shared" si="22"/>
        <v>41.5</v>
      </c>
      <c r="F211" s="14">
        <f t="shared" si="23"/>
        <v>42.5</v>
      </c>
      <c r="G211" s="14">
        <f t="shared" si="24"/>
        <v>3705.3372549019605</v>
      </c>
      <c r="H211" s="14">
        <f t="shared" si="25"/>
        <v>202</v>
      </c>
      <c r="I211" s="2">
        <f t="shared" si="26"/>
        <v>166</v>
      </c>
      <c r="J211" s="3">
        <f t="shared" si="27"/>
        <v>157476.83333333331</v>
      </c>
      <c r="K211" s="70">
        <f>(5*Feuil1!$C$11*Feuil1!$C$4^4)/(384*Feuil1!$C$13*J211)</f>
        <v>31.892446160259102</v>
      </c>
      <c r="L211" s="69">
        <f>((((C211*A211*Feuil1!$C$4)-((C211-B211)*D211*Feuil1!$C$4))*10^-9)*Feuil1!$C$14)/(Feuil1!$C$4*10^-3)</f>
        <v>1.5755999999999999</v>
      </c>
    </row>
    <row r="212" spans="1:12">
      <c r="A212" s="57">
        <v>85</v>
      </c>
      <c r="B212" s="37">
        <v>2</v>
      </c>
      <c r="C212" s="8">
        <v>15</v>
      </c>
      <c r="D212" s="7">
        <f t="shared" si="21"/>
        <v>81</v>
      </c>
      <c r="E212" s="5">
        <f t="shared" si="22"/>
        <v>41.5</v>
      </c>
      <c r="F212" s="14">
        <f t="shared" si="23"/>
        <v>42.5</v>
      </c>
      <c r="G212" s="14">
        <f t="shared" si="24"/>
        <v>4515.964705882353</v>
      </c>
      <c r="H212" s="13">
        <f t="shared" si="25"/>
        <v>222</v>
      </c>
      <c r="I212" s="7">
        <f t="shared" si="26"/>
        <v>166</v>
      </c>
      <c r="J212" s="5">
        <f t="shared" si="27"/>
        <v>191928.5</v>
      </c>
      <c r="K212" s="70">
        <f>(5*Feuil1!$C$11*Feuil1!$C$4^4)/(384*Feuil1!$C$13*J212)</f>
        <v>26.16766883798617</v>
      </c>
      <c r="L212" s="69">
        <f>((((C212*A212*Feuil1!$C$4)-((C212-B212)*D212*Feuil1!$C$4))*10^-9)*Feuil1!$C$14)/(Feuil1!$C$4*10^-3)</f>
        <v>1.7316</v>
      </c>
    </row>
    <row r="213" spans="1:12">
      <c r="A213" s="57">
        <v>85</v>
      </c>
      <c r="B213" s="37">
        <v>2</v>
      </c>
      <c r="C213" s="8">
        <v>20</v>
      </c>
      <c r="D213" s="7">
        <f t="shared" si="21"/>
        <v>81</v>
      </c>
      <c r="E213" s="5">
        <f t="shared" si="22"/>
        <v>41.5</v>
      </c>
      <c r="F213" s="14">
        <f t="shared" si="23"/>
        <v>42.5</v>
      </c>
      <c r="G213" s="14">
        <f t="shared" si="24"/>
        <v>5326.5921568627446</v>
      </c>
      <c r="H213" s="13">
        <f t="shared" si="25"/>
        <v>242</v>
      </c>
      <c r="I213" s="7">
        <f t="shared" si="26"/>
        <v>166</v>
      </c>
      <c r="J213" s="5">
        <f t="shared" si="27"/>
        <v>226380.16666666666</v>
      </c>
      <c r="K213" s="70">
        <f>(5*Feuil1!$C$11*Feuil1!$C$4^4)/(384*Feuil1!$C$13*J213)</f>
        <v>22.185342039996563</v>
      </c>
      <c r="L213" s="69">
        <f>((((C213*A213*Feuil1!$C$4)-((C213-B213)*D213*Feuil1!$C$4))*10^-9)*Feuil1!$C$14)/(Feuil1!$C$4*10^-3)</f>
        <v>1.8876000000000002</v>
      </c>
    </row>
    <row r="214" spans="1:12">
      <c r="A214" s="57">
        <v>85</v>
      </c>
      <c r="B214" s="37">
        <v>2</v>
      </c>
      <c r="C214" s="8">
        <v>25</v>
      </c>
      <c r="D214" s="7">
        <f t="shared" si="21"/>
        <v>81</v>
      </c>
      <c r="E214" s="5">
        <f t="shared" si="22"/>
        <v>41.5</v>
      </c>
      <c r="F214" s="14">
        <f t="shared" si="23"/>
        <v>42.5</v>
      </c>
      <c r="G214" s="14">
        <f t="shared" si="24"/>
        <v>6137.2196078431371</v>
      </c>
      <c r="H214" s="13">
        <f t="shared" si="25"/>
        <v>262</v>
      </c>
      <c r="I214" s="7">
        <f t="shared" si="26"/>
        <v>166</v>
      </c>
      <c r="J214" s="5">
        <f t="shared" si="27"/>
        <v>260831.83333333334</v>
      </c>
      <c r="K214" s="70">
        <f>(5*Feuil1!$C$11*Feuil1!$C$4^4)/(384*Feuil1!$C$13*J214)</f>
        <v>19.255017167145734</v>
      </c>
      <c r="L214" s="69">
        <f>((((C214*A214*Feuil1!$C$4)-((C214-B214)*D214*Feuil1!$C$4))*10^-9)*Feuil1!$C$14)/(Feuil1!$C$4*10^-3)</f>
        <v>2.0436000000000001</v>
      </c>
    </row>
    <row r="215" spans="1:12">
      <c r="A215" s="57">
        <v>85</v>
      </c>
      <c r="B215" s="37">
        <v>2</v>
      </c>
      <c r="C215" s="8">
        <v>30</v>
      </c>
      <c r="D215" s="7">
        <f t="shared" si="21"/>
        <v>81</v>
      </c>
      <c r="E215" s="5">
        <f t="shared" si="22"/>
        <v>41.5</v>
      </c>
      <c r="F215" s="14">
        <f t="shared" si="23"/>
        <v>42.5</v>
      </c>
      <c r="G215" s="14">
        <f t="shared" si="24"/>
        <v>6947.8470588235296</v>
      </c>
      <c r="H215" s="13">
        <f t="shared" si="25"/>
        <v>282</v>
      </c>
      <c r="I215" s="7">
        <f t="shared" si="26"/>
        <v>166</v>
      </c>
      <c r="J215" s="5">
        <f t="shared" si="27"/>
        <v>295283.5</v>
      </c>
      <c r="K215" s="70">
        <f>(5*Feuil1!$C$11*Feuil1!$C$4^4)/(384*Feuil1!$C$13*J215)</f>
        <v>17.008472971132583</v>
      </c>
      <c r="L215" s="69">
        <f>((((C215*A215*Feuil1!$C$4)-((C215-B215)*D215*Feuil1!$C$4))*10^-9)*Feuil1!$C$14)/(Feuil1!$C$4*10^-3)</f>
        <v>2.1996000000000002</v>
      </c>
    </row>
    <row r="216" spans="1:12">
      <c r="A216" s="57">
        <v>85</v>
      </c>
      <c r="B216" s="37">
        <v>2</v>
      </c>
      <c r="C216" s="8">
        <v>35</v>
      </c>
      <c r="D216" s="7">
        <f t="shared" si="21"/>
        <v>81</v>
      </c>
      <c r="E216" s="5">
        <f t="shared" si="22"/>
        <v>41.5</v>
      </c>
      <c r="F216" s="14">
        <f t="shared" si="23"/>
        <v>42.5</v>
      </c>
      <c r="G216" s="14">
        <f t="shared" si="24"/>
        <v>7758.4745098039202</v>
      </c>
      <c r="H216" s="13">
        <f t="shared" si="25"/>
        <v>302</v>
      </c>
      <c r="I216" s="7">
        <f t="shared" si="26"/>
        <v>166</v>
      </c>
      <c r="J216" s="5">
        <f t="shared" si="27"/>
        <v>329735.16666666663</v>
      </c>
      <c r="K216" s="70">
        <f>(5*Feuil1!$C$11*Feuil1!$C$4^4)/(384*Feuil1!$C$13*J216)</f>
        <v>15.231379410763777</v>
      </c>
      <c r="L216" s="69">
        <f>((((C216*A216*Feuil1!$C$4)-((C216-B216)*D216*Feuil1!$C$4))*10^-9)*Feuil1!$C$14)/(Feuil1!$C$4*10^-3)</f>
        <v>2.3555999999999999</v>
      </c>
    </row>
    <row r="217" spans="1:12">
      <c r="A217" s="57">
        <v>85</v>
      </c>
      <c r="B217" s="37">
        <v>2</v>
      </c>
      <c r="C217" s="8">
        <v>40</v>
      </c>
      <c r="D217" s="7">
        <f t="shared" si="21"/>
        <v>81</v>
      </c>
      <c r="E217" s="5">
        <f t="shared" si="22"/>
        <v>41.5</v>
      </c>
      <c r="F217" s="14">
        <f t="shared" si="23"/>
        <v>42.5</v>
      </c>
      <c r="G217" s="14">
        <f t="shared" si="24"/>
        <v>8569.1019607843136</v>
      </c>
      <c r="H217" s="13">
        <f t="shared" si="25"/>
        <v>322</v>
      </c>
      <c r="I217" s="7">
        <f t="shared" si="26"/>
        <v>166</v>
      </c>
      <c r="J217" s="5">
        <f t="shared" si="27"/>
        <v>364186.83333333331</v>
      </c>
      <c r="K217" s="70">
        <f>(5*Feuil1!$C$11*Feuil1!$C$4^4)/(384*Feuil1!$C$13*J217)</f>
        <v>13.790507972523523</v>
      </c>
      <c r="L217" s="69">
        <f>((((C217*A217*Feuil1!$C$4)-((C217-B217)*D217*Feuil1!$C$4))*10^-9)*Feuil1!$C$14)/(Feuil1!$C$4*10^-3)</f>
        <v>2.5116000000000001</v>
      </c>
    </row>
    <row r="218" spans="1:12">
      <c r="A218" s="57">
        <v>85</v>
      </c>
      <c r="B218" s="37">
        <v>2</v>
      </c>
      <c r="C218" s="8">
        <v>45</v>
      </c>
      <c r="D218" s="7">
        <f t="shared" si="21"/>
        <v>81</v>
      </c>
      <c r="E218" s="5">
        <f t="shared" si="22"/>
        <v>41.5</v>
      </c>
      <c r="F218" s="14">
        <f t="shared" si="23"/>
        <v>42.5</v>
      </c>
      <c r="G218" s="14">
        <f t="shared" si="24"/>
        <v>9379.7294117647052</v>
      </c>
      <c r="H218" s="13">
        <f t="shared" si="25"/>
        <v>342</v>
      </c>
      <c r="I218" s="7">
        <f t="shared" si="26"/>
        <v>166</v>
      </c>
      <c r="J218" s="5">
        <f t="shared" si="27"/>
        <v>398638.5</v>
      </c>
      <c r="K218" s="70">
        <f>(5*Feuil1!$C$11*Feuil1!$C$4^4)/(384*Feuil1!$C$13*J218)</f>
        <v>12.598686350092699</v>
      </c>
      <c r="L218" s="69">
        <f>((((C218*A218*Feuil1!$C$4)-((C218-B218)*D218*Feuil1!$C$4))*10^-9)*Feuil1!$C$14)/(Feuil1!$C$4*10^-3)</f>
        <v>2.6676000000000002</v>
      </c>
    </row>
    <row r="219" spans="1:12">
      <c r="A219" s="57">
        <v>85</v>
      </c>
      <c r="B219" s="37">
        <v>2</v>
      </c>
      <c r="C219" s="8">
        <v>50</v>
      </c>
      <c r="D219" s="7">
        <f t="shared" si="21"/>
        <v>81</v>
      </c>
      <c r="E219" s="5">
        <f t="shared" si="22"/>
        <v>41.5</v>
      </c>
      <c r="F219" s="14">
        <f t="shared" si="23"/>
        <v>42.5</v>
      </c>
      <c r="G219" s="14">
        <f t="shared" si="24"/>
        <v>10190.356862745099</v>
      </c>
      <c r="H219" s="13">
        <f t="shared" si="25"/>
        <v>362</v>
      </c>
      <c r="I219" s="7">
        <f t="shared" si="26"/>
        <v>166</v>
      </c>
      <c r="J219" s="5">
        <f t="shared" si="27"/>
        <v>433090.16666666669</v>
      </c>
      <c r="K219" s="70">
        <f>(5*Feuil1!$C$11*Feuil1!$C$4^4)/(384*Feuil1!$C$13*J219)</f>
        <v>11.596479936790903</v>
      </c>
      <c r="L219" s="69">
        <f>((((C219*A219*Feuil1!$C$4)-((C219-B219)*D219*Feuil1!$C$4))*10^-9)*Feuil1!$C$14)/(Feuil1!$C$4*10^-3)</f>
        <v>2.8236000000000003</v>
      </c>
    </row>
    <row r="220" spans="1:12">
      <c r="A220" s="57">
        <v>85</v>
      </c>
      <c r="B220" s="37">
        <v>2</v>
      </c>
      <c r="C220" s="8">
        <v>55</v>
      </c>
      <c r="D220" s="7">
        <f t="shared" si="21"/>
        <v>81</v>
      </c>
      <c r="E220" s="5">
        <f t="shared" si="22"/>
        <v>41.5</v>
      </c>
      <c r="F220" s="14">
        <f t="shared" si="23"/>
        <v>42.5</v>
      </c>
      <c r="G220" s="14">
        <f t="shared" si="24"/>
        <v>11000.98431372549</v>
      </c>
      <c r="H220" s="13">
        <f t="shared" si="25"/>
        <v>382</v>
      </c>
      <c r="I220" s="7">
        <f t="shared" si="26"/>
        <v>166</v>
      </c>
      <c r="J220" s="5">
        <f t="shared" si="27"/>
        <v>467541.83333333331</v>
      </c>
      <c r="K220" s="70">
        <f>(5*Feuil1!$C$11*Feuil1!$C$4^4)/(384*Feuil1!$C$13*J220)</f>
        <v>10.741972312434278</v>
      </c>
      <c r="L220" s="69">
        <f>((((C220*A220*Feuil1!$C$4)-((C220-B220)*D220*Feuil1!$C$4))*10^-9)*Feuil1!$C$14)/(Feuil1!$C$4*10^-3)</f>
        <v>2.9796</v>
      </c>
    </row>
    <row r="221" spans="1:12">
      <c r="A221" s="57">
        <v>85</v>
      </c>
      <c r="B221" s="37">
        <v>2</v>
      </c>
      <c r="C221" s="8">
        <v>60</v>
      </c>
      <c r="D221" s="7">
        <f t="shared" si="21"/>
        <v>81</v>
      </c>
      <c r="E221" s="5">
        <f t="shared" si="22"/>
        <v>41.5</v>
      </c>
      <c r="F221" s="14">
        <f t="shared" si="23"/>
        <v>42.5</v>
      </c>
      <c r="G221" s="14">
        <f t="shared" si="24"/>
        <v>11811.611764705882</v>
      </c>
      <c r="H221" s="13">
        <f t="shared" si="25"/>
        <v>402</v>
      </c>
      <c r="I221" s="7">
        <f t="shared" si="26"/>
        <v>166</v>
      </c>
      <c r="J221" s="5">
        <f t="shared" si="27"/>
        <v>501993.5</v>
      </c>
      <c r="K221" s="70">
        <f>(5*Feuil1!$C$11*Feuil1!$C$4^4)/(384*Feuil1!$C$13*J221)</f>
        <v>10.004753903330279</v>
      </c>
      <c r="L221" s="69">
        <f>((((C221*A221*Feuil1!$C$4)-((C221-B221)*D221*Feuil1!$C$4))*10^-9)*Feuil1!$C$14)/(Feuil1!$C$4*10^-3)</f>
        <v>3.1356000000000002</v>
      </c>
    </row>
    <row r="222" spans="1:12">
      <c r="A222" s="57">
        <v>85</v>
      </c>
      <c r="B222" s="37">
        <v>2</v>
      </c>
      <c r="C222" s="8">
        <v>65</v>
      </c>
      <c r="D222" s="7">
        <f t="shared" si="21"/>
        <v>81</v>
      </c>
      <c r="E222" s="5">
        <f t="shared" si="22"/>
        <v>41.5</v>
      </c>
      <c r="F222" s="14">
        <f t="shared" si="23"/>
        <v>42.5</v>
      </c>
      <c r="G222" s="14">
        <f t="shared" si="24"/>
        <v>12622.239215686277</v>
      </c>
      <c r="H222" s="13">
        <f t="shared" si="25"/>
        <v>422</v>
      </c>
      <c r="I222" s="7">
        <f t="shared" si="26"/>
        <v>166</v>
      </c>
      <c r="J222" s="5">
        <f t="shared" si="27"/>
        <v>536445.16666666674</v>
      </c>
      <c r="K222" s="70">
        <f>(5*Feuil1!$C$11*Feuil1!$C$4^4)/(384*Feuil1!$C$13*J222)</f>
        <v>9.3622270096659665</v>
      </c>
      <c r="L222" s="69">
        <f>((((C222*A222*Feuil1!$C$4)-((C222-B222)*D222*Feuil1!$C$4))*10^-9)*Feuil1!$C$14)/(Feuil1!$C$4*10^-3)</f>
        <v>3.2916000000000003</v>
      </c>
    </row>
    <row r="223" spans="1:12">
      <c r="A223" s="57">
        <v>85</v>
      </c>
      <c r="B223" s="37">
        <v>2</v>
      </c>
      <c r="C223" s="8">
        <v>70</v>
      </c>
      <c r="D223" s="7">
        <f t="shared" si="21"/>
        <v>81</v>
      </c>
      <c r="E223" s="5">
        <f t="shared" si="22"/>
        <v>41.5</v>
      </c>
      <c r="F223" s="14">
        <f t="shared" si="23"/>
        <v>42.5</v>
      </c>
      <c r="G223" s="14">
        <f t="shared" si="24"/>
        <v>13432.866666666665</v>
      </c>
      <c r="H223" s="13">
        <f t="shared" si="25"/>
        <v>442</v>
      </c>
      <c r="I223" s="7">
        <f t="shared" si="26"/>
        <v>166</v>
      </c>
      <c r="J223" s="5">
        <f t="shared" si="27"/>
        <v>570896.83333333326</v>
      </c>
      <c r="K223" s="70">
        <f>(5*Feuil1!$C$11*Feuil1!$C$4^4)/(384*Feuil1!$C$13*J223)</f>
        <v>8.797248706473404</v>
      </c>
      <c r="L223" s="69">
        <f>((((C223*A223*Feuil1!$C$4)-((C223-B223)*D223*Feuil1!$C$4))*10^-9)*Feuil1!$C$14)/(Feuil1!$C$4*10^-3)</f>
        <v>3.4476</v>
      </c>
    </row>
    <row r="224" spans="1:12">
      <c r="A224" s="57">
        <v>85</v>
      </c>
      <c r="B224" s="37">
        <v>2</v>
      </c>
      <c r="C224" s="8">
        <v>75</v>
      </c>
      <c r="D224" s="7">
        <f t="shared" si="21"/>
        <v>81</v>
      </c>
      <c r="E224" s="5">
        <f t="shared" si="22"/>
        <v>41.5</v>
      </c>
      <c r="F224" s="14">
        <f t="shared" si="23"/>
        <v>42.5</v>
      </c>
      <c r="G224" s="14">
        <f t="shared" si="24"/>
        <v>14243.494117647058</v>
      </c>
      <c r="H224" s="13">
        <f t="shared" si="25"/>
        <v>462</v>
      </c>
      <c r="I224" s="7">
        <f t="shared" si="26"/>
        <v>166</v>
      </c>
      <c r="J224" s="5">
        <f t="shared" si="27"/>
        <v>605348.5</v>
      </c>
      <c r="K224" s="70">
        <f>(5*Feuil1!$C$11*Feuil1!$C$4^4)/(384*Feuil1!$C$13*J224)</f>
        <v>8.2965786296181925</v>
      </c>
      <c r="L224" s="69">
        <f>((((C224*A224*Feuil1!$C$4)-((C224-B224)*D224*Feuil1!$C$4))*10^-9)*Feuil1!$C$14)/(Feuil1!$C$4*10^-3)</f>
        <v>3.6036000000000001</v>
      </c>
    </row>
    <row r="225" spans="1:12">
      <c r="A225" s="57">
        <v>85</v>
      </c>
      <c r="B225" s="37">
        <v>2</v>
      </c>
      <c r="C225" s="8">
        <v>80</v>
      </c>
      <c r="D225" s="7">
        <f t="shared" si="21"/>
        <v>81</v>
      </c>
      <c r="E225" s="5">
        <f t="shared" si="22"/>
        <v>41.5</v>
      </c>
      <c r="F225" s="14">
        <f t="shared" si="23"/>
        <v>42.5</v>
      </c>
      <c r="G225" s="14">
        <f t="shared" si="24"/>
        <v>15054.12156862745</v>
      </c>
      <c r="H225" s="13">
        <f t="shared" si="25"/>
        <v>482</v>
      </c>
      <c r="I225" s="7">
        <f t="shared" si="26"/>
        <v>166</v>
      </c>
      <c r="J225" s="5">
        <f t="shared" si="27"/>
        <v>639800.16666666663</v>
      </c>
      <c r="K225" s="70">
        <f>(5*Feuil1!$C$11*Feuil1!$C$4^4)/(384*Feuil1!$C$13*J225)</f>
        <v>7.8498282592477633</v>
      </c>
      <c r="L225" s="69">
        <f>((((C225*A225*Feuil1!$C$4)-((C225-B225)*D225*Feuil1!$C$4))*10^-9)*Feuil1!$C$14)/(Feuil1!$C$4*10^-3)</f>
        <v>3.7596000000000003</v>
      </c>
    </row>
    <row r="226" spans="1:12">
      <c r="A226" s="57">
        <v>85</v>
      </c>
      <c r="B226" s="37">
        <v>2</v>
      </c>
      <c r="C226" s="8">
        <v>85</v>
      </c>
      <c r="D226" s="7">
        <f t="shared" si="21"/>
        <v>81</v>
      </c>
      <c r="E226" s="5">
        <f t="shared" si="22"/>
        <v>41.5</v>
      </c>
      <c r="F226" s="14">
        <f t="shared" si="23"/>
        <v>42.5</v>
      </c>
      <c r="G226" s="14">
        <f t="shared" si="24"/>
        <v>15864.749019607843</v>
      </c>
      <c r="H226" s="13">
        <f t="shared" si="25"/>
        <v>502</v>
      </c>
      <c r="I226" s="7">
        <f t="shared" si="26"/>
        <v>166</v>
      </c>
      <c r="J226" s="5">
        <f t="shared" si="27"/>
        <v>674251.83333333337</v>
      </c>
      <c r="K226" s="70">
        <f>(5*Feuil1!$C$11*Feuil1!$C$4^4)/(384*Feuil1!$C$13*J226)</f>
        <v>7.4487323286053533</v>
      </c>
      <c r="L226" s="69">
        <f>((((C226*A226*Feuil1!$C$4)-((C226-B226)*D226*Feuil1!$C$4))*10^-9)*Feuil1!$C$14)/(Feuil1!$C$4*10^-3)</f>
        <v>3.9156000000000009</v>
      </c>
    </row>
    <row r="227" spans="1:12">
      <c r="A227" s="57">
        <v>85</v>
      </c>
      <c r="B227" s="37">
        <v>2</v>
      </c>
      <c r="C227" s="8">
        <v>90</v>
      </c>
      <c r="D227" s="7">
        <f t="shared" si="21"/>
        <v>81</v>
      </c>
      <c r="E227" s="5">
        <f t="shared" si="22"/>
        <v>41.5</v>
      </c>
      <c r="F227" s="14">
        <f t="shared" si="23"/>
        <v>42.5</v>
      </c>
      <c r="G227" s="14">
        <f t="shared" si="24"/>
        <v>16675.376470588235</v>
      </c>
      <c r="H227" s="13">
        <f t="shared" si="25"/>
        <v>522</v>
      </c>
      <c r="I227" s="7">
        <f t="shared" si="26"/>
        <v>166</v>
      </c>
      <c r="J227" s="5">
        <f t="shared" si="27"/>
        <v>708703.5</v>
      </c>
      <c r="K227" s="70">
        <f>(5*Feuil1!$C$11*Feuil1!$C$4^4)/(384*Feuil1!$C$13*J227)</f>
        <v>7.0866327435541496</v>
      </c>
      <c r="L227" s="69">
        <f>((((C227*A227*Feuil1!$C$4)-((C227-B227)*D227*Feuil1!$C$4))*10^-9)*Feuil1!$C$14)/(Feuil1!$C$4*10^-3)</f>
        <v>4.0716000000000001</v>
      </c>
    </row>
    <row r="228" spans="1:12">
      <c r="A228" s="57">
        <v>85</v>
      </c>
      <c r="B228" s="37">
        <v>2</v>
      </c>
      <c r="C228" s="8">
        <v>95</v>
      </c>
      <c r="D228" s="7">
        <f t="shared" si="21"/>
        <v>81</v>
      </c>
      <c r="E228" s="5">
        <f t="shared" si="22"/>
        <v>41.5</v>
      </c>
      <c r="F228" s="14">
        <f t="shared" si="23"/>
        <v>42.5</v>
      </c>
      <c r="G228" s="14">
        <f t="shared" si="24"/>
        <v>17486.003921568627</v>
      </c>
      <c r="H228" s="13">
        <f t="shared" si="25"/>
        <v>542</v>
      </c>
      <c r="I228" s="7">
        <f t="shared" si="26"/>
        <v>166</v>
      </c>
      <c r="J228" s="5">
        <f t="shared" si="27"/>
        <v>743155.16666666663</v>
      </c>
      <c r="K228" s="70">
        <f>(5*Feuil1!$C$11*Feuil1!$C$4^4)/(384*Feuil1!$C$13*J228)</f>
        <v>6.75810605085133</v>
      </c>
      <c r="L228" s="69">
        <f>((((C228*A228*Feuil1!$C$4)-((C228-B228)*D228*Feuil1!$C$4))*10^-9)*Feuil1!$C$14)/(Feuil1!$C$4*10^-3)</f>
        <v>4.2275999999999998</v>
      </c>
    </row>
    <row r="229" spans="1:12" ht="15.75" thickBot="1">
      <c r="A229" s="35">
        <v>85</v>
      </c>
      <c r="B229" s="38">
        <v>2</v>
      </c>
      <c r="C229" s="39">
        <v>100</v>
      </c>
      <c r="D229" s="36">
        <f t="shared" si="21"/>
        <v>81</v>
      </c>
      <c r="E229" s="59">
        <f t="shared" si="22"/>
        <v>41.5</v>
      </c>
      <c r="F229" s="60">
        <f t="shared" si="23"/>
        <v>42.5</v>
      </c>
      <c r="G229" s="60">
        <f t="shared" si="24"/>
        <v>18296.631372549022</v>
      </c>
      <c r="H229" s="60">
        <f t="shared" si="25"/>
        <v>562</v>
      </c>
      <c r="I229" s="36">
        <f t="shared" si="26"/>
        <v>166</v>
      </c>
      <c r="J229" s="59">
        <f t="shared" si="27"/>
        <v>777606.83333333337</v>
      </c>
      <c r="K229" s="105">
        <f>(5*Feuil1!$C$11*Feuil1!$C$4^4)/(384*Feuil1!$C$13*J229)</f>
        <v>6.4586899359441867</v>
      </c>
      <c r="L229" s="106">
        <f>((((C229*A229*Feuil1!$C$4)-((C229-B229)*D229*Feuil1!$C$4))*10^-9)*Feuil1!$C$14)/(Feuil1!$C$4*10^-3)</f>
        <v>4.3836000000000004</v>
      </c>
    </row>
    <row r="230" spans="1:12">
      <c r="A230" s="56">
        <v>90</v>
      </c>
      <c r="B230" s="63">
        <v>2</v>
      </c>
      <c r="C230" s="6">
        <v>10</v>
      </c>
      <c r="D230" s="2">
        <f t="shared" si="21"/>
        <v>86</v>
      </c>
      <c r="E230" s="3">
        <f t="shared" si="22"/>
        <v>44</v>
      </c>
      <c r="F230" s="14">
        <f t="shared" si="23"/>
        <v>45</v>
      </c>
      <c r="G230" s="14">
        <f t="shared" si="24"/>
        <v>4076.948148148148</v>
      </c>
      <c r="H230" s="14">
        <f t="shared" si="25"/>
        <v>212</v>
      </c>
      <c r="I230" s="2">
        <f t="shared" si="26"/>
        <v>176</v>
      </c>
      <c r="J230" s="3">
        <f t="shared" si="27"/>
        <v>183462.66666666666</v>
      </c>
      <c r="K230" s="70">
        <f>(5*Feuil1!$C$11*Feuil1!$C$4^4)/(384*Feuil1!$C$13*J230)</f>
        <v>27.375168582371501</v>
      </c>
      <c r="L230" s="69">
        <f>((((C230*A230*Feuil1!$C$4)-((C230-B230)*D230*Feuil1!$C$4))*10^-9)*Feuil1!$C$14)/(Feuil1!$C$4*10^-3)</f>
        <v>1.6536000000000002</v>
      </c>
    </row>
    <row r="231" spans="1:12">
      <c r="A231" s="57">
        <v>90</v>
      </c>
      <c r="B231" s="37">
        <v>2</v>
      </c>
      <c r="C231" s="8">
        <v>15</v>
      </c>
      <c r="D231" s="7">
        <f t="shared" si="21"/>
        <v>86</v>
      </c>
      <c r="E231" s="5">
        <f t="shared" si="22"/>
        <v>44</v>
      </c>
      <c r="F231" s="14">
        <f t="shared" si="23"/>
        <v>45</v>
      </c>
      <c r="G231" s="14">
        <f t="shared" si="24"/>
        <v>4937.5407407407401</v>
      </c>
      <c r="H231" s="13">
        <f t="shared" si="25"/>
        <v>232</v>
      </c>
      <c r="I231" s="7">
        <f t="shared" si="26"/>
        <v>176</v>
      </c>
      <c r="J231" s="5">
        <f t="shared" si="27"/>
        <v>222189.33333333331</v>
      </c>
      <c r="K231" s="70">
        <f>(5*Feuil1!$C$11*Feuil1!$C$4^4)/(384*Feuil1!$C$13*J231)</f>
        <v>22.603791789756311</v>
      </c>
      <c r="L231" s="69">
        <f>((((C231*A231*Feuil1!$C$4)-((C231-B231)*D231*Feuil1!$C$4))*10^-9)*Feuil1!$C$14)/(Feuil1!$C$4*10^-3)</f>
        <v>1.8095999999999999</v>
      </c>
    </row>
    <row r="232" spans="1:12">
      <c r="A232" s="57">
        <v>90</v>
      </c>
      <c r="B232" s="37">
        <v>2</v>
      </c>
      <c r="C232" s="8">
        <v>20</v>
      </c>
      <c r="D232" s="7">
        <f t="shared" si="21"/>
        <v>86</v>
      </c>
      <c r="E232" s="5">
        <f t="shared" si="22"/>
        <v>44</v>
      </c>
      <c r="F232" s="14">
        <f t="shared" si="23"/>
        <v>45</v>
      </c>
      <c r="G232" s="14">
        <f t="shared" si="24"/>
        <v>5798.1333333333332</v>
      </c>
      <c r="H232" s="13">
        <f t="shared" si="25"/>
        <v>252</v>
      </c>
      <c r="I232" s="7">
        <f t="shared" si="26"/>
        <v>176</v>
      </c>
      <c r="J232" s="5">
        <f t="shared" si="27"/>
        <v>260916</v>
      </c>
      <c r="K232" s="70">
        <f>(5*Feuil1!$C$11*Feuil1!$C$4^4)/(384*Feuil1!$C$13*J232)</f>
        <v>19.248805855414879</v>
      </c>
      <c r="L232" s="69">
        <f>((((C232*A232*Feuil1!$C$4)-((C232-B232)*D232*Feuil1!$C$4))*10^-9)*Feuil1!$C$14)/(Feuil1!$C$4*10^-3)</f>
        <v>1.9656000000000002</v>
      </c>
    </row>
    <row r="233" spans="1:12">
      <c r="A233" s="57">
        <v>90</v>
      </c>
      <c r="B233" s="37">
        <v>2</v>
      </c>
      <c r="C233" s="8">
        <v>25</v>
      </c>
      <c r="D233" s="7">
        <f t="shared" si="21"/>
        <v>86</v>
      </c>
      <c r="E233" s="5">
        <f t="shared" si="22"/>
        <v>44</v>
      </c>
      <c r="F233" s="14">
        <f t="shared" si="23"/>
        <v>45</v>
      </c>
      <c r="G233" s="14">
        <f t="shared" si="24"/>
        <v>6658.7259259259263</v>
      </c>
      <c r="H233" s="13">
        <f t="shared" si="25"/>
        <v>272</v>
      </c>
      <c r="I233" s="7">
        <f t="shared" si="26"/>
        <v>176</v>
      </c>
      <c r="J233" s="5">
        <f t="shared" si="27"/>
        <v>299642.66666666669</v>
      </c>
      <c r="K233" s="70">
        <f>(5*Feuil1!$C$11*Feuil1!$C$4^4)/(384*Feuil1!$C$13*J233)</f>
        <v>16.761035684408856</v>
      </c>
      <c r="L233" s="69">
        <f>((((C233*A233*Feuil1!$C$4)-((C233-B233)*D233*Feuil1!$C$4))*10^-9)*Feuil1!$C$14)/(Feuil1!$C$4*10^-3)</f>
        <v>2.1216000000000004</v>
      </c>
    </row>
    <row r="234" spans="1:12">
      <c r="A234" s="57">
        <v>90</v>
      </c>
      <c r="B234" s="37">
        <v>2</v>
      </c>
      <c r="C234" s="8">
        <v>30</v>
      </c>
      <c r="D234" s="7">
        <f t="shared" si="21"/>
        <v>86</v>
      </c>
      <c r="E234" s="5">
        <f t="shared" si="22"/>
        <v>44</v>
      </c>
      <c r="F234" s="14">
        <f t="shared" si="23"/>
        <v>45</v>
      </c>
      <c r="G234" s="14">
        <f t="shared" si="24"/>
        <v>7519.3185185185184</v>
      </c>
      <c r="H234" s="13">
        <f t="shared" si="25"/>
        <v>292</v>
      </c>
      <c r="I234" s="7">
        <f t="shared" si="26"/>
        <v>176</v>
      </c>
      <c r="J234" s="5">
        <f t="shared" si="27"/>
        <v>338369.33333333331</v>
      </c>
      <c r="K234" s="70">
        <f>(5*Feuil1!$C$11*Feuil1!$C$4^4)/(384*Feuil1!$C$13*J234)</f>
        <v>14.842720464930121</v>
      </c>
      <c r="L234" s="69">
        <f>((((C234*A234*Feuil1!$C$4)-((C234-B234)*D234*Feuil1!$C$4))*10^-9)*Feuil1!$C$14)/(Feuil1!$C$4*10^-3)</f>
        <v>2.2776000000000001</v>
      </c>
    </row>
    <row r="235" spans="1:12">
      <c r="A235" s="57">
        <v>90</v>
      </c>
      <c r="B235" s="37">
        <v>2</v>
      </c>
      <c r="C235" s="8">
        <v>35</v>
      </c>
      <c r="D235" s="7">
        <f t="shared" si="21"/>
        <v>86</v>
      </c>
      <c r="E235" s="5">
        <f t="shared" si="22"/>
        <v>44</v>
      </c>
      <c r="F235" s="14">
        <f t="shared" si="23"/>
        <v>45</v>
      </c>
      <c r="G235" s="14">
        <f t="shared" si="24"/>
        <v>8379.9111111111106</v>
      </c>
      <c r="H235" s="13">
        <f t="shared" si="25"/>
        <v>312</v>
      </c>
      <c r="I235" s="7">
        <f t="shared" si="26"/>
        <v>176</v>
      </c>
      <c r="J235" s="5">
        <f t="shared" si="27"/>
        <v>377096</v>
      </c>
      <c r="K235" s="70">
        <f>(5*Feuil1!$C$11*Feuil1!$C$4^4)/(384*Feuil1!$C$13*J235)</f>
        <v>13.318416075936707</v>
      </c>
      <c r="L235" s="69">
        <f>((((C235*A235*Feuil1!$C$4)-((C235-B235)*D235*Feuil1!$C$4))*10^-9)*Feuil1!$C$14)/(Feuil1!$C$4*10^-3)</f>
        <v>2.4336000000000002</v>
      </c>
    </row>
    <row r="236" spans="1:12">
      <c r="A236" s="57">
        <v>90</v>
      </c>
      <c r="B236" s="37">
        <v>2</v>
      </c>
      <c r="C236" s="8">
        <v>40</v>
      </c>
      <c r="D236" s="7">
        <f t="shared" si="21"/>
        <v>86</v>
      </c>
      <c r="E236" s="5">
        <f t="shared" si="22"/>
        <v>44</v>
      </c>
      <c r="F236" s="14">
        <f t="shared" si="23"/>
        <v>45</v>
      </c>
      <c r="G236" s="14">
        <f t="shared" si="24"/>
        <v>9240.5037037037036</v>
      </c>
      <c r="H236" s="13">
        <f t="shared" si="25"/>
        <v>332</v>
      </c>
      <c r="I236" s="7">
        <f t="shared" si="26"/>
        <v>176</v>
      </c>
      <c r="J236" s="5">
        <f t="shared" si="27"/>
        <v>415822.66666666663</v>
      </c>
      <c r="K236" s="70">
        <f>(5*Feuil1!$C$11*Feuil1!$C$4^4)/(384*Feuil1!$C$13*J236)</f>
        <v>12.078036699710363</v>
      </c>
      <c r="L236" s="69">
        <f>((((C236*A236*Feuil1!$C$4)-((C236-B236)*D236*Feuil1!$C$4))*10^-9)*Feuil1!$C$14)/(Feuil1!$C$4*10^-3)</f>
        <v>2.5896000000000003</v>
      </c>
    </row>
    <row r="237" spans="1:12">
      <c r="A237" s="57">
        <v>90</v>
      </c>
      <c r="B237" s="37">
        <v>2</v>
      </c>
      <c r="C237" s="8">
        <v>45</v>
      </c>
      <c r="D237" s="7">
        <f t="shared" si="21"/>
        <v>86</v>
      </c>
      <c r="E237" s="5">
        <f t="shared" si="22"/>
        <v>44</v>
      </c>
      <c r="F237" s="14">
        <f t="shared" si="23"/>
        <v>45</v>
      </c>
      <c r="G237" s="14">
        <f t="shared" si="24"/>
        <v>10101.096296296297</v>
      </c>
      <c r="H237" s="13">
        <f t="shared" si="25"/>
        <v>352</v>
      </c>
      <c r="I237" s="7">
        <f t="shared" si="26"/>
        <v>176</v>
      </c>
      <c r="J237" s="5">
        <f t="shared" si="27"/>
        <v>454549.33333333331</v>
      </c>
      <c r="K237" s="70">
        <f>(5*Feuil1!$C$11*Feuil1!$C$4^4)/(384*Feuil1!$C$13*J237)</f>
        <v>11.049012857947421</v>
      </c>
      <c r="L237" s="69">
        <f>((((C237*A237*Feuil1!$C$4)-((C237-B237)*D237*Feuil1!$C$4))*10^-9)*Feuil1!$C$14)/(Feuil1!$C$4*10^-3)</f>
        <v>2.7456</v>
      </c>
    </row>
    <row r="238" spans="1:12">
      <c r="A238" s="57">
        <v>90</v>
      </c>
      <c r="B238" s="37">
        <v>2</v>
      </c>
      <c r="C238" s="8">
        <v>50</v>
      </c>
      <c r="D238" s="7">
        <f t="shared" si="21"/>
        <v>86</v>
      </c>
      <c r="E238" s="5">
        <f t="shared" si="22"/>
        <v>44</v>
      </c>
      <c r="F238" s="14">
        <f t="shared" si="23"/>
        <v>45</v>
      </c>
      <c r="G238" s="14">
        <f t="shared" si="24"/>
        <v>10961.68888888889</v>
      </c>
      <c r="H238" s="13">
        <f t="shared" si="25"/>
        <v>372</v>
      </c>
      <c r="I238" s="7">
        <f t="shared" si="26"/>
        <v>176</v>
      </c>
      <c r="J238" s="5">
        <f t="shared" si="27"/>
        <v>493276</v>
      </c>
      <c r="K238" s="70">
        <f>(5*Feuil1!$C$11*Feuil1!$C$4^4)/(384*Feuil1!$C$13*J238)</f>
        <v>10.18156453703693</v>
      </c>
      <c r="L238" s="69">
        <f>((((C238*A238*Feuil1!$C$4)-((C238-B238)*D238*Feuil1!$C$4))*10^-9)*Feuil1!$C$14)/(Feuil1!$C$4*10^-3)</f>
        <v>2.9016000000000002</v>
      </c>
    </row>
    <row r="239" spans="1:12">
      <c r="A239" s="57">
        <v>90</v>
      </c>
      <c r="B239" s="37">
        <v>2</v>
      </c>
      <c r="C239" s="8">
        <v>55</v>
      </c>
      <c r="D239" s="7">
        <f t="shared" si="21"/>
        <v>86</v>
      </c>
      <c r="E239" s="5">
        <f t="shared" si="22"/>
        <v>44</v>
      </c>
      <c r="F239" s="14">
        <f t="shared" si="23"/>
        <v>45</v>
      </c>
      <c r="G239" s="14">
        <f t="shared" si="24"/>
        <v>11822.281481481481</v>
      </c>
      <c r="H239" s="13">
        <f t="shared" si="25"/>
        <v>392</v>
      </c>
      <c r="I239" s="7">
        <f t="shared" si="26"/>
        <v>176</v>
      </c>
      <c r="J239" s="5">
        <f t="shared" si="27"/>
        <v>532002.66666666663</v>
      </c>
      <c r="K239" s="70">
        <f>(5*Feuil1!$C$11*Feuil1!$C$4^4)/(384*Feuil1!$C$13*J239)</f>
        <v>9.4404064927708919</v>
      </c>
      <c r="L239" s="69">
        <f>((((C239*A239*Feuil1!$C$4)-((C239-B239)*D239*Feuil1!$C$4))*10^-9)*Feuil1!$C$14)/(Feuil1!$C$4*10^-3)</f>
        <v>3.0576000000000003</v>
      </c>
    </row>
    <row r="240" spans="1:12">
      <c r="A240" s="57">
        <v>90</v>
      </c>
      <c r="B240" s="37">
        <v>2</v>
      </c>
      <c r="C240" s="8">
        <v>60</v>
      </c>
      <c r="D240" s="7">
        <f t="shared" si="21"/>
        <v>86</v>
      </c>
      <c r="E240" s="5">
        <f t="shared" si="22"/>
        <v>44</v>
      </c>
      <c r="F240" s="14">
        <f t="shared" si="23"/>
        <v>45</v>
      </c>
      <c r="G240" s="14">
        <f t="shared" si="24"/>
        <v>12682.874074074074</v>
      </c>
      <c r="H240" s="13">
        <f t="shared" si="25"/>
        <v>412</v>
      </c>
      <c r="I240" s="7">
        <f t="shared" si="26"/>
        <v>176</v>
      </c>
      <c r="J240" s="5">
        <f t="shared" si="27"/>
        <v>570729.33333333337</v>
      </c>
      <c r="K240" s="70">
        <f>(5*Feuil1!$C$11*Feuil1!$C$4^4)/(384*Feuil1!$C$13*J240)</f>
        <v>8.7998305593277646</v>
      </c>
      <c r="L240" s="69">
        <f>((((C240*A240*Feuil1!$C$4)-((C240-B240)*D240*Feuil1!$C$4))*10^-9)*Feuil1!$C$14)/(Feuil1!$C$4*10^-3)</f>
        <v>3.2136</v>
      </c>
    </row>
    <row r="241" spans="1:12">
      <c r="A241" s="57">
        <v>90</v>
      </c>
      <c r="B241" s="37">
        <v>2</v>
      </c>
      <c r="C241" s="8">
        <v>65</v>
      </c>
      <c r="D241" s="7">
        <f t="shared" si="21"/>
        <v>86</v>
      </c>
      <c r="E241" s="5">
        <f t="shared" si="22"/>
        <v>44</v>
      </c>
      <c r="F241" s="14">
        <f t="shared" si="23"/>
        <v>45</v>
      </c>
      <c r="G241" s="14">
        <f t="shared" si="24"/>
        <v>13543.466666666667</v>
      </c>
      <c r="H241" s="13">
        <f t="shared" si="25"/>
        <v>432</v>
      </c>
      <c r="I241" s="7">
        <f t="shared" si="26"/>
        <v>176</v>
      </c>
      <c r="J241" s="5">
        <f t="shared" si="27"/>
        <v>609456</v>
      </c>
      <c r="K241" s="70">
        <f>(5*Feuil1!$C$11*Feuil1!$C$4^4)/(384*Feuil1!$C$13*J241)</f>
        <v>8.2406628674940094</v>
      </c>
      <c r="L241" s="69">
        <f>((((C241*A241*Feuil1!$C$4)-((C241-B241)*D241*Feuil1!$C$4))*10^-9)*Feuil1!$C$14)/(Feuil1!$C$4*10^-3)</f>
        <v>3.3696000000000002</v>
      </c>
    </row>
    <row r="242" spans="1:12">
      <c r="A242" s="57">
        <v>90</v>
      </c>
      <c r="B242" s="37">
        <v>2</v>
      </c>
      <c r="C242" s="8">
        <v>70</v>
      </c>
      <c r="D242" s="7">
        <f t="shared" si="21"/>
        <v>86</v>
      </c>
      <c r="E242" s="5">
        <f t="shared" si="22"/>
        <v>44</v>
      </c>
      <c r="F242" s="14">
        <f t="shared" si="23"/>
        <v>45</v>
      </c>
      <c r="G242" s="14">
        <f t="shared" si="24"/>
        <v>14404.05925925926</v>
      </c>
      <c r="H242" s="13">
        <f t="shared" si="25"/>
        <v>452</v>
      </c>
      <c r="I242" s="7">
        <f t="shared" si="26"/>
        <v>176</v>
      </c>
      <c r="J242" s="5">
        <f t="shared" si="27"/>
        <v>648182.66666666674</v>
      </c>
      <c r="K242" s="70">
        <f>(5*Feuil1!$C$11*Feuil1!$C$4^4)/(384*Feuil1!$C$13*J242)</f>
        <v>7.7483118368455211</v>
      </c>
      <c r="L242" s="69">
        <f>((((C242*A242*Feuil1!$C$4)-((C242-B242)*D242*Feuil1!$C$4))*10^-9)*Feuil1!$C$14)/(Feuil1!$C$4*10^-3)</f>
        <v>3.5256000000000003</v>
      </c>
    </row>
    <row r="243" spans="1:12">
      <c r="A243" s="57">
        <v>90</v>
      </c>
      <c r="B243" s="37">
        <v>2</v>
      </c>
      <c r="C243" s="8">
        <v>75</v>
      </c>
      <c r="D243" s="7">
        <f t="shared" si="21"/>
        <v>86</v>
      </c>
      <c r="E243" s="5">
        <f t="shared" si="22"/>
        <v>44</v>
      </c>
      <c r="F243" s="14">
        <f t="shared" si="23"/>
        <v>45</v>
      </c>
      <c r="G243" s="14">
        <f t="shared" si="24"/>
        <v>15264.651851851853</v>
      </c>
      <c r="H243" s="13">
        <f t="shared" si="25"/>
        <v>472</v>
      </c>
      <c r="I243" s="7">
        <f t="shared" si="26"/>
        <v>176</v>
      </c>
      <c r="J243" s="5">
        <f t="shared" si="27"/>
        <v>686909.33333333337</v>
      </c>
      <c r="K243" s="70">
        <f>(5*Feuil1!$C$11*Feuil1!$C$4^4)/(384*Feuil1!$C$13*J243)</f>
        <v>7.3114764712831031</v>
      </c>
      <c r="L243" s="69">
        <f>((((C243*A243*Feuil1!$C$4)-((C243-B243)*D243*Feuil1!$C$4))*10^-9)*Feuil1!$C$14)/(Feuil1!$C$4*10^-3)</f>
        <v>3.6816</v>
      </c>
    </row>
    <row r="244" spans="1:12">
      <c r="A244" s="57">
        <v>90</v>
      </c>
      <c r="B244" s="37">
        <v>2</v>
      </c>
      <c r="C244" s="8">
        <v>80</v>
      </c>
      <c r="D244" s="7">
        <f t="shared" si="21"/>
        <v>86</v>
      </c>
      <c r="E244" s="5">
        <f t="shared" si="22"/>
        <v>44</v>
      </c>
      <c r="F244" s="14">
        <f t="shared" si="23"/>
        <v>45</v>
      </c>
      <c r="G244" s="14">
        <f t="shared" si="24"/>
        <v>16125.244444444445</v>
      </c>
      <c r="H244" s="13">
        <f t="shared" si="25"/>
        <v>492</v>
      </c>
      <c r="I244" s="7">
        <f t="shared" si="26"/>
        <v>176</v>
      </c>
      <c r="J244" s="5">
        <f t="shared" si="27"/>
        <v>725636</v>
      </c>
      <c r="K244" s="70">
        <f>(5*Feuil1!$C$11*Feuil1!$C$4^4)/(384*Feuil1!$C$13*J244)</f>
        <v>6.9212682785465836</v>
      </c>
      <c r="L244" s="69">
        <f>((((C244*A244*Feuil1!$C$4)-((C244-B244)*D244*Feuil1!$C$4))*10^-9)*Feuil1!$C$14)/(Feuil1!$C$4*10^-3)</f>
        <v>3.8376000000000001</v>
      </c>
    </row>
    <row r="245" spans="1:12">
      <c r="A245" s="57">
        <v>90</v>
      </c>
      <c r="B245" s="37">
        <v>2</v>
      </c>
      <c r="C245" s="8">
        <v>85</v>
      </c>
      <c r="D245" s="7">
        <f t="shared" si="21"/>
        <v>86</v>
      </c>
      <c r="E245" s="5">
        <f t="shared" si="22"/>
        <v>44</v>
      </c>
      <c r="F245" s="14">
        <f t="shared" si="23"/>
        <v>45</v>
      </c>
      <c r="G245" s="14">
        <f t="shared" si="24"/>
        <v>16985.837037037039</v>
      </c>
      <c r="H245" s="13">
        <f t="shared" si="25"/>
        <v>512</v>
      </c>
      <c r="I245" s="7">
        <f t="shared" si="26"/>
        <v>176</v>
      </c>
      <c r="J245" s="5">
        <f t="shared" si="27"/>
        <v>764362.66666666674</v>
      </c>
      <c r="K245" s="70">
        <f>(5*Feuil1!$C$11*Feuil1!$C$4^4)/(384*Feuil1!$C$13*J245)</f>
        <v>6.5706001190160537</v>
      </c>
      <c r="L245" s="69">
        <f>((((C245*A245*Feuil1!$C$4)-((C245-B245)*D245*Feuil1!$C$4))*10^-9)*Feuil1!$C$14)/(Feuil1!$C$4*10^-3)</f>
        <v>3.9936000000000003</v>
      </c>
    </row>
    <row r="246" spans="1:12">
      <c r="A246" s="57">
        <v>90</v>
      </c>
      <c r="B246" s="37">
        <v>2</v>
      </c>
      <c r="C246" s="8">
        <v>90</v>
      </c>
      <c r="D246" s="7">
        <f t="shared" si="21"/>
        <v>86</v>
      </c>
      <c r="E246" s="5">
        <f t="shared" si="22"/>
        <v>44</v>
      </c>
      <c r="F246" s="14">
        <f t="shared" si="23"/>
        <v>45</v>
      </c>
      <c r="G246" s="14">
        <f t="shared" si="24"/>
        <v>17846.429629629631</v>
      </c>
      <c r="H246" s="13">
        <f t="shared" si="25"/>
        <v>532</v>
      </c>
      <c r="I246" s="7">
        <f t="shared" si="26"/>
        <v>176</v>
      </c>
      <c r="J246" s="5">
        <f t="shared" si="27"/>
        <v>803089.33333333337</v>
      </c>
      <c r="K246" s="70">
        <f>(5*Feuil1!$C$11*Feuil1!$C$4^4)/(384*Feuil1!$C$13*J246)</f>
        <v>6.2537518805356171</v>
      </c>
      <c r="L246" s="69">
        <f>((((C246*A246*Feuil1!$C$4)-((C246-B246)*D246*Feuil1!$C$4))*10^-9)*Feuil1!$C$14)/(Feuil1!$C$4*10^-3)</f>
        <v>4.1496000000000004</v>
      </c>
    </row>
    <row r="247" spans="1:12">
      <c r="A247" s="57">
        <v>90</v>
      </c>
      <c r="B247" s="37">
        <v>2</v>
      </c>
      <c r="C247" s="8">
        <v>95</v>
      </c>
      <c r="D247" s="7">
        <f t="shared" si="21"/>
        <v>86</v>
      </c>
      <c r="E247" s="5">
        <f t="shared" si="22"/>
        <v>44</v>
      </c>
      <c r="F247" s="14">
        <f t="shared" si="23"/>
        <v>45</v>
      </c>
      <c r="G247" s="14">
        <f t="shared" si="24"/>
        <v>18707.022222222222</v>
      </c>
      <c r="H247" s="13">
        <f t="shared" si="25"/>
        <v>552</v>
      </c>
      <c r="I247" s="7">
        <f t="shared" si="26"/>
        <v>176</v>
      </c>
      <c r="J247" s="5">
        <f t="shared" si="27"/>
        <v>841816</v>
      </c>
      <c r="K247" s="70">
        <f>(5*Feuil1!$C$11*Feuil1!$C$4^4)/(384*Feuil1!$C$13*J247)</f>
        <v>5.9660560366771698</v>
      </c>
      <c r="L247" s="69">
        <f>((((C247*A247*Feuil1!$C$4)-((C247-B247)*D247*Feuil1!$C$4))*10^-9)*Feuil1!$C$14)/(Feuil1!$C$4*10^-3)</f>
        <v>4.3056000000000001</v>
      </c>
    </row>
    <row r="248" spans="1:12" ht="15.75" thickBot="1">
      <c r="A248" s="35">
        <v>90</v>
      </c>
      <c r="B248" s="38">
        <v>2</v>
      </c>
      <c r="C248" s="39">
        <v>100</v>
      </c>
      <c r="D248" s="36">
        <f t="shared" si="21"/>
        <v>86</v>
      </c>
      <c r="E248" s="59">
        <f t="shared" si="22"/>
        <v>44</v>
      </c>
      <c r="F248" s="60">
        <f t="shared" si="23"/>
        <v>45</v>
      </c>
      <c r="G248" s="60">
        <f t="shared" si="24"/>
        <v>19567.614814814817</v>
      </c>
      <c r="H248" s="60">
        <f t="shared" si="25"/>
        <v>572</v>
      </c>
      <c r="I248" s="36">
        <f t="shared" si="26"/>
        <v>176</v>
      </c>
      <c r="J248" s="59">
        <f t="shared" si="27"/>
        <v>880542.66666666674</v>
      </c>
      <c r="K248" s="105">
        <f>(5*Feuil1!$C$11*Feuil1!$C$4^4)/(384*Feuil1!$C$13*J248)</f>
        <v>5.7036661807469811</v>
      </c>
      <c r="L248" s="106">
        <f>((((C248*A248*Feuil1!$C$4)-((C248-B248)*D248*Feuil1!$C$4))*10^-9)*Feuil1!$C$14)/(Feuil1!$C$4*10^-3)</f>
        <v>4.4615999999999998</v>
      </c>
    </row>
    <row r="249" spans="1:12">
      <c r="A249" s="56">
        <v>95</v>
      </c>
      <c r="B249" s="63">
        <v>2</v>
      </c>
      <c r="C249" s="6">
        <v>10</v>
      </c>
      <c r="D249" s="2">
        <f t="shared" si="21"/>
        <v>91</v>
      </c>
      <c r="E249" s="3">
        <f t="shared" si="22"/>
        <v>46.5</v>
      </c>
      <c r="F249" s="14">
        <f t="shared" si="23"/>
        <v>47.5</v>
      </c>
      <c r="G249" s="14">
        <f t="shared" si="24"/>
        <v>4465.2315789473687</v>
      </c>
      <c r="H249" s="14">
        <f t="shared" si="25"/>
        <v>222</v>
      </c>
      <c r="I249" s="2">
        <f t="shared" si="26"/>
        <v>186</v>
      </c>
      <c r="J249" s="3">
        <f t="shared" si="27"/>
        <v>212098.5</v>
      </c>
      <c r="K249" s="70">
        <f>(5*Feuil1!$C$11*Feuil1!$C$4^4)/(384*Feuil1!$C$13*J249)</f>
        <v>23.679193528343806</v>
      </c>
      <c r="L249" s="69">
        <f>((((C249*A249*Feuil1!$C$4)-((C249-B249)*D249*Feuil1!$C$4))*10^-9)*Feuil1!$C$14)/(Feuil1!$C$4*10^-3)</f>
        <v>1.7316</v>
      </c>
    </row>
    <row r="250" spans="1:12">
      <c r="A250" s="57">
        <v>95</v>
      </c>
      <c r="B250" s="37">
        <v>2</v>
      </c>
      <c r="C250" s="8">
        <v>15</v>
      </c>
      <c r="D250" s="7">
        <f t="shared" si="21"/>
        <v>91</v>
      </c>
      <c r="E250" s="5">
        <f t="shared" si="22"/>
        <v>46.5</v>
      </c>
      <c r="F250" s="14">
        <f t="shared" si="23"/>
        <v>47.5</v>
      </c>
      <c r="G250" s="14">
        <f t="shared" si="24"/>
        <v>5375.7929824561406</v>
      </c>
      <c r="H250" s="13">
        <f t="shared" si="25"/>
        <v>242</v>
      </c>
      <c r="I250" s="7">
        <f t="shared" si="26"/>
        <v>186</v>
      </c>
      <c r="J250" s="5">
        <f t="shared" si="27"/>
        <v>255350.16666666669</v>
      </c>
      <c r="K250" s="70">
        <f>(5*Feuil1!$C$11*Feuil1!$C$4^4)/(384*Feuil1!$C$13*J250)</f>
        <v>19.668369494849603</v>
      </c>
      <c r="L250" s="69">
        <f>((((C250*A250*Feuil1!$C$4)-((C250-B250)*D250*Feuil1!$C$4))*10^-9)*Feuil1!$C$14)/(Feuil1!$C$4*10^-3)</f>
        <v>1.8876000000000002</v>
      </c>
    </row>
    <row r="251" spans="1:12">
      <c r="A251" s="57">
        <v>95</v>
      </c>
      <c r="B251" s="37">
        <v>2</v>
      </c>
      <c r="C251" s="8">
        <v>20</v>
      </c>
      <c r="D251" s="7">
        <f t="shared" si="21"/>
        <v>91</v>
      </c>
      <c r="E251" s="5">
        <f t="shared" si="22"/>
        <v>46.5</v>
      </c>
      <c r="F251" s="14">
        <f t="shared" si="23"/>
        <v>47.5</v>
      </c>
      <c r="G251" s="14">
        <f t="shared" si="24"/>
        <v>6286.3543859649117</v>
      </c>
      <c r="H251" s="13">
        <f t="shared" si="25"/>
        <v>262</v>
      </c>
      <c r="I251" s="7">
        <f t="shared" si="26"/>
        <v>186</v>
      </c>
      <c r="J251" s="5">
        <f t="shared" si="27"/>
        <v>298601.83333333331</v>
      </c>
      <c r="K251" s="70">
        <f>(5*Feuil1!$C$11*Feuil1!$C$4^4)/(384*Feuil1!$C$13*J251)</f>
        <v>16.81945945377014</v>
      </c>
      <c r="L251" s="69">
        <f>((((C251*A251*Feuil1!$C$4)-((C251-B251)*D251*Feuil1!$C$4))*10^-9)*Feuil1!$C$14)/(Feuil1!$C$4*10^-3)</f>
        <v>2.0436000000000001</v>
      </c>
    </row>
    <row r="252" spans="1:12">
      <c r="A252" s="57">
        <v>95</v>
      </c>
      <c r="B252" s="37">
        <v>2</v>
      </c>
      <c r="C252" s="8">
        <v>25</v>
      </c>
      <c r="D252" s="7">
        <f t="shared" si="21"/>
        <v>91</v>
      </c>
      <c r="E252" s="5">
        <f t="shared" si="22"/>
        <v>46.5</v>
      </c>
      <c r="F252" s="14">
        <f t="shared" si="23"/>
        <v>47.5</v>
      </c>
      <c r="G252" s="14">
        <f t="shared" si="24"/>
        <v>7196.9157894736845</v>
      </c>
      <c r="H252" s="13">
        <f t="shared" si="25"/>
        <v>282</v>
      </c>
      <c r="I252" s="7">
        <f t="shared" si="26"/>
        <v>186</v>
      </c>
      <c r="J252" s="5">
        <f t="shared" si="27"/>
        <v>341853.5</v>
      </c>
      <c r="K252" s="70">
        <f>(5*Feuil1!$C$11*Feuil1!$C$4^4)/(384*Feuil1!$C$13*J252)</f>
        <v>14.691443640540257</v>
      </c>
      <c r="L252" s="69">
        <f>((((C252*A252*Feuil1!$C$4)-((C252-B252)*D252*Feuil1!$C$4))*10^-9)*Feuil1!$C$14)/(Feuil1!$C$4*10^-3)</f>
        <v>2.1996000000000002</v>
      </c>
    </row>
    <row r="253" spans="1:12">
      <c r="A253" s="57">
        <v>95</v>
      </c>
      <c r="B253" s="37">
        <v>2</v>
      </c>
      <c r="C253" s="8">
        <v>30</v>
      </c>
      <c r="D253" s="7">
        <f t="shared" si="21"/>
        <v>91</v>
      </c>
      <c r="E253" s="5">
        <f t="shared" si="22"/>
        <v>46.5</v>
      </c>
      <c r="F253" s="14">
        <f t="shared" si="23"/>
        <v>47.5</v>
      </c>
      <c r="G253" s="14">
        <f t="shared" si="24"/>
        <v>8107.4771929824565</v>
      </c>
      <c r="H253" s="13">
        <f t="shared" si="25"/>
        <v>302</v>
      </c>
      <c r="I253" s="7">
        <f t="shared" si="26"/>
        <v>186</v>
      </c>
      <c r="J253" s="5">
        <f t="shared" si="27"/>
        <v>385105.16666666669</v>
      </c>
      <c r="K253" s="70">
        <f>(5*Feuil1!$C$11*Feuil1!$C$4^4)/(384*Feuil1!$C$13*J253)</f>
        <v>13.041428324742709</v>
      </c>
      <c r="L253" s="69">
        <f>((((C253*A253*Feuil1!$C$4)-((C253-B253)*D253*Feuil1!$C$4))*10^-9)*Feuil1!$C$14)/(Feuil1!$C$4*10^-3)</f>
        <v>2.3555999999999999</v>
      </c>
    </row>
    <row r="254" spans="1:12">
      <c r="A254" s="57">
        <v>95</v>
      </c>
      <c r="B254" s="37">
        <v>2</v>
      </c>
      <c r="C254" s="8">
        <v>35</v>
      </c>
      <c r="D254" s="7">
        <f t="shared" si="21"/>
        <v>91</v>
      </c>
      <c r="E254" s="5">
        <f t="shared" si="22"/>
        <v>46.5</v>
      </c>
      <c r="F254" s="14">
        <f t="shared" si="23"/>
        <v>47.5</v>
      </c>
      <c r="G254" s="14">
        <f t="shared" si="24"/>
        <v>9018.0385964912293</v>
      </c>
      <c r="H254" s="13">
        <f t="shared" si="25"/>
        <v>322</v>
      </c>
      <c r="I254" s="7">
        <f t="shared" si="26"/>
        <v>186</v>
      </c>
      <c r="J254" s="5">
        <f t="shared" si="27"/>
        <v>428356.83333333337</v>
      </c>
      <c r="K254" s="70">
        <f>(5*Feuil1!$C$11*Feuil1!$C$4^4)/(384*Feuil1!$C$13*J254)</f>
        <v>11.724620778170758</v>
      </c>
      <c r="L254" s="69">
        <f>((((C254*A254*Feuil1!$C$4)-((C254-B254)*D254*Feuil1!$C$4))*10^-9)*Feuil1!$C$14)/(Feuil1!$C$4*10^-3)</f>
        <v>2.5116000000000001</v>
      </c>
    </row>
    <row r="255" spans="1:12">
      <c r="A255" s="57">
        <v>95</v>
      </c>
      <c r="B255" s="37">
        <v>2</v>
      </c>
      <c r="C255" s="8">
        <v>40</v>
      </c>
      <c r="D255" s="7">
        <f t="shared" si="21"/>
        <v>91</v>
      </c>
      <c r="E255" s="5">
        <f t="shared" si="22"/>
        <v>46.5</v>
      </c>
      <c r="F255" s="14">
        <f t="shared" si="23"/>
        <v>47.5</v>
      </c>
      <c r="G255" s="14">
        <f t="shared" si="24"/>
        <v>9928.6</v>
      </c>
      <c r="H255" s="13">
        <f t="shared" si="25"/>
        <v>342</v>
      </c>
      <c r="I255" s="7">
        <f t="shared" si="26"/>
        <v>186</v>
      </c>
      <c r="J255" s="5">
        <f t="shared" si="27"/>
        <v>471608.5</v>
      </c>
      <c r="K255" s="70">
        <f>(5*Feuil1!$C$11*Feuil1!$C$4^4)/(384*Feuil1!$C$13*J255)</f>
        <v>10.649344591056838</v>
      </c>
      <c r="L255" s="69">
        <f>((((C255*A255*Feuil1!$C$4)-((C255-B255)*D255*Feuil1!$C$4))*10^-9)*Feuil1!$C$14)/(Feuil1!$C$4*10^-3)</f>
        <v>2.6676000000000002</v>
      </c>
    </row>
    <row r="256" spans="1:12">
      <c r="A256" s="57">
        <v>95</v>
      </c>
      <c r="B256" s="37">
        <v>2</v>
      </c>
      <c r="C256" s="8">
        <v>45</v>
      </c>
      <c r="D256" s="7">
        <f t="shared" si="21"/>
        <v>91</v>
      </c>
      <c r="E256" s="5">
        <f t="shared" si="22"/>
        <v>46.5</v>
      </c>
      <c r="F256" s="14">
        <f t="shared" si="23"/>
        <v>47.5</v>
      </c>
      <c r="G256" s="14">
        <f t="shared" si="24"/>
        <v>10839.161403508773</v>
      </c>
      <c r="H256" s="13">
        <f t="shared" si="25"/>
        <v>362</v>
      </c>
      <c r="I256" s="7">
        <f t="shared" si="26"/>
        <v>186</v>
      </c>
      <c r="J256" s="5">
        <f t="shared" si="27"/>
        <v>514860.16666666669</v>
      </c>
      <c r="K256" s="70">
        <f>(5*Feuil1!$C$11*Feuil1!$C$4^4)/(384*Feuil1!$C$13*J256)</f>
        <v>9.7547290579638197</v>
      </c>
      <c r="L256" s="69">
        <f>((((C256*A256*Feuil1!$C$4)-((C256-B256)*D256*Feuil1!$C$4))*10^-9)*Feuil1!$C$14)/(Feuil1!$C$4*10^-3)</f>
        <v>2.8236000000000003</v>
      </c>
    </row>
    <row r="257" spans="1:12">
      <c r="A257" s="57">
        <v>95</v>
      </c>
      <c r="B257" s="37">
        <v>2</v>
      </c>
      <c r="C257" s="8">
        <v>50</v>
      </c>
      <c r="D257" s="7">
        <f t="shared" si="21"/>
        <v>91</v>
      </c>
      <c r="E257" s="5">
        <f t="shared" si="22"/>
        <v>46.5</v>
      </c>
      <c r="F257" s="14">
        <f t="shared" si="23"/>
        <v>47.5</v>
      </c>
      <c r="G257" s="14">
        <f t="shared" si="24"/>
        <v>11749.722807017544</v>
      </c>
      <c r="H257" s="13">
        <f t="shared" si="25"/>
        <v>382</v>
      </c>
      <c r="I257" s="7">
        <f t="shared" si="26"/>
        <v>186</v>
      </c>
      <c r="J257" s="5">
        <f t="shared" si="27"/>
        <v>558111.83333333337</v>
      </c>
      <c r="K257" s="70">
        <f>(5*Feuil1!$C$11*Feuil1!$C$4^4)/(384*Feuil1!$C$13*J257)</f>
        <v>8.9987725194348958</v>
      </c>
      <c r="L257" s="69">
        <f>((((C257*A257*Feuil1!$C$4)-((C257-B257)*D257*Feuil1!$C$4))*10^-9)*Feuil1!$C$14)/(Feuil1!$C$4*10^-3)</f>
        <v>2.9796</v>
      </c>
    </row>
    <row r="258" spans="1:12">
      <c r="A258" s="57">
        <v>95</v>
      </c>
      <c r="B258" s="37">
        <v>2</v>
      </c>
      <c r="C258" s="8">
        <v>55</v>
      </c>
      <c r="D258" s="7">
        <f t="shared" ref="D258:D286" si="28">A258-(2*B258)</f>
        <v>91</v>
      </c>
      <c r="E258" s="5">
        <f t="shared" ref="E258:E286" si="29">(A258/2)-(B258/2)</f>
        <v>46.5</v>
      </c>
      <c r="F258" s="14">
        <f t="shared" ref="F258:F286" si="30">A258/2</f>
        <v>47.5</v>
      </c>
      <c r="G258" s="14">
        <f t="shared" ref="G258:G286" si="31">J258/F258</f>
        <v>12660.284210526315</v>
      </c>
      <c r="H258" s="13">
        <f t="shared" ref="H258:H286" si="32">(C258*B258)*2+(D258*B258)</f>
        <v>402</v>
      </c>
      <c r="I258" s="7">
        <f t="shared" ref="I258:I286" si="33">H258-(2*C258*B258)+B258*B258</f>
        <v>186</v>
      </c>
      <c r="J258" s="5">
        <f t="shared" ref="J258:J286" si="34">2*(C258*B258^3/12+(C258*B258*(E258)^2))+B258*D258^3/12</f>
        <v>601363.5</v>
      </c>
      <c r="K258" s="70">
        <f>(5*Feuil1!$C$11*Feuil1!$C$4^4)/(384*Feuil1!$C$13*J258)</f>
        <v>8.351556801454409</v>
      </c>
      <c r="L258" s="69">
        <f>((((C258*A258*Feuil1!$C$4)-((C258-B258)*D258*Feuil1!$C$4))*10^-9)*Feuil1!$C$14)/(Feuil1!$C$4*10^-3)</f>
        <v>3.1356000000000002</v>
      </c>
    </row>
    <row r="259" spans="1:12">
      <c r="A259" s="57">
        <v>95</v>
      </c>
      <c r="B259" s="37">
        <v>2</v>
      </c>
      <c r="C259" s="8">
        <v>60</v>
      </c>
      <c r="D259" s="7">
        <f t="shared" si="28"/>
        <v>91</v>
      </c>
      <c r="E259" s="5">
        <f t="shared" si="29"/>
        <v>46.5</v>
      </c>
      <c r="F259" s="14">
        <f t="shared" si="30"/>
        <v>47.5</v>
      </c>
      <c r="G259" s="14">
        <f t="shared" si="31"/>
        <v>13570.845614035086</v>
      </c>
      <c r="H259" s="13">
        <f t="shared" si="32"/>
        <v>422</v>
      </c>
      <c r="I259" s="7">
        <f t="shared" si="33"/>
        <v>186</v>
      </c>
      <c r="J259" s="5">
        <f t="shared" si="34"/>
        <v>644615.16666666663</v>
      </c>
      <c r="K259" s="70">
        <f>(5*Feuil1!$C$11*Feuil1!$C$4^4)/(384*Feuil1!$C$13*J259)</f>
        <v>7.7911933945676042</v>
      </c>
      <c r="L259" s="69">
        <f>((((C259*A259*Feuil1!$C$4)-((C259-B259)*D259*Feuil1!$C$4))*10^-9)*Feuil1!$C$14)/(Feuil1!$C$4*10^-3)</f>
        <v>3.2916000000000003</v>
      </c>
    </row>
    <row r="260" spans="1:12">
      <c r="A260" s="57">
        <v>95</v>
      </c>
      <c r="B260" s="37">
        <v>2</v>
      </c>
      <c r="C260" s="8">
        <v>65</v>
      </c>
      <c r="D260" s="7">
        <f t="shared" si="28"/>
        <v>91</v>
      </c>
      <c r="E260" s="5">
        <f t="shared" si="29"/>
        <v>46.5</v>
      </c>
      <c r="F260" s="14">
        <f t="shared" si="30"/>
        <v>47.5</v>
      </c>
      <c r="G260" s="14">
        <f t="shared" si="31"/>
        <v>14481.407017543857</v>
      </c>
      <c r="H260" s="13">
        <f t="shared" si="32"/>
        <v>442</v>
      </c>
      <c r="I260" s="7">
        <f t="shared" si="33"/>
        <v>186</v>
      </c>
      <c r="J260" s="5">
        <f t="shared" si="34"/>
        <v>687866.83333333326</v>
      </c>
      <c r="K260" s="70">
        <f>(5*Feuil1!$C$11*Feuil1!$C$4^4)/(384*Feuil1!$C$13*J260)</f>
        <v>7.3012990090447678</v>
      </c>
      <c r="L260" s="69">
        <f>((((C260*A260*Feuil1!$C$4)-((C260-B260)*D260*Feuil1!$C$4))*10^-9)*Feuil1!$C$14)/(Feuil1!$C$4*10^-3)</f>
        <v>3.4476</v>
      </c>
    </row>
    <row r="261" spans="1:12">
      <c r="A261" s="57">
        <v>95</v>
      </c>
      <c r="B261" s="37">
        <v>2</v>
      </c>
      <c r="C261" s="8">
        <v>70</v>
      </c>
      <c r="D261" s="7">
        <f t="shared" si="28"/>
        <v>91</v>
      </c>
      <c r="E261" s="5">
        <f t="shared" si="29"/>
        <v>46.5</v>
      </c>
      <c r="F261" s="14">
        <f t="shared" si="30"/>
        <v>47.5</v>
      </c>
      <c r="G261" s="14">
        <f t="shared" si="31"/>
        <v>15391.968421052632</v>
      </c>
      <c r="H261" s="13">
        <f t="shared" si="32"/>
        <v>462</v>
      </c>
      <c r="I261" s="7">
        <f t="shared" si="33"/>
        <v>186</v>
      </c>
      <c r="J261" s="5">
        <f t="shared" si="34"/>
        <v>731118.5</v>
      </c>
      <c r="K261" s="70">
        <f>(5*Feuil1!$C$11*Feuil1!$C$4^4)/(384*Feuil1!$C$13*J261)</f>
        <v>6.8693671799734632</v>
      </c>
      <c r="L261" s="69">
        <f>((((C261*A261*Feuil1!$C$4)-((C261-B261)*D261*Feuil1!$C$4))*10^-9)*Feuil1!$C$14)/(Feuil1!$C$4*10^-3)</f>
        <v>3.6036000000000001</v>
      </c>
    </row>
    <row r="262" spans="1:12">
      <c r="A262" s="57">
        <v>95</v>
      </c>
      <c r="B262" s="37">
        <v>2</v>
      </c>
      <c r="C262" s="8">
        <v>75</v>
      </c>
      <c r="D262" s="7">
        <f t="shared" si="28"/>
        <v>91</v>
      </c>
      <c r="E262" s="5">
        <f t="shared" si="29"/>
        <v>46.5</v>
      </c>
      <c r="F262" s="14">
        <f t="shared" si="30"/>
        <v>47.5</v>
      </c>
      <c r="G262" s="14">
        <f t="shared" si="31"/>
        <v>16302.529824561403</v>
      </c>
      <c r="H262" s="13">
        <f t="shared" si="32"/>
        <v>482</v>
      </c>
      <c r="I262" s="7">
        <f t="shared" si="33"/>
        <v>186</v>
      </c>
      <c r="J262" s="5">
        <f t="shared" si="34"/>
        <v>774370.16666666663</v>
      </c>
      <c r="K262" s="70">
        <f>(5*Feuil1!$C$11*Feuil1!$C$4^4)/(384*Feuil1!$C$13*J262)</f>
        <v>6.4856855865075236</v>
      </c>
      <c r="L262" s="69">
        <f>((((C262*A262*Feuil1!$C$4)-((C262-B262)*D262*Feuil1!$C$4))*10^-9)*Feuil1!$C$14)/(Feuil1!$C$4*10^-3)</f>
        <v>3.7596000000000003</v>
      </c>
    </row>
    <row r="263" spans="1:12">
      <c r="A263" s="57">
        <v>95</v>
      </c>
      <c r="B263" s="37">
        <v>2</v>
      </c>
      <c r="C263" s="8">
        <v>80</v>
      </c>
      <c r="D263" s="7">
        <f t="shared" si="28"/>
        <v>91</v>
      </c>
      <c r="E263" s="5">
        <f t="shared" si="29"/>
        <v>46.5</v>
      </c>
      <c r="F263" s="14">
        <f t="shared" si="30"/>
        <v>47.5</v>
      </c>
      <c r="G263" s="14">
        <f t="shared" si="31"/>
        <v>17213.091228070174</v>
      </c>
      <c r="H263" s="13">
        <f t="shared" si="32"/>
        <v>502</v>
      </c>
      <c r="I263" s="7">
        <f t="shared" si="33"/>
        <v>186</v>
      </c>
      <c r="J263" s="5">
        <f t="shared" si="34"/>
        <v>817621.83333333326</v>
      </c>
      <c r="K263" s="70">
        <f>(5*Feuil1!$C$11*Feuil1!$C$4^4)/(384*Feuil1!$C$13*J263)</f>
        <v>6.1425970097888722</v>
      </c>
      <c r="L263" s="69">
        <f>((((C263*A263*Feuil1!$C$4)-((C263-B263)*D263*Feuil1!$C$4))*10^-9)*Feuil1!$C$14)/(Feuil1!$C$4*10^-3)</f>
        <v>3.9156000000000009</v>
      </c>
    </row>
    <row r="264" spans="1:12">
      <c r="A264" s="57">
        <v>95</v>
      </c>
      <c r="B264" s="37">
        <v>2</v>
      </c>
      <c r="C264" s="8">
        <v>85</v>
      </c>
      <c r="D264" s="7">
        <f t="shared" si="28"/>
        <v>91</v>
      </c>
      <c r="E264" s="5">
        <f t="shared" si="29"/>
        <v>46.5</v>
      </c>
      <c r="F264" s="14">
        <f t="shared" si="30"/>
        <v>47.5</v>
      </c>
      <c r="G264" s="14">
        <f t="shared" si="31"/>
        <v>18123.652631578949</v>
      </c>
      <c r="H264" s="13">
        <f t="shared" si="32"/>
        <v>522</v>
      </c>
      <c r="I264" s="7">
        <f t="shared" si="33"/>
        <v>186</v>
      </c>
      <c r="J264" s="5">
        <f t="shared" si="34"/>
        <v>860873.5</v>
      </c>
      <c r="K264" s="70">
        <f>(5*Feuil1!$C$11*Feuil1!$C$4^4)/(384*Feuil1!$C$13*J264)</f>
        <v>5.8339830748320498</v>
      </c>
      <c r="L264" s="69">
        <f>((((C264*A264*Feuil1!$C$4)-((C264-B264)*D264*Feuil1!$C$4))*10^-9)*Feuil1!$C$14)/(Feuil1!$C$4*10^-3)</f>
        <v>4.0716000000000001</v>
      </c>
    </row>
    <row r="265" spans="1:12">
      <c r="A265" s="57">
        <v>95</v>
      </c>
      <c r="B265" s="37">
        <v>2</v>
      </c>
      <c r="C265" s="8">
        <v>90</v>
      </c>
      <c r="D265" s="7">
        <f t="shared" si="28"/>
        <v>91</v>
      </c>
      <c r="E265" s="5">
        <f t="shared" si="29"/>
        <v>46.5</v>
      </c>
      <c r="F265" s="14">
        <f t="shared" si="30"/>
        <v>47.5</v>
      </c>
      <c r="G265" s="14">
        <f t="shared" si="31"/>
        <v>19034.21403508772</v>
      </c>
      <c r="H265" s="13">
        <f t="shared" si="32"/>
        <v>542</v>
      </c>
      <c r="I265" s="7">
        <f t="shared" si="33"/>
        <v>186</v>
      </c>
      <c r="J265" s="5">
        <f t="shared" si="34"/>
        <v>904125.16666666663</v>
      </c>
      <c r="K265" s="70">
        <f>(5*Feuil1!$C$11*Feuil1!$C$4^4)/(384*Feuil1!$C$13*J265)</f>
        <v>5.5548961733780171</v>
      </c>
      <c r="L265" s="69">
        <f>((((C265*A265*Feuil1!$C$4)-((C265-B265)*D265*Feuil1!$C$4))*10^-9)*Feuil1!$C$14)/(Feuil1!$C$4*10^-3)</f>
        <v>4.2275999999999998</v>
      </c>
    </row>
    <row r="266" spans="1:12">
      <c r="A266" s="57">
        <v>95</v>
      </c>
      <c r="B266" s="37">
        <v>2</v>
      </c>
      <c r="C266" s="8">
        <v>95</v>
      </c>
      <c r="D266" s="7">
        <f t="shared" si="28"/>
        <v>91</v>
      </c>
      <c r="E266" s="5">
        <f t="shared" si="29"/>
        <v>46.5</v>
      </c>
      <c r="F266" s="14">
        <f t="shared" si="30"/>
        <v>47.5</v>
      </c>
      <c r="G266" s="14">
        <f t="shared" si="31"/>
        <v>19944.775438596491</v>
      </c>
      <c r="H266" s="13">
        <f t="shared" si="32"/>
        <v>562</v>
      </c>
      <c r="I266" s="7">
        <f t="shared" si="33"/>
        <v>186</v>
      </c>
      <c r="J266" s="5">
        <f t="shared" si="34"/>
        <v>947376.83333333326</v>
      </c>
      <c r="K266" s="70">
        <f>(5*Feuil1!$C$11*Feuil1!$C$4^4)/(384*Feuil1!$C$13*J266)</f>
        <v>5.3012922122028829</v>
      </c>
      <c r="L266" s="69">
        <f>((((C266*A266*Feuil1!$C$4)-((C266-B266)*D266*Feuil1!$C$4))*10^-9)*Feuil1!$C$14)/(Feuil1!$C$4*10^-3)</f>
        <v>4.3836000000000004</v>
      </c>
    </row>
    <row r="267" spans="1:12" ht="15.75" thickBot="1">
      <c r="A267" s="35">
        <v>95</v>
      </c>
      <c r="B267" s="38">
        <v>2</v>
      </c>
      <c r="C267" s="39">
        <v>100</v>
      </c>
      <c r="D267" s="36">
        <f t="shared" si="28"/>
        <v>91</v>
      </c>
      <c r="E267" s="59">
        <f t="shared" si="29"/>
        <v>46.5</v>
      </c>
      <c r="F267" s="60">
        <f t="shared" si="30"/>
        <v>47.5</v>
      </c>
      <c r="G267" s="60">
        <f t="shared" si="31"/>
        <v>20855.336842105262</v>
      </c>
      <c r="H267" s="60">
        <f t="shared" si="32"/>
        <v>582</v>
      </c>
      <c r="I267" s="36">
        <f t="shared" si="33"/>
        <v>186</v>
      </c>
      <c r="J267" s="59">
        <f t="shared" si="34"/>
        <v>990628.5</v>
      </c>
      <c r="K267" s="105">
        <f>(5*Feuil1!$C$11*Feuil1!$C$4^4)/(384*Feuil1!$C$13*J267)</f>
        <v>5.069833372017289</v>
      </c>
      <c r="L267" s="106">
        <f>((((C267*A267*Feuil1!$C$4)-((C267-B267)*D267*Feuil1!$C$4))*10^-9)*Feuil1!$C$14)/(Feuil1!$C$4*10^-3)</f>
        <v>4.539600000000001</v>
      </c>
    </row>
    <row r="268" spans="1:12">
      <c r="A268" s="56">
        <v>100</v>
      </c>
      <c r="B268" s="63">
        <v>2</v>
      </c>
      <c r="C268" s="6">
        <v>10</v>
      </c>
      <c r="D268" s="2">
        <f t="shared" si="28"/>
        <v>96</v>
      </c>
      <c r="E268" s="3">
        <f t="shared" si="29"/>
        <v>49</v>
      </c>
      <c r="F268" s="14">
        <f t="shared" si="30"/>
        <v>50</v>
      </c>
      <c r="G268" s="14">
        <f t="shared" si="31"/>
        <v>4870.1866666666665</v>
      </c>
      <c r="H268" s="14">
        <f t="shared" si="32"/>
        <v>232</v>
      </c>
      <c r="I268" s="2">
        <f t="shared" si="33"/>
        <v>196</v>
      </c>
      <c r="J268" s="3">
        <f t="shared" si="34"/>
        <v>243509.33333333331</v>
      </c>
      <c r="K268" s="70">
        <f>(5*Feuil1!$C$11*Feuil1!$C$4^4)/(384*Feuil1!$C$13*J268)</f>
        <v>20.624759469471787</v>
      </c>
      <c r="L268" s="69">
        <f>((((C268*A268*Feuil1!$C$4)-((C268-B268)*D268*Feuil1!$C$4))*10^-9)*Feuil1!$C$14)/(Feuil1!$C$4*10^-3)</f>
        <v>1.8095999999999999</v>
      </c>
    </row>
    <row r="269" spans="1:12">
      <c r="A269" s="57">
        <v>100</v>
      </c>
      <c r="B269" s="37">
        <v>2</v>
      </c>
      <c r="C269" s="8">
        <v>15</v>
      </c>
      <c r="D269" s="7">
        <f t="shared" si="28"/>
        <v>96</v>
      </c>
      <c r="E269" s="5">
        <f t="shared" si="29"/>
        <v>49</v>
      </c>
      <c r="F269" s="14">
        <f t="shared" si="30"/>
        <v>50</v>
      </c>
      <c r="G269" s="14">
        <f t="shared" si="31"/>
        <v>5830.72</v>
      </c>
      <c r="H269" s="13">
        <f t="shared" si="32"/>
        <v>252</v>
      </c>
      <c r="I269" s="7">
        <f t="shared" si="33"/>
        <v>196</v>
      </c>
      <c r="J269" s="5">
        <f t="shared" si="34"/>
        <v>291536</v>
      </c>
      <c r="K269" s="70">
        <f>(5*Feuil1!$C$11*Feuil1!$C$4^4)/(384*Feuil1!$C$13*J269)</f>
        <v>17.227105498365308</v>
      </c>
      <c r="L269" s="69">
        <f>((((C269*A269*Feuil1!$C$4)-((C269-B269)*D269*Feuil1!$C$4))*10^-9)*Feuil1!$C$14)/(Feuil1!$C$4*10^-3)</f>
        <v>1.9656000000000002</v>
      </c>
    </row>
    <row r="270" spans="1:12">
      <c r="A270" s="57">
        <v>100</v>
      </c>
      <c r="B270" s="37">
        <v>2</v>
      </c>
      <c r="C270" s="8">
        <v>20</v>
      </c>
      <c r="D270" s="7">
        <f t="shared" si="28"/>
        <v>96</v>
      </c>
      <c r="E270" s="5">
        <f t="shared" si="29"/>
        <v>49</v>
      </c>
      <c r="F270" s="14">
        <f t="shared" si="30"/>
        <v>50</v>
      </c>
      <c r="G270" s="14">
        <f t="shared" si="31"/>
        <v>6791.2533333333322</v>
      </c>
      <c r="H270" s="13">
        <f t="shared" si="32"/>
        <v>272</v>
      </c>
      <c r="I270" s="7">
        <f t="shared" si="33"/>
        <v>196</v>
      </c>
      <c r="J270" s="5">
        <f t="shared" si="34"/>
        <v>339562.66666666663</v>
      </c>
      <c r="K270" s="70">
        <f>(5*Feuil1!$C$11*Feuil1!$C$4^4)/(384*Feuil1!$C$13*J270)</f>
        <v>14.790558331613102</v>
      </c>
      <c r="L270" s="69">
        <f>((((C270*A270*Feuil1!$C$4)-((C270-B270)*D270*Feuil1!$C$4))*10^-9)*Feuil1!$C$14)/(Feuil1!$C$4*10^-3)</f>
        <v>2.1216000000000004</v>
      </c>
    </row>
    <row r="271" spans="1:12">
      <c r="A271" s="57">
        <v>100</v>
      </c>
      <c r="B271" s="37">
        <v>2</v>
      </c>
      <c r="C271" s="8">
        <v>25</v>
      </c>
      <c r="D271" s="7">
        <f t="shared" si="28"/>
        <v>96</v>
      </c>
      <c r="E271" s="5">
        <f t="shared" si="29"/>
        <v>49</v>
      </c>
      <c r="F271" s="14">
        <f t="shared" si="30"/>
        <v>50</v>
      </c>
      <c r="G271" s="14">
        <f t="shared" si="31"/>
        <v>7751.7866666666678</v>
      </c>
      <c r="H271" s="13">
        <f t="shared" si="32"/>
        <v>292</v>
      </c>
      <c r="I271" s="7">
        <f t="shared" si="33"/>
        <v>196</v>
      </c>
      <c r="J271" s="5">
        <f t="shared" si="34"/>
        <v>387589.33333333337</v>
      </c>
      <c r="K271" s="70">
        <f>(5*Feuil1!$C$11*Feuil1!$C$4^4)/(384*Feuil1!$C$13*J271)</f>
        <v>12.957842222794474</v>
      </c>
      <c r="L271" s="69">
        <f>((((C271*A271*Feuil1!$C$4)-((C271-B271)*D271*Feuil1!$C$4))*10^-9)*Feuil1!$C$14)/(Feuil1!$C$4*10^-3)</f>
        <v>2.2776000000000001</v>
      </c>
    </row>
    <row r="272" spans="1:12">
      <c r="A272" s="57">
        <v>100</v>
      </c>
      <c r="B272" s="37">
        <v>2</v>
      </c>
      <c r="C272" s="8">
        <v>30</v>
      </c>
      <c r="D272" s="7">
        <f t="shared" si="28"/>
        <v>96</v>
      </c>
      <c r="E272" s="5">
        <f t="shared" si="29"/>
        <v>49</v>
      </c>
      <c r="F272" s="14">
        <f t="shared" si="30"/>
        <v>50</v>
      </c>
      <c r="G272" s="14">
        <f t="shared" si="31"/>
        <v>8712.32</v>
      </c>
      <c r="H272" s="13">
        <f t="shared" si="32"/>
        <v>312</v>
      </c>
      <c r="I272" s="7">
        <f t="shared" si="33"/>
        <v>196</v>
      </c>
      <c r="J272" s="5">
        <f t="shared" si="34"/>
        <v>435616</v>
      </c>
      <c r="K272" s="70">
        <f>(5*Feuil1!$C$11*Feuil1!$C$4^4)/(384*Feuil1!$C$13*J272)</f>
        <v>11.529240038408664</v>
      </c>
      <c r="L272" s="69">
        <f>((((C272*A272*Feuil1!$C$4)-((C272-B272)*D272*Feuil1!$C$4))*10^-9)*Feuil1!$C$14)/(Feuil1!$C$4*10^-3)</f>
        <v>2.4336000000000002</v>
      </c>
    </row>
    <row r="273" spans="1:12">
      <c r="A273" s="57">
        <v>100</v>
      </c>
      <c r="B273" s="37">
        <v>2</v>
      </c>
      <c r="C273" s="8">
        <v>35</v>
      </c>
      <c r="D273" s="7">
        <f t="shared" si="28"/>
        <v>96</v>
      </c>
      <c r="E273" s="5">
        <f t="shared" si="29"/>
        <v>49</v>
      </c>
      <c r="F273" s="14">
        <f t="shared" si="30"/>
        <v>50</v>
      </c>
      <c r="G273" s="14">
        <f t="shared" si="31"/>
        <v>9672.8533333333344</v>
      </c>
      <c r="H273" s="13">
        <f t="shared" si="32"/>
        <v>332</v>
      </c>
      <c r="I273" s="7">
        <f t="shared" si="33"/>
        <v>196</v>
      </c>
      <c r="J273" s="5">
        <f t="shared" si="34"/>
        <v>483642.66666666669</v>
      </c>
      <c r="K273" s="70">
        <f>(5*Feuil1!$C$11*Feuil1!$C$4^4)/(384*Feuil1!$C$13*J273)</f>
        <v>10.384363859346767</v>
      </c>
      <c r="L273" s="69">
        <f>((((C273*A273*Feuil1!$C$4)-((C273-B273)*D273*Feuil1!$C$4))*10^-9)*Feuil1!$C$14)/(Feuil1!$C$4*10^-3)</f>
        <v>2.5896000000000003</v>
      </c>
    </row>
    <row r="274" spans="1:12">
      <c r="A274" s="57">
        <v>100</v>
      </c>
      <c r="B274" s="37">
        <v>2</v>
      </c>
      <c r="C274" s="8">
        <v>40</v>
      </c>
      <c r="D274" s="7">
        <f t="shared" si="28"/>
        <v>96</v>
      </c>
      <c r="E274" s="5">
        <f t="shared" si="29"/>
        <v>49</v>
      </c>
      <c r="F274" s="14">
        <f t="shared" si="30"/>
        <v>50</v>
      </c>
      <c r="G274" s="14">
        <f t="shared" si="31"/>
        <v>10633.386666666665</v>
      </c>
      <c r="H274" s="13">
        <f t="shared" si="32"/>
        <v>352</v>
      </c>
      <c r="I274" s="7">
        <f t="shared" si="33"/>
        <v>196</v>
      </c>
      <c r="J274" s="5">
        <f t="shared" si="34"/>
        <v>531669.33333333326</v>
      </c>
      <c r="K274" s="70">
        <f>(5*Feuil1!$C$11*Feuil1!$C$4^4)/(384*Feuil1!$C$13*J274)</f>
        <v>9.4463252132367295</v>
      </c>
      <c r="L274" s="69">
        <f>((((C274*A274*Feuil1!$C$4)-((C274-B274)*D274*Feuil1!$C$4))*10^-9)*Feuil1!$C$14)/(Feuil1!$C$4*10^-3)</f>
        <v>2.7456</v>
      </c>
    </row>
    <row r="275" spans="1:12">
      <c r="A275" s="57">
        <v>100</v>
      </c>
      <c r="B275" s="37">
        <v>2</v>
      </c>
      <c r="C275" s="8">
        <v>45</v>
      </c>
      <c r="D275" s="7">
        <f t="shared" si="28"/>
        <v>96</v>
      </c>
      <c r="E275" s="5">
        <f t="shared" si="29"/>
        <v>49</v>
      </c>
      <c r="F275" s="14">
        <f t="shared" si="30"/>
        <v>50</v>
      </c>
      <c r="G275" s="14">
        <f t="shared" si="31"/>
        <v>11593.92</v>
      </c>
      <c r="H275" s="13">
        <f t="shared" si="32"/>
        <v>372</v>
      </c>
      <c r="I275" s="7">
        <f t="shared" si="33"/>
        <v>196</v>
      </c>
      <c r="J275" s="5">
        <f t="shared" si="34"/>
        <v>579696</v>
      </c>
      <c r="K275" s="70">
        <f>(5*Feuil1!$C$11*Feuil1!$C$4^4)/(384*Feuil1!$C$13*J275)</f>
        <v>8.6637158589526724</v>
      </c>
      <c r="L275" s="69">
        <f>((((C275*A275*Feuil1!$C$4)-((C275-B275)*D275*Feuil1!$C$4))*10^-9)*Feuil1!$C$14)/(Feuil1!$C$4*10^-3)</f>
        <v>2.9016000000000002</v>
      </c>
    </row>
    <row r="276" spans="1:12">
      <c r="A276" s="57">
        <v>100</v>
      </c>
      <c r="B276" s="37">
        <v>2</v>
      </c>
      <c r="C276" s="8">
        <v>50</v>
      </c>
      <c r="D276" s="7">
        <f t="shared" si="28"/>
        <v>96</v>
      </c>
      <c r="E276" s="5">
        <f t="shared" si="29"/>
        <v>49</v>
      </c>
      <c r="F276" s="14">
        <f t="shared" si="30"/>
        <v>50</v>
      </c>
      <c r="G276" s="14">
        <f t="shared" si="31"/>
        <v>12554.453333333335</v>
      </c>
      <c r="H276" s="13">
        <f t="shared" si="32"/>
        <v>392</v>
      </c>
      <c r="I276" s="7">
        <f t="shared" si="33"/>
        <v>196</v>
      </c>
      <c r="J276" s="5">
        <f t="shared" si="34"/>
        <v>627722.66666666674</v>
      </c>
      <c r="K276" s="70">
        <f>(5*Feuil1!$C$11*Feuil1!$C$4^4)/(384*Feuil1!$C$13*J276)</f>
        <v>8.0008604042306803</v>
      </c>
      <c r="L276" s="69">
        <f>((((C276*A276*Feuil1!$C$4)-((C276-B276)*D276*Feuil1!$C$4))*10^-9)*Feuil1!$C$14)/(Feuil1!$C$4*10^-3)</f>
        <v>3.0576000000000003</v>
      </c>
    </row>
    <row r="277" spans="1:12">
      <c r="A277" s="57">
        <v>100</v>
      </c>
      <c r="B277" s="37">
        <v>2</v>
      </c>
      <c r="C277" s="8">
        <v>55</v>
      </c>
      <c r="D277" s="7">
        <f t="shared" si="28"/>
        <v>96</v>
      </c>
      <c r="E277" s="5">
        <f t="shared" si="29"/>
        <v>49</v>
      </c>
      <c r="F277" s="14">
        <f t="shared" si="30"/>
        <v>50</v>
      </c>
      <c r="G277" s="14">
        <f t="shared" si="31"/>
        <v>13514.986666666668</v>
      </c>
      <c r="H277" s="13">
        <f t="shared" si="32"/>
        <v>412</v>
      </c>
      <c r="I277" s="7">
        <f t="shared" si="33"/>
        <v>196</v>
      </c>
      <c r="J277" s="5">
        <f t="shared" si="34"/>
        <v>675749.33333333337</v>
      </c>
      <c r="K277" s="70">
        <f>(5*Feuil1!$C$11*Feuil1!$C$4^4)/(384*Feuil1!$C$13*J277)</f>
        <v>7.4322255026095894</v>
      </c>
      <c r="L277" s="69">
        <f>((((C277*A277*Feuil1!$C$4)-((C277-B277)*D277*Feuil1!$C$4))*10^-9)*Feuil1!$C$14)/(Feuil1!$C$4*10^-3)</f>
        <v>3.2136</v>
      </c>
    </row>
    <row r="278" spans="1:12">
      <c r="A278" s="57">
        <v>100</v>
      </c>
      <c r="B278" s="37">
        <v>2</v>
      </c>
      <c r="C278" s="8">
        <v>60</v>
      </c>
      <c r="D278" s="7">
        <f t="shared" si="28"/>
        <v>96</v>
      </c>
      <c r="E278" s="5">
        <f t="shared" si="29"/>
        <v>49</v>
      </c>
      <c r="F278" s="14">
        <f t="shared" si="30"/>
        <v>50</v>
      </c>
      <c r="G278" s="14">
        <f t="shared" si="31"/>
        <v>14475.52</v>
      </c>
      <c r="H278" s="13">
        <f t="shared" si="32"/>
        <v>432</v>
      </c>
      <c r="I278" s="7">
        <f t="shared" si="33"/>
        <v>196</v>
      </c>
      <c r="J278" s="5">
        <f t="shared" si="34"/>
        <v>723776</v>
      </c>
      <c r="K278" s="70">
        <f>(5*Feuil1!$C$11*Feuil1!$C$4^4)/(384*Feuil1!$C$13*J278)</f>
        <v>6.9390549404393465</v>
      </c>
      <c r="L278" s="69">
        <f>((((C278*A278*Feuil1!$C$4)-((C278-B278)*D278*Feuil1!$C$4))*10^-9)*Feuil1!$C$14)/(Feuil1!$C$4*10^-3)</f>
        <v>3.3696000000000002</v>
      </c>
    </row>
    <row r="279" spans="1:12">
      <c r="A279" s="57">
        <v>100</v>
      </c>
      <c r="B279" s="37">
        <v>2</v>
      </c>
      <c r="C279" s="8">
        <v>65</v>
      </c>
      <c r="D279" s="7">
        <f t="shared" si="28"/>
        <v>96</v>
      </c>
      <c r="E279" s="5">
        <f t="shared" si="29"/>
        <v>49</v>
      </c>
      <c r="F279" s="14">
        <f t="shared" si="30"/>
        <v>50</v>
      </c>
      <c r="G279" s="14">
        <f t="shared" si="31"/>
        <v>15436.053333333333</v>
      </c>
      <c r="H279" s="13">
        <f t="shared" si="32"/>
        <v>452</v>
      </c>
      <c r="I279" s="7">
        <f t="shared" si="33"/>
        <v>196</v>
      </c>
      <c r="J279" s="5">
        <f t="shared" si="34"/>
        <v>771802.66666666663</v>
      </c>
      <c r="K279" s="70">
        <f>(5*Feuil1!$C$11*Feuil1!$C$4^4)/(384*Feuil1!$C$13*J279)</f>
        <v>6.5072610467417773</v>
      </c>
      <c r="L279" s="69">
        <f>((((C279*A279*Feuil1!$C$4)-((C279-B279)*D279*Feuil1!$C$4))*10^-9)*Feuil1!$C$14)/(Feuil1!$C$4*10^-3)</f>
        <v>3.5256000000000003</v>
      </c>
    </row>
    <row r="280" spans="1:12">
      <c r="A280" s="57">
        <v>100</v>
      </c>
      <c r="B280" s="37">
        <v>2</v>
      </c>
      <c r="C280" s="8">
        <v>70</v>
      </c>
      <c r="D280" s="7">
        <f t="shared" si="28"/>
        <v>96</v>
      </c>
      <c r="E280" s="5">
        <f t="shared" si="29"/>
        <v>49</v>
      </c>
      <c r="F280" s="14">
        <f t="shared" si="30"/>
        <v>50</v>
      </c>
      <c r="G280" s="14">
        <f t="shared" si="31"/>
        <v>16396.586666666666</v>
      </c>
      <c r="H280" s="13">
        <f t="shared" si="32"/>
        <v>472</v>
      </c>
      <c r="I280" s="7">
        <f t="shared" si="33"/>
        <v>196</v>
      </c>
      <c r="J280" s="5">
        <f t="shared" si="34"/>
        <v>819829.33333333337</v>
      </c>
      <c r="K280" s="70">
        <f>(5*Feuil1!$C$11*Feuil1!$C$4^4)/(384*Feuil1!$C$13*J280)</f>
        <v>6.1260572467579779</v>
      </c>
      <c r="L280" s="69">
        <f>((((C280*A280*Feuil1!$C$4)-((C280-B280)*D280*Feuil1!$C$4))*10^-9)*Feuil1!$C$14)/(Feuil1!$C$4*10^-3)</f>
        <v>3.6816</v>
      </c>
    </row>
    <row r="281" spans="1:12">
      <c r="A281" s="57">
        <v>100</v>
      </c>
      <c r="B281" s="37">
        <v>2</v>
      </c>
      <c r="C281" s="8">
        <v>75</v>
      </c>
      <c r="D281" s="7">
        <f t="shared" si="28"/>
        <v>96</v>
      </c>
      <c r="E281" s="5">
        <f t="shared" si="29"/>
        <v>49</v>
      </c>
      <c r="F281" s="14">
        <f t="shared" si="30"/>
        <v>50</v>
      </c>
      <c r="G281" s="14">
        <f t="shared" si="31"/>
        <v>17357.12</v>
      </c>
      <c r="H281" s="13">
        <f t="shared" si="32"/>
        <v>492</v>
      </c>
      <c r="I281" s="7">
        <f t="shared" si="33"/>
        <v>196</v>
      </c>
      <c r="J281" s="5">
        <f t="shared" si="34"/>
        <v>867856</v>
      </c>
      <c r="K281" s="70">
        <f>(5*Feuil1!$C$11*Feuil1!$C$4^4)/(384*Feuil1!$C$13*J281)</f>
        <v>5.7870446578365868</v>
      </c>
      <c r="L281" s="69">
        <f>((((C281*A281*Feuil1!$C$4)-((C281-B281)*D281*Feuil1!$C$4))*10^-9)*Feuil1!$C$14)/(Feuil1!$C$4*10^-3)</f>
        <v>3.8376000000000001</v>
      </c>
    </row>
    <row r="282" spans="1:12">
      <c r="A282" s="57">
        <v>100</v>
      </c>
      <c r="B282" s="37">
        <v>2</v>
      </c>
      <c r="C282" s="8">
        <v>80</v>
      </c>
      <c r="D282" s="7">
        <f t="shared" si="28"/>
        <v>96</v>
      </c>
      <c r="E282" s="5">
        <f t="shared" si="29"/>
        <v>49</v>
      </c>
      <c r="F282" s="14">
        <f t="shared" si="30"/>
        <v>50</v>
      </c>
      <c r="G282" s="14">
        <f t="shared" si="31"/>
        <v>18317.653333333332</v>
      </c>
      <c r="H282" s="13">
        <f t="shared" si="32"/>
        <v>512</v>
      </c>
      <c r="I282" s="7">
        <f t="shared" si="33"/>
        <v>196</v>
      </c>
      <c r="J282" s="5">
        <f t="shared" si="34"/>
        <v>915882.66666666663</v>
      </c>
      <c r="K282" s="70">
        <f>(5*Feuil1!$C$11*Feuil1!$C$4^4)/(384*Feuil1!$C$13*J282)</f>
        <v>5.4835860655055839</v>
      </c>
      <c r="L282" s="69">
        <f>((((C282*A282*Feuil1!$C$4)-((C282-B282)*D282*Feuil1!$C$4))*10^-9)*Feuil1!$C$14)/(Feuil1!$C$4*10^-3)</f>
        <v>3.9936000000000003</v>
      </c>
    </row>
    <row r="283" spans="1:12">
      <c r="A283" s="57">
        <v>100</v>
      </c>
      <c r="B283" s="37">
        <v>2</v>
      </c>
      <c r="C283" s="8">
        <v>85</v>
      </c>
      <c r="D283" s="7">
        <f t="shared" si="28"/>
        <v>96</v>
      </c>
      <c r="E283" s="5">
        <f t="shared" si="29"/>
        <v>49</v>
      </c>
      <c r="F283" s="14">
        <f t="shared" si="30"/>
        <v>50</v>
      </c>
      <c r="G283" s="14">
        <f t="shared" si="31"/>
        <v>19278.186666666668</v>
      </c>
      <c r="H283" s="13">
        <f t="shared" si="32"/>
        <v>532</v>
      </c>
      <c r="I283" s="7">
        <f t="shared" si="33"/>
        <v>196</v>
      </c>
      <c r="J283" s="5">
        <f t="shared" si="34"/>
        <v>963909.33333333337</v>
      </c>
      <c r="K283" s="70">
        <f>(5*Feuil1!$C$11*Feuil1!$C$4^4)/(384*Feuil1!$C$13*J283)</f>
        <v>5.2103670489459191</v>
      </c>
      <c r="L283" s="69">
        <f>((((C283*A283*Feuil1!$C$4)-((C283-B283)*D283*Feuil1!$C$4))*10^-9)*Feuil1!$C$14)/(Feuil1!$C$4*10^-3)</f>
        <v>4.1496000000000004</v>
      </c>
    </row>
    <row r="284" spans="1:12">
      <c r="A284" s="57">
        <v>100</v>
      </c>
      <c r="B284" s="37">
        <v>2</v>
      </c>
      <c r="C284" s="8">
        <v>90</v>
      </c>
      <c r="D284" s="7">
        <f t="shared" si="28"/>
        <v>96</v>
      </c>
      <c r="E284" s="5">
        <f t="shared" si="29"/>
        <v>49</v>
      </c>
      <c r="F284" s="14">
        <f t="shared" si="30"/>
        <v>50</v>
      </c>
      <c r="G284" s="14">
        <f t="shared" si="31"/>
        <v>20238.72</v>
      </c>
      <c r="H284" s="13">
        <f t="shared" si="32"/>
        <v>552</v>
      </c>
      <c r="I284" s="7">
        <f t="shared" si="33"/>
        <v>196</v>
      </c>
      <c r="J284" s="5">
        <f t="shared" si="34"/>
        <v>1011936</v>
      </c>
      <c r="K284" s="70">
        <f>(5*Feuil1!$C$11*Feuil1!$C$4^4)/(384*Feuil1!$C$13*J284)</f>
        <v>4.9630820808543508</v>
      </c>
      <c r="L284" s="69">
        <f>((((C284*A284*Feuil1!$C$4)-((C284-B284)*D284*Feuil1!$C$4))*10^-9)*Feuil1!$C$14)/(Feuil1!$C$4*10^-3)</f>
        <v>4.3056000000000001</v>
      </c>
    </row>
    <row r="285" spans="1:12">
      <c r="A285" s="57">
        <v>100</v>
      </c>
      <c r="B285" s="37">
        <v>2</v>
      </c>
      <c r="C285" s="8">
        <v>95</v>
      </c>
      <c r="D285" s="7">
        <f t="shared" si="28"/>
        <v>96</v>
      </c>
      <c r="E285" s="5">
        <f t="shared" si="29"/>
        <v>49</v>
      </c>
      <c r="F285" s="14">
        <f t="shared" si="30"/>
        <v>50</v>
      </c>
      <c r="G285" s="14">
        <f t="shared" si="31"/>
        <v>21199.25333333333</v>
      </c>
      <c r="H285" s="13">
        <f t="shared" si="32"/>
        <v>572</v>
      </c>
      <c r="I285" s="7">
        <f t="shared" si="33"/>
        <v>196</v>
      </c>
      <c r="J285" s="5">
        <f t="shared" si="34"/>
        <v>1059962.6666666665</v>
      </c>
      <c r="K285" s="70">
        <f>(5*Feuil1!$C$11*Feuil1!$C$4^4)/(384*Feuil1!$C$13*J285)</f>
        <v>4.7382059637679967</v>
      </c>
      <c r="L285" s="69">
        <f>((((C285*A285*Feuil1!$C$4)-((C285-B285)*D285*Feuil1!$C$4))*10^-9)*Feuil1!$C$14)/(Feuil1!$C$4*10^-3)</f>
        <v>4.4615999999999998</v>
      </c>
    </row>
    <row r="286" spans="1:12" ht="15.75" thickBot="1">
      <c r="A286" s="35">
        <v>100</v>
      </c>
      <c r="B286" s="38">
        <v>2</v>
      </c>
      <c r="C286" s="39">
        <v>100</v>
      </c>
      <c r="D286" s="36">
        <f t="shared" si="28"/>
        <v>96</v>
      </c>
      <c r="E286" s="59">
        <f t="shared" si="29"/>
        <v>49</v>
      </c>
      <c r="F286" s="60">
        <f t="shared" si="30"/>
        <v>50</v>
      </c>
      <c r="G286" s="60">
        <f t="shared" si="31"/>
        <v>22159.78666666667</v>
      </c>
      <c r="H286" s="60">
        <f t="shared" si="32"/>
        <v>592</v>
      </c>
      <c r="I286" s="36">
        <f t="shared" si="33"/>
        <v>196</v>
      </c>
      <c r="J286" s="59">
        <f t="shared" si="34"/>
        <v>1107989.3333333335</v>
      </c>
      <c r="K286" s="105">
        <f>(5*Feuil1!$C$11*Feuil1!$C$4^4)/(384*Feuil1!$C$13*J286)</f>
        <v>4.5328247100195558</v>
      </c>
      <c r="L286" s="106">
        <f>((((C286*A286*Feuil1!$C$4)-((C286-B286)*D286*Feuil1!$C$4))*10^-9)*Feuil1!$C$14)/(Feuil1!$C$4*10^-3)</f>
        <v>4.6176000000000004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Solives U</vt:lpstr>
      <vt:lpstr>Tableau profilés U</vt:lpstr>
    </vt:vector>
  </TitlesOfParts>
  <Company>ecacnai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rva</dc:creator>
  <cp:lastModifiedBy>rva</cp:lastModifiedBy>
  <dcterms:created xsi:type="dcterms:W3CDTF">2012-09-17T12:24:45Z</dcterms:created>
  <dcterms:modified xsi:type="dcterms:W3CDTF">2012-10-09T06:38:57Z</dcterms:modified>
</cp:coreProperties>
</file>