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3995" windowHeight="5130" tabRatio="753" activeTab="1"/>
  </bookViews>
  <sheets>
    <sheet name="PLANNING RENCONTRES" sheetId="2" r:id="rId1"/>
    <sheet name="GR.A F7" sheetId="1" r:id="rId2"/>
    <sheet name="GR.B F7 " sheetId="9" r:id="rId3"/>
    <sheet name="GR.C F7" sheetId="10" r:id="rId4"/>
    <sheet name="GR.D F7" sheetId="8" r:id="rId5"/>
  </sheets>
  <definedNames>
    <definedName name="_xlnm.Print_Area" localSheetId="1">'GR.A F7'!$A$1:$L$21</definedName>
    <definedName name="_xlnm.Print_Area" localSheetId="2">'GR.B F7 '!$A$1:$L$21</definedName>
    <definedName name="_xlnm.Print_Area" localSheetId="3">'GR.C F7'!$A$1:$L$21</definedName>
    <definedName name="_xlnm.Print_Area" localSheetId="4">'GR.D F7'!$A$1:$L$21</definedName>
    <definedName name="_xlnm.Print_Area" localSheetId="0">'PLANNING RENCONTRES'!$A$1:$N$27</definedName>
  </definedNames>
  <calcPr calcId="125725" calcMode="manual"/>
</workbook>
</file>

<file path=xl/calcChain.xml><?xml version="1.0" encoding="utf-8"?>
<calcChain xmlns="http://schemas.openxmlformats.org/spreadsheetml/2006/main">
  <c r="A9" i="9"/>
  <c r="A9" i="10" s="1"/>
  <c r="A11" i="1"/>
  <c r="A13" s="1"/>
  <c r="A9" i="8" l="1"/>
  <c r="A11" s="1"/>
  <c r="A13" s="1"/>
  <c r="A11" i="10"/>
  <c r="A13" s="1"/>
  <c r="A11" i="9"/>
  <c r="A13" s="1"/>
  <c r="K21" i="10"/>
  <c r="J21"/>
  <c r="L21" s="1"/>
  <c r="H21"/>
  <c r="G21"/>
  <c r="F21"/>
  <c r="B21"/>
  <c r="K20"/>
  <c r="J20"/>
  <c r="L20" s="1"/>
  <c r="H20"/>
  <c r="G20"/>
  <c r="F20"/>
  <c r="B20"/>
  <c r="K19"/>
  <c r="J19"/>
  <c r="L19" s="1"/>
  <c r="H19"/>
  <c r="G19"/>
  <c r="F19"/>
  <c r="B19"/>
  <c r="K18"/>
  <c r="J18"/>
  <c r="L18" s="1"/>
  <c r="H18"/>
  <c r="G18"/>
  <c r="F18"/>
  <c r="B18"/>
  <c r="H14"/>
  <c r="J25" i="2" s="1"/>
  <c r="B14" i="10"/>
  <c r="F25" i="2" s="1"/>
  <c r="H13" i="10"/>
  <c r="J24" i="2" s="1"/>
  <c r="B13" i="10"/>
  <c r="F24" i="2" s="1"/>
  <c r="H12" i="10"/>
  <c r="J17" i="2" s="1"/>
  <c r="B12" i="10"/>
  <c r="F17" i="2" s="1"/>
  <c r="H11" i="10"/>
  <c r="J16" i="2" s="1"/>
  <c r="B11" i="10"/>
  <c r="F16" i="2" s="1"/>
  <c r="H10" i="10"/>
  <c r="J9" i="2" s="1"/>
  <c r="B10" i="10"/>
  <c r="F9" i="2" s="1"/>
  <c r="H9" i="10"/>
  <c r="J8" i="2" s="1"/>
  <c r="B9" i="10"/>
  <c r="F8" i="2" s="1"/>
  <c r="K21" i="9"/>
  <c r="J21"/>
  <c r="H21"/>
  <c r="G21"/>
  <c r="F21"/>
  <c r="I21" s="1"/>
  <c r="B21"/>
  <c r="K20"/>
  <c r="J20"/>
  <c r="H20"/>
  <c r="G20"/>
  <c r="F20"/>
  <c r="B20"/>
  <c r="K19"/>
  <c r="J19"/>
  <c r="H19"/>
  <c r="G19"/>
  <c r="F19"/>
  <c r="I19" s="1"/>
  <c r="B19"/>
  <c r="K18"/>
  <c r="J18"/>
  <c r="H18"/>
  <c r="G18"/>
  <c r="F18"/>
  <c r="I18" s="1"/>
  <c r="B18"/>
  <c r="H14"/>
  <c r="J23" i="2" s="1"/>
  <c r="B14" i="9"/>
  <c r="F23" i="2" s="1"/>
  <c r="H13" i="9"/>
  <c r="J22" i="2" s="1"/>
  <c r="B13" i="9"/>
  <c r="F22" i="2" s="1"/>
  <c r="H12" i="9"/>
  <c r="J15" i="2" s="1"/>
  <c r="B12" i="9"/>
  <c r="F15" i="2" s="1"/>
  <c r="H11" i="9"/>
  <c r="J14" i="2" s="1"/>
  <c r="B11" i="9"/>
  <c r="F14" i="2" s="1"/>
  <c r="H10" i="9"/>
  <c r="J7" i="2" s="1"/>
  <c r="B10" i="9"/>
  <c r="F7" i="2" s="1"/>
  <c r="H9" i="9"/>
  <c r="J6" i="2" s="1"/>
  <c r="B9" i="9"/>
  <c r="F6" i="2" s="1"/>
  <c r="K21" i="8"/>
  <c r="J21"/>
  <c r="L21" s="1"/>
  <c r="H21"/>
  <c r="G21"/>
  <c r="F21"/>
  <c r="I21" s="1"/>
  <c r="B21"/>
  <c r="K20"/>
  <c r="J20"/>
  <c r="H20"/>
  <c r="G20"/>
  <c r="F20"/>
  <c r="B20"/>
  <c r="K19"/>
  <c r="J19"/>
  <c r="L19" s="1"/>
  <c r="H19"/>
  <c r="G19"/>
  <c r="F19"/>
  <c r="I19" s="1"/>
  <c r="B19"/>
  <c r="K18"/>
  <c r="J18"/>
  <c r="H18"/>
  <c r="G18"/>
  <c r="F18"/>
  <c r="I18" s="1"/>
  <c r="B18"/>
  <c r="H14"/>
  <c r="J27" i="2" s="1"/>
  <c r="B14" i="8"/>
  <c r="F27" i="2" s="1"/>
  <c r="H13" i="8"/>
  <c r="J26" i="2" s="1"/>
  <c r="B13" i="8"/>
  <c r="F26" i="2" s="1"/>
  <c r="H12" i="8"/>
  <c r="J19" i="2" s="1"/>
  <c r="B12" i="8"/>
  <c r="F19" i="2" s="1"/>
  <c r="H11" i="8"/>
  <c r="J18" i="2" s="1"/>
  <c r="B11" i="8"/>
  <c r="F18" i="2" s="1"/>
  <c r="H10" i="8"/>
  <c r="J11" i="2" s="1"/>
  <c r="B10" i="8"/>
  <c r="F11" i="2" s="1"/>
  <c r="H9" i="8"/>
  <c r="J10" i="2" s="1"/>
  <c r="B9" i="8"/>
  <c r="F10" i="2" s="1"/>
  <c r="A6"/>
  <c r="A8" s="1"/>
  <c r="A10" s="1"/>
  <c r="A12" s="1"/>
  <c r="A14" s="1"/>
  <c r="A16" s="1"/>
  <c r="A18" s="1"/>
  <c r="A20" s="1"/>
  <c r="A22" s="1"/>
  <c r="A24" s="1"/>
  <c r="A26" s="1"/>
  <c r="K21" i="1"/>
  <c r="K20"/>
  <c r="K19"/>
  <c r="J21"/>
  <c r="J20"/>
  <c r="J19"/>
  <c r="K18"/>
  <c r="J18"/>
  <c r="H21"/>
  <c r="H19"/>
  <c r="H20"/>
  <c r="H18"/>
  <c r="G21"/>
  <c r="G18"/>
  <c r="G20"/>
  <c r="G19"/>
  <c r="F21"/>
  <c r="F20"/>
  <c r="F19"/>
  <c r="F18"/>
  <c r="I18" s="1"/>
  <c r="B21"/>
  <c r="B20"/>
  <c r="B19"/>
  <c r="B18"/>
  <c r="H14"/>
  <c r="J21" i="2" s="1"/>
  <c r="B14" i="1"/>
  <c r="F21" i="2" s="1"/>
  <c r="H13" i="1"/>
  <c r="J20" i="2" s="1"/>
  <c r="B13" i="1"/>
  <c r="F20" i="2" s="1"/>
  <c r="H12" i="1"/>
  <c r="J13" i="2" s="1"/>
  <c r="B12" i="1"/>
  <c r="F13" i="2" s="1"/>
  <c r="H11" i="1"/>
  <c r="J12" i="2" s="1"/>
  <c r="B11" i="1"/>
  <c r="F12" i="2" s="1"/>
  <c r="H10" i="1"/>
  <c r="J5" i="2" s="1"/>
  <c r="B10" i="1"/>
  <c r="F5" i="2" s="1"/>
  <c r="H9" i="1"/>
  <c r="J4" i="2" s="1"/>
  <c r="B9" i="1"/>
  <c r="F4" i="2" s="1"/>
  <c r="L18" i="8" l="1"/>
  <c r="I20"/>
  <c r="L20"/>
  <c r="I18" i="10"/>
  <c r="I19"/>
  <c r="M19" s="1"/>
  <c r="I20"/>
  <c r="I21"/>
  <c r="M21" s="1"/>
  <c r="L18" i="9"/>
  <c r="L19"/>
  <c r="M19" s="1"/>
  <c r="I20"/>
  <c r="L20"/>
  <c r="L21"/>
  <c r="M18" i="10"/>
  <c r="M20"/>
  <c r="M18" i="9"/>
  <c r="M21"/>
  <c r="M18" i="8"/>
  <c r="M19"/>
  <c r="M21"/>
  <c r="L19" i="1"/>
  <c r="L18"/>
  <c r="M18" s="1"/>
  <c r="L21"/>
  <c r="L20"/>
  <c r="I20"/>
  <c r="I19"/>
  <c r="M19" s="1"/>
  <c r="I21"/>
  <c r="M20" i="8" l="1"/>
  <c r="M20" i="9"/>
  <c r="N21" i="10"/>
  <c r="N20"/>
  <c r="N19"/>
  <c r="N18"/>
  <c r="B28"/>
  <c r="N21" i="9"/>
  <c r="N20"/>
  <c r="N19"/>
  <c r="N18"/>
  <c r="B28" s="1"/>
  <c r="N21" i="8"/>
  <c r="N20"/>
  <c r="N19"/>
  <c r="N18"/>
  <c r="B26" s="1"/>
  <c r="M21" i="1"/>
  <c r="M20"/>
  <c r="J25" i="10" l="1"/>
  <c r="K25"/>
  <c r="F25"/>
  <c r="J27"/>
  <c r="K27"/>
  <c r="F27"/>
  <c r="K26"/>
  <c r="F26"/>
  <c r="J26"/>
  <c r="L26" s="1"/>
  <c r="K28"/>
  <c r="F28"/>
  <c r="J28"/>
  <c r="L28" s="1"/>
  <c r="B25"/>
  <c r="B26"/>
  <c r="B27"/>
  <c r="K26" i="9"/>
  <c r="F26"/>
  <c r="J26"/>
  <c r="L26" s="1"/>
  <c r="J25"/>
  <c r="K25"/>
  <c r="F25"/>
  <c r="B27"/>
  <c r="J27"/>
  <c r="K27"/>
  <c r="F27"/>
  <c r="B26"/>
  <c r="B25"/>
  <c r="K28"/>
  <c r="F28"/>
  <c r="J28"/>
  <c r="L28" s="1"/>
  <c r="K26" i="8"/>
  <c r="F26"/>
  <c r="J26"/>
  <c r="L26" s="1"/>
  <c r="K28"/>
  <c r="F28"/>
  <c r="J28"/>
  <c r="L28" s="1"/>
  <c r="J25"/>
  <c r="K25"/>
  <c r="F25"/>
  <c r="B27"/>
  <c r="J27"/>
  <c r="K27"/>
  <c r="F27"/>
  <c r="B28"/>
  <c r="B25"/>
  <c r="N20" i="1"/>
  <c r="N19"/>
  <c r="N18"/>
  <c r="N21"/>
  <c r="L27" i="10" l="1"/>
  <c r="L27" i="8"/>
  <c r="L25"/>
  <c r="L27" i="9"/>
  <c r="L25"/>
  <c r="L25" i="10"/>
  <c r="K25" i="1"/>
  <c r="J25"/>
  <c r="F25"/>
  <c r="K28"/>
  <c r="J28"/>
  <c r="F28"/>
  <c r="K26"/>
  <c r="J26"/>
  <c r="F26"/>
  <c r="K27"/>
  <c r="J27"/>
  <c r="F27"/>
  <c r="B27"/>
  <c r="B25"/>
  <c r="B26"/>
  <c r="B28"/>
  <c r="L28"/>
  <c r="L26" l="1"/>
  <c r="L27"/>
  <c r="L25"/>
</calcChain>
</file>

<file path=xl/sharedStrings.xml><?xml version="1.0" encoding="utf-8"?>
<sst xmlns="http://schemas.openxmlformats.org/spreadsheetml/2006/main" count="129" uniqueCount="47">
  <si>
    <t>A</t>
  </si>
  <si>
    <t>GROUPE A "FOOT A 7" (U10 - U11)</t>
  </si>
  <si>
    <t>B</t>
  </si>
  <si>
    <t>C</t>
  </si>
  <si>
    <t>D</t>
  </si>
  <si>
    <t>HEURE</t>
  </si>
  <si>
    <t>SCORE</t>
  </si>
  <si>
    <t>TERRAIN</t>
  </si>
  <si>
    <t>CLASSEMENT GROUPE A "FOOT A 7" (U10 - U11)</t>
  </si>
  <si>
    <t>M1</t>
  </si>
  <si>
    <t>M2</t>
  </si>
  <si>
    <t>M3</t>
  </si>
  <si>
    <t>TOTAL</t>
  </si>
  <si>
    <t>BP</t>
  </si>
  <si>
    <t>BC</t>
  </si>
  <si>
    <t>DIFF</t>
  </si>
  <si>
    <t>CLASSEMENT</t>
  </si>
  <si>
    <t>GROUPE B "FOOT A 7" (U10 - U11)</t>
  </si>
  <si>
    <t>GROUPE C "FOOT A 7" (U10 - U11)</t>
  </si>
  <si>
    <t>GROUPE D "FOOT A 7" (U10 - U11)</t>
  </si>
  <si>
    <t>PLANNING RENCONTRES</t>
  </si>
  <si>
    <t>STADE DE LA VINIERE "FOOT 7" MATIN</t>
  </si>
  <si>
    <t>CATEGORIE</t>
  </si>
  <si>
    <t>GROUPE</t>
  </si>
  <si>
    <t>F7</t>
  </si>
  <si>
    <t>TOTAL POINTS</t>
  </si>
  <si>
    <t>GDE VALEUR</t>
  </si>
  <si>
    <t>AS SILLON</t>
  </si>
  <si>
    <t>AM ST LYPHARD 1</t>
  </si>
  <si>
    <t>ST CYR HERBIGNAC</t>
  </si>
  <si>
    <t>ST NAZAIRE OS 1</t>
  </si>
  <si>
    <t>FC IMMACULEE 2</t>
  </si>
  <si>
    <t>STADE NAZAIRIEN</t>
  </si>
  <si>
    <t>ST NAZAIRE OS 2</t>
  </si>
  <si>
    <t>FC IMMACULEE 1</t>
  </si>
  <si>
    <t>US ST MOLF</t>
  </si>
  <si>
    <t>AM ST LYPHARD 2</t>
  </si>
  <si>
    <t>CS MONTOIR 1</t>
  </si>
  <si>
    <t>FC CÔTE SAUVAGE 1</t>
  </si>
  <si>
    <t>FC CÔTE SAUVAGE 2</t>
  </si>
  <si>
    <t>CLASSEMENT GROUPE B "FOOT A 7" (U10 - U11)</t>
  </si>
  <si>
    <t>CLASSEMENT GROUPE C "FOOT A 7" (U10 - U11)</t>
  </si>
  <si>
    <t>CLASSEMENT GROUPE D "FOOT A 7" (U10 - U11)</t>
  </si>
  <si>
    <t>MATCH EN COURS</t>
  </si>
  <si>
    <t>AS LA MADELEINE 2</t>
  </si>
  <si>
    <t>AS LA MADELEINE 1</t>
  </si>
  <si>
    <t>JSC BELLEVUE</t>
  </si>
</sst>
</file>

<file path=xl/styles.xml><?xml version="1.0" encoding="utf-8"?>
<styleSheet xmlns="http://schemas.openxmlformats.org/spreadsheetml/2006/main">
  <numFmts count="1">
    <numFmt numFmtId="164" formatCode="h:mm;@"/>
  </numFmts>
  <fonts count="15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Tahoma"/>
      <family val="2"/>
    </font>
    <font>
      <b/>
      <sz val="9"/>
      <color theme="1"/>
      <name val="Calibri"/>
      <family val="2"/>
      <scheme val="minor"/>
    </font>
    <font>
      <sz val="9"/>
      <color theme="1"/>
      <name val="Tahoma"/>
      <family val="2"/>
    </font>
    <font>
      <b/>
      <sz val="20"/>
      <color indexed="8"/>
      <name val="Calibri"/>
      <family val="2"/>
      <scheme val="minor"/>
    </font>
    <font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60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double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rgb="FFFF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rgb="FFFF0000"/>
      </bottom>
      <diagonal/>
    </border>
    <border>
      <left style="thick">
        <color auto="1"/>
      </left>
      <right style="medium">
        <color auto="1"/>
      </right>
      <top style="thick">
        <color rgb="FFFF0000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rgb="FFFF0000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rgb="FFFF0000"/>
      </bottom>
      <diagonal/>
    </border>
    <border>
      <left/>
      <right/>
      <top style="medium">
        <color auto="1"/>
      </top>
      <bottom style="thick">
        <color rgb="FFFF0000"/>
      </bottom>
      <diagonal/>
    </border>
    <border>
      <left/>
      <right style="medium">
        <color auto="1"/>
      </right>
      <top style="medium">
        <color auto="1"/>
      </top>
      <bottom style="thick">
        <color rgb="FFFF0000"/>
      </bottom>
      <diagonal/>
    </border>
    <border>
      <left style="medium">
        <color auto="1"/>
      </left>
      <right/>
      <top style="thick">
        <color rgb="FFFF0000"/>
      </top>
      <bottom style="medium">
        <color auto="1"/>
      </bottom>
      <diagonal/>
    </border>
    <border>
      <left/>
      <right/>
      <top style="thick">
        <color rgb="FFFF0000"/>
      </top>
      <bottom style="medium">
        <color auto="1"/>
      </bottom>
      <diagonal/>
    </border>
    <border>
      <left/>
      <right style="medium">
        <color auto="1"/>
      </right>
      <top style="thick">
        <color rgb="FFFF0000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rgb="FFFF0000"/>
      </bottom>
      <diagonal/>
    </border>
    <border>
      <left/>
      <right style="thick">
        <color auto="1"/>
      </right>
      <top style="thick">
        <color rgb="FFFF0000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thick">
        <color rgb="FFFF0000"/>
      </bottom>
      <diagonal/>
    </border>
    <border>
      <left style="medium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0" fillId="0" borderId="2" xfId="0" applyFont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0" borderId="2" xfId="0" applyFont="1" applyBorder="1" applyAlignment="1">
      <alignment vertical="center"/>
    </xf>
    <xf numFmtId="0" fontId="10" fillId="0" borderId="31" xfId="0" applyFont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10" fillId="0" borderId="31" xfId="0" applyFont="1" applyBorder="1" applyAlignment="1">
      <alignment vertical="center"/>
    </xf>
    <xf numFmtId="0" fontId="10" fillId="0" borderId="33" xfId="0" applyFont="1" applyBorder="1" applyAlignment="1">
      <alignment horizontal="center" vertical="center"/>
    </xf>
    <xf numFmtId="0" fontId="10" fillId="2" borderId="33" xfId="0" applyFont="1" applyFill="1" applyBorder="1" applyAlignment="1">
      <alignment horizontal="center" vertical="center"/>
    </xf>
    <xf numFmtId="0" fontId="10" fillId="0" borderId="33" xfId="0" applyFont="1" applyBorder="1" applyAlignment="1">
      <alignment vertical="center"/>
    </xf>
    <xf numFmtId="0" fontId="1" fillId="0" borderId="19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0" borderId="21" xfId="0" applyFont="1" applyBorder="1" applyAlignment="1">
      <alignment vertical="center"/>
    </xf>
    <xf numFmtId="0" fontId="1" fillId="0" borderId="42" xfId="0" applyFont="1" applyBorder="1" applyAlignment="1">
      <alignment vertical="center"/>
    </xf>
    <xf numFmtId="0" fontId="1" fillId="0" borderId="43" xfId="0" applyFont="1" applyBorder="1" applyAlignment="1">
      <alignment vertical="center"/>
    </xf>
    <xf numFmtId="0" fontId="1" fillId="0" borderId="44" xfId="0" applyFont="1" applyBorder="1" applyAlignment="1">
      <alignment vertical="center"/>
    </xf>
    <xf numFmtId="0" fontId="1" fillId="0" borderId="45" xfId="0" applyFont="1" applyBorder="1" applyAlignment="1">
      <alignment vertical="center"/>
    </xf>
    <xf numFmtId="0" fontId="1" fillId="0" borderId="46" xfId="0" applyFont="1" applyBorder="1" applyAlignment="1">
      <alignment vertical="center"/>
    </xf>
    <xf numFmtId="0" fontId="1" fillId="0" borderId="47" xfId="0" applyFont="1" applyBorder="1" applyAlignment="1">
      <alignment vertical="center"/>
    </xf>
    <xf numFmtId="0" fontId="1" fillId="0" borderId="48" xfId="0" applyFont="1" applyBorder="1" applyAlignment="1">
      <alignment vertical="center"/>
    </xf>
    <xf numFmtId="0" fontId="1" fillId="0" borderId="28" xfId="0" applyFont="1" applyBorder="1" applyAlignment="1">
      <alignment vertical="center"/>
    </xf>
    <xf numFmtId="0" fontId="1" fillId="0" borderId="49" xfId="0" applyFont="1" applyBorder="1" applyAlignment="1">
      <alignment vertical="center"/>
    </xf>
    <xf numFmtId="0" fontId="9" fillId="0" borderId="0" xfId="0" applyFont="1"/>
    <xf numFmtId="0" fontId="11" fillId="0" borderId="0" xfId="0" applyFont="1" applyFill="1" applyBorder="1" applyAlignment="1">
      <alignment horizontal="center" vertical="center"/>
    </xf>
    <xf numFmtId="0" fontId="4" fillId="0" borderId="53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57" xfId="0" applyFont="1" applyBorder="1" applyAlignment="1">
      <alignment horizontal="center" vertical="center"/>
    </xf>
    <xf numFmtId="0" fontId="0" fillId="0" borderId="58" xfId="0" applyFont="1" applyBorder="1" applyAlignment="1">
      <alignment horizontal="center" vertical="center"/>
    </xf>
    <xf numFmtId="0" fontId="0" fillId="0" borderId="59" xfId="0" applyFont="1" applyBorder="1" applyAlignment="1">
      <alignment horizontal="center" vertical="center"/>
    </xf>
    <xf numFmtId="0" fontId="12" fillId="0" borderId="0" xfId="0" applyFont="1" applyAlignment="1">
      <alignment vertical="center" textRotation="90"/>
    </xf>
    <xf numFmtId="0" fontId="12" fillId="0" borderId="0" xfId="0" applyFont="1" applyAlignment="1">
      <alignment horizontal="center" vertical="center" textRotation="90"/>
    </xf>
    <xf numFmtId="0" fontId="12" fillId="0" borderId="0" xfId="0" applyFont="1" applyAlignment="1">
      <alignment vertical="center"/>
    </xf>
    <xf numFmtId="0" fontId="12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textRotation="90"/>
    </xf>
    <xf numFmtId="0" fontId="7" fillId="0" borderId="3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20" fontId="10" fillId="0" borderId="1" xfId="0" applyNumberFormat="1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10" fillId="0" borderId="35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0" borderId="40" xfId="0" applyFont="1" applyBorder="1" applyAlignment="1">
      <alignment horizontal="center" vertical="center"/>
    </xf>
    <xf numFmtId="20" fontId="10" fillId="0" borderId="32" xfId="0" applyNumberFormat="1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39" xfId="0" applyFont="1" applyBorder="1" applyAlignment="1">
      <alignment horizontal="center" vertical="center"/>
    </xf>
    <xf numFmtId="0" fontId="10" fillId="0" borderId="4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20" fontId="5" fillId="0" borderId="10" xfId="0" applyNumberFormat="1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20" fontId="5" fillId="0" borderId="13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20" fontId="5" fillId="0" borderId="1" xfId="0" applyNumberFormat="1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4" fillId="0" borderId="50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4" fontId="5" fillId="0" borderId="55" xfId="0" applyNumberFormat="1" applyFont="1" applyBorder="1" applyAlignment="1">
      <alignment horizontal="center" vertical="center"/>
    </xf>
    <xf numFmtId="164" fontId="5" fillId="0" borderId="56" xfId="0" applyNumberFormat="1" applyFont="1" applyBorder="1" applyAlignment="1">
      <alignment horizontal="center" vertical="center"/>
    </xf>
    <xf numFmtId="164" fontId="5" fillId="0" borderId="10" xfId="0" applyNumberFormat="1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5" fillId="0" borderId="16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2"/>
  <sheetViews>
    <sheetView topLeftCell="A7" workbookViewId="0">
      <selection activeCell="P10" sqref="P10"/>
    </sheetView>
  </sheetViews>
  <sheetFormatPr baseColWidth="10" defaultRowHeight="15"/>
  <cols>
    <col min="1" max="1" width="7.42578125" style="19" bestFit="1" customWidth="1"/>
    <col min="2" max="3" width="3.5703125" style="19" bestFit="1" customWidth="1"/>
    <col min="4" max="5" width="3.5703125" style="19" customWidth="1"/>
    <col min="6" max="7" width="11.42578125" style="19"/>
    <col min="8" max="8" width="11.28515625" style="19" customWidth="1"/>
    <col min="9" max="9" width="2.42578125" style="19" customWidth="1"/>
    <col min="10" max="12" width="11.42578125" style="19"/>
    <col min="13" max="13" width="3.5703125" style="19" customWidth="1"/>
    <col min="14" max="14" width="3.7109375" style="47" bestFit="1" customWidth="1"/>
    <col min="15" max="16384" width="11.42578125" style="19"/>
  </cols>
  <sheetData>
    <row r="1" spans="1:14">
      <c r="A1" s="68" t="s">
        <v>20</v>
      </c>
      <c r="B1" s="68"/>
      <c r="C1" s="68"/>
      <c r="D1" s="68"/>
      <c r="E1" s="68"/>
      <c r="F1" s="68"/>
      <c r="G1" s="68"/>
      <c r="H1" s="68"/>
      <c r="I1" s="68" t="s">
        <v>21</v>
      </c>
      <c r="J1" s="68"/>
      <c r="K1" s="68"/>
      <c r="L1" s="68"/>
      <c r="M1" s="68"/>
    </row>
    <row r="2" spans="1:14" ht="21" customHeight="1">
      <c r="A2" s="68"/>
      <c r="B2" s="68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</row>
    <row r="3" spans="1:14" ht="76.5" customHeight="1" thickBot="1">
      <c r="A3" s="54" t="s">
        <v>5</v>
      </c>
      <c r="B3" s="51" t="s">
        <v>22</v>
      </c>
      <c r="C3" s="51" t="s">
        <v>23</v>
      </c>
      <c r="D3" s="52" t="s">
        <v>7</v>
      </c>
      <c r="E3" s="52" t="s">
        <v>6</v>
      </c>
      <c r="F3" s="53"/>
      <c r="G3" s="53"/>
      <c r="H3" s="54"/>
      <c r="I3" s="53"/>
      <c r="J3" s="54"/>
      <c r="K3" s="54"/>
      <c r="L3" s="54"/>
      <c r="M3" s="52" t="s">
        <v>6</v>
      </c>
      <c r="N3" s="55" t="s">
        <v>43</v>
      </c>
    </row>
    <row r="4" spans="1:14" ht="20.100000000000001" customHeight="1" thickTop="1" thickBot="1">
      <c r="A4" s="69">
        <v>0.39583333333333331</v>
      </c>
      <c r="B4" s="71" t="s">
        <v>24</v>
      </c>
      <c r="C4" s="71" t="s">
        <v>0</v>
      </c>
      <c r="D4" s="21">
        <v>1</v>
      </c>
      <c r="E4" s="22"/>
      <c r="F4" s="73" t="str">
        <f>'GR.A F7'!B9</f>
        <v>AS SILLON</v>
      </c>
      <c r="G4" s="74"/>
      <c r="H4" s="75"/>
      <c r="I4" s="23"/>
      <c r="J4" s="73" t="str">
        <f>'GR.A F7'!H9</f>
        <v>US ST MOLF</v>
      </c>
      <c r="K4" s="74"/>
      <c r="L4" s="76"/>
      <c r="M4" s="22"/>
      <c r="N4" s="50"/>
    </row>
    <row r="5" spans="1:14" ht="20.100000000000001" customHeight="1" thickBot="1">
      <c r="A5" s="70"/>
      <c r="B5" s="72"/>
      <c r="C5" s="72"/>
      <c r="D5" s="24">
        <v>2</v>
      </c>
      <c r="E5" s="25"/>
      <c r="F5" s="77" t="str">
        <f>'GR.A F7'!B10</f>
        <v>AS LA MADELEINE 2</v>
      </c>
      <c r="G5" s="78"/>
      <c r="H5" s="79"/>
      <c r="I5" s="26"/>
      <c r="J5" s="77" t="str">
        <f>'GR.A F7'!H10</f>
        <v>AM ST LYPHARD 1</v>
      </c>
      <c r="K5" s="78"/>
      <c r="L5" s="80"/>
      <c r="M5" s="25"/>
      <c r="N5" s="48"/>
    </row>
    <row r="6" spans="1:14" ht="20.100000000000001" customHeight="1" thickTop="1" thickBot="1">
      <c r="A6" s="81">
        <f>A4+TIME(0,12,0)</f>
        <v>0.40416666666666667</v>
      </c>
      <c r="B6" s="82" t="s">
        <v>24</v>
      </c>
      <c r="C6" s="82" t="s">
        <v>2</v>
      </c>
      <c r="D6" s="27">
        <v>1</v>
      </c>
      <c r="E6" s="28"/>
      <c r="F6" s="83" t="str">
        <f>'GR.B F7 '!B9</f>
        <v>ST CYR HERBIGNAC</v>
      </c>
      <c r="G6" s="84"/>
      <c r="H6" s="85"/>
      <c r="I6" s="29"/>
      <c r="J6" s="83" t="str">
        <f>'GR.B F7 '!H9</f>
        <v>ST NAZAIRE OS 1</v>
      </c>
      <c r="K6" s="84"/>
      <c r="L6" s="86"/>
      <c r="M6" s="28"/>
      <c r="N6" s="49"/>
    </row>
    <row r="7" spans="1:14" ht="20.100000000000001" customHeight="1" thickBot="1">
      <c r="A7" s="70"/>
      <c r="B7" s="72"/>
      <c r="C7" s="72"/>
      <c r="D7" s="24">
        <v>2</v>
      </c>
      <c r="E7" s="25"/>
      <c r="F7" s="77" t="str">
        <f>'GR.B F7 '!B10</f>
        <v>FC IMMACULEE 2</v>
      </c>
      <c r="G7" s="78"/>
      <c r="H7" s="79"/>
      <c r="I7" s="26"/>
      <c r="J7" s="77" t="str">
        <f>'GR.B F7 '!H10</f>
        <v>FC CÔTE SAUVAGE 2</v>
      </c>
      <c r="K7" s="78"/>
      <c r="L7" s="80"/>
      <c r="M7" s="25"/>
      <c r="N7" s="48"/>
    </row>
    <row r="8" spans="1:14" ht="20.100000000000001" customHeight="1" thickTop="1" thickBot="1">
      <c r="A8" s="81">
        <f t="shared" ref="A8" si="0">A6+TIME(0,12,0)</f>
        <v>0.41250000000000003</v>
      </c>
      <c r="B8" s="82" t="s">
        <v>24</v>
      </c>
      <c r="C8" s="82" t="s">
        <v>3</v>
      </c>
      <c r="D8" s="27">
        <v>1</v>
      </c>
      <c r="E8" s="28"/>
      <c r="F8" s="83" t="str">
        <f>'GR.C F7'!B9</f>
        <v>STADE NAZAIRIEN</v>
      </c>
      <c r="G8" s="84"/>
      <c r="H8" s="85"/>
      <c r="I8" s="29"/>
      <c r="J8" s="83" t="str">
        <f>'GR.C F7'!H9</f>
        <v>ST NAZAIRE OS 2</v>
      </c>
      <c r="K8" s="84"/>
      <c r="L8" s="86"/>
      <c r="M8" s="28"/>
      <c r="N8" s="49"/>
    </row>
    <row r="9" spans="1:14" ht="20.100000000000001" customHeight="1" thickBot="1">
      <c r="A9" s="70"/>
      <c r="B9" s="72"/>
      <c r="C9" s="72"/>
      <c r="D9" s="24">
        <v>2</v>
      </c>
      <c r="E9" s="25"/>
      <c r="F9" s="77" t="str">
        <f>'GR.C F7'!B10</f>
        <v>FC IMMACULEE 1</v>
      </c>
      <c r="G9" s="78"/>
      <c r="H9" s="79"/>
      <c r="I9" s="26"/>
      <c r="J9" s="77" t="str">
        <f>'GR.C F7'!H10</f>
        <v>AS LA MADELEINE 1</v>
      </c>
      <c r="K9" s="78"/>
      <c r="L9" s="80"/>
      <c r="M9" s="25"/>
      <c r="N9" s="48"/>
    </row>
    <row r="10" spans="1:14" ht="20.100000000000001" customHeight="1" thickTop="1" thickBot="1">
      <c r="A10" s="81">
        <f t="shared" ref="A10" si="1">A8+TIME(0,12,0)</f>
        <v>0.42083333333333339</v>
      </c>
      <c r="B10" s="82" t="s">
        <v>24</v>
      </c>
      <c r="C10" s="82" t="s">
        <v>4</v>
      </c>
      <c r="D10" s="27">
        <v>1</v>
      </c>
      <c r="E10" s="28"/>
      <c r="F10" s="83" t="str">
        <f>'GR.D F7'!B9</f>
        <v>FC CÔTE SAUVAGE 1</v>
      </c>
      <c r="G10" s="84"/>
      <c r="H10" s="85"/>
      <c r="I10" s="29"/>
      <c r="J10" s="83" t="str">
        <f>'GR.D F7'!H9</f>
        <v>AM ST LYPHARD 2</v>
      </c>
      <c r="K10" s="84"/>
      <c r="L10" s="86"/>
      <c r="M10" s="28"/>
      <c r="N10" s="49"/>
    </row>
    <row r="11" spans="1:14" ht="20.100000000000001" customHeight="1" thickBot="1">
      <c r="A11" s="70"/>
      <c r="B11" s="72"/>
      <c r="C11" s="72"/>
      <c r="D11" s="24">
        <v>2</v>
      </c>
      <c r="E11" s="25"/>
      <c r="F11" s="77" t="str">
        <f>'GR.D F7'!B10</f>
        <v>CS MONTOIR 1</v>
      </c>
      <c r="G11" s="78"/>
      <c r="H11" s="79"/>
      <c r="I11" s="26"/>
      <c r="J11" s="77" t="str">
        <f>'GR.D F7'!H10</f>
        <v>JSC BELLEVUE</v>
      </c>
      <c r="K11" s="78"/>
      <c r="L11" s="80"/>
      <c r="M11" s="25"/>
      <c r="N11" s="48"/>
    </row>
    <row r="12" spans="1:14" ht="20.100000000000001" customHeight="1" thickTop="1" thickBot="1">
      <c r="A12" s="81">
        <f t="shared" ref="A12" si="2">A10+TIME(0,12,0)</f>
        <v>0.42916666666666675</v>
      </c>
      <c r="B12" s="82" t="s">
        <v>24</v>
      </c>
      <c r="C12" s="82" t="s">
        <v>0</v>
      </c>
      <c r="D12" s="27">
        <v>1</v>
      </c>
      <c r="E12" s="28"/>
      <c r="F12" s="83" t="str">
        <f>'GR.A F7'!B11</f>
        <v>AS SILLON</v>
      </c>
      <c r="G12" s="84"/>
      <c r="H12" s="85"/>
      <c r="I12" s="29"/>
      <c r="J12" s="83" t="str">
        <f>'GR.A F7'!H11</f>
        <v>AM ST LYPHARD 1</v>
      </c>
      <c r="K12" s="84"/>
      <c r="L12" s="86"/>
      <c r="M12" s="28"/>
      <c r="N12" s="49"/>
    </row>
    <row r="13" spans="1:14" ht="20.100000000000001" customHeight="1" thickBot="1">
      <c r="A13" s="70"/>
      <c r="B13" s="72"/>
      <c r="C13" s="72"/>
      <c r="D13" s="24">
        <v>2</v>
      </c>
      <c r="E13" s="25"/>
      <c r="F13" s="77" t="str">
        <f>'GR.A F7'!B12</f>
        <v>AS LA MADELEINE 2</v>
      </c>
      <c r="G13" s="78"/>
      <c r="H13" s="79"/>
      <c r="I13" s="26"/>
      <c r="J13" s="77" t="str">
        <f>'GR.A F7'!H12</f>
        <v>US ST MOLF</v>
      </c>
      <c r="K13" s="78"/>
      <c r="L13" s="80"/>
      <c r="M13" s="25"/>
      <c r="N13" s="48"/>
    </row>
    <row r="14" spans="1:14" ht="20.100000000000001" customHeight="1" thickTop="1" thickBot="1">
      <c r="A14" s="81">
        <f t="shared" ref="A14" si="3">A12+TIME(0,12,0)</f>
        <v>0.43750000000000011</v>
      </c>
      <c r="B14" s="82" t="s">
        <v>24</v>
      </c>
      <c r="C14" s="82" t="s">
        <v>2</v>
      </c>
      <c r="D14" s="27">
        <v>1</v>
      </c>
      <c r="E14" s="28"/>
      <c r="F14" s="83" t="str">
        <f>'GR.B F7 '!B11</f>
        <v>ST CYR HERBIGNAC</v>
      </c>
      <c r="G14" s="84"/>
      <c r="H14" s="85"/>
      <c r="I14" s="29"/>
      <c r="J14" s="83" t="str">
        <f>'GR.B F7 '!H11</f>
        <v>FC CÔTE SAUVAGE 2</v>
      </c>
      <c r="K14" s="84"/>
      <c r="L14" s="86"/>
      <c r="M14" s="28"/>
      <c r="N14" s="49"/>
    </row>
    <row r="15" spans="1:14" ht="20.100000000000001" customHeight="1" thickBot="1">
      <c r="A15" s="70"/>
      <c r="B15" s="72"/>
      <c r="C15" s="72"/>
      <c r="D15" s="24">
        <v>2</v>
      </c>
      <c r="E15" s="25"/>
      <c r="F15" s="77" t="str">
        <f>'GR.B F7 '!B12</f>
        <v>FC IMMACULEE 2</v>
      </c>
      <c r="G15" s="78"/>
      <c r="H15" s="79"/>
      <c r="I15" s="26"/>
      <c r="J15" s="77" t="str">
        <f>'GR.B F7 '!H12</f>
        <v>ST NAZAIRE OS 1</v>
      </c>
      <c r="K15" s="78"/>
      <c r="L15" s="80"/>
      <c r="M15" s="25"/>
      <c r="N15" s="48"/>
    </row>
    <row r="16" spans="1:14" ht="20.100000000000001" customHeight="1" thickTop="1" thickBot="1">
      <c r="A16" s="81">
        <f t="shared" ref="A16" si="4">A14+TIME(0,12,0)</f>
        <v>0.44583333333333347</v>
      </c>
      <c r="B16" s="82" t="s">
        <v>24</v>
      </c>
      <c r="C16" s="82" t="s">
        <v>3</v>
      </c>
      <c r="D16" s="27">
        <v>1</v>
      </c>
      <c r="E16" s="28"/>
      <c r="F16" s="83" t="str">
        <f>'GR.C F7'!B11</f>
        <v>STADE NAZAIRIEN</v>
      </c>
      <c r="G16" s="84"/>
      <c r="H16" s="85"/>
      <c r="I16" s="29"/>
      <c r="J16" s="83" t="str">
        <f>'GR.C F7'!H11</f>
        <v>AS LA MADELEINE 1</v>
      </c>
      <c r="K16" s="84"/>
      <c r="L16" s="86"/>
      <c r="M16" s="28"/>
      <c r="N16" s="49"/>
    </row>
    <row r="17" spans="1:14" ht="20.100000000000001" customHeight="1" thickBot="1">
      <c r="A17" s="70"/>
      <c r="B17" s="72"/>
      <c r="C17" s="72"/>
      <c r="D17" s="24">
        <v>2</v>
      </c>
      <c r="E17" s="25"/>
      <c r="F17" s="77" t="str">
        <f>'GR.C F7'!B12</f>
        <v>FC IMMACULEE 1</v>
      </c>
      <c r="G17" s="78"/>
      <c r="H17" s="79"/>
      <c r="I17" s="26"/>
      <c r="J17" s="77" t="str">
        <f>'GR.C F7'!H12</f>
        <v>ST NAZAIRE OS 2</v>
      </c>
      <c r="K17" s="78"/>
      <c r="L17" s="80"/>
      <c r="M17" s="25"/>
      <c r="N17" s="48"/>
    </row>
    <row r="18" spans="1:14" ht="20.100000000000001" customHeight="1" thickTop="1" thickBot="1">
      <c r="A18" s="81">
        <f t="shared" ref="A18" si="5">A16+TIME(0,12,0)</f>
        <v>0.45416666666666683</v>
      </c>
      <c r="B18" s="82" t="s">
        <v>24</v>
      </c>
      <c r="C18" s="82" t="s">
        <v>4</v>
      </c>
      <c r="D18" s="27">
        <v>1</v>
      </c>
      <c r="E18" s="28"/>
      <c r="F18" s="83" t="str">
        <f>'GR.D F7'!B11</f>
        <v>FC CÔTE SAUVAGE 1</v>
      </c>
      <c r="G18" s="84"/>
      <c r="H18" s="85"/>
      <c r="I18" s="29"/>
      <c r="J18" s="83" t="str">
        <f>'GR.D F7'!H11</f>
        <v>JSC BELLEVUE</v>
      </c>
      <c r="K18" s="84"/>
      <c r="L18" s="86"/>
      <c r="M18" s="28"/>
      <c r="N18" s="49"/>
    </row>
    <row r="19" spans="1:14" ht="20.100000000000001" customHeight="1" thickBot="1">
      <c r="A19" s="70"/>
      <c r="B19" s="72"/>
      <c r="C19" s="72"/>
      <c r="D19" s="24">
        <v>2</v>
      </c>
      <c r="E19" s="25"/>
      <c r="F19" s="77" t="str">
        <f>'GR.D F7'!B12</f>
        <v>CS MONTOIR 1</v>
      </c>
      <c r="G19" s="78"/>
      <c r="H19" s="79"/>
      <c r="I19" s="26"/>
      <c r="J19" s="77" t="str">
        <f>'GR.D F7'!H12</f>
        <v>AM ST LYPHARD 2</v>
      </c>
      <c r="K19" s="78"/>
      <c r="L19" s="80"/>
      <c r="M19" s="25"/>
      <c r="N19" s="48"/>
    </row>
    <row r="20" spans="1:14" ht="20.100000000000001" customHeight="1" thickTop="1" thickBot="1">
      <c r="A20" s="81">
        <f t="shared" ref="A20" si="6">A18+TIME(0,12,0)</f>
        <v>0.46250000000000019</v>
      </c>
      <c r="B20" s="82" t="s">
        <v>24</v>
      </c>
      <c r="C20" s="82" t="s">
        <v>0</v>
      </c>
      <c r="D20" s="27">
        <v>1</v>
      </c>
      <c r="E20" s="28"/>
      <c r="F20" s="83" t="str">
        <f>'GR.A F7'!B13</f>
        <v>AS SILLON</v>
      </c>
      <c r="G20" s="84"/>
      <c r="H20" s="85"/>
      <c r="I20" s="29"/>
      <c r="J20" s="83" t="str">
        <f>'GR.A F7'!H13</f>
        <v>AS LA MADELEINE 2</v>
      </c>
      <c r="K20" s="84"/>
      <c r="L20" s="86"/>
      <c r="M20" s="28"/>
      <c r="N20" s="49"/>
    </row>
    <row r="21" spans="1:14" ht="20.100000000000001" customHeight="1" thickBot="1">
      <c r="A21" s="70"/>
      <c r="B21" s="72"/>
      <c r="C21" s="72"/>
      <c r="D21" s="24">
        <v>2</v>
      </c>
      <c r="E21" s="25"/>
      <c r="F21" s="77" t="str">
        <f>'GR.A F7'!B14</f>
        <v>AM ST LYPHARD 1</v>
      </c>
      <c r="G21" s="78"/>
      <c r="H21" s="79"/>
      <c r="I21" s="26"/>
      <c r="J21" s="77" t="str">
        <f>'GR.A F7'!H14</f>
        <v>US ST MOLF</v>
      </c>
      <c r="K21" s="78"/>
      <c r="L21" s="80"/>
      <c r="M21" s="25"/>
      <c r="N21" s="48"/>
    </row>
    <row r="22" spans="1:14" ht="20.100000000000001" customHeight="1" thickTop="1" thickBot="1">
      <c r="A22" s="81">
        <f t="shared" ref="A22" si="7">A20+TIME(0,12,0)</f>
        <v>0.47083333333333355</v>
      </c>
      <c r="B22" s="82" t="s">
        <v>24</v>
      </c>
      <c r="C22" s="82" t="s">
        <v>2</v>
      </c>
      <c r="D22" s="27">
        <v>1</v>
      </c>
      <c r="E22" s="28"/>
      <c r="F22" s="83" t="str">
        <f>'GR.B F7 '!B13</f>
        <v>ST CYR HERBIGNAC</v>
      </c>
      <c r="G22" s="84"/>
      <c r="H22" s="85"/>
      <c r="I22" s="29"/>
      <c r="J22" s="83" t="str">
        <f>'GR.B F7 '!H13</f>
        <v>FC IMMACULEE 2</v>
      </c>
      <c r="K22" s="84"/>
      <c r="L22" s="86"/>
      <c r="M22" s="28"/>
      <c r="N22" s="49"/>
    </row>
    <row r="23" spans="1:14" ht="20.100000000000001" customHeight="1" thickBot="1">
      <c r="A23" s="70"/>
      <c r="B23" s="72"/>
      <c r="C23" s="72"/>
      <c r="D23" s="24">
        <v>2</v>
      </c>
      <c r="E23" s="25"/>
      <c r="F23" s="77" t="str">
        <f>'GR.B F7 '!B14</f>
        <v>FC CÔTE SAUVAGE 2</v>
      </c>
      <c r="G23" s="78"/>
      <c r="H23" s="79"/>
      <c r="I23" s="26"/>
      <c r="J23" s="77" t="str">
        <f>'GR.B F7 '!H14</f>
        <v>ST NAZAIRE OS 1</v>
      </c>
      <c r="K23" s="78"/>
      <c r="L23" s="80"/>
      <c r="M23" s="25"/>
      <c r="N23" s="48"/>
    </row>
    <row r="24" spans="1:14" ht="20.100000000000001" customHeight="1" thickTop="1" thickBot="1">
      <c r="A24" s="81">
        <f t="shared" ref="A24" si="8">A22+TIME(0,12,0)</f>
        <v>0.47916666666666691</v>
      </c>
      <c r="B24" s="82" t="s">
        <v>24</v>
      </c>
      <c r="C24" s="82" t="s">
        <v>3</v>
      </c>
      <c r="D24" s="27">
        <v>1</v>
      </c>
      <c r="E24" s="28"/>
      <c r="F24" s="83" t="str">
        <f>'GR.C F7'!B13</f>
        <v>STADE NAZAIRIEN</v>
      </c>
      <c r="G24" s="84"/>
      <c r="H24" s="85"/>
      <c r="I24" s="29"/>
      <c r="J24" s="83" t="str">
        <f>'GR.C F7'!H13</f>
        <v>FC IMMACULEE 1</v>
      </c>
      <c r="K24" s="84"/>
      <c r="L24" s="86"/>
      <c r="M24" s="28"/>
      <c r="N24" s="49"/>
    </row>
    <row r="25" spans="1:14" ht="20.100000000000001" customHeight="1" thickBot="1">
      <c r="A25" s="70"/>
      <c r="B25" s="72"/>
      <c r="C25" s="72"/>
      <c r="D25" s="24">
        <v>2</v>
      </c>
      <c r="E25" s="25"/>
      <c r="F25" s="77" t="str">
        <f>'GR.C F7'!B14</f>
        <v>AS LA MADELEINE 1</v>
      </c>
      <c r="G25" s="78"/>
      <c r="H25" s="79"/>
      <c r="I25" s="26"/>
      <c r="J25" s="77" t="str">
        <f>'GR.C F7'!H14</f>
        <v>ST NAZAIRE OS 2</v>
      </c>
      <c r="K25" s="78"/>
      <c r="L25" s="80"/>
      <c r="M25" s="25"/>
      <c r="N25" s="48"/>
    </row>
    <row r="26" spans="1:14" ht="20.100000000000001" customHeight="1" thickTop="1" thickBot="1">
      <c r="A26" s="81">
        <f t="shared" ref="A26" si="9">A24+TIME(0,12,0)</f>
        <v>0.48750000000000027</v>
      </c>
      <c r="B26" s="82" t="s">
        <v>24</v>
      </c>
      <c r="C26" s="82" t="s">
        <v>4</v>
      </c>
      <c r="D26" s="27">
        <v>1</v>
      </c>
      <c r="E26" s="28"/>
      <c r="F26" s="83" t="str">
        <f>'GR.D F7'!B13</f>
        <v>FC CÔTE SAUVAGE 1</v>
      </c>
      <c r="G26" s="84"/>
      <c r="H26" s="85"/>
      <c r="I26" s="29"/>
      <c r="J26" s="83" t="str">
        <f>'GR.D F7'!H13</f>
        <v>CS MONTOIR 1</v>
      </c>
      <c r="K26" s="84"/>
      <c r="L26" s="86"/>
      <c r="M26" s="28"/>
      <c r="N26" s="49"/>
    </row>
    <row r="27" spans="1:14" ht="20.100000000000001" customHeight="1" thickBot="1">
      <c r="A27" s="70"/>
      <c r="B27" s="72"/>
      <c r="C27" s="72"/>
      <c r="D27" s="24">
        <v>2</v>
      </c>
      <c r="E27" s="25"/>
      <c r="F27" s="77" t="str">
        <f>'GR.D F7'!B14</f>
        <v>JSC BELLEVUE</v>
      </c>
      <c r="G27" s="78"/>
      <c r="H27" s="79"/>
      <c r="I27" s="26"/>
      <c r="J27" s="77" t="str">
        <f>'GR.D F7'!H14</f>
        <v>AM ST LYPHARD 2</v>
      </c>
      <c r="K27" s="78"/>
      <c r="L27" s="80"/>
      <c r="M27" s="25"/>
      <c r="N27" s="48"/>
    </row>
    <row r="28" spans="1:14" ht="15.75" thickTop="1">
      <c r="F28" s="20"/>
      <c r="G28" s="20"/>
      <c r="I28" s="20"/>
      <c r="J28" s="20"/>
    </row>
    <row r="29" spans="1:14">
      <c r="F29" s="20"/>
      <c r="G29" s="20"/>
      <c r="I29" s="20"/>
      <c r="J29" s="20"/>
    </row>
    <row r="30" spans="1:14">
      <c r="F30" s="20"/>
      <c r="G30" s="20"/>
      <c r="I30" s="20"/>
      <c r="J30" s="20"/>
    </row>
    <row r="31" spans="1:14">
      <c r="F31" s="20"/>
      <c r="G31" s="20"/>
      <c r="I31" s="20"/>
      <c r="J31" s="20"/>
    </row>
    <row r="32" spans="1:14">
      <c r="F32" s="20"/>
      <c r="G32" s="20"/>
      <c r="I32" s="20"/>
      <c r="J32" s="20"/>
    </row>
  </sheetData>
  <mergeCells count="86">
    <mergeCell ref="A26:A27"/>
    <mergeCell ref="B26:B27"/>
    <mergeCell ref="C26:C27"/>
    <mergeCell ref="F26:H26"/>
    <mergeCell ref="J26:L26"/>
    <mergeCell ref="F27:H27"/>
    <mergeCell ref="J27:L27"/>
    <mergeCell ref="A24:A25"/>
    <mergeCell ref="B24:B25"/>
    <mergeCell ref="C24:C25"/>
    <mergeCell ref="F24:H24"/>
    <mergeCell ref="J24:L24"/>
    <mergeCell ref="F25:H25"/>
    <mergeCell ref="J25:L25"/>
    <mergeCell ref="A22:A23"/>
    <mergeCell ref="B22:B23"/>
    <mergeCell ref="C22:C23"/>
    <mergeCell ref="F22:H22"/>
    <mergeCell ref="J22:L22"/>
    <mergeCell ref="F23:H23"/>
    <mergeCell ref="J23:L23"/>
    <mergeCell ref="A20:A21"/>
    <mergeCell ref="B20:B21"/>
    <mergeCell ref="C20:C21"/>
    <mergeCell ref="F20:H20"/>
    <mergeCell ref="J20:L20"/>
    <mergeCell ref="F21:H21"/>
    <mergeCell ref="J21:L21"/>
    <mergeCell ref="A18:A19"/>
    <mergeCell ref="B18:B19"/>
    <mergeCell ref="C18:C19"/>
    <mergeCell ref="F18:H18"/>
    <mergeCell ref="J18:L18"/>
    <mergeCell ref="F19:H19"/>
    <mergeCell ref="J19:L19"/>
    <mergeCell ref="A16:A17"/>
    <mergeCell ref="B16:B17"/>
    <mergeCell ref="C16:C17"/>
    <mergeCell ref="F16:H16"/>
    <mergeCell ref="J16:L16"/>
    <mergeCell ref="F17:H17"/>
    <mergeCell ref="J17:L17"/>
    <mergeCell ref="A14:A15"/>
    <mergeCell ref="B14:B15"/>
    <mergeCell ref="C14:C15"/>
    <mergeCell ref="F14:H14"/>
    <mergeCell ref="J14:L14"/>
    <mergeCell ref="F15:H15"/>
    <mergeCell ref="J15:L15"/>
    <mergeCell ref="A12:A13"/>
    <mergeCell ref="B12:B13"/>
    <mergeCell ref="C12:C13"/>
    <mergeCell ref="F12:H12"/>
    <mergeCell ref="J12:L12"/>
    <mergeCell ref="F13:H13"/>
    <mergeCell ref="J13:L13"/>
    <mergeCell ref="A10:A11"/>
    <mergeCell ref="B10:B11"/>
    <mergeCell ref="C10:C11"/>
    <mergeCell ref="F10:H10"/>
    <mergeCell ref="J10:L10"/>
    <mergeCell ref="F11:H11"/>
    <mergeCell ref="J11:L11"/>
    <mergeCell ref="A8:A9"/>
    <mergeCell ref="B8:B9"/>
    <mergeCell ref="C8:C9"/>
    <mergeCell ref="F8:H8"/>
    <mergeCell ref="J8:L8"/>
    <mergeCell ref="F9:H9"/>
    <mergeCell ref="J9:L9"/>
    <mergeCell ref="A6:A7"/>
    <mergeCell ref="B6:B7"/>
    <mergeCell ref="C6:C7"/>
    <mergeCell ref="F6:H6"/>
    <mergeCell ref="J6:L6"/>
    <mergeCell ref="F7:H7"/>
    <mergeCell ref="J7:L7"/>
    <mergeCell ref="A1:H2"/>
    <mergeCell ref="I1:M2"/>
    <mergeCell ref="A4:A5"/>
    <mergeCell ref="B4:B5"/>
    <mergeCell ref="C4:C5"/>
    <mergeCell ref="F4:H4"/>
    <mergeCell ref="J4:L4"/>
    <mergeCell ref="F5:H5"/>
    <mergeCell ref="J5:L5"/>
  </mergeCells>
  <printOptions horizontalCentered="1" verticalCentered="1"/>
  <pageMargins left="0.70866141732283472" right="0.70866141732283472" top="0.23622047244094491" bottom="0.23622047244094491" header="0.15748031496062992" footer="0.15748031496062992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28"/>
  <sheetViews>
    <sheetView tabSelected="1" topLeftCell="A10" zoomScale="80" zoomScaleNormal="80" workbookViewId="0">
      <selection activeCell="O26" sqref="O26"/>
    </sheetView>
  </sheetViews>
  <sheetFormatPr baseColWidth="10" defaultRowHeight="15"/>
  <cols>
    <col min="1" max="1" width="12.28515625" customWidth="1"/>
    <col min="6" max="8" width="6.28515625" customWidth="1"/>
  </cols>
  <sheetData>
    <row r="1" spans="1:12">
      <c r="A1" s="87" t="s">
        <v>1</v>
      </c>
      <c r="B1" s="87"/>
      <c r="C1" s="87"/>
      <c r="D1" s="87"/>
      <c r="E1" s="87"/>
      <c r="F1" s="87"/>
      <c r="G1" s="87"/>
      <c r="H1" s="87"/>
      <c r="I1" s="87"/>
      <c r="J1" s="87"/>
      <c r="K1" s="87"/>
    </row>
    <row r="2" spans="1:12" ht="15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</row>
    <row r="3" spans="1:12" ht="15.75" hidden="1" thickBot="1"/>
    <row r="4" spans="1:12" ht="27.75" thickTop="1" thickBot="1">
      <c r="B4" s="2">
        <v>1</v>
      </c>
      <c r="C4" s="88" t="s">
        <v>27</v>
      </c>
      <c r="D4" s="89"/>
      <c r="E4" s="89"/>
      <c r="F4" s="89"/>
      <c r="G4" s="89"/>
      <c r="H4" s="89"/>
      <c r="I4" s="90"/>
    </row>
    <row r="5" spans="1:12" ht="27" thickBot="1">
      <c r="B5" s="2">
        <v>2</v>
      </c>
      <c r="C5" s="91" t="s">
        <v>35</v>
      </c>
      <c r="D5" s="92"/>
      <c r="E5" s="92"/>
      <c r="F5" s="92"/>
      <c r="G5" s="92"/>
      <c r="H5" s="92"/>
      <c r="I5" s="93"/>
    </row>
    <row r="6" spans="1:12" ht="27" thickBot="1">
      <c r="B6" s="2">
        <v>3</v>
      </c>
      <c r="C6" s="91" t="s">
        <v>44</v>
      </c>
      <c r="D6" s="92"/>
      <c r="E6" s="92"/>
      <c r="F6" s="92"/>
      <c r="G6" s="92"/>
      <c r="H6" s="92"/>
      <c r="I6" s="93"/>
    </row>
    <row r="7" spans="1:12" ht="27" thickBot="1">
      <c r="B7" s="2">
        <v>4</v>
      </c>
      <c r="C7" s="94" t="s">
        <v>28</v>
      </c>
      <c r="D7" s="95"/>
      <c r="E7" s="95"/>
      <c r="F7" s="95"/>
      <c r="G7" s="95"/>
      <c r="H7" s="95"/>
      <c r="I7" s="96"/>
    </row>
    <row r="8" spans="1:12" ht="20.25" thickTop="1" thickBot="1">
      <c r="A8" s="1" t="s">
        <v>5</v>
      </c>
      <c r="F8" s="101" t="s">
        <v>6</v>
      </c>
      <c r="G8" s="101"/>
      <c r="L8" s="1" t="s">
        <v>7</v>
      </c>
    </row>
    <row r="9" spans="1:12" ht="27.75" thickTop="1" thickBot="1">
      <c r="A9" s="106">
        <v>0.39583333333333331</v>
      </c>
      <c r="B9" s="30" t="str">
        <f>C4</f>
        <v>AS SILLON</v>
      </c>
      <c r="C9" s="31"/>
      <c r="D9" s="31"/>
      <c r="E9" s="32"/>
      <c r="F9" s="9">
        <v>6</v>
      </c>
      <c r="G9" s="9">
        <v>0</v>
      </c>
      <c r="H9" s="30" t="str">
        <f>C5</f>
        <v>US ST MOLF</v>
      </c>
      <c r="I9" s="31"/>
      <c r="J9" s="31"/>
      <c r="K9" s="32"/>
      <c r="L9" s="56">
        <v>1</v>
      </c>
    </row>
    <row r="10" spans="1:12" ht="27" thickBot="1">
      <c r="A10" s="98"/>
      <c r="B10" s="33" t="str">
        <f>C6</f>
        <v>AS LA MADELEINE 2</v>
      </c>
      <c r="C10" s="34"/>
      <c r="D10" s="34"/>
      <c r="E10" s="35"/>
      <c r="F10" s="10">
        <v>0</v>
      </c>
      <c r="G10" s="10">
        <v>3</v>
      </c>
      <c r="H10" s="33" t="str">
        <f>C7</f>
        <v>AM ST LYPHARD 1</v>
      </c>
      <c r="I10" s="34"/>
      <c r="J10" s="34"/>
      <c r="K10" s="35"/>
      <c r="L10" s="57">
        <v>2</v>
      </c>
    </row>
    <row r="11" spans="1:12" ht="27.75" thickTop="1" thickBot="1">
      <c r="A11" s="97">
        <f>A9+TIME(0,48,0)</f>
        <v>0.42916666666666664</v>
      </c>
      <c r="B11" s="36" t="str">
        <f>C4</f>
        <v>AS SILLON</v>
      </c>
      <c r="C11" s="37"/>
      <c r="D11" s="37"/>
      <c r="E11" s="38"/>
      <c r="F11" s="11">
        <v>0</v>
      </c>
      <c r="G11" s="11">
        <v>0</v>
      </c>
      <c r="H11" s="36" t="str">
        <f>C7</f>
        <v>AM ST LYPHARD 1</v>
      </c>
      <c r="I11" s="37"/>
      <c r="J11" s="37"/>
      <c r="K11" s="38"/>
      <c r="L11" s="58">
        <v>1</v>
      </c>
    </row>
    <row r="12" spans="1:12" ht="27" thickBot="1">
      <c r="A12" s="98"/>
      <c r="B12" s="33" t="str">
        <f>C6</f>
        <v>AS LA MADELEINE 2</v>
      </c>
      <c r="C12" s="34"/>
      <c r="D12" s="34"/>
      <c r="E12" s="35"/>
      <c r="F12" s="10">
        <v>2</v>
      </c>
      <c r="G12" s="10">
        <v>0</v>
      </c>
      <c r="H12" s="33" t="str">
        <f>C5</f>
        <v>US ST MOLF</v>
      </c>
      <c r="I12" s="34"/>
      <c r="J12" s="34"/>
      <c r="K12" s="35"/>
      <c r="L12" s="57">
        <v>2</v>
      </c>
    </row>
    <row r="13" spans="1:12" ht="27.75" thickTop="1" thickBot="1">
      <c r="A13" s="99">
        <f>A11+TIME(0,48,0)</f>
        <v>0.46249999999999997</v>
      </c>
      <c r="B13" s="36" t="str">
        <f>C4</f>
        <v>AS SILLON</v>
      </c>
      <c r="C13" s="37"/>
      <c r="D13" s="37"/>
      <c r="E13" s="38"/>
      <c r="F13" s="12">
        <v>3</v>
      </c>
      <c r="G13" s="12">
        <v>0</v>
      </c>
      <c r="H13" s="36" t="str">
        <f>C6</f>
        <v>AS LA MADELEINE 2</v>
      </c>
      <c r="I13" s="37"/>
      <c r="J13" s="37"/>
      <c r="K13" s="38"/>
      <c r="L13" s="59">
        <v>1</v>
      </c>
    </row>
    <row r="14" spans="1:12" ht="27" thickBot="1">
      <c r="A14" s="100"/>
      <c r="B14" s="39" t="str">
        <f>C7</f>
        <v>AM ST LYPHARD 1</v>
      </c>
      <c r="C14" s="40"/>
      <c r="D14" s="40"/>
      <c r="E14" s="41"/>
      <c r="F14" s="13">
        <v>4</v>
      </c>
      <c r="G14" s="13">
        <v>0</v>
      </c>
      <c r="H14" s="39" t="str">
        <f>C5</f>
        <v>US ST MOLF</v>
      </c>
      <c r="I14" s="40"/>
      <c r="J14" s="40"/>
      <c r="K14" s="41"/>
      <c r="L14" s="60">
        <v>2</v>
      </c>
    </row>
    <row r="15" spans="1:12" ht="15.75" thickTop="1"/>
    <row r="16" spans="1:12" ht="21.75" thickBot="1">
      <c r="A16" s="102" t="s">
        <v>8</v>
      </c>
      <c r="B16" s="102"/>
      <c r="C16" s="102"/>
      <c r="D16" s="102"/>
      <c r="E16" s="102"/>
      <c r="F16" s="102"/>
      <c r="G16" s="102"/>
      <c r="H16" s="102"/>
      <c r="I16" s="102"/>
      <c r="J16" s="102"/>
      <c r="K16" s="102"/>
      <c r="L16" s="102"/>
    </row>
    <row r="17" spans="1:14" ht="20.25" thickTop="1" thickBot="1">
      <c r="A17" t="s">
        <v>16</v>
      </c>
      <c r="B17" s="113"/>
      <c r="C17" s="113"/>
      <c r="D17" s="113"/>
      <c r="E17" s="113"/>
      <c r="F17" s="4" t="s">
        <v>9</v>
      </c>
      <c r="G17" s="5" t="s">
        <v>10</v>
      </c>
      <c r="H17" s="5" t="s">
        <v>11</v>
      </c>
      <c r="I17" s="5" t="s">
        <v>12</v>
      </c>
      <c r="J17" s="5" t="s">
        <v>13</v>
      </c>
      <c r="K17" s="5" t="s">
        <v>14</v>
      </c>
      <c r="L17" s="6" t="s">
        <v>15</v>
      </c>
      <c r="M17" s="42"/>
      <c r="N17" s="43" t="s">
        <v>26</v>
      </c>
    </row>
    <row r="18" spans="1:14" ht="30" thickTop="1" thickBot="1">
      <c r="A18" s="67">
        <v>1</v>
      </c>
      <c r="B18" s="103" t="str">
        <f>C4</f>
        <v>AS SILLON</v>
      </c>
      <c r="C18" s="104"/>
      <c r="D18" s="104"/>
      <c r="E18" s="105"/>
      <c r="F18" s="14">
        <f>IF(F9="","",IF(F9&gt;G9,4,IF(AND(ISNUMBER(G9),ISNUMBER(F9),G9=F9),2,1)))</f>
        <v>4</v>
      </c>
      <c r="G18" s="15">
        <f>IF(F11="","",IF(F11&gt;G11,4,IF(AND(ISNUMBER(F11),ISNUMBER(F11),G11=F11),2,1)))</f>
        <v>2</v>
      </c>
      <c r="H18" s="15">
        <f>IF(F13="","",IF(F13&gt;G13,4,IF(AND(ISNUMBER(F13),ISNUMBER(F13),G13=F13),2,1)))</f>
        <v>4</v>
      </c>
      <c r="I18" s="15">
        <f>SUM(F18:H18)</f>
        <v>10</v>
      </c>
      <c r="J18" s="15">
        <f>SUM(F9,F11,F13)</f>
        <v>9</v>
      </c>
      <c r="K18" s="15">
        <f>SUM(G9,G11,G13)</f>
        <v>0</v>
      </c>
      <c r="L18" s="16">
        <f>J18-K18</f>
        <v>9</v>
      </c>
      <c r="M18" s="42">
        <f>I18+(((J18*2.1)+L18-K18)/10+0.78)</f>
        <v>13.57</v>
      </c>
      <c r="N18" s="42">
        <f>LARGE($M$18:$M$21,1)</f>
        <v>13.57</v>
      </c>
    </row>
    <row r="19" spans="1:14" ht="29.25" thickBot="1">
      <c r="A19" s="67">
        <v>4</v>
      </c>
      <c r="B19" s="107" t="str">
        <f>C5</f>
        <v>US ST MOLF</v>
      </c>
      <c r="C19" s="108"/>
      <c r="D19" s="108"/>
      <c r="E19" s="109"/>
      <c r="F19" s="14">
        <f>IF(G9="","",IF(G9&gt;F9,4,IF(AND(ISNUMBER(G9),ISNUMBER(F9),G9=F9),2,1)))</f>
        <v>1</v>
      </c>
      <c r="G19" s="15">
        <f>IF(G12="","",IF(G12&gt;F12,4,IF(AND(ISNUMBER(G12),ISNUMBER(G12),F12=G12),2,1)))</f>
        <v>1</v>
      </c>
      <c r="H19" s="15">
        <f>IF(G14="","",IF(G14&gt;F14,4,IF(AND(ISNUMBER(G14),ISNUMBER(G14),F14=G14),2,1)))</f>
        <v>1</v>
      </c>
      <c r="I19" s="15">
        <f t="shared" ref="I19:I21" si="0">SUM(F19:H19)</f>
        <v>3</v>
      </c>
      <c r="J19" s="15">
        <f>SUM(G9,G12,G14)</f>
        <v>0</v>
      </c>
      <c r="K19" s="15">
        <f>SUM(G9,F12,F14)</f>
        <v>6</v>
      </c>
      <c r="L19" s="16">
        <f>J19-K19</f>
        <v>-6</v>
      </c>
      <c r="M19" s="42">
        <f>I19+(((J19*2.11)+L19-K19)/10+0.77)</f>
        <v>2.5700000000000003</v>
      </c>
      <c r="N19" s="42">
        <f>LARGE($M$18:$M$21,2)</f>
        <v>12.940999999999999</v>
      </c>
    </row>
    <row r="20" spans="1:14" ht="29.25" thickBot="1">
      <c r="A20" s="67">
        <v>3</v>
      </c>
      <c r="B20" s="107" t="str">
        <f>C6</f>
        <v>AS LA MADELEINE 2</v>
      </c>
      <c r="C20" s="108"/>
      <c r="D20" s="108"/>
      <c r="E20" s="109"/>
      <c r="F20" s="14">
        <f>IF(F10="","",IF(F10&gt;G10,4,IF(AND(ISNUMBER(G10),ISNUMBER(F10),G10=F10),2,1)))</f>
        <v>1</v>
      </c>
      <c r="G20" s="15">
        <f>IF(F12="","",IF(F12&gt;G12,4,IF(AND(ISNUMBER(F12),ISNUMBER(F12),G12=F12),2,1)))</f>
        <v>4</v>
      </c>
      <c r="H20" s="15">
        <f>IF(G13="","",IF(G13&gt;F13,4,IF(AND(ISNUMBER(G13),ISNUMBER(G13),F13=G13),2,1)))</f>
        <v>1</v>
      </c>
      <c r="I20" s="15">
        <f t="shared" si="0"/>
        <v>6</v>
      </c>
      <c r="J20" s="15">
        <f>SUM(F10,F12,G13)</f>
        <v>2</v>
      </c>
      <c r="K20" s="15">
        <f>SUM(G10,G12,F13)</f>
        <v>6</v>
      </c>
      <c r="L20" s="16">
        <f>J20-K20</f>
        <v>-4</v>
      </c>
      <c r="M20" s="42">
        <f>I20+(((J20*2.12)+L20-K20)/10+0.76)</f>
        <v>6.1840000000000002</v>
      </c>
      <c r="N20" s="42">
        <f>LARGE($M$18:$M$21,3)</f>
        <v>6.1840000000000002</v>
      </c>
    </row>
    <row r="21" spans="1:14" ht="29.25" thickBot="1">
      <c r="A21" s="67">
        <v>2</v>
      </c>
      <c r="B21" s="110" t="str">
        <f>C7</f>
        <v>AM ST LYPHARD 1</v>
      </c>
      <c r="C21" s="111"/>
      <c r="D21" s="111"/>
      <c r="E21" s="112"/>
      <c r="F21" s="17">
        <f>IF(G10="","",IF(G10&gt;F10,4,IF(AND(ISNUMBER(G10),ISNUMBER(F10),G10=F10),2,1)))</f>
        <v>4</v>
      </c>
      <c r="G21" s="8">
        <f>IF(G11="","",IF(G11&gt;F11,4,IF(AND(ISNUMBER(G11),ISNUMBER(G11),F11=G11),2,1)))</f>
        <v>2</v>
      </c>
      <c r="H21" s="8">
        <f>IF(F14="","",IF(F14&gt;G14,4,IF(AND(ISNUMBER(F14),ISNUMBER(F14),G14=F14),2,1)))</f>
        <v>4</v>
      </c>
      <c r="I21" s="15">
        <f t="shared" si="0"/>
        <v>10</v>
      </c>
      <c r="J21" s="8">
        <f>SUM(G10,G11,F14)</f>
        <v>7</v>
      </c>
      <c r="K21" s="8">
        <f>SUM(F10,F11,G14)</f>
        <v>0</v>
      </c>
      <c r="L21" s="18">
        <f>J21-K21</f>
        <v>7</v>
      </c>
      <c r="M21" s="42">
        <f>I21+(((J21*2.13)+L21-K21)/10+0.75)</f>
        <v>12.940999999999999</v>
      </c>
      <c r="N21" s="42">
        <f>LARGE($M$18:$M$21,4)</f>
        <v>2.5700000000000003</v>
      </c>
    </row>
    <row r="22" spans="1:14" ht="15.75" thickTop="1"/>
    <row r="23" spans="1:14" ht="21.75" thickBot="1">
      <c r="A23" s="102" t="s">
        <v>8</v>
      </c>
      <c r="B23" s="102"/>
      <c r="C23" s="102"/>
      <c r="D23" s="102"/>
      <c r="E23" s="102"/>
      <c r="F23" s="102"/>
      <c r="G23" s="102"/>
      <c r="H23" s="102"/>
      <c r="I23" s="102"/>
      <c r="J23" s="102"/>
      <c r="K23" s="102"/>
      <c r="L23" s="102"/>
    </row>
    <row r="24" spans="1:14" ht="20.25" thickTop="1" thickBot="1">
      <c r="A24" t="s">
        <v>16</v>
      </c>
      <c r="B24" s="113"/>
      <c r="C24" s="113"/>
      <c r="D24" s="113"/>
      <c r="E24" s="113"/>
      <c r="F24" s="117" t="s">
        <v>25</v>
      </c>
      <c r="G24" s="118"/>
      <c r="H24" s="118"/>
      <c r="I24" s="119"/>
      <c r="J24" s="44" t="s">
        <v>13</v>
      </c>
      <c r="K24" s="44" t="s">
        <v>14</v>
      </c>
      <c r="L24" s="45" t="s">
        <v>15</v>
      </c>
    </row>
    <row r="25" spans="1:14" ht="30" thickTop="1" thickBot="1">
      <c r="A25" s="3">
        <v>1</v>
      </c>
      <c r="B25" s="114" t="str">
        <f>INDEX($B$18:$B$21,MATCH(M18,$N$18:$N$21,0))</f>
        <v>AS SILLON</v>
      </c>
      <c r="C25" s="115"/>
      <c r="D25" s="115"/>
      <c r="E25" s="116"/>
      <c r="F25" s="120">
        <f>INDEX($I$18:$I$21,MATCH(N18,$M$18:$M$21,0))</f>
        <v>10</v>
      </c>
      <c r="G25" s="121"/>
      <c r="H25" s="121"/>
      <c r="I25" s="121"/>
      <c r="J25" s="7">
        <f>INDEX($J$18:$J$21,MATCH(N18,$M$18:$M$21,0))</f>
        <v>9</v>
      </c>
      <c r="K25" s="7">
        <f>INDEX($K$18:$K$21,MATCH(N18,$M$18:$M$21,0))</f>
        <v>0</v>
      </c>
      <c r="L25" s="46">
        <f>J25-K25</f>
        <v>9</v>
      </c>
    </row>
    <row r="26" spans="1:14" ht="30" thickTop="1" thickBot="1">
      <c r="A26" s="3">
        <v>2</v>
      </c>
      <c r="B26" s="114" t="str">
        <f t="shared" ref="B26:B28" si="1">INDEX($B$18:$B$21,MATCH(M19,$N$18:$N$21,0))</f>
        <v>AM ST LYPHARD 1</v>
      </c>
      <c r="C26" s="115"/>
      <c r="D26" s="115"/>
      <c r="E26" s="116"/>
      <c r="F26" s="120">
        <f t="shared" ref="F26:F28" si="2">INDEX($I$18:$I$21,MATCH(N19,$M$18:$M$21,0))</f>
        <v>10</v>
      </c>
      <c r="G26" s="121"/>
      <c r="H26" s="121"/>
      <c r="I26" s="121"/>
      <c r="J26" s="7">
        <f t="shared" ref="J26:J28" si="3">INDEX($J$18:$J$21,MATCH(N19,$M$18:$M$21,0))</f>
        <v>7</v>
      </c>
      <c r="K26" s="7">
        <f t="shared" ref="K26:K28" si="4">INDEX($K$18:$K$21,MATCH(N19,$M$18:$M$21,0))</f>
        <v>0</v>
      </c>
      <c r="L26" s="46">
        <f t="shared" ref="L26:L28" si="5">J26-K26</f>
        <v>7</v>
      </c>
    </row>
    <row r="27" spans="1:14" ht="30" thickTop="1" thickBot="1">
      <c r="A27" s="3">
        <v>3</v>
      </c>
      <c r="B27" s="114" t="str">
        <f t="shared" si="1"/>
        <v>AS LA MADELEINE 2</v>
      </c>
      <c r="C27" s="115"/>
      <c r="D27" s="115"/>
      <c r="E27" s="116"/>
      <c r="F27" s="120">
        <f t="shared" si="2"/>
        <v>6</v>
      </c>
      <c r="G27" s="121"/>
      <c r="H27" s="121"/>
      <c r="I27" s="121"/>
      <c r="J27" s="7">
        <f t="shared" si="3"/>
        <v>2</v>
      </c>
      <c r="K27" s="7">
        <f t="shared" si="4"/>
        <v>6</v>
      </c>
      <c r="L27" s="46">
        <f t="shared" si="5"/>
        <v>-4</v>
      </c>
    </row>
    <row r="28" spans="1:14" ht="30" thickTop="1" thickBot="1">
      <c r="A28" s="3">
        <v>4</v>
      </c>
      <c r="B28" s="114" t="str">
        <f t="shared" si="1"/>
        <v>US ST MOLF</v>
      </c>
      <c r="C28" s="115"/>
      <c r="D28" s="115"/>
      <c r="E28" s="116"/>
      <c r="F28" s="120">
        <f t="shared" si="2"/>
        <v>3</v>
      </c>
      <c r="G28" s="121"/>
      <c r="H28" s="121"/>
      <c r="I28" s="121"/>
      <c r="J28" s="7">
        <f t="shared" si="3"/>
        <v>0</v>
      </c>
      <c r="K28" s="7">
        <f t="shared" si="4"/>
        <v>6</v>
      </c>
      <c r="L28" s="46">
        <f t="shared" si="5"/>
        <v>-6</v>
      </c>
    </row>
  </sheetData>
  <mergeCells count="26">
    <mergeCell ref="B25:E25"/>
    <mergeCell ref="B26:E26"/>
    <mergeCell ref="B27:E27"/>
    <mergeCell ref="B28:E28"/>
    <mergeCell ref="F24:I24"/>
    <mergeCell ref="F25:I25"/>
    <mergeCell ref="F26:I26"/>
    <mergeCell ref="F27:I27"/>
    <mergeCell ref="F28:I28"/>
    <mergeCell ref="B24:E24"/>
    <mergeCell ref="B19:E19"/>
    <mergeCell ref="B20:E20"/>
    <mergeCell ref="B21:E21"/>
    <mergeCell ref="B17:E17"/>
    <mergeCell ref="A23:L23"/>
    <mergeCell ref="A11:A12"/>
    <mergeCell ref="A13:A14"/>
    <mergeCell ref="F8:G8"/>
    <mergeCell ref="A16:L16"/>
    <mergeCell ref="B18:E18"/>
    <mergeCell ref="A9:A10"/>
    <mergeCell ref="A1:K2"/>
    <mergeCell ref="C4:I4"/>
    <mergeCell ref="C5:I5"/>
    <mergeCell ref="C6:I6"/>
    <mergeCell ref="C7:I7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N28"/>
  <sheetViews>
    <sheetView tabSelected="1" zoomScale="80" zoomScaleNormal="80" workbookViewId="0">
      <selection activeCell="O26" sqref="O26"/>
    </sheetView>
  </sheetViews>
  <sheetFormatPr baseColWidth="10" defaultRowHeight="15"/>
  <cols>
    <col min="1" max="1" width="12.28515625" customWidth="1"/>
    <col min="6" max="8" width="6.28515625" customWidth="1"/>
  </cols>
  <sheetData>
    <row r="1" spans="1:12">
      <c r="A1" s="87" t="s">
        <v>17</v>
      </c>
      <c r="B1" s="87"/>
      <c r="C1" s="87"/>
      <c r="D1" s="87"/>
      <c r="E1" s="87"/>
      <c r="F1" s="87"/>
      <c r="G1" s="87"/>
      <c r="H1" s="87"/>
      <c r="I1" s="87"/>
      <c r="J1" s="87"/>
      <c r="K1" s="87"/>
    </row>
    <row r="2" spans="1:12" ht="15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</row>
    <row r="3" spans="1:12" ht="15.75" hidden="1" thickBot="1"/>
    <row r="4" spans="1:12" ht="27.75" thickTop="1" thickBot="1">
      <c r="B4" s="2">
        <v>1</v>
      </c>
      <c r="C4" s="88" t="s">
        <v>29</v>
      </c>
      <c r="D4" s="89"/>
      <c r="E4" s="89"/>
      <c r="F4" s="89"/>
      <c r="G4" s="89"/>
      <c r="H4" s="89"/>
      <c r="I4" s="90"/>
    </row>
    <row r="5" spans="1:12" ht="27" thickBot="1">
      <c r="B5" s="2">
        <v>2</v>
      </c>
      <c r="C5" s="91" t="s">
        <v>30</v>
      </c>
      <c r="D5" s="92"/>
      <c r="E5" s="92"/>
      <c r="F5" s="92"/>
      <c r="G5" s="92"/>
      <c r="H5" s="92"/>
      <c r="I5" s="93"/>
    </row>
    <row r="6" spans="1:12" ht="27" thickBot="1">
      <c r="B6" s="2">
        <v>3</v>
      </c>
      <c r="C6" s="91" t="s">
        <v>31</v>
      </c>
      <c r="D6" s="92"/>
      <c r="E6" s="92"/>
      <c r="F6" s="92"/>
      <c r="G6" s="92"/>
      <c r="H6" s="92"/>
      <c r="I6" s="93"/>
    </row>
    <row r="7" spans="1:12" ht="27" thickBot="1">
      <c r="B7" s="2">
        <v>4</v>
      </c>
      <c r="C7" s="94" t="s">
        <v>39</v>
      </c>
      <c r="D7" s="95"/>
      <c r="E7" s="95"/>
      <c r="F7" s="95"/>
      <c r="G7" s="95"/>
      <c r="H7" s="95"/>
      <c r="I7" s="96"/>
    </row>
    <row r="8" spans="1:12" ht="20.25" thickTop="1" thickBot="1">
      <c r="A8" s="1" t="s">
        <v>5</v>
      </c>
      <c r="F8" s="101" t="s">
        <v>6</v>
      </c>
      <c r="G8" s="101"/>
      <c r="L8" s="1" t="s">
        <v>7</v>
      </c>
    </row>
    <row r="9" spans="1:12" ht="27.75" thickTop="1" thickBot="1">
      <c r="A9" s="122">
        <f>'GR.A F7'!A9:A10+TIME(0,12,0)</f>
        <v>0.40416666666666667</v>
      </c>
      <c r="B9" s="30" t="str">
        <f>C4</f>
        <v>ST CYR HERBIGNAC</v>
      </c>
      <c r="C9" s="31"/>
      <c r="D9" s="31"/>
      <c r="E9" s="32"/>
      <c r="F9" s="9">
        <v>1</v>
      </c>
      <c r="G9" s="9">
        <v>0</v>
      </c>
      <c r="H9" s="30" t="str">
        <f>C5</f>
        <v>ST NAZAIRE OS 1</v>
      </c>
      <c r="I9" s="31"/>
      <c r="J9" s="31"/>
      <c r="K9" s="32"/>
      <c r="L9" s="61">
        <v>1</v>
      </c>
    </row>
    <row r="10" spans="1:12" ht="27" thickBot="1">
      <c r="A10" s="123"/>
      <c r="B10" s="33" t="str">
        <f>C6</f>
        <v>FC IMMACULEE 2</v>
      </c>
      <c r="C10" s="34"/>
      <c r="D10" s="34"/>
      <c r="E10" s="35"/>
      <c r="F10" s="10">
        <v>2</v>
      </c>
      <c r="G10" s="10">
        <v>0</v>
      </c>
      <c r="H10" s="33" t="str">
        <f>C7</f>
        <v>FC CÔTE SAUVAGE 2</v>
      </c>
      <c r="I10" s="34"/>
      <c r="J10" s="34"/>
      <c r="K10" s="35"/>
      <c r="L10" s="62">
        <v>2</v>
      </c>
    </row>
    <row r="11" spans="1:12" ht="27.75" thickTop="1" thickBot="1">
      <c r="A11" s="124">
        <f>A9+TIME(0,48,0)</f>
        <v>0.4375</v>
      </c>
      <c r="B11" s="36" t="str">
        <f>C4</f>
        <v>ST CYR HERBIGNAC</v>
      </c>
      <c r="C11" s="37"/>
      <c r="D11" s="37"/>
      <c r="E11" s="38"/>
      <c r="F11" s="11">
        <v>2</v>
      </c>
      <c r="G11" s="11">
        <v>0</v>
      </c>
      <c r="H11" s="36" t="str">
        <f>C7</f>
        <v>FC CÔTE SAUVAGE 2</v>
      </c>
      <c r="I11" s="37"/>
      <c r="J11" s="37"/>
      <c r="K11" s="38"/>
      <c r="L11" s="63">
        <v>1</v>
      </c>
    </row>
    <row r="12" spans="1:12" ht="27" thickBot="1">
      <c r="A12" s="98"/>
      <c r="B12" s="33" t="str">
        <f>C6</f>
        <v>FC IMMACULEE 2</v>
      </c>
      <c r="C12" s="34"/>
      <c r="D12" s="34"/>
      <c r="E12" s="35"/>
      <c r="F12" s="10">
        <v>2</v>
      </c>
      <c r="G12" s="10">
        <v>0</v>
      </c>
      <c r="H12" s="33" t="str">
        <f>C5</f>
        <v>ST NAZAIRE OS 1</v>
      </c>
      <c r="I12" s="34"/>
      <c r="J12" s="34"/>
      <c r="K12" s="35"/>
      <c r="L12" s="62">
        <v>2</v>
      </c>
    </row>
    <row r="13" spans="1:12" ht="27.75" thickTop="1" thickBot="1">
      <c r="A13" s="125">
        <f>A11+TIME(0,48,0)</f>
        <v>0.47083333333333333</v>
      </c>
      <c r="B13" s="36" t="str">
        <f>C4</f>
        <v>ST CYR HERBIGNAC</v>
      </c>
      <c r="C13" s="37"/>
      <c r="D13" s="37"/>
      <c r="E13" s="38"/>
      <c r="F13" s="12">
        <v>1</v>
      </c>
      <c r="G13" s="12">
        <v>0</v>
      </c>
      <c r="H13" s="36" t="str">
        <f>C6</f>
        <v>FC IMMACULEE 2</v>
      </c>
      <c r="I13" s="37"/>
      <c r="J13" s="37"/>
      <c r="K13" s="38"/>
      <c r="L13" s="64">
        <v>1</v>
      </c>
    </row>
    <row r="14" spans="1:12" ht="27" thickBot="1">
      <c r="A14" s="100"/>
      <c r="B14" s="39" t="str">
        <f>C7</f>
        <v>FC CÔTE SAUVAGE 2</v>
      </c>
      <c r="C14" s="40"/>
      <c r="D14" s="40"/>
      <c r="E14" s="41"/>
      <c r="F14" s="13">
        <v>0</v>
      </c>
      <c r="G14" s="13">
        <v>0</v>
      </c>
      <c r="H14" s="39" t="str">
        <f>C5</f>
        <v>ST NAZAIRE OS 1</v>
      </c>
      <c r="I14" s="40"/>
      <c r="J14" s="40"/>
      <c r="K14" s="41"/>
      <c r="L14" s="65">
        <v>2</v>
      </c>
    </row>
    <row r="15" spans="1:12" ht="15.75" thickTop="1"/>
    <row r="16" spans="1:12" ht="21.75" thickBot="1">
      <c r="A16" s="102" t="s">
        <v>8</v>
      </c>
      <c r="B16" s="102"/>
      <c r="C16" s="102"/>
      <c r="D16" s="102"/>
      <c r="E16" s="102"/>
      <c r="F16" s="102"/>
      <c r="G16" s="102"/>
      <c r="H16" s="102"/>
      <c r="I16" s="102"/>
      <c r="J16" s="102"/>
      <c r="K16" s="102"/>
      <c r="L16" s="102"/>
    </row>
    <row r="17" spans="1:14" ht="20.25" thickTop="1" thickBot="1">
      <c r="A17" t="s">
        <v>16</v>
      </c>
      <c r="B17" s="113"/>
      <c r="C17" s="113"/>
      <c r="D17" s="113"/>
      <c r="E17" s="113"/>
      <c r="F17" s="4" t="s">
        <v>9</v>
      </c>
      <c r="G17" s="5" t="s">
        <v>10</v>
      </c>
      <c r="H17" s="5" t="s">
        <v>11</v>
      </c>
      <c r="I17" s="5" t="s">
        <v>12</v>
      </c>
      <c r="J17" s="5" t="s">
        <v>13</v>
      </c>
      <c r="K17" s="5" t="s">
        <v>14</v>
      </c>
      <c r="L17" s="6" t="s">
        <v>15</v>
      </c>
      <c r="M17" s="42"/>
      <c r="N17" s="43" t="s">
        <v>26</v>
      </c>
    </row>
    <row r="18" spans="1:14" ht="27.75" thickTop="1" thickBot="1">
      <c r="A18" s="66">
        <v>1</v>
      </c>
      <c r="B18" s="103" t="str">
        <f>C4</f>
        <v>ST CYR HERBIGNAC</v>
      </c>
      <c r="C18" s="104"/>
      <c r="D18" s="104"/>
      <c r="E18" s="105"/>
      <c r="F18" s="14">
        <f>IF(F9="","",IF(F9&gt;G9,4,IF(AND(ISNUMBER(G9),ISNUMBER(F9),G9=F9),2,1)))</f>
        <v>4</v>
      </c>
      <c r="G18" s="15">
        <f>IF(F11="","",IF(F11&gt;G11,4,IF(AND(ISNUMBER(F11),ISNUMBER(F11),G11=F11),2,1)))</f>
        <v>4</v>
      </c>
      <c r="H18" s="15">
        <f>IF(F13="","",IF(F13&gt;G13,4,IF(AND(ISNUMBER(F13),ISNUMBER(F13),G13=F13),2,1)))</f>
        <v>4</v>
      </c>
      <c r="I18" s="15">
        <f>SUM(F18:H18)</f>
        <v>12</v>
      </c>
      <c r="J18" s="15">
        <f>SUM(F9,F11,F13)</f>
        <v>4</v>
      </c>
      <c r="K18" s="15">
        <f>SUM(G9,G11,G13)</f>
        <v>0</v>
      </c>
      <c r="L18" s="16">
        <f>J18-K18</f>
        <v>4</v>
      </c>
      <c r="M18" s="42">
        <f>I18+(((J18*2.1)+L18-K18)/10+0.78)</f>
        <v>14.02</v>
      </c>
      <c r="N18" s="42">
        <f>LARGE($M$18:$M$21,1)</f>
        <v>14.02</v>
      </c>
    </row>
    <row r="19" spans="1:14" ht="27" thickBot="1">
      <c r="A19" s="66">
        <v>3</v>
      </c>
      <c r="B19" s="107" t="str">
        <f>C5</f>
        <v>ST NAZAIRE OS 1</v>
      </c>
      <c r="C19" s="108"/>
      <c r="D19" s="108"/>
      <c r="E19" s="109"/>
      <c r="F19" s="14">
        <f>IF(G9="","",IF(G9&gt;F9,4,IF(AND(ISNUMBER(G9),ISNUMBER(F9),G9=F9),2,1)))</f>
        <v>1</v>
      </c>
      <c r="G19" s="15">
        <f>IF(G12="","",IF(G12&gt;F12,4,IF(AND(ISNUMBER(G12),ISNUMBER(G12),F12=G12),2,1)))</f>
        <v>1</v>
      </c>
      <c r="H19" s="15">
        <f>IF(G14="","",IF(G14&gt;F14,4,IF(AND(ISNUMBER(G14),ISNUMBER(G14),F14=G14),2,1)))</f>
        <v>2</v>
      </c>
      <c r="I19" s="15">
        <f t="shared" ref="I19:I21" si="0">SUM(F19:H19)</f>
        <v>4</v>
      </c>
      <c r="J19" s="15">
        <f>SUM(G9,G12,G14)</f>
        <v>0</v>
      </c>
      <c r="K19" s="15">
        <f>SUM(G9,F12,F14)</f>
        <v>2</v>
      </c>
      <c r="L19" s="16">
        <f>J19-K19</f>
        <v>-2</v>
      </c>
      <c r="M19" s="42">
        <f>I19+(((J19*2.11)+L19-K19)/10+0.77)</f>
        <v>4.37</v>
      </c>
      <c r="N19" s="42">
        <f>LARGE($M$18:$M$21,2)</f>
        <v>10.808</v>
      </c>
    </row>
    <row r="20" spans="1:14" ht="27" thickBot="1">
      <c r="A20" s="66">
        <v>2</v>
      </c>
      <c r="B20" s="107" t="str">
        <f>C6</f>
        <v>FC IMMACULEE 2</v>
      </c>
      <c r="C20" s="108"/>
      <c r="D20" s="108"/>
      <c r="E20" s="109"/>
      <c r="F20" s="14">
        <f>IF(F10="","",IF(F10&gt;G10,4,IF(AND(ISNUMBER(G10),ISNUMBER(F10),G10=F10),2,1)))</f>
        <v>4</v>
      </c>
      <c r="G20" s="15">
        <f>IF(F12="","",IF(F12&gt;G12,4,IF(AND(ISNUMBER(F12),ISNUMBER(F12),G12=F12),2,1)))</f>
        <v>4</v>
      </c>
      <c r="H20" s="15">
        <f>IF(G13="","",IF(G13&gt;F13,4,IF(AND(ISNUMBER(G13),ISNUMBER(G13),F13=G13),2,1)))</f>
        <v>1</v>
      </c>
      <c r="I20" s="15">
        <f t="shared" si="0"/>
        <v>9</v>
      </c>
      <c r="J20" s="15">
        <f>SUM(F10,F12,G13)</f>
        <v>4</v>
      </c>
      <c r="K20" s="15">
        <f>SUM(G10,G12,F13)</f>
        <v>1</v>
      </c>
      <c r="L20" s="16">
        <f>J20-K20</f>
        <v>3</v>
      </c>
      <c r="M20" s="42">
        <f>I20+(((J20*2.12)+L20-K20)/10+0.76)</f>
        <v>10.808</v>
      </c>
      <c r="N20" s="42">
        <f>LARGE($M$18:$M$21,3)</f>
        <v>4.37</v>
      </c>
    </row>
    <row r="21" spans="1:14" ht="27" thickBot="1">
      <c r="A21" s="66">
        <v>4</v>
      </c>
      <c r="B21" s="110" t="str">
        <f>C7</f>
        <v>FC CÔTE SAUVAGE 2</v>
      </c>
      <c r="C21" s="111"/>
      <c r="D21" s="111"/>
      <c r="E21" s="112"/>
      <c r="F21" s="17">
        <f>IF(G10="","",IF(G10&gt;F10,4,IF(AND(ISNUMBER(G10),ISNUMBER(F10),G10=F10),2,1)))</f>
        <v>1</v>
      </c>
      <c r="G21" s="8">
        <f>IF(G11="","",IF(G11&gt;F11,4,IF(AND(ISNUMBER(G11),ISNUMBER(G11),F11=G11),2,1)))</f>
        <v>1</v>
      </c>
      <c r="H21" s="8">
        <f>IF(F14="","",IF(F14&gt;G14,4,IF(AND(ISNUMBER(F14),ISNUMBER(F14),G14=F14),2,1)))</f>
        <v>2</v>
      </c>
      <c r="I21" s="15">
        <f t="shared" si="0"/>
        <v>4</v>
      </c>
      <c r="J21" s="8">
        <f>SUM(G10,G11,F14)</f>
        <v>0</v>
      </c>
      <c r="K21" s="8">
        <f>SUM(F10,F11,G14)</f>
        <v>4</v>
      </c>
      <c r="L21" s="18">
        <f>J21-K21</f>
        <v>-4</v>
      </c>
      <c r="M21" s="42">
        <f>I21+(((J21*2.13)+L21-K21)/10+0.75)</f>
        <v>3.95</v>
      </c>
      <c r="N21" s="42">
        <f>LARGE($M$18:$M$21,4)</f>
        <v>3.95</v>
      </c>
    </row>
    <row r="22" spans="1:14" ht="15.75" thickTop="1"/>
    <row r="23" spans="1:14" ht="21.75" thickBot="1">
      <c r="A23" s="102" t="s">
        <v>40</v>
      </c>
      <c r="B23" s="102"/>
      <c r="C23" s="102"/>
      <c r="D23" s="102"/>
      <c r="E23" s="102"/>
      <c r="F23" s="102"/>
      <c r="G23" s="102"/>
      <c r="H23" s="102"/>
      <c r="I23" s="102"/>
      <c r="J23" s="102"/>
      <c r="K23" s="102"/>
      <c r="L23" s="102"/>
    </row>
    <row r="24" spans="1:14" ht="20.25" thickTop="1" thickBot="1">
      <c r="A24" t="s">
        <v>16</v>
      </c>
      <c r="B24" s="113"/>
      <c r="C24" s="113"/>
      <c r="D24" s="113"/>
      <c r="E24" s="113"/>
      <c r="F24" s="117" t="s">
        <v>25</v>
      </c>
      <c r="G24" s="118"/>
      <c r="H24" s="118"/>
      <c r="I24" s="119"/>
      <c r="J24" s="44" t="s">
        <v>13</v>
      </c>
      <c r="K24" s="44" t="s">
        <v>14</v>
      </c>
      <c r="L24" s="45" t="s">
        <v>15</v>
      </c>
    </row>
    <row r="25" spans="1:14" ht="30" thickTop="1" thickBot="1">
      <c r="A25" s="3">
        <v>1</v>
      </c>
      <c r="B25" s="114" t="str">
        <f>INDEX($B$18:$B$21,MATCH(M18,$N$18:$N$21,0))</f>
        <v>ST CYR HERBIGNAC</v>
      </c>
      <c r="C25" s="115"/>
      <c r="D25" s="115"/>
      <c r="E25" s="116"/>
      <c r="F25" s="120">
        <f>INDEX($I$18:$I$21,MATCH(N18,$M$18:$M$21,0))</f>
        <v>12</v>
      </c>
      <c r="G25" s="121"/>
      <c r="H25" s="121"/>
      <c r="I25" s="121"/>
      <c r="J25" s="7">
        <f>INDEX($J$18:$J$21,MATCH(N18,$M$18:$M$21,0))</f>
        <v>4</v>
      </c>
      <c r="K25" s="7">
        <f>INDEX($K$18:$K$21,MATCH(N18,$M$18:$M$21,0))</f>
        <v>0</v>
      </c>
      <c r="L25" s="46">
        <f>J25-K25</f>
        <v>4</v>
      </c>
    </row>
    <row r="26" spans="1:14" ht="30" thickTop="1" thickBot="1">
      <c r="A26" s="3">
        <v>2</v>
      </c>
      <c r="B26" s="114" t="str">
        <f t="shared" ref="B26:B28" si="1">INDEX($B$18:$B$21,MATCH(M19,$N$18:$N$21,0))</f>
        <v>FC IMMACULEE 2</v>
      </c>
      <c r="C26" s="115"/>
      <c r="D26" s="115"/>
      <c r="E26" s="116"/>
      <c r="F26" s="120">
        <f t="shared" ref="F26:F28" si="2">INDEX($I$18:$I$21,MATCH(N19,$M$18:$M$21,0))</f>
        <v>9</v>
      </c>
      <c r="G26" s="121"/>
      <c r="H26" s="121"/>
      <c r="I26" s="121"/>
      <c r="J26" s="7">
        <f t="shared" ref="J26:J28" si="3">INDEX($J$18:$J$21,MATCH(N19,$M$18:$M$21,0))</f>
        <v>4</v>
      </c>
      <c r="K26" s="7">
        <f t="shared" ref="K26:K28" si="4">INDEX($K$18:$K$21,MATCH(N19,$M$18:$M$21,0))</f>
        <v>1</v>
      </c>
      <c r="L26" s="46">
        <f t="shared" ref="L26:L28" si="5">J26-K26</f>
        <v>3</v>
      </c>
    </row>
    <row r="27" spans="1:14" ht="30" thickTop="1" thickBot="1">
      <c r="A27" s="3">
        <v>3</v>
      </c>
      <c r="B27" s="114" t="str">
        <f t="shared" si="1"/>
        <v>ST NAZAIRE OS 1</v>
      </c>
      <c r="C27" s="115"/>
      <c r="D27" s="115"/>
      <c r="E27" s="116"/>
      <c r="F27" s="120">
        <f t="shared" si="2"/>
        <v>4</v>
      </c>
      <c r="G27" s="121"/>
      <c r="H27" s="121"/>
      <c r="I27" s="121"/>
      <c r="J27" s="7">
        <f t="shared" si="3"/>
        <v>0</v>
      </c>
      <c r="K27" s="7">
        <f t="shared" si="4"/>
        <v>2</v>
      </c>
      <c r="L27" s="46">
        <f t="shared" si="5"/>
        <v>-2</v>
      </c>
    </row>
    <row r="28" spans="1:14" ht="30" thickTop="1" thickBot="1">
      <c r="A28" s="3">
        <v>4</v>
      </c>
      <c r="B28" s="114" t="str">
        <f t="shared" si="1"/>
        <v>FC CÔTE SAUVAGE 2</v>
      </c>
      <c r="C28" s="115"/>
      <c r="D28" s="115"/>
      <c r="E28" s="116"/>
      <c r="F28" s="120">
        <f t="shared" si="2"/>
        <v>4</v>
      </c>
      <c r="G28" s="121"/>
      <c r="H28" s="121"/>
      <c r="I28" s="121"/>
      <c r="J28" s="7">
        <f t="shared" si="3"/>
        <v>0</v>
      </c>
      <c r="K28" s="7">
        <f t="shared" si="4"/>
        <v>4</v>
      </c>
      <c r="L28" s="46">
        <f t="shared" si="5"/>
        <v>-4</v>
      </c>
    </row>
  </sheetData>
  <mergeCells count="26">
    <mergeCell ref="B28:E28"/>
    <mergeCell ref="F28:I28"/>
    <mergeCell ref="B25:E25"/>
    <mergeCell ref="F25:I25"/>
    <mergeCell ref="B26:E26"/>
    <mergeCell ref="F26:I26"/>
    <mergeCell ref="B27:E27"/>
    <mergeCell ref="F27:I27"/>
    <mergeCell ref="B19:E19"/>
    <mergeCell ref="B20:E20"/>
    <mergeCell ref="B21:E21"/>
    <mergeCell ref="A23:L23"/>
    <mergeCell ref="B24:E24"/>
    <mergeCell ref="F24:I24"/>
    <mergeCell ref="B18:E18"/>
    <mergeCell ref="A1:K2"/>
    <mergeCell ref="C4:I4"/>
    <mergeCell ref="C5:I5"/>
    <mergeCell ref="C6:I6"/>
    <mergeCell ref="C7:I7"/>
    <mergeCell ref="F8:G8"/>
    <mergeCell ref="A9:A10"/>
    <mergeCell ref="A11:A12"/>
    <mergeCell ref="A13:A14"/>
    <mergeCell ref="A16:L16"/>
    <mergeCell ref="B17:E17"/>
  </mergeCell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N28"/>
  <sheetViews>
    <sheetView tabSelected="1" zoomScale="80" zoomScaleNormal="80" workbookViewId="0">
      <selection activeCell="O26" sqref="O26"/>
    </sheetView>
  </sheetViews>
  <sheetFormatPr baseColWidth="10" defaultRowHeight="15"/>
  <cols>
    <col min="1" max="1" width="12.28515625" customWidth="1"/>
    <col min="6" max="8" width="6.28515625" customWidth="1"/>
  </cols>
  <sheetData>
    <row r="1" spans="1:12">
      <c r="A1" s="87" t="s">
        <v>18</v>
      </c>
      <c r="B1" s="87"/>
      <c r="C1" s="87"/>
      <c r="D1" s="87"/>
      <c r="E1" s="87"/>
      <c r="F1" s="87"/>
      <c r="G1" s="87"/>
      <c r="H1" s="87"/>
      <c r="I1" s="87"/>
      <c r="J1" s="87"/>
      <c r="K1" s="87"/>
    </row>
    <row r="2" spans="1:12" ht="15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</row>
    <row r="3" spans="1:12" ht="15.75" hidden="1" thickBot="1"/>
    <row r="4" spans="1:12" ht="27.75" thickTop="1" thickBot="1">
      <c r="B4" s="2">
        <v>1</v>
      </c>
      <c r="C4" s="88" t="s">
        <v>32</v>
      </c>
      <c r="D4" s="89"/>
      <c r="E4" s="89"/>
      <c r="F4" s="89"/>
      <c r="G4" s="89"/>
      <c r="H4" s="89"/>
      <c r="I4" s="90"/>
    </row>
    <row r="5" spans="1:12" ht="27" thickBot="1">
      <c r="B5" s="2">
        <v>2</v>
      </c>
      <c r="C5" s="91" t="s">
        <v>33</v>
      </c>
      <c r="D5" s="92"/>
      <c r="E5" s="92"/>
      <c r="F5" s="92"/>
      <c r="G5" s="92"/>
      <c r="H5" s="92"/>
      <c r="I5" s="93"/>
    </row>
    <row r="6" spans="1:12" ht="27" thickBot="1">
      <c r="B6" s="2">
        <v>3</v>
      </c>
      <c r="C6" s="91" t="s">
        <v>34</v>
      </c>
      <c r="D6" s="92"/>
      <c r="E6" s="92"/>
      <c r="F6" s="92"/>
      <c r="G6" s="92"/>
      <c r="H6" s="92"/>
      <c r="I6" s="93"/>
    </row>
    <row r="7" spans="1:12" ht="27" thickBot="1">
      <c r="B7" s="2">
        <v>4</v>
      </c>
      <c r="C7" s="94" t="s">
        <v>45</v>
      </c>
      <c r="D7" s="95"/>
      <c r="E7" s="95"/>
      <c r="F7" s="95"/>
      <c r="G7" s="95"/>
      <c r="H7" s="95"/>
      <c r="I7" s="96"/>
    </row>
    <row r="8" spans="1:12" ht="20.25" thickTop="1" thickBot="1">
      <c r="A8" s="1" t="s">
        <v>5</v>
      </c>
      <c r="F8" s="101" t="s">
        <v>6</v>
      </c>
      <c r="G8" s="101"/>
      <c r="L8" s="1" t="s">
        <v>7</v>
      </c>
    </row>
    <row r="9" spans="1:12" ht="27.75" thickTop="1" thickBot="1">
      <c r="A9" s="126">
        <f>'GR.B F7 '!A9:A10+TIME(0,12,0)</f>
        <v>0.41250000000000003</v>
      </c>
      <c r="B9" s="30" t="str">
        <f>C4</f>
        <v>STADE NAZAIRIEN</v>
      </c>
      <c r="C9" s="31"/>
      <c r="D9" s="31"/>
      <c r="E9" s="32"/>
      <c r="F9" s="9">
        <v>0</v>
      </c>
      <c r="G9" s="9">
        <v>2</v>
      </c>
      <c r="H9" s="30" t="str">
        <f>C5</f>
        <v>ST NAZAIRE OS 2</v>
      </c>
      <c r="I9" s="31"/>
      <c r="J9" s="31"/>
      <c r="K9" s="32"/>
      <c r="L9" s="61">
        <v>1</v>
      </c>
    </row>
    <row r="10" spans="1:12" ht="27" thickBot="1">
      <c r="A10" s="127"/>
      <c r="B10" s="33" t="str">
        <f>C6</f>
        <v>FC IMMACULEE 1</v>
      </c>
      <c r="C10" s="34"/>
      <c r="D10" s="34"/>
      <c r="E10" s="35"/>
      <c r="F10" s="10">
        <v>2</v>
      </c>
      <c r="G10" s="10">
        <v>1</v>
      </c>
      <c r="H10" s="33" t="str">
        <f>C7</f>
        <v>AS LA MADELEINE 1</v>
      </c>
      <c r="I10" s="34"/>
      <c r="J10" s="34"/>
      <c r="K10" s="35"/>
      <c r="L10" s="62">
        <v>2</v>
      </c>
    </row>
    <row r="11" spans="1:12" ht="27.75" thickTop="1" thickBot="1">
      <c r="A11" s="124">
        <f>A9+TIME(0,48,0)</f>
        <v>0.44583333333333336</v>
      </c>
      <c r="B11" s="36" t="str">
        <f>C4</f>
        <v>STADE NAZAIRIEN</v>
      </c>
      <c r="C11" s="37"/>
      <c r="D11" s="37"/>
      <c r="E11" s="38"/>
      <c r="F11" s="11">
        <v>0</v>
      </c>
      <c r="G11" s="11">
        <v>0</v>
      </c>
      <c r="H11" s="36" t="str">
        <f>C7</f>
        <v>AS LA MADELEINE 1</v>
      </c>
      <c r="I11" s="37"/>
      <c r="J11" s="37"/>
      <c r="K11" s="38"/>
      <c r="L11" s="63">
        <v>1</v>
      </c>
    </row>
    <row r="12" spans="1:12" ht="27" thickBot="1">
      <c r="A12" s="127"/>
      <c r="B12" s="33" t="str">
        <f>C6</f>
        <v>FC IMMACULEE 1</v>
      </c>
      <c r="C12" s="34"/>
      <c r="D12" s="34"/>
      <c r="E12" s="35"/>
      <c r="F12" s="10">
        <v>2</v>
      </c>
      <c r="G12" s="10">
        <v>0</v>
      </c>
      <c r="H12" s="33" t="str">
        <f>C5</f>
        <v>ST NAZAIRE OS 2</v>
      </c>
      <c r="I12" s="34"/>
      <c r="J12" s="34"/>
      <c r="K12" s="35"/>
      <c r="L12" s="62">
        <v>2</v>
      </c>
    </row>
    <row r="13" spans="1:12" ht="27.75" thickTop="1" thickBot="1">
      <c r="A13" s="125">
        <f>A11+TIME(0,48,0)</f>
        <v>0.47916666666666669</v>
      </c>
      <c r="B13" s="36" t="str">
        <f>C4</f>
        <v>STADE NAZAIRIEN</v>
      </c>
      <c r="C13" s="37"/>
      <c r="D13" s="37"/>
      <c r="E13" s="38"/>
      <c r="F13" s="12">
        <v>0</v>
      </c>
      <c r="G13" s="12">
        <v>3</v>
      </c>
      <c r="H13" s="36" t="str">
        <f>C6</f>
        <v>FC IMMACULEE 1</v>
      </c>
      <c r="I13" s="37"/>
      <c r="J13" s="37"/>
      <c r="K13" s="38"/>
      <c r="L13" s="64">
        <v>1</v>
      </c>
    </row>
    <row r="14" spans="1:12" ht="27" thickBot="1">
      <c r="A14" s="128"/>
      <c r="B14" s="39" t="str">
        <f>C7</f>
        <v>AS LA MADELEINE 1</v>
      </c>
      <c r="C14" s="40"/>
      <c r="D14" s="40"/>
      <c r="E14" s="41"/>
      <c r="F14" s="13">
        <v>1</v>
      </c>
      <c r="G14" s="13">
        <v>0</v>
      </c>
      <c r="H14" s="39" t="str">
        <f>C5</f>
        <v>ST NAZAIRE OS 2</v>
      </c>
      <c r="I14" s="40"/>
      <c r="J14" s="40"/>
      <c r="K14" s="41"/>
      <c r="L14" s="65">
        <v>2</v>
      </c>
    </row>
    <row r="15" spans="1:12" ht="15.75" thickTop="1"/>
    <row r="16" spans="1:12" ht="21.75" thickBot="1">
      <c r="A16" s="102" t="s">
        <v>8</v>
      </c>
      <c r="B16" s="102"/>
      <c r="C16" s="102"/>
      <c r="D16" s="102"/>
      <c r="E16" s="102"/>
      <c r="F16" s="102"/>
      <c r="G16" s="102"/>
      <c r="H16" s="102"/>
      <c r="I16" s="102"/>
      <c r="J16" s="102"/>
      <c r="K16" s="102"/>
      <c r="L16" s="102"/>
    </row>
    <row r="17" spans="1:14" ht="20.25" thickTop="1" thickBot="1">
      <c r="A17" t="s">
        <v>16</v>
      </c>
      <c r="B17" s="113"/>
      <c r="C17" s="113"/>
      <c r="D17" s="113"/>
      <c r="E17" s="113"/>
      <c r="F17" s="4" t="s">
        <v>9</v>
      </c>
      <c r="G17" s="5" t="s">
        <v>10</v>
      </c>
      <c r="H17" s="5" t="s">
        <v>11</v>
      </c>
      <c r="I17" s="5" t="s">
        <v>12</v>
      </c>
      <c r="J17" s="5" t="s">
        <v>13</v>
      </c>
      <c r="K17" s="5" t="s">
        <v>14</v>
      </c>
      <c r="L17" s="6" t="s">
        <v>15</v>
      </c>
      <c r="M17" s="42"/>
      <c r="N17" s="43" t="s">
        <v>26</v>
      </c>
    </row>
    <row r="18" spans="1:14" ht="27.75" thickTop="1" thickBot="1">
      <c r="A18" s="66">
        <v>4</v>
      </c>
      <c r="B18" s="103" t="str">
        <f>C4</f>
        <v>STADE NAZAIRIEN</v>
      </c>
      <c r="C18" s="104"/>
      <c r="D18" s="104"/>
      <c r="E18" s="105"/>
      <c r="F18" s="14">
        <f>IF(F9="","",IF(F9&gt;G9,4,IF(AND(ISNUMBER(G9),ISNUMBER(F9),G9=F9),2,1)))</f>
        <v>1</v>
      </c>
      <c r="G18" s="15">
        <f>IF(F11="","",IF(F11&gt;G11,4,IF(AND(ISNUMBER(F11),ISNUMBER(F11),G11=F11),2,1)))</f>
        <v>2</v>
      </c>
      <c r="H18" s="15">
        <f>IF(F13="","",IF(F13&gt;G13,4,IF(AND(ISNUMBER(F13),ISNUMBER(F13),G13=F13),2,1)))</f>
        <v>1</v>
      </c>
      <c r="I18" s="15">
        <f>SUM(F18:H18)</f>
        <v>4</v>
      </c>
      <c r="J18" s="15">
        <f>SUM(F9,F11,F13)</f>
        <v>0</v>
      </c>
      <c r="K18" s="15">
        <f>SUM(G9,G11,G13)</f>
        <v>5</v>
      </c>
      <c r="L18" s="16">
        <f>J18-K18</f>
        <v>-5</v>
      </c>
      <c r="M18" s="42">
        <f>I18+(((J18*2.1)+L18-K18)/10+0.78)</f>
        <v>3.7800000000000002</v>
      </c>
      <c r="N18" s="42">
        <f>LARGE($M$18:$M$21,1)</f>
        <v>14.744</v>
      </c>
    </row>
    <row r="19" spans="1:14" ht="27" thickBot="1">
      <c r="A19" s="66">
        <v>3</v>
      </c>
      <c r="B19" s="107" t="str">
        <f>C5</f>
        <v>ST NAZAIRE OS 2</v>
      </c>
      <c r="C19" s="108"/>
      <c r="D19" s="108"/>
      <c r="E19" s="109"/>
      <c r="F19" s="14">
        <f>IF(G9="","",IF(G9&gt;F9,4,IF(AND(ISNUMBER(G9),ISNUMBER(F9),G9=F9),2,1)))</f>
        <v>4</v>
      </c>
      <c r="G19" s="15">
        <f>IF(G12="","",IF(G12&gt;F12,4,IF(AND(ISNUMBER(G12),ISNUMBER(G12),F12=G12),2,1)))</f>
        <v>1</v>
      </c>
      <c r="H19" s="15">
        <f>IF(G14="","",IF(G14&gt;F14,4,IF(AND(ISNUMBER(G14),ISNUMBER(G14),F14=G14),2,1)))</f>
        <v>1</v>
      </c>
      <c r="I19" s="15">
        <f t="shared" ref="I19:I21" si="0">SUM(F19:H19)</f>
        <v>6</v>
      </c>
      <c r="J19" s="15">
        <f>SUM(G9,G12,G14)</f>
        <v>2</v>
      </c>
      <c r="K19" s="15">
        <f>SUM(G9,F12,F14)</f>
        <v>5</v>
      </c>
      <c r="L19" s="16">
        <f>J19-K19</f>
        <v>-3</v>
      </c>
      <c r="M19" s="42">
        <f>I19+(((J19*2.11)+L19-K19)/10+0.77)</f>
        <v>6.3920000000000003</v>
      </c>
      <c r="N19" s="42">
        <f>LARGE($M$18:$M$21,2)</f>
        <v>7.976</v>
      </c>
    </row>
    <row r="20" spans="1:14" ht="27" thickBot="1">
      <c r="A20" s="66">
        <v>1</v>
      </c>
      <c r="B20" s="107" t="str">
        <f>C6</f>
        <v>FC IMMACULEE 1</v>
      </c>
      <c r="C20" s="108"/>
      <c r="D20" s="108"/>
      <c r="E20" s="109"/>
      <c r="F20" s="14">
        <f>IF(F10="","",IF(F10&gt;G10,4,IF(AND(ISNUMBER(G10),ISNUMBER(F10),G10=F10),2,1)))</f>
        <v>4</v>
      </c>
      <c r="G20" s="15">
        <f>IF(F12="","",IF(F12&gt;G12,4,IF(AND(ISNUMBER(F12),ISNUMBER(F12),G12=F12),2,1)))</f>
        <v>4</v>
      </c>
      <c r="H20" s="15">
        <f>IF(G13="","",IF(G13&gt;F13,4,IF(AND(ISNUMBER(G13),ISNUMBER(G13),F13=G13),2,1)))</f>
        <v>4</v>
      </c>
      <c r="I20" s="15">
        <f t="shared" si="0"/>
        <v>12</v>
      </c>
      <c r="J20" s="15">
        <f>SUM(F10,F12,G13)</f>
        <v>7</v>
      </c>
      <c r="K20" s="15">
        <f>SUM(G10,G12,F13)</f>
        <v>1</v>
      </c>
      <c r="L20" s="16">
        <f>J20-K20</f>
        <v>6</v>
      </c>
      <c r="M20" s="42">
        <f>I20+(((J20*2.12)+L20-K20)/10+0.76)</f>
        <v>14.744</v>
      </c>
      <c r="N20" s="42">
        <f>LARGE($M$18:$M$21,3)</f>
        <v>6.3920000000000003</v>
      </c>
    </row>
    <row r="21" spans="1:14" ht="27" thickBot="1">
      <c r="A21" s="66">
        <v>2</v>
      </c>
      <c r="B21" s="110" t="str">
        <f>C7</f>
        <v>AS LA MADELEINE 1</v>
      </c>
      <c r="C21" s="111"/>
      <c r="D21" s="111"/>
      <c r="E21" s="112"/>
      <c r="F21" s="17">
        <f>IF(G10="","",IF(G10&gt;F10,4,IF(AND(ISNUMBER(G10),ISNUMBER(F10),G10=F10),2,1)))</f>
        <v>1</v>
      </c>
      <c r="G21" s="8">
        <f>IF(G11="","",IF(G11&gt;F11,4,IF(AND(ISNUMBER(G11),ISNUMBER(G11),F11=G11),2,1)))</f>
        <v>2</v>
      </c>
      <c r="H21" s="8">
        <f>IF(F14="","",IF(F14&gt;G14,4,IF(AND(ISNUMBER(F14),ISNUMBER(F14),G14=F14),2,1)))</f>
        <v>4</v>
      </c>
      <c r="I21" s="15">
        <f t="shared" si="0"/>
        <v>7</v>
      </c>
      <c r="J21" s="8">
        <f>SUM(G10,G11,F14)</f>
        <v>2</v>
      </c>
      <c r="K21" s="8">
        <f>SUM(F10,F11,G14)</f>
        <v>2</v>
      </c>
      <c r="L21" s="18">
        <f>J21-K21</f>
        <v>0</v>
      </c>
      <c r="M21" s="42">
        <f>I21+(((J21*2.13)+L21-K21)/10+0.75)</f>
        <v>7.976</v>
      </c>
      <c r="N21" s="42">
        <f>LARGE($M$18:$M$21,4)</f>
        <v>3.7800000000000002</v>
      </c>
    </row>
    <row r="22" spans="1:14" ht="15.75" thickTop="1"/>
    <row r="23" spans="1:14" ht="21.75" thickBot="1">
      <c r="A23" s="102" t="s">
        <v>41</v>
      </c>
      <c r="B23" s="102"/>
      <c r="C23" s="102"/>
      <c r="D23" s="102"/>
      <c r="E23" s="102"/>
      <c r="F23" s="102"/>
      <c r="G23" s="102"/>
      <c r="H23" s="102"/>
      <c r="I23" s="102"/>
      <c r="J23" s="102"/>
      <c r="K23" s="102"/>
      <c r="L23" s="102"/>
    </row>
    <row r="24" spans="1:14" ht="20.25" thickTop="1" thickBot="1">
      <c r="A24" t="s">
        <v>16</v>
      </c>
      <c r="B24" s="113"/>
      <c r="C24" s="113"/>
      <c r="D24" s="113"/>
      <c r="E24" s="113"/>
      <c r="F24" s="117" t="s">
        <v>25</v>
      </c>
      <c r="G24" s="118"/>
      <c r="H24" s="118"/>
      <c r="I24" s="119"/>
      <c r="J24" s="44" t="s">
        <v>13</v>
      </c>
      <c r="K24" s="44" t="s">
        <v>14</v>
      </c>
      <c r="L24" s="45" t="s">
        <v>15</v>
      </c>
    </row>
    <row r="25" spans="1:14" ht="30" thickTop="1" thickBot="1">
      <c r="A25" s="3">
        <v>1</v>
      </c>
      <c r="B25" s="114" t="str">
        <f>INDEX($B$18:$B$21,MATCH(M18,$N$18:$N$21,0))</f>
        <v>AS LA MADELEINE 1</v>
      </c>
      <c r="C25" s="115"/>
      <c r="D25" s="115"/>
      <c r="E25" s="116"/>
      <c r="F25" s="120">
        <f>INDEX($I$18:$I$21,MATCH(N18,$M$18:$M$21,0))</f>
        <v>12</v>
      </c>
      <c r="G25" s="121"/>
      <c r="H25" s="121"/>
      <c r="I25" s="121"/>
      <c r="J25" s="7">
        <f>INDEX($J$18:$J$21,MATCH(N18,$M$18:$M$21,0))</f>
        <v>7</v>
      </c>
      <c r="K25" s="7">
        <f>INDEX($K$18:$K$21,MATCH(N18,$M$18:$M$21,0))</f>
        <v>1</v>
      </c>
      <c r="L25" s="46">
        <f>J25-K25</f>
        <v>6</v>
      </c>
    </row>
    <row r="26" spans="1:14" ht="30" thickTop="1" thickBot="1">
      <c r="A26" s="3">
        <v>2</v>
      </c>
      <c r="B26" s="114" t="str">
        <f t="shared" ref="B26:B28" si="1">INDEX($B$18:$B$21,MATCH(M19,$N$18:$N$21,0))</f>
        <v>FC IMMACULEE 1</v>
      </c>
      <c r="C26" s="115"/>
      <c r="D26" s="115"/>
      <c r="E26" s="116"/>
      <c r="F26" s="120">
        <f t="shared" ref="F26:F28" si="2">INDEX($I$18:$I$21,MATCH(N19,$M$18:$M$21,0))</f>
        <v>7</v>
      </c>
      <c r="G26" s="121"/>
      <c r="H26" s="121"/>
      <c r="I26" s="121"/>
      <c r="J26" s="7">
        <f t="shared" ref="J26:J28" si="3">INDEX($J$18:$J$21,MATCH(N19,$M$18:$M$21,0))</f>
        <v>2</v>
      </c>
      <c r="K26" s="7">
        <f t="shared" ref="K26:K28" si="4">INDEX($K$18:$K$21,MATCH(N19,$M$18:$M$21,0))</f>
        <v>2</v>
      </c>
      <c r="L26" s="46">
        <f t="shared" ref="L26:L28" si="5">J26-K26</f>
        <v>0</v>
      </c>
    </row>
    <row r="27" spans="1:14" ht="30" thickTop="1" thickBot="1">
      <c r="A27" s="3">
        <v>3</v>
      </c>
      <c r="B27" s="114" t="str">
        <f t="shared" si="1"/>
        <v>STADE NAZAIRIEN</v>
      </c>
      <c r="C27" s="115"/>
      <c r="D27" s="115"/>
      <c r="E27" s="116"/>
      <c r="F27" s="120">
        <f t="shared" si="2"/>
        <v>6</v>
      </c>
      <c r="G27" s="121"/>
      <c r="H27" s="121"/>
      <c r="I27" s="121"/>
      <c r="J27" s="7">
        <f t="shared" si="3"/>
        <v>2</v>
      </c>
      <c r="K27" s="7">
        <f t="shared" si="4"/>
        <v>5</v>
      </c>
      <c r="L27" s="46">
        <f t="shared" si="5"/>
        <v>-3</v>
      </c>
    </row>
    <row r="28" spans="1:14" ht="30" thickTop="1" thickBot="1">
      <c r="A28" s="3">
        <v>4</v>
      </c>
      <c r="B28" s="114" t="str">
        <f t="shared" si="1"/>
        <v>ST NAZAIRE OS 2</v>
      </c>
      <c r="C28" s="115"/>
      <c r="D28" s="115"/>
      <c r="E28" s="116"/>
      <c r="F28" s="120">
        <f t="shared" si="2"/>
        <v>4</v>
      </c>
      <c r="G28" s="121"/>
      <c r="H28" s="121"/>
      <c r="I28" s="121"/>
      <c r="J28" s="7">
        <f t="shared" si="3"/>
        <v>0</v>
      </c>
      <c r="K28" s="7">
        <f t="shared" si="4"/>
        <v>5</v>
      </c>
      <c r="L28" s="46">
        <f t="shared" si="5"/>
        <v>-5</v>
      </c>
    </row>
  </sheetData>
  <mergeCells count="26">
    <mergeCell ref="B28:E28"/>
    <mergeCell ref="F28:I28"/>
    <mergeCell ref="B25:E25"/>
    <mergeCell ref="F25:I25"/>
    <mergeCell ref="B26:E26"/>
    <mergeCell ref="F26:I26"/>
    <mergeCell ref="B27:E27"/>
    <mergeCell ref="F27:I27"/>
    <mergeCell ref="B19:E19"/>
    <mergeCell ref="B20:E20"/>
    <mergeCell ref="B21:E21"/>
    <mergeCell ref="A23:L23"/>
    <mergeCell ref="B24:E24"/>
    <mergeCell ref="F24:I24"/>
    <mergeCell ref="B18:E18"/>
    <mergeCell ref="A1:K2"/>
    <mergeCell ref="C4:I4"/>
    <mergeCell ref="C5:I5"/>
    <mergeCell ref="C6:I6"/>
    <mergeCell ref="C7:I7"/>
    <mergeCell ref="F8:G8"/>
    <mergeCell ref="A9:A10"/>
    <mergeCell ref="A11:A12"/>
    <mergeCell ref="A13:A14"/>
    <mergeCell ref="A16:L16"/>
    <mergeCell ref="B17:E17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N28"/>
  <sheetViews>
    <sheetView tabSelected="1" zoomScale="80" zoomScaleNormal="80" workbookViewId="0">
      <selection activeCell="O26" sqref="O26"/>
    </sheetView>
  </sheetViews>
  <sheetFormatPr baseColWidth="10" defaultRowHeight="15"/>
  <cols>
    <col min="1" max="1" width="12.28515625" customWidth="1"/>
    <col min="6" max="8" width="6.28515625" customWidth="1"/>
  </cols>
  <sheetData>
    <row r="1" spans="1:12">
      <c r="A1" s="87" t="s">
        <v>19</v>
      </c>
      <c r="B1" s="87"/>
      <c r="C1" s="87"/>
      <c r="D1" s="87"/>
      <c r="E1" s="87"/>
      <c r="F1" s="87"/>
      <c r="G1" s="87"/>
      <c r="H1" s="87"/>
      <c r="I1" s="87"/>
      <c r="J1" s="87"/>
      <c r="K1" s="87"/>
    </row>
    <row r="2" spans="1:12" ht="15.75" thickBo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</row>
    <row r="3" spans="1:12" ht="15.75" hidden="1" thickBot="1"/>
    <row r="4" spans="1:12" ht="27.75" thickTop="1" thickBot="1">
      <c r="B4" s="2">
        <v>1</v>
      </c>
      <c r="C4" s="88" t="s">
        <v>38</v>
      </c>
      <c r="D4" s="89"/>
      <c r="E4" s="89"/>
      <c r="F4" s="89"/>
      <c r="G4" s="89"/>
      <c r="H4" s="89"/>
      <c r="I4" s="90"/>
    </row>
    <row r="5" spans="1:12" ht="27" thickBot="1">
      <c r="B5" s="2">
        <v>2</v>
      </c>
      <c r="C5" s="91" t="s">
        <v>36</v>
      </c>
      <c r="D5" s="92"/>
      <c r="E5" s="92"/>
      <c r="F5" s="92"/>
      <c r="G5" s="92"/>
      <c r="H5" s="92"/>
      <c r="I5" s="93"/>
    </row>
    <row r="6" spans="1:12" ht="27" thickBot="1">
      <c r="B6" s="2">
        <v>3</v>
      </c>
      <c r="C6" s="91" t="s">
        <v>37</v>
      </c>
      <c r="D6" s="92"/>
      <c r="E6" s="92"/>
      <c r="F6" s="92"/>
      <c r="G6" s="92"/>
      <c r="H6" s="92"/>
      <c r="I6" s="93"/>
    </row>
    <row r="7" spans="1:12" ht="27" thickBot="1">
      <c r="B7" s="2">
        <v>4</v>
      </c>
      <c r="C7" s="94" t="s">
        <v>46</v>
      </c>
      <c r="D7" s="95"/>
      <c r="E7" s="95"/>
      <c r="F7" s="95"/>
      <c r="G7" s="95"/>
      <c r="H7" s="95"/>
      <c r="I7" s="96"/>
    </row>
    <row r="8" spans="1:12" ht="20.25" thickTop="1" thickBot="1">
      <c r="A8" s="1" t="s">
        <v>5</v>
      </c>
      <c r="F8" s="101" t="s">
        <v>6</v>
      </c>
      <c r="G8" s="101"/>
      <c r="L8" s="1" t="s">
        <v>7</v>
      </c>
    </row>
    <row r="9" spans="1:12" ht="27.75" thickTop="1" thickBot="1">
      <c r="A9" s="126">
        <f>'GR.C F7'!A9:A10+TIME(0,12,0)</f>
        <v>0.42083333333333339</v>
      </c>
      <c r="B9" s="30" t="str">
        <f>C4</f>
        <v>FC CÔTE SAUVAGE 1</v>
      </c>
      <c r="C9" s="31"/>
      <c r="D9" s="31"/>
      <c r="E9" s="32"/>
      <c r="F9" s="9">
        <v>1</v>
      </c>
      <c r="G9" s="9">
        <v>0</v>
      </c>
      <c r="H9" s="30" t="str">
        <f>C5</f>
        <v>AM ST LYPHARD 2</v>
      </c>
      <c r="I9" s="31"/>
      <c r="J9" s="31"/>
      <c r="K9" s="32"/>
      <c r="L9" s="61">
        <v>1</v>
      </c>
    </row>
    <row r="10" spans="1:12" ht="27" thickBot="1">
      <c r="A10" s="127"/>
      <c r="B10" s="33" t="str">
        <f>C6</f>
        <v>CS MONTOIR 1</v>
      </c>
      <c r="C10" s="34"/>
      <c r="D10" s="34"/>
      <c r="E10" s="35"/>
      <c r="F10" s="10">
        <v>1</v>
      </c>
      <c r="G10" s="10">
        <v>5</v>
      </c>
      <c r="H10" s="33" t="str">
        <f>C7</f>
        <v>JSC BELLEVUE</v>
      </c>
      <c r="I10" s="34"/>
      <c r="J10" s="34"/>
      <c r="K10" s="35"/>
      <c r="L10" s="62">
        <v>2</v>
      </c>
    </row>
    <row r="11" spans="1:12" ht="27.75" thickTop="1" thickBot="1">
      <c r="A11" s="124">
        <f>A9+TIME(0,48,0)</f>
        <v>0.45416666666666672</v>
      </c>
      <c r="B11" s="36" t="str">
        <f>C4</f>
        <v>FC CÔTE SAUVAGE 1</v>
      </c>
      <c r="C11" s="37"/>
      <c r="D11" s="37"/>
      <c r="E11" s="38"/>
      <c r="F11" s="11">
        <v>1</v>
      </c>
      <c r="G11" s="11">
        <v>3</v>
      </c>
      <c r="H11" s="36" t="str">
        <f>C7</f>
        <v>JSC BELLEVUE</v>
      </c>
      <c r="I11" s="37"/>
      <c r="J11" s="37"/>
      <c r="K11" s="38"/>
      <c r="L11" s="63">
        <v>1</v>
      </c>
    </row>
    <row r="12" spans="1:12" ht="27" thickBot="1">
      <c r="A12" s="127"/>
      <c r="B12" s="33" t="str">
        <f>C6</f>
        <v>CS MONTOIR 1</v>
      </c>
      <c r="C12" s="34"/>
      <c r="D12" s="34"/>
      <c r="E12" s="35"/>
      <c r="F12" s="10">
        <v>5</v>
      </c>
      <c r="G12" s="10">
        <v>0</v>
      </c>
      <c r="H12" s="33" t="str">
        <f>C5</f>
        <v>AM ST LYPHARD 2</v>
      </c>
      <c r="I12" s="34"/>
      <c r="J12" s="34"/>
      <c r="K12" s="35"/>
      <c r="L12" s="62">
        <v>2</v>
      </c>
    </row>
    <row r="13" spans="1:12" ht="27.75" thickTop="1" thickBot="1">
      <c r="A13" s="125">
        <f>A11+TIME(0,48,0)</f>
        <v>0.48750000000000004</v>
      </c>
      <c r="B13" s="36" t="str">
        <f>C4</f>
        <v>FC CÔTE SAUVAGE 1</v>
      </c>
      <c r="C13" s="37"/>
      <c r="D13" s="37"/>
      <c r="E13" s="38"/>
      <c r="F13" s="12">
        <v>0</v>
      </c>
      <c r="G13" s="12">
        <v>0</v>
      </c>
      <c r="H13" s="36" t="str">
        <f>C6</f>
        <v>CS MONTOIR 1</v>
      </c>
      <c r="I13" s="37"/>
      <c r="J13" s="37"/>
      <c r="K13" s="38"/>
      <c r="L13" s="64">
        <v>1</v>
      </c>
    </row>
    <row r="14" spans="1:12" ht="27" thickBot="1">
      <c r="A14" s="128"/>
      <c r="B14" s="39" t="str">
        <f>C7</f>
        <v>JSC BELLEVUE</v>
      </c>
      <c r="C14" s="40"/>
      <c r="D14" s="40"/>
      <c r="E14" s="41"/>
      <c r="F14" s="13">
        <v>6</v>
      </c>
      <c r="G14" s="13">
        <v>0</v>
      </c>
      <c r="H14" s="39" t="str">
        <f>C5</f>
        <v>AM ST LYPHARD 2</v>
      </c>
      <c r="I14" s="40"/>
      <c r="J14" s="40"/>
      <c r="K14" s="41"/>
      <c r="L14" s="65">
        <v>2</v>
      </c>
    </row>
    <row r="15" spans="1:12" ht="15.75" thickTop="1"/>
    <row r="16" spans="1:12" ht="21.75" thickBot="1">
      <c r="A16" s="102" t="s">
        <v>8</v>
      </c>
      <c r="B16" s="102"/>
      <c r="C16" s="102"/>
      <c r="D16" s="102"/>
      <c r="E16" s="102"/>
      <c r="F16" s="102"/>
      <c r="G16" s="102"/>
      <c r="H16" s="102"/>
      <c r="I16" s="102"/>
      <c r="J16" s="102"/>
      <c r="K16" s="102"/>
      <c r="L16" s="102"/>
    </row>
    <row r="17" spans="1:14" ht="20.25" thickTop="1" thickBot="1">
      <c r="A17" t="s">
        <v>16</v>
      </c>
      <c r="B17" s="113"/>
      <c r="C17" s="113"/>
      <c r="D17" s="113"/>
      <c r="E17" s="113"/>
      <c r="F17" s="4" t="s">
        <v>9</v>
      </c>
      <c r="G17" s="5" t="s">
        <v>10</v>
      </c>
      <c r="H17" s="5" t="s">
        <v>11</v>
      </c>
      <c r="I17" s="5" t="s">
        <v>12</v>
      </c>
      <c r="J17" s="5" t="s">
        <v>13</v>
      </c>
      <c r="K17" s="5" t="s">
        <v>14</v>
      </c>
      <c r="L17" s="6" t="s">
        <v>15</v>
      </c>
      <c r="M17" s="42"/>
      <c r="N17" s="43" t="s">
        <v>26</v>
      </c>
    </row>
    <row r="18" spans="1:14" ht="27.75" thickTop="1" thickBot="1">
      <c r="A18" s="66">
        <v>3</v>
      </c>
      <c r="B18" s="103" t="str">
        <f>C4</f>
        <v>FC CÔTE SAUVAGE 1</v>
      </c>
      <c r="C18" s="104"/>
      <c r="D18" s="104"/>
      <c r="E18" s="105"/>
      <c r="F18" s="14">
        <f>IF(F9="","",IF(F9&gt;G9,4,IF(AND(ISNUMBER(G9),ISNUMBER(F9),G9=F9),2,1)))</f>
        <v>4</v>
      </c>
      <c r="G18" s="15">
        <f>IF(F11="","",IF(F11&gt;G11,4,IF(AND(ISNUMBER(F11),ISNUMBER(F11),G11=F11),2,1)))</f>
        <v>1</v>
      </c>
      <c r="H18" s="15">
        <f>IF(F13="","",IF(F13&gt;G13,4,IF(AND(ISNUMBER(F13),ISNUMBER(F13),G13=F13),2,1)))</f>
        <v>2</v>
      </c>
      <c r="I18" s="15">
        <f>SUM(F18:H18)</f>
        <v>7</v>
      </c>
      <c r="J18" s="15">
        <f>SUM(F9,F11,F13)</f>
        <v>2</v>
      </c>
      <c r="K18" s="15">
        <f>SUM(G9,G11,G13)</f>
        <v>3</v>
      </c>
      <c r="L18" s="16">
        <f>J18-K18</f>
        <v>-1</v>
      </c>
      <c r="M18" s="42">
        <f>I18+(((J18*2.1)+L18-K18)/10+0.78)</f>
        <v>7.8</v>
      </c>
      <c r="N18" s="42">
        <f>LARGE($M$18:$M$21,1)</f>
        <v>16.731999999999999</v>
      </c>
    </row>
    <row r="19" spans="1:14" ht="27" thickBot="1">
      <c r="A19" s="66">
        <v>4</v>
      </c>
      <c r="B19" s="107" t="str">
        <f>C5</f>
        <v>AM ST LYPHARD 2</v>
      </c>
      <c r="C19" s="108"/>
      <c r="D19" s="108"/>
      <c r="E19" s="109"/>
      <c r="F19" s="14">
        <f>IF(G9="","",IF(G9&gt;F9,4,IF(AND(ISNUMBER(G9),ISNUMBER(F9),G9=F9),2,1)))</f>
        <v>1</v>
      </c>
      <c r="G19" s="15">
        <f>IF(G12="","",IF(G12&gt;F12,4,IF(AND(ISNUMBER(G12),ISNUMBER(G12),F12=G12),2,1)))</f>
        <v>1</v>
      </c>
      <c r="H19" s="15">
        <f>IF(G14="","",IF(G14&gt;F14,4,IF(AND(ISNUMBER(G14),ISNUMBER(G14),F14=G14),2,1)))</f>
        <v>1</v>
      </c>
      <c r="I19" s="15">
        <f t="shared" ref="I19:I21" si="0">SUM(F19:H19)</f>
        <v>3</v>
      </c>
      <c r="J19" s="15">
        <f>SUM(G9,G12,G14)</f>
        <v>0</v>
      </c>
      <c r="K19" s="15">
        <f>SUM(G9,F12,F14)</f>
        <v>11</v>
      </c>
      <c r="L19" s="16">
        <f>J19-K19</f>
        <v>-11</v>
      </c>
      <c r="M19" s="42">
        <f>I19+(((J19*2.11)+L19-K19)/10+0.77)</f>
        <v>1.5699999999999998</v>
      </c>
      <c r="N19" s="42">
        <f>LARGE($M$18:$M$21,2)</f>
        <v>8.6319999999999997</v>
      </c>
    </row>
    <row r="20" spans="1:14" ht="27" thickBot="1">
      <c r="A20" s="66">
        <v>2</v>
      </c>
      <c r="B20" s="107" t="str">
        <f>C6</f>
        <v>CS MONTOIR 1</v>
      </c>
      <c r="C20" s="108"/>
      <c r="D20" s="108"/>
      <c r="E20" s="109"/>
      <c r="F20" s="14">
        <f>IF(F10="","",IF(F10&gt;G10,4,IF(AND(ISNUMBER(G10),ISNUMBER(F10),G10=F10),2,1)))</f>
        <v>1</v>
      </c>
      <c r="G20" s="15">
        <f>IF(F12="","",IF(F12&gt;G12,4,IF(AND(ISNUMBER(F12),ISNUMBER(F12),G12=F12),2,1)))</f>
        <v>4</v>
      </c>
      <c r="H20" s="15">
        <f>IF(G13="","",IF(G13&gt;F13,4,IF(AND(ISNUMBER(G13),ISNUMBER(G13),F13=G13),2,1)))</f>
        <v>2</v>
      </c>
      <c r="I20" s="15">
        <f t="shared" si="0"/>
        <v>7</v>
      </c>
      <c r="J20" s="15">
        <f>SUM(F10,F12,G13)</f>
        <v>6</v>
      </c>
      <c r="K20" s="15">
        <f>SUM(G10,G12,F13)</f>
        <v>5</v>
      </c>
      <c r="L20" s="16">
        <f>J20-K20</f>
        <v>1</v>
      </c>
      <c r="M20" s="42">
        <f>I20+(((J20*2.12)+L20-K20)/10+0.76)</f>
        <v>8.6319999999999997</v>
      </c>
      <c r="N20" s="42">
        <f>LARGE($M$18:$M$21,3)</f>
        <v>7.8</v>
      </c>
    </row>
    <row r="21" spans="1:14" ht="27" thickBot="1">
      <c r="A21" s="66">
        <v>1</v>
      </c>
      <c r="B21" s="110" t="str">
        <f>C7</f>
        <v>JSC BELLEVUE</v>
      </c>
      <c r="C21" s="111"/>
      <c r="D21" s="111"/>
      <c r="E21" s="112"/>
      <c r="F21" s="17">
        <f>IF(G10="","",IF(G10&gt;F10,4,IF(AND(ISNUMBER(G10),ISNUMBER(F10),G10=F10),2,1)))</f>
        <v>4</v>
      </c>
      <c r="G21" s="8">
        <f>IF(G11="","",IF(G11&gt;F11,4,IF(AND(ISNUMBER(G11),ISNUMBER(G11),F11=G11),2,1)))</f>
        <v>4</v>
      </c>
      <c r="H21" s="8">
        <f>IF(F14="","",IF(F14&gt;G14,4,IF(AND(ISNUMBER(F14),ISNUMBER(F14),G14=F14),2,1)))</f>
        <v>4</v>
      </c>
      <c r="I21" s="15">
        <f t="shared" si="0"/>
        <v>12</v>
      </c>
      <c r="J21" s="8">
        <f>SUM(G10,G11,F14)</f>
        <v>14</v>
      </c>
      <c r="K21" s="8">
        <f>SUM(F10,F11,G14)</f>
        <v>2</v>
      </c>
      <c r="L21" s="18">
        <f>J21-K21</f>
        <v>12</v>
      </c>
      <c r="M21" s="42">
        <f>I21+(((J21*2.13)+L21-K21)/10+0.75)</f>
        <v>16.731999999999999</v>
      </c>
      <c r="N21" s="42">
        <f>LARGE($M$18:$M$21,4)</f>
        <v>1.5699999999999998</v>
      </c>
    </row>
    <row r="22" spans="1:14" ht="15.75" thickTop="1"/>
    <row r="23" spans="1:14" ht="21.75" thickBot="1">
      <c r="A23" s="102" t="s">
        <v>42</v>
      </c>
      <c r="B23" s="102"/>
      <c r="C23" s="102"/>
      <c r="D23" s="102"/>
      <c r="E23" s="102"/>
      <c r="F23" s="102"/>
      <c r="G23" s="102"/>
      <c r="H23" s="102"/>
      <c r="I23" s="102"/>
      <c r="J23" s="102"/>
      <c r="K23" s="102"/>
      <c r="L23" s="102"/>
    </row>
    <row r="24" spans="1:14" ht="20.25" thickTop="1" thickBot="1">
      <c r="A24" t="s">
        <v>16</v>
      </c>
      <c r="B24" s="113"/>
      <c r="C24" s="113"/>
      <c r="D24" s="113"/>
      <c r="E24" s="113"/>
      <c r="F24" s="117" t="s">
        <v>25</v>
      </c>
      <c r="G24" s="118"/>
      <c r="H24" s="118"/>
      <c r="I24" s="119"/>
      <c r="J24" s="44" t="s">
        <v>13</v>
      </c>
      <c r="K24" s="44" t="s">
        <v>14</v>
      </c>
      <c r="L24" s="45" t="s">
        <v>15</v>
      </c>
    </row>
    <row r="25" spans="1:14" ht="30" thickTop="1" thickBot="1">
      <c r="A25" s="3">
        <v>1</v>
      </c>
      <c r="B25" s="114" t="str">
        <f>INDEX($B$18:$B$21,MATCH(M18,$N$18:$N$21,0))</f>
        <v>CS MONTOIR 1</v>
      </c>
      <c r="C25" s="115"/>
      <c r="D25" s="115"/>
      <c r="E25" s="116"/>
      <c r="F25" s="120">
        <f>INDEX($I$18:$I$21,MATCH(N18,$M$18:$M$21,0))</f>
        <v>12</v>
      </c>
      <c r="G25" s="121"/>
      <c r="H25" s="121"/>
      <c r="I25" s="121"/>
      <c r="J25" s="7">
        <f>INDEX($J$18:$J$21,MATCH(N18,$M$18:$M$21,0))</f>
        <v>14</v>
      </c>
      <c r="K25" s="7">
        <f>INDEX($K$18:$K$21,MATCH(N18,$M$18:$M$21,0))</f>
        <v>2</v>
      </c>
      <c r="L25" s="46">
        <f>J25-K25</f>
        <v>12</v>
      </c>
    </row>
    <row r="26" spans="1:14" ht="30" thickTop="1" thickBot="1">
      <c r="A26" s="3">
        <v>2</v>
      </c>
      <c r="B26" s="114" t="str">
        <f t="shared" ref="B26:B28" si="1">INDEX($B$18:$B$21,MATCH(M19,$N$18:$N$21,0))</f>
        <v>JSC BELLEVUE</v>
      </c>
      <c r="C26" s="115"/>
      <c r="D26" s="115"/>
      <c r="E26" s="116"/>
      <c r="F26" s="120">
        <f t="shared" ref="F26:F28" si="2">INDEX($I$18:$I$21,MATCH(N19,$M$18:$M$21,0))</f>
        <v>7</v>
      </c>
      <c r="G26" s="121"/>
      <c r="H26" s="121"/>
      <c r="I26" s="121"/>
      <c r="J26" s="7">
        <f t="shared" ref="J26:J28" si="3">INDEX($J$18:$J$21,MATCH(N19,$M$18:$M$21,0))</f>
        <v>6</v>
      </c>
      <c r="K26" s="7">
        <f t="shared" ref="K26:K28" si="4">INDEX($K$18:$K$21,MATCH(N19,$M$18:$M$21,0))</f>
        <v>5</v>
      </c>
      <c r="L26" s="46">
        <f t="shared" ref="L26:L28" si="5">J26-K26</f>
        <v>1</v>
      </c>
    </row>
    <row r="27" spans="1:14" ht="30" thickTop="1" thickBot="1">
      <c r="A27" s="3">
        <v>3</v>
      </c>
      <c r="B27" s="114" t="str">
        <f t="shared" si="1"/>
        <v>AM ST LYPHARD 2</v>
      </c>
      <c r="C27" s="115"/>
      <c r="D27" s="115"/>
      <c r="E27" s="116"/>
      <c r="F27" s="120">
        <f t="shared" si="2"/>
        <v>7</v>
      </c>
      <c r="G27" s="121"/>
      <c r="H27" s="121"/>
      <c r="I27" s="121"/>
      <c r="J27" s="7">
        <f t="shared" si="3"/>
        <v>2</v>
      </c>
      <c r="K27" s="7">
        <f t="shared" si="4"/>
        <v>3</v>
      </c>
      <c r="L27" s="46">
        <f t="shared" si="5"/>
        <v>-1</v>
      </c>
    </row>
    <row r="28" spans="1:14" ht="30" thickTop="1" thickBot="1">
      <c r="A28" s="3">
        <v>4</v>
      </c>
      <c r="B28" s="114" t="str">
        <f t="shared" si="1"/>
        <v>FC CÔTE SAUVAGE 1</v>
      </c>
      <c r="C28" s="115"/>
      <c r="D28" s="115"/>
      <c r="E28" s="116"/>
      <c r="F28" s="120">
        <f t="shared" si="2"/>
        <v>3</v>
      </c>
      <c r="G28" s="121"/>
      <c r="H28" s="121"/>
      <c r="I28" s="121"/>
      <c r="J28" s="7">
        <f t="shared" si="3"/>
        <v>0</v>
      </c>
      <c r="K28" s="7">
        <f t="shared" si="4"/>
        <v>11</v>
      </c>
      <c r="L28" s="46">
        <f t="shared" si="5"/>
        <v>-11</v>
      </c>
    </row>
  </sheetData>
  <mergeCells count="26">
    <mergeCell ref="B28:E28"/>
    <mergeCell ref="F28:I28"/>
    <mergeCell ref="B25:E25"/>
    <mergeCell ref="F25:I25"/>
    <mergeCell ref="B26:E26"/>
    <mergeCell ref="F26:I26"/>
    <mergeCell ref="B27:E27"/>
    <mergeCell ref="F27:I27"/>
    <mergeCell ref="B19:E19"/>
    <mergeCell ref="B20:E20"/>
    <mergeCell ref="B21:E21"/>
    <mergeCell ref="A23:L23"/>
    <mergeCell ref="B24:E24"/>
    <mergeCell ref="F24:I24"/>
    <mergeCell ref="B18:E18"/>
    <mergeCell ref="A1:K2"/>
    <mergeCell ref="C4:I4"/>
    <mergeCell ref="C5:I5"/>
    <mergeCell ref="C6:I6"/>
    <mergeCell ref="C7:I7"/>
    <mergeCell ref="F8:G8"/>
    <mergeCell ref="A9:A10"/>
    <mergeCell ref="A11:A12"/>
    <mergeCell ref="A13:A14"/>
    <mergeCell ref="A16:L16"/>
    <mergeCell ref="B17:E17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PLANNING RENCONTRES</vt:lpstr>
      <vt:lpstr>GR.A F7</vt:lpstr>
      <vt:lpstr>GR.B F7 </vt:lpstr>
      <vt:lpstr>GR.C F7</vt:lpstr>
      <vt:lpstr>GR.D F7</vt:lpstr>
      <vt:lpstr>'GR.A F7'!Zone_d_impression</vt:lpstr>
      <vt:lpstr>'GR.B F7 '!Zone_d_impression</vt:lpstr>
      <vt:lpstr>'GR.C F7'!Zone_d_impression</vt:lpstr>
      <vt:lpstr>'GR.D F7'!Zone_d_impression</vt:lpstr>
      <vt:lpstr>'PLANNING RENCONTRES'!Zone_d_impression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TITI</cp:lastModifiedBy>
  <cp:lastPrinted>2012-05-08T09:48:33Z</cp:lastPrinted>
  <dcterms:created xsi:type="dcterms:W3CDTF">2012-04-14T08:55:47Z</dcterms:created>
  <dcterms:modified xsi:type="dcterms:W3CDTF">2012-10-01T14:02:41Z</dcterms:modified>
</cp:coreProperties>
</file>