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8800" windowHeight="11910"/>
  </bookViews>
  <sheets>
    <sheet name="Elèves 2016-2017" sheetId="21" r:id="rId1"/>
    <sheet name="Mensuel S1" sheetId="3" r:id="rId2"/>
    <sheet name="Mensuel S2" sheetId="4" r:id="rId3"/>
  </sheets>
  <definedNames>
    <definedName name="_xlnm._FilterDatabase" localSheetId="0" hidden="1">'Elèves 2016-2017'!$A$6:$EB$11</definedName>
    <definedName name="_xlnm.Print_Area" localSheetId="0">'Elèves 2016-2017'!$A$6:$EB$11</definedName>
    <definedName name="_xlnm.Print_Area" localSheetId="1">'Mensuel S1'!$B$1:$I$44</definedName>
    <definedName name="_xlnm.Print_Area" localSheetId="2">'Mensuel S2'!$B$1:$I$44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 l="1"/>
  <c r="C9" i="3"/>
  <c r="AA10" i="21"/>
  <c r="AA11" i="21"/>
  <c r="GC10" i="21" l="1"/>
  <c r="FY10" i="21"/>
  <c r="FU10" i="21"/>
  <c r="FQ10" i="21"/>
  <c r="FM10" i="21"/>
  <c r="C20" i="3"/>
  <c r="C20" i="4" l="1"/>
  <c r="C21" i="4" l="1"/>
  <c r="F21" i="4"/>
  <c r="G21" i="4"/>
  <c r="C22" i="4"/>
  <c r="F22" i="4"/>
  <c r="G22" i="4"/>
  <c r="C23" i="4"/>
  <c r="F23" i="4"/>
  <c r="G23" i="4"/>
  <c r="C24" i="4"/>
  <c r="F24" i="4"/>
  <c r="G24" i="4"/>
  <c r="A11" i="21" l="1"/>
  <c r="A10" i="21" l="1"/>
  <c r="EI10" i="21" s="1"/>
  <c r="AF10" i="21"/>
  <c r="AW10" i="21" s="1"/>
  <c r="BW10" i="21"/>
  <c r="CB10" i="21" s="1"/>
  <c r="CM10" i="21" s="1"/>
  <c r="CP10" i="21"/>
  <c r="CQ10" i="21"/>
  <c r="DG10" i="21"/>
  <c r="DX10" i="21" s="1"/>
  <c r="DH10" i="21"/>
  <c r="DI10" i="21"/>
  <c r="DN10" i="21"/>
  <c r="DO10" i="21"/>
  <c r="DV10" i="21"/>
  <c r="DW10" i="21"/>
  <c r="DY10" i="21"/>
  <c r="EI11" i="21"/>
  <c r="AF11" i="21"/>
  <c r="AW11" i="21" s="1"/>
  <c r="AY11" i="21" s="1"/>
  <c r="DJ11" i="21" s="1"/>
  <c r="AZ11" i="21"/>
  <c r="BA11" i="21"/>
  <c r="BW11" i="21"/>
  <c r="CB11" i="21" s="1"/>
  <c r="CM11" i="21" s="1"/>
  <c r="CO11" i="21" s="1"/>
  <c r="CX11" i="21" s="1"/>
  <c r="CP11" i="21"/>
  <c r="CQ11" i="21"/>
  <c r="DG11" i="21"/>
  <c r="DX11" i="21" s="1"/>
  <c r="DH11" i="21"/>
  <c r="DI11" i="21"/>
  <c r="DL11" i="21"/>
  <c r="DN11" i="21"/>
  <c r="DO11" i="21"/>
  <c r="DV11" i="21"/>
  <c r="DW11" i="21"/>
  <c r="DY11" i="21"/>
  <c r="DM11" i="21" l="1"/>
  <c r="FM11" i="21"/>
  <c r="FQ11" i="21"/>
  <c r="E21" i="4" s="1"/>
  <c r="H21" i="4" s="1"/>
  <c r="FY11" i="21"/>
  <c r="E23" i="4" s="1"/>
  <c r="H23" i="4" s="1"/>
  <c r="GC11" i="21"/>
  <c r="E24" i="4" s="1"/>
  <c r="H24" i="4" s="1"/>
  <c r="FU11" i="21"/>
  <c r="E22" i="4" s="1"/>
  <c r="H22" i="4" s="1"/>
  <c r="CR11" i="21"/>
  <c r="DP11" i="21"/>
  <c r="DS11" i="21" s="1"/>
  <c r="BG11" i="21"/>
  <c r="CT11" i="21"/>
  <c r="AY10" i="21"/>
  <c r="BG10" i="21" s="1"/>
  <c r="CO10" i="21"/>
  <c r="ES10" i="21" l="1"/>
  <c r="FI10" i="21"/>
  <c r="FE10" i="21"/>
  <c r="EW10" i="21"/>
  <c r="FA10" i="21"/>
  <c r="DT11" i="21"/>
  <c r="BB11" i="21"/>
  <c r="EW11" i="21"/>
  <c r="ES11" i="21"/>
  <c r="FE11" i="21"/>
  <c r="FA11" i="21"/>
  <c r="FI11" i="21"/>
  <c r="BB10" i="21"/>
  <c r="CT10" i="21"/>
  <c r="DJ10" i="21"/>
  <c r="DP10" i="21"/>
  <c r="CR10" i="21"/>
  <c r="DS10" i="21" l="1"/>
  <c r="DM10" i="21"/>
  <c r="DT10" i="21" l="1"/>
  <c r="C29" i="4" l="1"/>
  <c r="H28" i="4"/>
  <c r="H27" i="4"/>
  <c r="H26" i="4"/>
  <c r="H25" i="4"/>
  <c r="H28" i="3"/>
  <c r="H27" i="3"/>
  <c r="H26" i="3"/>
  <c r="H25" i="3"/>
  <c r="F20" i="4" l="1"/>
  <c r="F24" i="3"/>
  <c r="F22" i="3"/>
  <c r="F20" i="3"/>
  <c r="E20" i="4"/>
  <c r="E24" i="3"/>
  <c r="E22" i="3"/>
  <c r="E20" i="3"/>
  <c r="C24" i="3"/>
  <c r="C22" i="3"/>
  <c r="G23" i="3"/>
  <c r="G21" i="3"/>
  <c r="F23" i="3"/>
  <c r="F21" i="3"/>
  <c r="E23" i="3"/>
  <c r="E21" i="3"/>
  <c r="G20" i="3"/>
  <c r="C23" i="3"/>
  <c r="C21" i="3"/>
  <c r="G20" i="4"/>
  <c r="G24" i="3"/>
  <c r="G22" i="3"/>
  <c r="H24" i="3" l="1"/>
  <c r="H22" i="3"/>
  <c r="H21" i="3"/>
  <c r="H23" i="3"/>
  <c r="E29" i="4"/>
  <c r="H20" i="4"/>
  <c r="F29" i="4"/>
  <c r="E29" i="3"/>
  <c r="H20" i="3"/>
  <c r="F29" i="3"/>
  <c r="H29" i="3" l="1"/>
  <c r="H29" i="4"/>
</calcChain>
</file>

<file path=xl/comments1.xml><?xml version="1.0" encoding="utf-8"?>
<comments xmlns="http://schemas.openxmlformats.org/spreadsheetml/2006/main">
  <authors>
    <author>PAB</author>
  </authors>
  <commentList>
    <comment ref="DL11" authorId="0" shapeId="0">
      <text>
        <r>
          <rPr>
            <sz val="16"/>
            <color indexed="81"/>
            <rFont val="Tahoma"/>
            <family val="2"/>
          </rPr>
          <t xml:space="preserve">SEPT. : 31.10.2016
OCT.   : 06.12.2016
NOV.  :  06.12.2016
DÉC.   : 17.01.2017
JANV. :  09.02.2017
</t>
        </r>
      </text>
    </comment>
  </commentList>
</comments>
</file>

<file path=xl/sharedStrings.xml><?xml version="1.0" encoding="utf-8"?>
<sst xmlns="http://schemas.openxmlformats.org/spreadsheetml/2006/main" count="267" uniqueCount="190">
  <si>
    <t>Solde</t>
  </si>
  <si>
    <t>le</t>
  </si>
  <si>
    <t>Payé</t>
  </si>
  <si>
    <t>Montant</t>
  </si>
  <si>
    <t>Decription</t>
  </si>
  <si>
    <t>Réf. :</t>
  </si>
  <si>
    <t>Date</t>
  </si>
  <si>
    <t>Sous-total</t>
  </si>
  <si>
    <t>Septembre à janvier</t>
  </si>
  <si>
    <t>Solde 1&amp;2</t>
  </si>
  <si>
    <t>Date rentr (2)</t>
  </si>
  <si>
    <t>Total 2</t>
  </si>
  <si>
    <t>N°fact.2</t>
  </si>
  <si>
    <t>Solde 1</t>
  </si>
  <si>
    <t>Rentrées 1</t>
  </si>
  <si>
    <t>Date rentr (1)</t>
  </si>
  <si>
    <t>Total 1</t>
  </si>
  <si>
    <t>N fact.1</t>
  </si>
  <si>
    <t>Jour</t>
  </si>
  <si>
    <t>Heure</t>
  </si>
  <si>
    <t>Date début</t>
  </si>
  <si>
    <t>date 3e R/2</t>
  </si>
  <si>
    <t>date 2e R/2</t>
  </si>
  <si>
    <t>date 1er R/2</t>
  </si>
  <si>
    <t>Echu 2</t>
  </si>
  <si>
    <t>Date sem. 2</t>
  </si>
  <si>
    <t>Payable 2</t>
  </si>
  <si>
    <t>Mont. Mens. 2</t>
  </si>
  <si>
    <t>Mensuel 2</t>
  </si>
  <si>
    <t>Texte B (2)</t>
  </si>
  <si>
    <t>Texte A (2)</t>
  </si>
  <si>
    <t>Som. 1+2</t>
  </si>
  <si>
    <t>BV 2 (p)</t>
  </si>
  <si>
    <t>BV 2</t>
  </si>
  <si>
    <t>Tot part (2)</t>
  </si>
  <si>
    <t>Total part. 2</t>
  </si>
  <si>
    <t>Prix Sp.2</t>
  </si>
  <si>
    <t>S-total 2</t>
  </si>
  <si>
    <t>Prix Part B (2)</t>
  </si>
  <si>
    <t>Part B (2)</t>
  </si>
  <si>
    <t>Prix Part A (2)</t>
  </si>
  <si>
    <t>Part A (2)</t>
  </si>
  <si>
    <t>Prix lib D (2)</t>
  </si>
  <si>
    <t>Libellé D (2)</t>
  </si>
  <si>
    <t>Prix lib C (2)</t>
  </si>
  <si>
    <t>Libellé C (2)</t>
  </si>
  <si>
    <t>Prix lib B (2)</t>
  </si>
  <si>
    <t>Libellé B (2)</t>
  </si>
  <si>
    <t>Prix lib A (2)</t>
  </si>
  <si>
    <t>Nbr leçons 2</t>
  </si>
  <si>
    <t>Quantité 2</t>
  </si>
  <si>
    <t>Libellé A (2)</t>
  </si>
  <si>
    <t>Période 2</t>
  </si>
  <si>
    <t>Montant 2</t>
  </si>
  <si>
    <t>Nbr cours 2</t>
  </si>
  <si>
    <t>Cours (2)</t>
  </si>
  <si>
    <t>Concerne (2)</t>
  </si>
  <si>
    <t>N°fact.art.2 - BV</t>
  </si>
  <si>
    <t>N°fact.art.2</t>
  </si>
  <si>
    <t>N°fact.2 - BV</t>
  </si>
  <si>
    <t>Date div. 2</t>
  </si>
  <si>
    <t>date 3e R/1</t>
  </si>
  <si>
    <t>date 2e R/1</t>
  </si>
  <si>
    <t>date 1er R/1</t>
  </si>
  <si>
    <t>Echu 1</t>
  </si>
  <si>
    <t>Date sem.1</t>
  </si>
  <si>
    <t>Payable 1</t>
  </si>
  <si>
    <t>Mont. Mens. 1</t>
  </si>
  <si>
    <t>Mensuel 1</t>
  </si>
  <si>
    <t>Texte B (1)</t>
  </si>
  <si>
    <t>Texte A (1)</t>
  </si>
  <si>
    <t>BV 1(P)</t>
  </si>
  <si>
    <t>BV 1</t>
  </si>
  <si>
    <t>Tot part (1)</t>
  </si>
  <si>
    <t>Total part. 1</t>
  </si>
  <si>
    <t>Prix Sp.1</t>
  </si>
  <si>
    <t>S-total 1</t>
  </si>
  <si>
    <t>BV été</t>
  </si>
  <si>
    <t>prix été</t>
  </si>
  <si>
    <t>Libellé été</t>
  </si>
  <si>
    <t>Cours d'été</t>
  </si>
  <si>
    <t>n°fact. été</t>
  </si>
  <si>
    <t>date cours été</t>
  </si>
  <si>
    <t>Prix Part B (1)</t>
  </si>
  <si>
    <t>Part B (1)</t>
  </si>
  <si>
    <t>Prix Part A (1)</t>
  </si>
  <si>
    <t>Part A (1)</t>
  </si>
  <si>
    <t>Prix lib B (1)</t>
  </si>
  <si>
    <t>Libellé D (1)</t>
  </si>
  <si>
    <t>Prix lib C (1)</t>
  </si>
  <si>
    <t>Libellé C (1)</t>
  </si>
  <si>
    <t>Libellé B (1)</t>
  </si>
  <si>
    <t>Prix lib A (1)</t>
  </si>
  <si>
    <t>Nbr leçons 1</t>
  </si>
  <si>
    <t>Quantité 1</t>
  </si>
  <si>
    <t>Libellé A (1)</t>
  </si>
  <si>
    <t>Période 1</t>
  </si>
  <si>
    <t>Montant 1</t>
  </si>
  <si>
    <t>Nbr cours 1</t>
  </si>
  <si>
    <t>Cours (1)</t>
  </si>
  <si>
    <t>Concerne (1)</t>
  </si>
  <si>
    <t>N°fact.art.1 - BV</t>
  </si>
  <si>
    <t>N°fact.art.1</t>
  </si>
  <si>
    <t>N°fact.1 - BV</t>
  </si>
  <si>
    <t>N°fact.1</t>
  </si>
  <si>
    <t>Date div. 1</t>
  </si>
  <si>
    <t>natel</t>
  </si>
  <si>
    <t>Tél. privé</t>
  </si>
  <si>
    <t>Localité</t>
  </si>
  <si>
    <t>NPA</t>
  </si>
  <si>
    <t>E-Mail</t>
  </si>
  <si>
    <t>Adresse 2</t>
  </si>
  <si>
    <t>Adresse</t>
  </si>
  <si>
    <t>Parents</t>
  </si>
  <si>
    <t>Naissance</t>
  </si>
  <si>
    <t>Nom</t>
  </si>
  <si>
    <t>Prénom</t>
  </si>
  <si>
    <t>Prén. par</t>
  </si>
  <si>
    <t>Titre</t>
  </si>
  <si>
    <t>1/2</t>
  </si>
  <si>
    <t>Solde 2</t>
  </si>
  <si>
    <t>Rentrées 2</t>
  </si>
  <si>
    <t>Cours février à juin</t>
  </si>
  <si>
    <t>Février à juin</t>
  </si>
  <si>
    <t>Cours de chant deuxième semestre 2016/2017</t>
  </si>
  <si>
    <t>Cours de chant premier semestre 2016/2017</t>
  </si>
  <si>
    <t>Payable en 5 mensualités selon BV ci-joints</t>
  </si>
  <si>
    <t>FÉVRIER 2017</t>
  </si>
  <si>
    <t>Cours de piano deuxième semestre 2016/2017</t>
  </si>
  <si>
    <t>JANVIER 2017</t>
  </si>
  <si>
    <t>Prix lib D (1)</t>
  </si>
  <si>
    <t>15h30</t>
  </si>
  <si>
    <t>Martenet</t>
  </si>
  <si>
    <t>LUNDI</t>
  </si>
  <si>
    <t>Lundi</t>
  </si>
  <si>
    <t>Carnet leçons</t>
  </si>
  <si>
    <t>Cours de piano premier semestre 2016/2017</t>
  </si>
  <si>
    <t>16 cours de 30 minutes</t>
  </si>
  <si>
    <t>Prix</t>
  </si>
  <si>
    <t>Description</t>
  </si>
  <si>
    <t>Fourni le</t>
  </si>
  <si>
    <t>Autres</t>
  </si>
  <si>
    <t>Bonvin M.M</t>
  </si>
  <si>
    <t>Tél. prof.</t>
  </si>
  <si>
    <t>date</t>
  </si>
  <si>
    <t>payé</t>
  </si>
  <si>
    <t>à payer</t>
  </si>
  <si>
    <t>JUIN</t>
  </si>
  <si>
    <t>MAI</t>
  </si>
  <si>
    <t>AVRIL</t>
  </si>
  <si>
    <t>MARS</t>
  </si>
  <si>
    <t>FÉVRIER</t>
  </si>
  <si>
    <t>JANVIER</t>
  </si>
  <si>
    <t>DÉCEMBRE</t>
  </si>
  <si>
    <t>NOVEMBRE</t>
  </si>
  <si>
    <t>OCTOBRE</t>
  </si>
  <si>
    <t>SEPTEMBRE</t>
  </si>
  <si>
    <t>079 489 82 36</t>
  </si>
  <si>
    <t>MB</t>
  </si>
  <si>
    <t>EM</t>
  </si>
  <si>
    <t>em</t>
  </si>
  <si>
    <t>mb</t>
  </si>
  <si>
    <t>C20 devait afficher :</t>
  </si>
  <si>
    <t>C21 devait afficher :</t>
  </si>
  <si>
    <t>C22 devait afficher :</t>
  </si>
  <si>
    <t>C23 devait afficher :</t>
  </si>
  <si>
    <t>C24 devait afficher :</t>
  </si>
  <si>
    <t>Avec</t>
  </si>
  <si>
    <r>
      <t xml:space="preserve">mb </t>
    </r>
    <r>
      <rPr>
        <i/>
        <sz val="12"/>
        <color theme="0" tint="-0.499984740745262"/>
        <rFont val="Calibri Light"/>
        <family val="2"/>
        <scheme val="major"/>
      </rPr>
      <t>(en C11)</t>
    </r>
  </si>
  <si>
    <r>
      <t xml:space="preserve">em </t>
    </r>
    <r>
      <rPr>
        <i/>
        <sz val="12"/>
        <color theme="0" tint="-0.499984740745262"/>
        <rFont val="Calibri Light"/>
        <family val="2"/>
        <scheme val="major"/>
      </rPr>
      <t>(en C11)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</si>
  <si>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septembre 2016 /S1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</si>
  <si>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octobre 2016 /S1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</si>
  <si>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novembre 2016 /S1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</si>
  <si>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décembre 2016 /S1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</si>
  <si>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janvier 2016 /S1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</si>
  <si>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septembre 2016 /S1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</si>
  <si>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octobre 2016 /S1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</si>
  <si>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novembre 2016 /S1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</si>
  <si>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décembre 2016 /S1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</si>
  <si>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janvier 2016 /S1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</si>
  <si>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février 2017 /S2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</si>
  <si>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mars 2017 /S2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</si>
  <si>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avril 2017 /S2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</si>
  <si>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mai 2017 /S2</t>
    </r>
  </si>
  <si>
    <r>
      <t xml:space="preserve">Cours de </t>
    </r>
    <r>
      <rPr>
        <b/>
        <u/>
        <sz val="11"/>
        <rFont val="Arial Narrow"/>
        <family val="2"/>
      </rPr>
      <t>Piano</t>
    </r>
    <r>
      <rPr>
        <b/>
        <sz val="11"/>
        <rFont val="Arial Narrow"/>
        <family val="2"/>
      </rPr>
      <t xml:space="preserve"> juin 2017 /S2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</si>
  <si>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février 2017 /S2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</si>
  <si>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mars 2017 /S2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</si>
  <si>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avril 2017 /S2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</si>
  <si>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mai 2017 /S2</t>
    </r>
  </si>
  <si>
    <r>
      <t xml:space="preserve">Cours de </t>
    </r>
    <r>
      <rPr>
        <b/>
        <u/>
        <sz val="11"/>
        <rFont val="Arial Narrow"/>
        <family val="2"/>
      </rPr>
      <t>chant</t>
    </r>
    <r>
      <rPr>
        <b/>
        <sz val="11"/>
        <rFont val="Arial Narrow"/>
        <family val="2"/>
      </rPr>
      <t xml:space="preserve"> juin 2017 /S2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</si>
</sst>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164" formatCode="#,##0.00;[Red]#,##0.00"/>
    <numFmt numFmtId="165" formatCode="hh:mm:ss;@"/>
    <numFmt numFmtId="166" formatCode="[hh]:mm"/>
    <numFmt numFmtId="167" formatCode="&quot;fr.&quot;\ #,##0.00"/>
    <numFmt numFmtId="168" formatCode="&quot;fr.&quot;#\ ##0.00;&quot;fr.&quot;\-#\ ##0.00;"/>
    <numFmt numFmtId="169" formatCode="d/mm/yyyy"/>
    <numFmt numFmtId="170" formatCode="\ d/mm/yyyy;;\ "/>
    <numFmt numFmtId="171" formatCode="&quot;fr.&quot;#\ ##0.00;&quot;fr.&quot;\-#\ ##0.00;&quot;fr.&quot;\ #\ ##0.00"/>
    <numFmt numFmtId="172" formatCode="&quot;Monthey, le &quot;dd/mm/yyyy"/>
    <numFmt numFmtId="173" formatCode="&quot;Réf. :&quot;\ General"/>
    <numFmt numFmtId="174" formatCode="####"/>
    <numFmt numFmtId="175" formatCode="&quot;Cours de Piano&quot;\ mmmm\ yyyy;@"/>
    <numFmt numFmtId="176" formatCode="&quot;fr.&quot;#,##0.00;&quot;fr.&quot;\-#,##0.00;"/>
    <numFmt numFmtId="177" formatCode="dd/mm/yyyy;@"/>
    <numFmt numFmtId="178" formatCode="&quot;Fr.&quot;\ #,##0.00"/>
    <numFmt numFmtId="179" formatCode="d\ mmmm\ yyyy"/>
    <numFmt numFmtId="180" formatCode="hh&quot;h&quot;mm"/>
    <numFmt numFmtId="181" formatCode="\d\u\ d\ mmmm\ yyyy"/>
    <numFmt numFmtId="182" formatCode="0####"/>
    <numFmt numFmtId="183" formatCode="#\ \ #\ \ #\ \ \ .\ \ 0\ \ 0"/>
    <numFmt numFmtId="184" formatCode="\ d\ mmmm\ yyyy"/>
    <numFmt numFmtId="185" formatCode="0##\ \–\ ###\ ##\ ##"/>
    <numFmt numFmtId="186" formatCode="#\ \ \ #\ \ \ #\ \ \ .\ \ \ 0\ \ \ 0"/>
    <numFmt numFmtId="188" formatCode="dddd"/>
    <numFmt numFmtId="190" formatCode="d\ mmmm\ yy"/>
    <numFmt numFmtId="191" formatCode="\ d/mm/yyyy"/>
    <numFmt numFmtId="192" formatCode="&quot;Cours de chant&quot;\ mmmm\ yyyy;@"/>
    <numFmt numFmtId="193" formatCode="&quot;Cours de chant&quot;\ mmmm\ yyyy"/>
    <numFmt numFmtId="194" formatCode="&quot;Cours de Piano&quot;\ mmmm\ yyyy\ &quot;/S1&quot;"/>
    <numFmt numFmtId="195" formatCode="&quot;Cours de Chant&quot;\ mmmm\ yyyy\ &quot;/S1&quot;"/>
    <numFmt numFmtId="196" formatCode="&quot;Cours de Chant&quot;\ mmmm\ yyyy\ &quot;/S2&quot;"/>
    <numFmt numFmtId="197" formatCode="&quot;Cours de Piano&quot;\ mmmm\ yyyy\ &quot;/S2&quot;"/>
    <numFmt numFmtId="200" formatCode="&quot;Ligne&quot;\ General\ &quot;(classeur Elèves 2016-2017)&quot;"/>
  </numFmts>
  <fonts count="73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rgb="FF0061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20"/>
      <name val="Wingdings"/>
      <charset val="2"/>
    </font>
    <font>
      <sz val="12"/>
      <name val="Calibri"/>
      <family val="2"/>
      <scheme val="minor"/>
    </font>
    <font>
      <i/>
      <sz val="10"/>
      <color indexed="23"/>
      <name val="Arial Narrow"/>
      <family val="2"/>
    </font>
    <font>
      <b/>
      <sz val="10"/>
      <name val="Arial"/>
      <family val="2"/>
    </font>
    <font>
      <sz val="10"/>
      <name val="Arial Narrow"/>
      <family val="2"/>
    </font>
    <font>
      <b/>
      <sz val="10"/>
      <color theme="0"/>
      <name val="Bookman Old Style"/>
      <family val="1"/>
    </font>
    <font>
      <b/>
      <sz val="11"/>
      <color theme="0"/>
      <name val="Calibri Light"/>
      <family val="2"/>
      <scheme val="major"/>
    </font>
    <font>
      <b/>
      <sz val="11"/>
      <name val="Arial Narrow"/>
      <family val="2"/>
    </font>
    <font>
      <b/>
      <i/>
      <sz val="9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969696"/>
      <name val="Gill Sans MT"/>
      <family val="2"/>
    </font>
    <font>
      <b/>
      <sz val="10"/>
      <color indexed="55"/>
      <name val="Calibri"/>
      <family val="2"/>
      <scheme val="minor"/>
    </font>
    <font>
      <sz val="11"/>
      <name val="Antigoni Light"/>
      <family val="2"/>
    </font>
    <font>
      <sz val="9"/>
      <color theme="0" tint="-0.499984740745262"/>
      <name val="Arial"/>
      <family val="2"/>
    </font>
    <font>
      <sz val="10"/>
      <color theme="1"/>
      <name val="Gill Sans MT"/>
      <family val="2"/>
    </font>
    <font>
      <b/>
      <i/>
      <sz val="9"/>
      <color indexed="23"/>
      <name val="Arial Narrow"/>
      <family val="2"/>
    </font>
    <font>
      <b/>
      <i/>
      <sz val="22"/>
      <name val="Bookman Old Style"/>
      <family val="1"/>
    </font>
    <font>
      <sz val="12"/>
      <name val="Arial"/>
      <family val="2"/>
    </font>
    <font>
      <b/>
      <sz val="10"/>
      <color theme="1"/>
      <name val="Arial"/>
      <family val="2"/>
    </font>
    <font>
      <b/>
      <sz val="18"/>
      <color theme="0" tint="-0.499984740745262"/>
      <name val="Gisha"/>
      <family val="2"/>
    </font>
    <font>
      <sz val="10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i/>
      <sz val="11"/>
      <name val="Arial Narrow"/>
      <family val="2"/>
    </font>
    <font>
      <sz val="14"/>
      <name val="Arial Unicode MS"/>
      <family val="2"/>
    </font>
    <font>
      <sz val="12"/>
      <name val="Arial Rounded MT Bold"/>
      <family val="2"/>
    </font>
    <font>
      <sz val="14"/>
      <color indexed="16"/>
      <name val="Arial Unicode MS"/>
      <family val="2"/>
    </font>
    <font>
      <sz val="14"/>
      <color indexed="57"/>
      <name val="Arial Unicode MS"/>
      <family val="2"/>
    </font>
    <font>
      <u/>
      <sz val="14"/>
      <color indexed="12"/>
      <name val="Calibri"/>
      <family val="2"/>
    </font>
    <font>
      <b/>
      <sz val="24"/>
      <color rgb="FFFEF4EC"/>
      <name val="Calibri"/>
      <family val="2"/>
      <scheme val="minor"/>
    </font>
    <font>
      <b/>
      <sz val="24"/>
      <color theme="5" tint="-0.249977111117893"/>
      <name val="Calibri"/>
      <family val="2"/>
      <scheme val="minor"/>
    </font>
    <font>
      <sz val="10"/>
      <name val="Tahoma"/>
      <family val="2"/>
    </font>
    <font>
      <sz val="14"/>
      <color indexed="10"/>
      <name val="Arial Unicode MS"/>
      <family val="2"/>
    </font>
    <font>
      <b/>
      <sz val="12"/>
      <name val="Arial"/>
      <family val="2"/>
    </font>
    <font>
      <b/>
      <i/>
      <sz val="14"/>
      <name val="Arial"/>
      <family val="2"/>
    </font>
    <font>
      <sz val="14"/>
      <color indexed="12"/>
      <name val="Arial Unicode MS"/>
      <family val="2"/>
    </font>
    <font>
      <sz val="11"/>
      <name val="Tahoma"/>
      <family val="2"/>
    </font>
    <font>
      <sz val="11"/>
      <color indexed="20"/>
      <name val="Tahoma"/>
      <family val="2"/>
    </font>
    <font>
      <sz val="11"/>
      <color indexed="18"/>
      <name val="Tahoma"/>
      <family val="2"/>
    </font>
    <font>
      <sz val="11"/>
      <color indexed="10"/>
      <name val="Tahoma"/>
      <family val="2"/>
    </font>
    <font>
      <b/>
      <sz val="14"/>
      <color theme="1"/>
      <name val="Arial"/>
      <family val="2"/>
    </font>
    <font>
      <b/>
      <sz val="14"/>
      <name val="Tahoma"/>
      <family val="2"/>
    </font>
    <font>
      <b/>
      <sz val="48"/>
      <color theme="4" tint="-0.499984740745262"/>
      <name val="Gill Sans MT Condensed"/>
      <family val="2"/>
    </font>
    <font>
      <b/>
      <sz val="24"/>
      <color theme="3"/>
      <name val="Calibri"/>
      <family val="2"/>
      <scheme val="minor"/>
    </font>
    <font>
      <b/>
      <sz val="22"/>
      <color rgb="FF7030A0"/>
      <name val="Arial"/>
      <family val="2"/>
    </font>
    <font>
      <b/>
      <sz val="18"/>
      <color theme="1"/>
      <name val="Arial"/>
      <family val="2"/>
    </font>
    <font>
      <sz val="16"/>
      <color indexed="81"/>
      <name val="Tahoma"/>
      <family val="2"/>
    </font>
    <font>
      <i/>
      <sz val="11"/>
      <color theme="0" tint="-0.34998626667073579"/>
      <name val="Arial Narrow"/>
      <family val="2"/>
    </font>
    <font>
      <sz val="9"/>
      <color theme="8" tint="-0.249977111117893"/>
      <name val="Lucida Handwriting"/>
      <family val="4"/>
    </font>
    <font>
      <sz val="10"/>
      <color theme="8" tint="-0.249977111117893"/>
      <name val="Lucida Handwriting"/>
      <family val="4"/>
    </font>
    <font>
      <i/>
      <sz val="10"/>
      <color rgb="FF5A5A5A"/>
      <name val="Arial"/>
      <family val="2"/>
    </font>
    <font>
      <i/>
      <sz val="10"/>
      <color rgb="FF606060"/>
      <name val="Arial"/>
      <family val="2"/>
    </font>
    <font>
      <b/>
      <sz val="12"/>
      <color indexed="10"/>
      <name val="Arial Narrow"/>
      <family val="2"/>
    </font>
    <font>
      <b/>
      <sz val="14"/>
      <color rgb="FFFF0000"/>
      <name val="Arial Narrow"/>
      <family val="2"/>
    </font>
    <font>
      <i/>
      <sz val="12"/>
      <color theme="0" tint="-0.499984740745262"/>
      <name val="Arial Narrow"/>
      <family val="2"/>
    </font>
    <font>
      <b/>
      <sz val="18"/>
      <color rgb="FFFF0000"/>
      <name val="Calibri"/>
      <family val="2"/>
      <scheme val="minor"/>
    </font>
    <font>
      <sz val="18"/>
      <color indexed="10"/>
      <name val="Calibri"/>
      <family val="2"/>
      <scheme val="minor"/>
    </font>
    <font>
      <b/>
      <sz val="18"/>
      <color rgb="FFFF0000"/>
      <name val="Calibri Light"/>
      <family val="2"/>
      <scheme val="major"/>
    </font>
    <font>
      <i/>
      <sz val="12"/>
      <color theme="0" tint="-0.499984740745262"/>
      <name val="Calibri Light"/>
      <family val="2"/>
      <scheme val="major"/>
    </font>
    <font>
      <b/>
      <u/>
      <sz val="1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8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70C0"/>
        <bgColor indexed="64"/>
      </patternFill>
    </fill>
    <fill>
      <gradientFill degree="90">
        <stop position="0">
          <color theme="0"/>
        </stop>
        <stop position="1">
          <color rgb="FFECA900"/>
        </stop>
      </gradient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hair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/>
      <diagonal/>
    </border>
    <border>
      <left style="hair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 style="hair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 style="hair">
        <color theme="0"/>
      </left>
      <right style="medium">
        <color rgb="FF2F75B5"/>
      </right>
      <top style="medium">
        <color rgb="FF2F75B5"/>
      </top>
      <bottom/>
      <diagonal/>
    </border>
    <border>
      <left style="hair">
        <color theme="0"/>
      </left>
      <right style="hair">
        <color theme="0"/>
      </right>
      <top style="medium">
        <color rgb="FF2F75B5"/>
      </top>
      <bottom/>
      <diagonal/>
    </border>
    <border>
      <left/>
      <right/>
      <top style="medium">
        <color rgb="FF2F75B5"/>
      </top>
      <bottom/>
      <diagonal/>
    </border>
    <border>
      <left style="medium">
        <color rgb="FF2F75B5"/>
      </left>
      <right style="thin">
        <color theme="0"/>
      </right>
      <top style="medium">
        <color rgb="FF2F75B5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hair">
        <color theme="4" tint="-0.24994659260841701"/>
      </right>
      <top/>
      <bottom style="thin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/>
      <bottom style="thin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 tint="-0.499984740745262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2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3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rgb="FF7F7F7F"/>
      </right>
      <top style="hair">
        <color rgb="FF7F7F7F"/>
      </top>
      <bottom style="hair">
        <color rgb="FF7F7F7F"/>
      </bottom>
      <diagonal/>
    </border>
    <border>
      <left/>
      <right style="medium">
        <color theme="4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theme="4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>
      <left style="hair">
        <color theme="0" tint="-0.499984740745262"/>
      </left>
      <right style="medium">
        <color theme="8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theme="3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 style="medium">
        <color theme="8" tint="-0.499984740745262"/>
      </right>
      <top/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1" fontId="6" fillId="2" borderId="2">
      <alignment horizontal="center" vertical="center"/>
    </xf>
    <xf numFmtId="0" fontId="8" fillId="0" borderId="0"/>
    <xf numFmtId="0" fontId="1" fillId="6" borderId="0" applyNumberFormat="0" applyBorder="0" applyAlignment="0" applyProtection="0"/>
    <xf numFmtId="0" fontId="41" fillId="7" borderId="2">
      <alignment horizontal="left" vertical="center"/>
    </xf>
    <xf numFmtId="0" fontId="8" fillId="0" borderId="0"/>
    <xf numFmtId="0" fontId="32" fillId="5" borderId="0" applyNumberFormat="0" applyBorder="0" applyAlignment="0" applyProtection="0"/>
    <xf numFmtId="0" fontId="37" fillId="12" borderId="2"/>
    <xf numFmtId="0" fontId="37" fillId="8" borderId="2" applyFont="0" applyBorder="0" applyAlignment="0">
      <alignment horizontal="center" vertical="center"/>
    </xf>
  </cellStyleXfs>
  <cellXfs count="353">
    <xf numFmtId="0" fontId="0" fillId="0" borderId="0" xfId="0"/>
    <xf numFmtId="0" fontId="0" fillId="0" borderId="0" xfId="0" applyProtection="1">
      <protection locked="0"/>
    </xf>
    <xf numFmtId="0" fontId="9" fillId="0" borderId="0" xfId="2" applyFont="1" applyProtection="1">
      <protection locked="0"/>
    </xf>
    <xf numFmtId="164" fontId="9" fillId="0" borderId="0" xfId="2" applyNumberFormat="1" applyFont="1" applyAlignment="1" applyProtection="1">
      <alignment horizontal="right" vertical="center"/>
      <protection locked="0"/>
    </xf>
    <xf numFmtId="0" fontId="8" fillId="0" borderId="0" xfId="2" applyProtection="1">
      <protection locked="0"/>
    </xf>
    <xf numFmtId="164" fontId="9" fillId="0" borderId="0" xfId="2" applyNumberFormat="1" applyFont="1" applyBorder="1" applyAlignment="1" applyProtection="1">
      <alignment horizontal="right" vertical="center"/>
      <protection locked="0"/>
    </xf>
    <xf numFmtId="0" fontId="9" fillId="0" borderId="0" xfId="2" applyFont="1" applyBorder="1" applyProtection="1">
      <protection locked="0"/>
    </xf>
    <xf numFmtId="0" fontId="8" fillId="0" borderId="0" xfId="2" applyBorder="1" applyProtection="1">
      <protection locked="0"/>
    </xf>
    <xf numFmtId="0" fontId="8" fillId="0" borderId="0" xfId="2" applyFont="1" applyAlignment="1" applyProtection="1">
      <alignment horizontal="left" vertical="center"/>
      <protection locked="0"/>
    </xf>
    <xf numFmtId="0" fontId="10" fillId="0" borderId="0" xfId="2" applyFont="1" applyBorder="1" applyAlignment="1" applyProtection="1">
      <alignment horizontal="center" vertical="center"/>
      <protection locked="0"/>
    </xf>
    <xf numFmtId="0" fontId="8" fillId="0" borderId="0" xfId="2" applyFont="1" applyBorder="1" applyAlignment="1" applyProtection="1">
      <alignment horizontal="left" vertical="center"/>
      <protection locked="0"/>
    </xf>
    <xf numFmtId="0" fontId="11" fillId="0" borderId="0" xfId="2" applyFont="1" applyProtection="1">
      <protection locked="0"/>
    </xf>
    <xf numFmtId="165" fontId="9" fillId="0" borderId="0" xfId="2" applyNumberFormat="1" applyFont="1" applyProtection="1">
      <protection locked="0"/>
    </xf>
    <xf numFmtId="166" fontId="12" fillId="0" borderId="0" xfId="2" applyNumberFormat="1" applyFont="1" applyAlignment="1" applyProtection="1">
      <alignment horizontal="right"/>
      <protection locked="0"/>
    </xf>
    <xf numFmtId="167" fontId="13" fillId="0" borderId="7" xfId="2" applyNumberFormat="1" applyFont="1" applyFill="1" applyBorder="1" applyAlignment="1" applyProtection="1">
      <alignment horizontal="center" vertical="center"/>
    </xf>
    <xf numFmtId="167" fontId="13" fillId="0" borderId="8" xfId="2" applyNumberFormat="1" applyFont="1" applyFill="1" applyBorder="1" applyAlignment="1" applyProtection="1">
      <alignment horizontal="center" vertical="center"/>
    </xf>
    <xf numFmtId="167" fontId="13" fillId="0" borderId="9" xfId="2" applyNumberFormat="1" applyFont="1" applyFill="1" applyBorder="1" applyAlignment="1" applyProtection="1">
      <alignment horizontal="center" vertical="center"/>
    </xf>
    <xf numFmtId="168" fontId="8" fillId="0" borderId="11" xfId="2" applyNumberFormat="1" applyFont="1" applyFill="1" applyBorder="1" applyAlignment="1" applyProtection="1">
      <alignment vertical="center"/>
    </xf>
    <xf numFmtId="168" fontId="14" fillId="0" borderId="12" xfId="2" applyNumberFormat="1" applyFont="1" applyBorder="1" applyAlignment="1" applyProtection="1">
      <alignment horizontal="right" vertical="center" indent="1"/>
    </xf>
    <xf numFmtId="14" fontId="14" fillId="0" borderId="13" xfId="2" applyNumberFormat="1" applyFont="1" applyBorder="1" applyAlignment="1" applyProtection="1">
      <alignment horizontal="center" vertical="center"/>
      <protection locked="0"/>
    </xf>
    <xf numFmtId="167" fontId="14" fillId="0" borderId="13" xfId="2" applyNumberFormat="1" applyFont="1" applyBorder="1" applyAlignment="1" applyProtection="1">
      <alignment horizontal="center" vertical="center"/>
      <protection locked="0"/>
    </xf>
    <xf numFmtId="167" fontId="14" fillId="0" borderId="14" xfId="2" applyNumberFormat="1" applyFont="1" applyBorder="1" applyAlignment="1" applyProtection="1">
      <alignment horizontal="center" vertical="center"/>
      <protection locked="0"/>
    </xf>
    <xf numFmtId="0" fontId="14" fillId="0" borderId="0" xfId="2" applyFont="1" applyBorder="1" applyAlignment="1" applyProtection="1">
      <alignment horizontal="left" vertical="center"/>
      <protection locked="0"/>
    </xf>
    <xf numFmtId="49" fontId="14" fillId="0" borderId="15" xfId="2" applyNumberFormat="1" applyFont="1" applyBorder="1" applyAlignment="1" applyProtection="1">
      <alignment horizontal="left" vertical="center"/>
      <protection locked="0"/>
    </xf>
    <xf numFmtId="171" fontId="9" fillId="0" borderId="0" xfId="2" applyNumberFormat="1" applyFont="1" applyProtection="1">
      <protection locked="0"/>
    </xf>
    <xf numFmtId="171" fontId="14" fillId="0" borderId="12" xfId="2" applyNumberFormat="1" applyFont="1" applyBorder="1" applyAlignment="1" applyProtection="1">
      <alignment horizontal="right" vertical="center" indent="1"/>
    </xf>
    <xf numFmtId="167" fontId="14" fillId="0" borderId="14" xfId="2" applyNumberFormat="1" applyFont="1" applyBorder="1" applyAlignment="1" applyProtection="1">
      <alignment horizontal="left" vertical="center" indent="1"/>
    </xf>
    <xf numFmtId="14" fontId="14" fillId="0" borderId="13" xfId="2" applyNumberFormat="1" applyFont="1" applyBorder="1" applyAlignment="1" applyProtection="1">
      <alignment horizontal="center" vertical="center"/>
    </xf>
    <xf numFmtId="167" fontId="14" fillId="0" borderId="13" xfId="2" applyNumberFormat="1" applyFont="1" applyBorder="1" applyAlignment="1" applyProtection="1">
      <alignment horizontal="center" vertical="center"/>
    </xf>
    <xf numFmtId="168" fontId="9" fillId="0" borderId="0" xfId="2" applyNumberFormat="1" applyFont="1" applyProtection="1">
      <protection locked="0"/>
    </xf>
    <xf numFmtId="167" fontId="14" fillId="0" borderId="16" xfId="2" applyNumberFormat="1" applyFont="1" applyBorder="1" applyAlignment="1" applyProtection="1">
      <alignment horizontal="right" vertical="center" indent="1"/>
    </xf>
    <xf numFmtId="14" fontId="14" fillId="0" borderId="17" xfId="2" applyNumberFormat="1" applyFont="1" applyBorder="1" applyAlignment="1" applyProtection="1">
      <alignment horizontal="center" vertical="center"/>
    </xf>
    <xf numFmtId="167" fontId="14" fillId="0" borderId="17" xfId="2" applyNumberFormat="1" applyFont="1" applyBorder="1" applyAlignment="1" applyProtection="1">
      <alignment horizontal="center" vertical="center"/>
    </xf>
    <xf numFmtId="167" fontId="14" fillId="0" borderId="18" xfId="2" applyNumberFormat="1" applyFont="1" applyBorder="1" applyAlignment="1" applyProtection="1">
      <alignment horizontal="left" vertical="center" indent="1"/>
    </xf>
    <xf numFmtId="0" fontId="15" fillId="3" borderId="0" xfId="2" applyFont="1" applyFill="1" applyBorder="1" applyAlignment="1" applyProtection="1">
      <alignment horizontal="center" vertical="center"/>
      <protection locked="0"/>
    </xf>
    <xf numFmtId="0" fontId="15" fillId="3" borderId="0" xfId="2" applyFont="1" applyFill="1" applyBorder="1" applyAlignment="1" applyProtection="1">
      <alignment horizontal="left" vertical="center"/>
      <protection locked="0"/>
    </xf>
    <xf numFmtId="0" fontId="15" fillId="3" borderId="0" xfId="2" applyFont="1" applyFill="1" applyBorder="1" applyAlignment="1" applyProtection="1">
      <alignment horizontal="left" vertical="center" indent="1"/>
      <protection locked="0"/>
    </xf>
    <xf numFmtId="0" fontId="16" fillId="3" borderId="20" xfId="2" applyFont="1" applyFill="1" applyBorder="1" applyAlignment="1" applyProtection="1">
      <alignment horizontal="center" vertical="center"/>
      <protection locked="0"/>
    </xf>
    <xf numFmtId="0" fontId="16" fillId="3" borderId="21" xfId="2" applyFont="1" applyFill="1" applyBorder="1" applyAlignment="1" applyProtection="1">
      <alignment horizontal="center" vertical="center"/>
      <protection locked="0"/>
    </xf>
    <xf numFmtId="0" fontId="16" fillId="3" borderId="22" xfId="2" applyFont="1" applyFill="1" applyBorder="1" applyAlignment="1" applyProtection="1">
      <alignment horizontal="left" vertical="center"/>
      <protection locked="0"/>
    </xf>
    <xf numFmtId="0" fontId="16" fillId="3" borderId="23" xfId="2" applyFont="1" applyFill="1" applyBorder="1" applyAlignment="1" applyProtection="1">
      <alignment horizontal="center" vertical="center"/>
      <protection locked="0"/>
    </xf>
    <xf numFmtId="0" fontId="17" fillId="0" borderId="0" xfId="2" applyFont="1" applyAlignment="1" applyProtection="1">
      <alignment horizontal="center" vertical="center"/>
      <protection locked="0"/>
    </xf>
    <xf numFmtId="0" fontId="9" fillId="0" borderId="0" xfId="2" applyFont="1" applyFill="1" applyAlignment="1" applyProtection="1">
      <alignment horizontal="center" vertical="center"/>
      <protection locked="0"/>
    </xf>
    <xf numFmtId="0" fontId="8" fillId="0" borderId="0" xfId="2" applyFont="1" applyFill="1" applyBorder="1" applyAlignment="1" applyProtection="1">
      <alignment horizontal="left" vertical="center" indent="1"/>
      <protection locked="0"/>
    </xf>
    <xf numFmtId="0" fontId="18" fillId="0" borderId="0" xfId="2" applyFont="1" applyFill="1" applyBorder="1" applyAlignment="1" applyProtection="1">
      <alignment horizontal="right" vertical="center" indent="1"/>
      <protection locked="0"/>
    </xf>
    <xf numFmtId="0" fontId="17" fillId="0" borderId="0" xfId="2" applyFont="1" applyFill="1" applyAlignment="1" applyProtection="1">
      <alignment horizontal="center" vertical="center"/>
      <protection locked="0"/>
    </xf>
    <xf numFmtId="0" fontId="9" fillId="0" borderId="0" xfId="2" applyFont="1" applyFill="1" applyBorder="1" applyAlignment="1" applyProtection="1">
      <alignment horizontal="center" vertical="center"/>
      <protection locked="0"/>
    </xf>
    <xf numFmtId="0" fontId="17" fillId="0" borderId="0" xfId="2" applyFont="1" applyFill="1" applyBorder="1" applyAlignment="1" applyProtection="1">
      <alignment horizontal="center" vertical="center"/>
      <protection locked="0"/>
    </xf>
    <xf numFmtId="0" fontId="8" fillId="0" borderId="25" xfId="2" applyFont="1" applyFill="1" applyBorder="1" applyAlignment="1" applyProtection="1">
      <alignment horizontal="left" vertical="center" indent="1"/>
      <protection locked="0"/>
    </xf>
    <xf numFmtId="0" fontId="18" fillId="0" borderId="25" xfId="2" applyFont="1" applyFill="1" applyBorder="1" applyAlignment="1" applyProtection="1">
      <alignment horizontal="right" vertical="center" indent="1"/>
      <protection locked="0"/>
    </xf>
    <xf numFmtId="0" fontId="18" fillId="0" borderId="26" xfId="2" applyFont="1" applyFill="1" applyBorder="1" applyAlignment="1" applyProtection="1">
      <alignment horizontal="right" vertical="center" indent="1"/>
      <protection locked="0"/>
    </xf>
    <xf numFmtId="0" fontId="20" fillId="0" borderId="0" xfId="2" applyFont="1" applyFill="1" applyBorder="1" applyAlignment="1" applyProtection="1">
      <alignment horizontal="left" vertical="center"/>
    </xf>
    <xf numFmtId="0" fontId="22" fillId="0" borderId="0" xfId="2" applyFont="1" applyFill="1" applyAlignment="1" applyProtection="1">
      <alignment horizontal="right"/>
      <protection locked="0"/>
    </xf>
    <xf numFmtId="0" fontId="23" fillId="0" borderId="0" xfId="2" applyFont="1" applyFill="1" applyAlignment="1" applyProtection="1">
      <alignment horizontal="right"/>
      <protection locked="0"/>
    </xf>
    <xf numFmtId="173" fontId="25" fillId="0" borderId="0" xfId="2" applyNumberFormat="1" applyFont="1" applyFill="1" applyBorder="1" applyAlignment="1" applyProtection="1">
      <alignment vertical="top"/>
      <protection locked="0"/>
    </xf>
    <xf numFmtId="0" fontId="9" fillId="4" borderId="0" xfId="2" applyFont="1" applyFill="1" applyBorder="1" applyProtection="1">
      <protection locked="0"/>
    </xf>
    <xf numFmtId="0" fontId="9" fillId="0" borderId="0" xfId="2" applyFont="1" applyFill="1" applyProtection="1">
      <protection locked="0"/>
    </xf>
    <xf numFmtId="0" fontId="24" fillId="0" borderId="0" xfId="2" applyFont="1" applyFill="1" applyBorder="1" applyAlignment="1" applyProtection="1">
      <protection locked="0"/>
    </xf>
    <xf numFmtId="0" fontId="26" fillId="0" borderId="0" xfId="2" applyFont="1" applyFill="1" applyAlignment="1" applyProtection="1">
      <alignment horizontal="left" indent="1"/>
      <protection locked="0"/>
    </xf>
    <xf numFmtId="0" fontId="24" fillId="0" borderId="0" xfId="2" quotePrefix="1" applyFont="1" applyFill="1" applyBorder="1" applyAlignment="1" applyProtection="1">
      <protection locked="0"/>
    </xf>
    <xf numFmtId="0" fontId="21" fillId="0" borderId="0" xfId="2" applyFont="1" applyFill="1" applyAlignment="1" applyProtection="1">
      <alignment horizontal="left" indent="1"/>
      <protection locked="0"/>
    </xf>
    <xf numFmtId="0" fontId="3" fillId="0" borderId="0" xfId="2" applyFont="1" applyFill="1" applyAlignment="1" applyProtection="1">
      <alignment horizontal="left" indent="1"/>
      <protection locked="0"/>
    </xf>
    <xf numFmtId="169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4" fillId="0" borderId="0" xfId="2" applyFont="1" applyFill="1" applyBorder="1" applyAlignment="1" applyProtection="1">
      <alignment horizontal="center"/>
      <protection locked="0"/>
    </xf>
    <xf numFmtId="174" fontId="14" fillId="0" borderId="0" xfId="2" applyNumberFormat="1" applyFont="1" applyFill="1" applyBorder="1" applyAlignment="1" applyProtection="1">
      <alignment horizontal="center"/>
      <protection locked="0"/>
    </xf>
    <xf numFmtId="49" fontId="21" fillId="0" borderId="0" xfId="2" applyNumberFormat="1" applyFont="1" applyFill="1" applyProtection="1">
      <protection locked="0"/>
    </xf>
    <xf numFmtId="0" fontId="27" fillId="0" borderId="0" xfId="2" applyFont="1" applyFill="1" applyBorder="1" applyAlignment="1" applyProtection="1">
      <alignment horizontal="center" vertical="top"/>
      <protection locked="0"/>
    </xf>
    <xf numFmtId="164" fontId="9" fillId="0" borderId="0" xfId="2" applyNumberFormat="1" applyFont="1" applyFill="1" applyAlignment="1" applyProtection="1">
      <alignment horizontal="right" vertical="center"/>
      <protection locked="0"/>
    </xf>
    <xf numFmtId="0" fontId="8" fillId="0" borderId="0" xfId="2" applyFill="1" applyProtection="1">
      <protection locked="0"/>
    </xf>
    <xf numFmtId="0" fontId="28" fillId="0" borderId="0" xfId="2" applyFont="1" applyFill="1" applyAlignment="1" applyProtection="1">
      <alignment vertical="center"/>
    </xf>
    <xf numFmtId="0" fontId="26" fillId="0" borderId="0" xfId="2" applyNumberFormat="1" applyFont="1" applyFill="1" applyAlignment="1" applyProtection="1">
      <alignment horizontal="left" indent="1"/>
    </xf>
    <xf numFmtId="0" fontId="3" fillId="0" borderId="0" xfId="2" applyFont="1" applyFill="1" applyAlignment="1" applyProtection="1">
      <alignment horizontal="left" indent="1"/>
    </xf>
    <xf numFmtId="0" fontId="17" fillId="0" borderId="0" xfId="2" applyFont="1" applyBorder="1" applyAlignment="1" applyProtection="1">
      <alignment horizontal="center" vertical="center"/>
      <protection locked="0"/>
    </xf>
    <xf numFmtId="167" fontId="14" fillId="0" borderId="17" xfId="2" applyNumberFormat="1" applyFont="1" applyBorder="1" applyAlignment="1" applyProtection="1">
      <alignment horizontal="left" vertical="center" indent="1"/>
    </xf>
    <xf numFmtId="167" fontId="14" fillId="0" borderId="13" xfId="2" applyNumberFormat="1" applyFont="1" applyBorder="1" applyAlignment="1" applyProtection="1">
      <alignment horizontal="left" vertical="center" indent="1"/>
    </xf>
    <xf numFmtId="167" fontId="14" fillId="0" borderId="28" xfId="2" applyNumberFormat="1" applyFont="1" applyBorder="1" applyAlignment="1" applyProtection="1">
      <alignment horizontal="center" vertical="center"/>
      <protection locked="0"/>
    </xf>
    <xf numFmtId="167" fontId="14" fillId="0" borderId="29" xfId="2" applyNumberFormat="1" applyFont="1" applyBorder="1" applyAlignment="1" applyProtection="1">
      <alignment horizontal="center" vertical="center"/>
      <protection locked="0"/>
    </xf>
    <xf numFmtId="14" fontId="14" fillId="0" borderId="29" xfId="2" applyNumberFormat="1" applyFont="1" applyBorder="1" applyAlignment="1" applyProtection="1">
      <alignment horizontal="center" vertical="center"/>
      <protection locked="0"/>
    </xf>
    <xf numFmtId="168" fontId="14" fillId="0" borderId="30" xfId="2" applyNumberFormat="1" applyFont="1" applyBorder="1" applyAlignment="1" applyProtection="1">
      <alignment horizontal="right" vertical="center" indent="1"/>
    </xf>
    <xf numFmtId="171" fontId="14" fillId="0" borderId="16" xfId="2" applyNumberFormat="1" applyFont="1" applyBorder="1" applyAlignment="1" applyProtection="1">
      <alignment horizontal="right" vertical="center" indent="1"/>
    </xf>
    <xf numFmtId="0" fontId="2" fillId="0" borderId="0" xfId="2" applyFont="1" applyFill="1" applyAlignment="1" applyProtection="1">
      <alignment horizontal="left" indent="1"/>
    </xf>
    <xf numFmtId="170" fontId="14" fillId="0" borderId="19" xfId="2" applyNumberFormat="1" applyFont="1" applyBorder="1" applyAlignment="1" applyProtection="1">
      <alignment horizontal="left" vertical="center" indent="1"/>
    </xf>
    <xf numFmtId="0" fontId="21" fillId="0" borderId="0" xfId="2" applyFont="1" applyAlignment="1" applyProtection="1">
      <alignment horizontal="left" vertical="center" indent="1"/>
      <protection locked="0"/>
    </xf>
    <xf numFmtId="0" fontId="22" fillId="0" borderId="0" xfId="2" applyFont="1" applyFill="1" applyAlignment="1" applyProtection="1">
      <alignment horizontal="right" vertical="center"/>
      <protection locked="0"/>
    </xf>
    <xf numFmtId="0" fontId="21" fillId="0" borderId="0" xfId="2" applyNumberFormat="1" applyFont="1" applyFill="1" applyAlignment="1" applyProtection="1">
      <alignment horizontal="left" vertical="center" indent="1"/>
    </xf>
    <xf numFmtId="14" fontId="21" fillId="0" borderId="0" xfId="2" applyNumberFormat="1" applyFont="1" applyAlignment="1" applyProtection="1">
      <alignment horizontal="left" vertical="center" indent="1"/>
    </xf>
    <xf numFmtId="0" fontId="16" fillId="3" borderId="22" xfId="2" applyFont="1" applyFill="1" applyBorder="1" applyAlignment="1" applyProtection="1">
      <alignment horizontal="left" vertical="center" indent="1"/>
      <protection locked="0"/>
    </xf>
    <xf numFmtId="170" fontId="14" fillId="0" borderId="0" xfId="2" applyNumberFormat="1" applyFont="1" applyBorder="1" applyAlignment="1" applyProtection="1">
      <alignment horizontal="left" vertical="center" indent="1"/>
      <protection locked="0"/>
    </xf>
    <xf numFmtId="0" fontId="20" fillId="0" borderId="0" xfId="2" applyFont="1" applyFill="1" applyBorder="1" applyAlignment="1" applyProtection="1">
      <alignment horizontal="left" vertical="center"/>
      <protection locked="0"/>
    </xf>
    <xf numFmtId="168" fontId="14" fillId="0" borderId="0" xfId="2" applyNumberFormat="1" applyFont="1" applyBorder="1" applyAlignment="1" applyProtection="1">
      <alignment horizontal="left" vertical="center" indent="1"/>
      <protection locked="0"/>
    </xf>
    <xf numFmtId="168" fontId="14" fillId="0" borderId="15" xfId="2" applyNumberFormat="1" applyFont="1" applyBorder="1" applyAlignment="1" applyProtection="1">
      <alignment horizontal="left" vertical="center" indent="1"/>
      <protection locked="0"/>
    </xf>
    <xf numFmtId="170" fontId="14" fillId="0" borderId="15" xfId="2" applyNumberFormat="1" applyFont="1" applyBorder="1" applyAlignment="1" applyProtection="1">
      <alignment horizontal="left" vertical="center" indent="1"/>
      <protection locked="0"/>
    </xf>
    <xf numFmtId="169" fontId="8" fillId="0" borderId="11" xfId="2" applyNumberFormat="1" applyFont="1" applyFill="1" applyBorder="1" applyAlignment="1" applyProtection="1">
      <alignment horizontal="left" vertical="center" indent="1"/>
      <protection locked="0"/>
    </xf>
    <xf numFmtId="168" fontId="8" fillId="0" borderId="11" xfId="2" applyNumberFormat="1" applyFont="1" applyFill="1" applyBorder="1" applyAlignment="1" applyProtection="1">
      <alignment vertical="center"/>
      <protection locked="0"/>
    </xf>
    <xf numFmtId="168" fontId="8" fillId="0" borderId="10" xfId="2" applyNumberFormat="1" applyFont="1" applyFill="1" applyBorder="1" applyAlignment="1" applyProtection="1">
      <alignment vertical="center"/>
      <protection locked="0"/>
    </xf>
    <xf numFmtId="167" fontId="13" fillId="0" borderId="8" xfId="2" applyNumberFormat="1" applyFont="1" applyFill="1" applyBorder="1" applyAlignment="1" applyProtection="1">
      <alignment horizontal="center" vertical="center"/>
      <protection locked="0"/>
    </xf>
    <xf numFmtId="175" fontId="14" fillId="0" borderId="15" xfId="2" applyNumberFormat="1" applyFont="1" applyBorder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center" vertical="center"/>
      <protection locked="0"/>
    </xf>
    <xf numFmtId="177" fontId="0" fillId="0" borderId="0" xfId="0" applyNumberFormat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46" fontId="0" fillId="0" borderId="36" xfId="0" applyNumberFormat="1" applyFont="1" applyFill="1" applyBorder="1" applyAlignment="1" applyProtection="1">
      <alignment horizontal="center" vertical="center"/>
      <protection locked="0"/>
    </xf>
    <xf numFmtId="46" fontId="0" fillId="0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>
      <protection locked="0"/>
    </xf>
    <xf numFmtId="0" fontId="38" fillId="7" borderId="0" xfId="0" applyFont="1" applyFill="1" applyBorder="1" applyProtection="1">
      <protection locked="0"/>
    </xf>
    <xf numFmtId="181" fontId="37" fillId="8" borderId="2" xfId="0" applyNumberFormat="1" applyFont="1" applyFill="1" applyBorder="1" applyAlignment="1" applyProtection="1">
      <alignment horizontal="center" vertical="center"/>
      <protection locked="0"/>
    </xf>
    <xf numFmtId="182" fontId="37" fillId="8" borderId="2" xfId="0" applyNumberFormat="1" applyFont="1" applyFill="1" applyBorder="1" applyAlignment="1" applyProtection="1">
      <alignment horizontal="center" vertical="center"/>
      <protection locked="0"/>
    </xf>
    <xf numFmtId="2" fontId="40" fillId="8" borderId="2" xfId="0" applyNumberFormat="1" applyFont="1" applyFill="1" applyBorder="1" applyAlignment="1" applyProtection="1">
      <alignment horizontal="center" vertical="center"/>
      <protection locked="0"/>
    </xf>
    <xf numFmtId="179" fontId="40" fillId="8" borderId="2" xfId="0" applyNumberFormat="1" applyFont="1" applyFill="1" applyBorder="1" applyAlignment="1" applyProtection="1">
      <alignment horizontal="center" vertical="center"/>
      <protection locked="0"/>
    </xf>
    <xf numFmtId="0" fontId="37" fillId="8" borderId="2" xfId="0" applyFont="1" applyFill="1" applyBorder="1" applyAlignment="1" applyProtection="1">
      <alignment horizontal="center" vertical="center"/>
      <protection locked="0"/>
    </xf>
    <xf numFmtId="0" fontId="37" fillId="7" borderId="2" xfId="0" applyFont="1" applyFill="1" applyBorder="1" applyAlignment="1" applyProtection="1">
      <alignment horizontal="center" vertical="center"/>
      <protection locked="0"/>
    </xf>
    <xf numFmtId="49" fontId="37" fillId="7" borderId="2" xfId="0" applyNumberFormat="1" applyFont="1" applyFill="1" applyBorder="1" applyAlignment="1" applyProtection="1">
      <alignment horizontal="center" vertical="center"/>
      <protection locked="0"/>
    </xf>
    <xf numFmtId="179" fontId="37" fillId="7" borderId="2" xfId="0" applyNumberFormat="1" applyFont="1" applyFill="1" applyBorder="1" applyAlignment="1" applyProtection="1">
      <alignment horizontal="center" vertical="center"/>
      <protection locked="0"/>
    </xf>
    <xf numFmtId="4" fontId="37" fillId="7" borderId="2" xfId="0" applyNumberFormat="1" applyFont="1" applyFill="1" applyBorder="1" applyAlignment="1" applyProtection="1">
      <alignment horizontal="center" vertical="center"/>
      <protection locked="0"/>
    </xf>
    <xf numFmtId="2" fontId="37" fillId="7" borderId="2" xfId="0" applyNumberFormat="1" applyFont="1" applyFill="1" applyBorder="1" applyAlignment="1" applyProtection="1">
      <alignment horizontal="center" vertical="center"/>
      <protection locked="0"/>
    </xf>
    <xf numFmtId="4" fontId="37" fillId="0" borderId="2" xfId="0" applyNumberFormat="1" applyFont="1" applyFill="1" applyBorder="1" applyAlignment="1" applyProtection="1">
      <alignment horizontal="center" vertical="center"/>
      <protection locked="0"/>
    </xf>
    <xf numFmtId="0" fontId="37" fillId="7" borderId="2" xfId="0" applyNumberFormat="1" applyFont="1" applyFill="1" applyBorder="1" applyAlignment="1" applyProtection="1">
      <alignment horizontal="center" vertical="center"/>
      <protection locked="0"/>
    </xf>
    <xf numFmtId="182" fontId="37" fillId="7" borderId="2" xfId="0" applyNumberFormat="1" applyFont="1" applyFill="1" applyBorder="1" applyAlignment="1" applyProtection="1">
      <alignment horizontal="center" vertical="center"/>
      <protection locked="0"/>
    </xf>
    <xf numFmtId="49" fontId="37" fillId="7" borderId="43" xfId="0" applyNumberFormat="1" applyFont="1" applyFill="1" applyBorder="1" applyAlignment="1" applyProtection="1">
      <alignment horizontal="center" vertical="center"/>
      <protection locked="0"/>
    </xf>
    <xf numFmtId="184" fontId="37" fillId="0" borderId="2" xfId="0" applyNumberFormat="1" applyFont="1" applyBorder="1" applyAlignment="1" applyProtection="1">
      <alignment horizontal="center" vertical="center"/>
      <protection locked="0"/>
    </xf>
    <xf numFmtId="183" fontId="37" fillId="0" borderId="2" xfId="0" applyNumberFormat="1" applyFont="1" applyBorder="1" applyAlignment="1" applyProtection="1">
      <alignment horizontal="center" vertical="center"/>
      <protection locked="0"/>
    </xf>
    <xf numFmtId="4" fontId="37" fillId="0" borderId="2" xfId="0" applyNumberFormat="1" applyFont="1" applyBorder="1" applyAlignment="1" applyProtection="1">
      <alignment horizontal="center" vertic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0" fontId="37" fillId="7" borderId="2" xfId="0" applyFont="1" applyFill="1" applyBorder="1" applyAlignment="1" applyProtection="1">
      <alignment horizontal="left" vertical="center"/>
      <protection locked="0"/>
    </xf>
    <xf numFmtId="179" fontId="37" fillId="7" borderId="2" xfId="0" applyNumberFormat="1" applyFont="1" applyFill="1" applyBorder="1" applyAlignment="1" applyProtection="1">
      <alignment horizontal="left" vertical="center"/>
      <protection locked="0"/>
    </xf>
    <xf numFmtId="1" fontId="37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5" xfId="0" applyBorder="1" applyProtection="1">
      <protection locked="0"/>
    </xf>
    <xf numFmtId="0" fontId="0" fillId="0" borderId="0" xfId="0" applyBorder="1" applyProtection="1">
      <protection locked="0"/>
    </xf>
    <xf numFmtId="177" fontId="0" fillId="0" borderId="0" xfId="0" applyNumberFormat="1" applyBorder="1" applyProtection="1">
      <protection locked="0"/>
    </xf>
    <xf numFmtId="0" fontId="37" fillId="7" borderId="46" xfId="0" applyFont="1" applyFill="1" applyBorder="1" applyProtection="1">
      <protection locked="0"/>
    </xf>
    <xf numFmtId="180" fontId="37" fillId="7" borderId="38" xfId="0" applyNumberFormat="1" applyFont="1" applyFill="1" applyBorder="1" applyAlignment="1" applyProtection="1">
      <alignment horizontal="center" vertical="center"/>
      <protection locked="0"/>
    </xf>
    <xf numFmtId="184" fontId="37" fillId="0" borderId="2" xfId="0" applyNumberFormat="1" applyFont="1" applyBorder="1" applyAlignment="1" applyProtection="1">
      <alignment horizontal="left" vertical="center" indent="1"/>
      <protection locked="0"/>
    </xf>
    <xf numFmtId="0" fontId="41" fillId="7" borderId="2" xfId="4" applyProtection="1">
      <alignment horizontal="left" vertical="center"/>
      <protection locked="0"/>
    </xf>
    <xf numFmtId="180" fontId="37" fillId="7" borderId="32" xfId="0" applyNumberFormat="1" applyFont="1" applyFill="1" applyBorder="1" applyAlignment="1" applyProtection="1">
      <alignment horizontal="center" vertical="center"/>
    </xf>
    <xf numFmtId="0" fontId="37" fillId="7" borderId="0" xfId="0" applyFont="1" applyFill="1" applyBorder="1" applyProtection="1">
      <protection locked="0"/>
    </xf>
    <xf numFmtId="4" fontId="37" fillId="8" borderId="2" xfId="0" applyNumberFormat="1" applyFont="1" applyFill="1" applyBorder="1" applyAlignment="1" applyProtection="1">
      <alignment horizontal="center" vertical="center"/>
    </xf>
    <xf numFmtId="182" fontId="37" fillId="8" borderId="2" xfId="0" applyNumberFormat="1" applyFont="1" applyFill="1" applyBorder="1" applyAlignment="1" applyProtection="1">
      <alignment horizontal="center" vertical="center"/>
    </xf>
    <xf numFmtId="2" fontId="39" fillId="8" borderId="2" xfId="0" applyNumberFormat="1" applyFont="1" applyFill="1" applyBorder="1" applyAlignment="1" applyProtection="1">
      <alignment horizontal="center" vertical="center"/>
    </xf>
    <xf numFmtId="0" fontId="37" fillId="8" borderId="2" xfId="0" applyFont="1" applyFill="1" applyBorder="1" applyAlignment="1" applyProtection="1">
      <alignment horizontal="center" vertical="center"/>
    </xf>
    <xf numFmtId="180" fontId="37" fillId="7" borderId="2" xfId="0" applyNumberFormat="1" applyFont="1" applyFill="1" applyBorder="1" applyAlignment="1" applyProtection="1">
      <alignment horizontal="center" vertical="center"/>
      <protection locked="0"/>
    </xf>
    <xf numFmtId="4" fontId="37" fillId="7" borderId="2" xfId="0" applyNumberFormat="1" applyFont="1" applyFill="1" applyBorder="1" applyAlignment="1" applyProtection="1">
      <alignment horizontal="center" vertical="center"/>
    </xf>
    <xf numFmtId="186" fontId="37" fillId="0" borderId="2" xfId="0" applyNumberFormat="1" applyFont="1" applyBorder="1" applyAlignment="1" applyProtection="1">
      <alignment horizontal="right" vertical="center" indent="1"/>
    </xf>
    <xf numFmtId="4" fontId="37" fillId="0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Protection="1">
      <protection locked="0"/>
    </xf>
    <xf numFmtId="186" fontId="37" fillId="0" borderId="2" xfId="0" applyNumberFormat="1" applyFont="1" applyBorder="1" applyAlignment="1" applyProtection="1">
      <alignment horizontal="right" vertical="center" indent="1"/>
      <protection locked="0"/>
    </xf>
    <xf numFmtId="179" fontId="37" fillId="0" borderId="2" xfId="0" applyNumberFormat="1" applyFont="1" applyFill="1" applyBorder="1" applyAlignment="1" applyProtection="1">
      <alignment horizontal="center" vertical="center"/>
      <protection locked="0"/>
    </xf>
    <xf numFmtId="0" fontId="37" fillId="7" borderId="2" xfId="0" applyFont="1" applyFill="1" applyBorder="1" applyAlignment="1" applyProtection="1">
      <alignment horizontal="left"/>
      <protection locked="0"/>
    </xf>
    <xf numFmtId="179" fontId="37" fillId="7" borderId="2" xfId="0" applyNumberFormat="1" applyFont="1" applyFill="1" applyBorder="1" applyAlignment="1" applyProtection="1">
      <alignment horizontal="left"/>
      <protection locked="0"/>
    </xf>
    <xf numFmtId="0" fontId="37" fillId="7" borderId="1" xfId="0" applyFont="1" applyFill="1" applyBorder="1" applyProtection="1"/>
    <xf numFmtId="0" fontId="37" fillId="7" borderId="31" xfId="0" applyFont="1" applyFill="1" applyBorder="1" applyProtection="1"/>
    <xf numFmtId="1" fontId="42" fillId="10" borderId="2" xfId="1" applyFont="1" applyFill="1" applyProtection="1">
      <alignment horizontal="center" vertical="center"/>
      <protection locked="0"/>
    </xf>
    <xf numFmtId="1" fontId="42" fillId="10" borderId="47" xfId="1" applyFont="1" applyFill="1" applyBorder="1" applyProtection="1">
      <alignment horizontal="center" vertical="center"/>
      <protection locked="0"/>
    </xf>
    <xf numFmtId="1" fontId="42" fillId="0" borderId="0" xfId="1" applyFont="1" applyFill="1" applyBorder="1" applyProtection="1">
      <alignment horizontal="center" vertical="center"/>
      <protection locked="0"/>
    </xf>
    <xf numFmtId="180" fontId="37" fillId="7" borderId="38" xfId="0" applyNumberFormat="1" applyFont="1" applyFill="1" applyBorder="1" applyAlignment="1" applyProtection="1">
      <alignment horizontal="center" vertical="center"/>
    </xf>
    <xf numFmtId="174" fontId="37" fillId="7" borderId="2" xfId="0" applyNumberFormat="1" applyFont="1" applyFill="1" applyBorder="1" applyAlignment="1" applyProtection="1">
      <alignment horizontal="center" vertical="center"/>
      <protection locked="0"/>
    </xf>
    <xf numFmtId="2" fontId="39" fillId="8" borderId="40" xfId="0" applyNumberFormat="1" applyFont="1" applyFill="1" applyBorder="1" applyAlignment="1" applyProtection="1">
      <alignment horizontal="center" vertical="center"/>
    </xf>
    <xf numFmtId="1" fontId="42" fillId="10" borderId="0" xfId="1" applyFont="1" applyFill="1" applyBorder="1" applyProtection="1">
      <alignment horizontal="center" vertical="center"/>
      <protection locked="0"/>
    </xf>
    <xf numFmtId="1" fontId="42" fillId="10" borderId="43" xfId="1" applyFont="1" applyFill="1" applyBorder="1" applyProtection="1">
      <alignment horizontal="center" vertical="center"/>
      <protection locked="0"/>
    </xf>
    <xf numFmtId="1" fontId="43" fillId="11" borderId="2" xfId="1" applyFont="1" applyFill="1" applyProtection="1">
      <alignment horizontal="center" vertical="center"/>
      <protection locked="0"/>
    </xf>
    <xf numFmtId="1" fontId="43" fillId="11" borderId="47" xfId="1" applyFont="1" applyFill="1" applyBorder="1" applyProtection="1">
      <alignment horizontal="center" vertical="center"/>
      <protection locked="0"/>
    </xf>
    <xf numFmtId="1" fontId="43" fillId="11" borderId="49" xfId="1" applyFont="1" applyFill="1" applyBorder="1" applyProtection="1">
      <alignment horizontal="center" vertical="center"/>
      <protection locked="0"/>
    </xf>
    <xf numFmtId="1" fontId="43" fillId="11" borderId="50" xfId="1" applyFont="1" applyFill="1" applyBorder="1" applyProtection="1">
      <alignment horizontal="center" vertical="center"/>
      <protection locked="0"/>
    </xf>
    <xf numFmtId="2" fontId="37" fillId="8" borderId="47" xfId="0" applyNumberFormat="1" applyFont="1" applyFill="1" applyBorder="1" applyAlignment="1" applyProtection="1">
      <alignment horizontal="center" vertical="center"/>
      <protection locked="0"/>
    </xf>
    <xf numFmtId="0" fontId="1" fillId="0" borderId="0" xfId="3" applyFill="1" applyBorder="1" applyProtection="1">
      <protection locked="0"/>
    </xf>
    <xf numFmtId="179" fontId="37" fillId="9" borderId="48" xfId="0" applyNumberFormat="1" applyFont="1" applyFill="1" applyBorder="1" applyAlignment="1" applyProtection="1">
      <alignment horizontal="left" vertical="center" indent="1"/>
      <protection locked="0"/>
    </xf>
    <xf numFmtId="0" fontId="37" fillId="7" borderId="2" xfId="0" applyFont="1" applyFill="1" applyBorder="1" applyAlignment="1" applyProtection="1">
      <alignment horizontal="left" vertical="center" indent="2"/>
      <protection locked="0"/>
    </xf>
    <xf numFmtId="0" fontId="1" fillId="0" borderId="0" xfId="3" applyFill="1" applyProtection="1">
      <protection locked="0"/>
    </xf>
    <xf numFmtId="0" fontId="37" fillId="7" borderId="2" xfId="0" applyFont="1" applyFill="1" applyBorder="1" applyAlignment="1" applyProtection="1">
      <alignment horizontal="left" vertical="center"/>
    </xf>
    <xf numFmtId="46" fontId="0" fillId="0" borderId="1" xfId="0" applyNumberFormat="1" applyFont="1" applyBorder="1" applyAlignment="1" applyProtection="1">
      <alignment horizontal="center" vertical="center"/>
    </xf>
    <xf numFmtId="169" fontId="0" fillId="0" borderId="1" xfId="0" applyNumberFormat="1" applyBorder="1" applyProtection="1">
      <protection locked="0"/>
    </xf>
    <xf numFmtId="178" fontId="0" fillId="0" borderId="1" xfId="0" applyNumberFormat="1" applyBorder="1" applyProtection="1">
      <protection locked="0"/>
    </xf>
    <xf numFmtId="169" fontId="0" fillId="0" borderId="36" xfId="0" applyNumberFormat="1" applyBorder="1" applyProtection="1">
      <protection locked="0"/>
    </xf>
    <xf numFmtId="178" fontId="0" fillId="0" borderId="36" xfId="0" applyNumberFormat="1" applyBorder="1" applyProtection="1">
      <protection locked="0"/>
    </xf>
    <xf numFmtId="1" fontId="35" fillId="0" borderId="37" xfId="0" applyNumberFormat="1" applyFont="1" applyBorder="1" applyAlignment="1" applyProtection="1">
      <alignment horizontal="right" vertical="center"/>
    </xf>
    <xf numFmtId="188" fontId="37" fillId="7" borderId="1" xfId="0" applyNumberFormat="1" applyFont="1" applyFill="1" applyBorder="1" applyAlignment="1" applyProtection="1">
      <alignment horizontal="center" vertical="center"/>
    </xf>
    <xf numFmtId="2" fontId="37" fillId="8" borderId="47" xfId="0" applyNumberFormat="1" applyFont="1" applyFill="1" applyBorder="1" applyAlignment="1" applyProtection="1">
      <alignment horizontal="center" vertical="center"/>
    </xf>
    <xf numFmtId="2" fontId="39" fillId="8" borderId="50" xfId="0" applyNumberFormat="1" applyFont="1" applyFill="1" applyBorder="1" applyAlignment="1" applyProtection="1">
      <alignment horizontal="center" vertical="center"/>
    </xf>
    <xf numFmtId="188" fontId="37" fillId="0" borderId="2" xfId="0" applyNumberFormat="1" applyFont="1" applyFill="1" applyBorder="1" applyAlignment="1" applyProtection="1">
      <alignment horizontal="center" vertical="center"/>
    </xf>
    <xf numFmtId="49" fontId="37" fillId="9" borderId="55" xfId="0" applyNumberFormat="1" applyFont="1" applyFill="1" applyBorder="1" applyAlignment="1" applyProtection="1">
      <alignment horizontal="center" vertical="center"/>
      <protection locked="0"/>
    </xf>
    <xf numFmtId="0" fontId="37" fillId="7" borderId="44" xfId="0" applyFont="1" applyFill="1" applyBorder="1" applyAlignment="1" applyProtection="1">
      <alignment horizontal="left" vertical="center" indent="2"/>
      <protection locked="0"/>
    </xf>
    <xf numFmtId="184" fontId="37" fillId="0" borderId="55" xfId="0" applyNumberFormat="1" applyFont="1" applyBorder="1" applyAlignment="1" applyProtection="1">
      <alignment horizontal="left" vertical="center" indent="1"/>
      <protection locked="0"/>
    </xf>
    <xf numFmtId="0" fontId="37" fillId="7" borderId="2" xfId="0" applyFont="1" applyFill="1" applyBorder="1" applyAlignment="1" applyProtection="1">
      <alignment horizontal="center" vertical="center"/>
    </xf>
    <xf numFmtId="1" fontId="47" fillId="13" borderId="2" xfId="0" applyNumberFormat="1" applyFont="1" applyFill="1" applyBorder="1" applyAlignment="1" applyProtection="1">
      <alignment horizontal="right" vertical="center"/>
    </xf>
    <xf numFmtId="0" fontId="37" fillId="7" borderId="2" xfId="0" applyFont="1" applyFill="1" applyBorder="1" applyAlignment="1" applyProtection="1">
      <alignment horizontal="center"/>
      <protection locked="0"/>
    </xf>
    <xf numFmtId="46" fontId="0" fillId="0" borderId="1" xfId="0" applyNumberFormat="1" applyFont="1" applyBorder="1" applyAlignment="1" applyProtection="1">
      <alignment horizontal="center" vertical="center"/>
      <protection locked="0"/>
    </xf>
    <xf numFmtId="188" fontId="37" fillId="0" borderId="2" xfId="0" applyNumberFormat="1" applyFont="1" applyFill="1" applyBorder="1" applyAlignment="1" applyProtection="1">
      <alignment horizontal="center" vertical="center"/>
      <protection locked="0"/>
    </xf>
    <xf numFmtId="0" fontId="37" fillId="7" borderId="0" xfId="0" applyFont="1" applyFill="1" applyBorder="1" applyAlignment="1" applyProtection="1">
      <alignment horizontal="center" vertical="center"/>
      <protection locked="0"/>
    </xf>
    <xf numFmtId="2" fontId="40" fillId="8" borderId="2" xfId="0" applyNumberFormat="1" applyFont="1" applyFill="1" applyBorder="1" applyAlignment="1" applyProtection="1">
      <alignment horizontal="center" vertical="center"/>
    </xf>
    <xf numFmtId="178" fontId="0" fillId="0" borderId="36" xfId="0" applyNumberFormat="1" applyBorder="1" applyProtection="1"/>
    <xf numFmtId="186" fontId="37" fillId="0" borderId="2" xfId="0" applyNumberFormat="1" applyFont="1" applyBorder="1" applyAlignment="1" applyProtection="1">
      <alignment horizontal="center"/>
    </xf>
    <xf numFmtId="4" fontId="40" fillId="8" borderId="2" xfId="0" applyNumberFormat="1" applyFont="1" applyFill="1" applyBorder="1" applyAlignment="1" applyProtection="1">
      <alignment horizontal="center" vertical="center"/>
      <protection locked="0"/>
    </xf>
    <xf numFmtId="0" fontId="41" fillId="7" borderId="2" xfId="4" applyAlignment="1" applyProtection="1">
      <alignment vertical="center"/>
      <protection locked="0"/>
    </xf>
    <xf numFmtId="0" fontId="0" fillId="0" borderId="2" xfId="0" applyBorder="1" applyAlignment="1" applyProtection="1">
      <alignment horizontal="left"/>
      <protection locked="0"/>
    </xf>
    <xf numFmtId="49" fontId="37" fillId="7" borderId="2" xfId="0" applyNumberFormat="1" applyFont="1" applyFill="1" applyBorder="1" applyAlignment="1" applyProtection="1">
      <alignment horizontal="left" vertical="center"/>
      <protection locked="0"/>
    </xf>
    <xf numFmtId="49" fontId="45" fillId="7" borderId="2" xfId="0" applyNumberFormat="1" applyFont="1" applyFill="1" applyBorder="1" applyAlignment="1" applyProtection="1">
      <alignment horizontal="center" vertical="center"/>
      <protection locked="0"/>
    </xf>
    <xf numFmtId="0" fontId="37" fillId="7" borderId="44" xfId="0" applyFont="1" applyFill="1" applyBorder="1" applyAlignment="1" applyProtection="1">
      <alignment horizontal="left" vertical="center" indent="1"/>
      <protection locked="0"/>
    </xf>
    <xf numFmtId="0" fontId="37" fillId="7" borderId="39" xfId="0" applyFont="1" applyFill="1" applyBorder="1" applyAlignment="1" applyProtection="1">
      <alignment horizontal="center"/>
      <protection locked="0"/>
    </xf>
    <xf numFmtId="2" fontId="39" fillId="8" borderId="2" xfId="0" applyNumberFormat="1" applyFont="1" applyFill="1" applyBorder="1" applyAlignment="1" applyProtection="1">
      <alignment horizontal="right" vertical="center" indent="2"/>
      <protection locked="0"/>
    </xf>
    <xf numFmtId="4" fontId="37" fillId="8" borderId="2" xfId="0" applyNumberFormat="1" applyFont="1" applyFill="1" applyBorder="1" applyAlignment="1" applyProtection="1">
      <alignment horizontal="right" vertical="center" indent="2"/>
      <protection locked="0"/>
    </xf>
    <xf numFmtId="49" fontId="37" fillId="7" borderId="57" xfId="0" applyNumberFormat="1" applyFont="1" applyFill="1" applyBorder="1" applyAlignment="1" applyProtection="1">
      <alignment horizontal="center" vertical="center"/>
      <protection locked="0"/>
    </xf>
    <xf numFmtId="2" fontId="1" fillId="0" borderId="2" xfId="3" applyNumberFormat="1" applyFill="1" applyBorder="1" applyAlignment="1" applyProtection="1">
      <alignment horizontal="center" vertical="center"/>
      <protection locked="0"/>
    </xf>
    <xf numFmtId="4" fontId="1" fillId="0" borderId="2" xfId="3" applyNumberFormat="1" applyFill="1" applyBorder="1" applyAlignment="1" applyProtection="1">
      <alignment horizontal="center" vertical="center"/>
      <protection locked="0"/>
    </xf>
    <xf numFmtId="0" fontId="1" fillId="0" borderId="2" xfId="3" applyFill="1" applyBorder="1" applyAlignment="1" applyProtection="1">
      <alignment horizontal="center" vertical="center"/>
      <protection locked="0"/>
    </xf>
    <xf numFmtId="49" fontId="1" fillId="0" borderId="2" xfId="3" applyNumberFormat="1" applyFill="1" applyBorder="1" applyAlignment="1" applyProtection="1">
      <alignment horizontal="center" vertical="center"/>
      <protection locked="0"/>
    </xf>
    <xf numFmtId="49" fontId="1" fillId="0" borderId="57" xfId="3" applyNumberFormat="1" applyFill="1" applyBorder="1" applyAlignment="1" applyProtection="1">
      <alignment horizontal="center" vertical="center"/>
      <protection locked="0"/>
    </xf>
    <xf numFmtId="0" fontId="1" fillId="0" borderId="2" xfId="3" applyFill="1" applyBorder="1" applyAlignment="1" applyProtection="1">
      <alignment horizontal="center"/>
      <protection locked="0"/>
    </xf>
    <xf numFmtId="1" fontId="1" fillId="0" borderId="2" xfId="3" applyNumberFormat="1" applyFill="1" applyBorder="1" applyAlignment="1" applyProtection="1">
      <alignment horizontal="center" vertical="center"/>
      <protection locked="0"/>
    </xf>
    <xf numFmtId="2" fontId="39" fillId="8" borderId="56" xfId="0" applyNumberFormat="1" applyFont="1" applyFill="1" applyBorder="1" applyAlignment="1" applyProtection="1">
      <alignment horizontal="right" vertical="center" indent="3"/>
      <protection locked="0"/>
    </xf>
    <xf numFmtId="179" fontId="37" fillId="7" borderId="2" xfId="0" applyNumberFormat="1" applyFont="1" applyFill="1" applyBorder="1" applyAlignment="1" applyProtection="1">
      <alignment horizontal="left" vertical="center" indent="1"/>
      <protection locked="0"/>
    </xf>
    <xf numFmtId="177" fontId="0" fillId="0" borderId="0" xfId="0" applyNumberFormat="1" applyFill="1" applyBorder="1" applyProtection="1">
      <protection locked="0"/>
    </xf>
    <xf numFmtId="0" fontId="37" fillId="7" borderId="2" xfId="0" applyFont="1" applyFill="1" applyBorder="1" applyAlignment="1" applyProtection="1">
      <alignment horizontal="center"/>
    </xf>
    <xf numFmtId="0" fontId="37" fillId="7" borderId="39" xfId="0" applyFont="1" applyFill="1" applyBorder="1" applyAlignment="1" applyProtection="1">
      <alignment horizontal="center"/>
    </xf>
    <xf numFmtId="2" fontId="39" fillId="8" borderId="2" xfId="0" applyNumberFormat="1" applyFont="1" applyFill="1" applyBorder="1" applyAlignment="1" applyProtection="1">
      <alignment horizontal="right" vertical="center" indent="2"/>
    </xf>
    <xf numFmtId="4" fontId="37" fillId="8" borderId="2" xfId="0" applyNumberFormat="1" applyFont="1" applyFill="1" applyBorder="1" applyAlignment="1" applyProtection="1">
      <alignment horizontal="right" vertical="center" indent="2"/>
    </xf>
    <xf numFmtId="2" fontId="39" fillId="8" borderId="56" xfId="0" applyNumberFormat="1" applyFont="1" applyFill="1" applyBorder="1" applyAlignment="1" applyProtection="1">
      <alignment horizontal="right" vertical="center" indent="3"/>
    </xf>
    <xf numFmtId="188" fontId="37" fillId="7" borderId="2" xfId="0" applyNumberFormat="1" applyFont="1" applyFill="1" applyBorder="1" applyAlignment="1" applyProtection="1">
      <alignment horizontal="center"/>
    </xf>
    <xf numFmtId="167" fontId="33" fillId="0" borderId="0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Border="1" applyAlignment="1" applyProtection="1">
      <alignment horizontal="left" vertical="center"/>
      <protection locked="0"/>
    </xf>
    <xf numFmtId="182" fontId="45" fillId="7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2" xfId="3" applyFill="1" applyBorder="1" applyAlignment="1" applyProtection="1">
      <alignment horizontal="right" vertical="center" indent="1"/>
      <protection locked="0"/>
    </xf>
    <xf numFmtId="0" fontId="49" fillId="7" borderId="2" xfId="0" applyFont="1" applyFill="1" applyBorder="1" applyAlignment="1" applyProtection="1">
      <alignment horizontal="center" vertical="center"/>
      <protection locked="0"/>
    </xf>
    <xf numFmtId="49" fontId="49" fillId="7" borderId="2" xfId="0" applyNumberFormat="1" applyFont="1" applyFill="1" applyBorder="1" applyAlignment="1" applyProtection="1">
      <alignment horizontal="center" vertical="center"/>
      <protection locked="0"/>
    </xf>
    <xf numFmtId="4" fontId="49" fillId="7" borderId="2" xfId="0" applyNumberFormat="1" applyFont="1" applyFill="1" applyBorder="1" applyAlignment="1" applyProtection="1">
      <alignment horizontal="center" vertical="center"/>
      <protection locked="0"/>
    </xf>
    <xf numFmtId="0" fontId="49" fillId="7" borderId="2" xfId="0" applyFont="1" applyFill="1" applyBorder="1" applyAlignment="1" applyProtection="1">
      <alignment horizontal="right" vertical="center" indent="1"/>
      <protection locked="0"/>
    </xf>
    <xf numFmtId="2" fontId="49" fillId="7" borderId="2" xfId="0" applyNumberFormat="1" applyFont="1" applyFill="1" applyBorder="1" applyAlignment="1" applyProtection="1">
      <alignment horizontal="center" vertical="center"/>
      <protection locked="0"/>
    </xf>
    <xf numFmtId="1" fontId="49" fillId="7" borderId="2" xfId="0" applyNumberFormat="1" applyFont="1" applyFill="1" applyBorder="1" applyAlignment="1" applyProtection="1">
      <alignment horizontal="center" vertical="center"/>
      <protection locked="0"/>
    </xf>
    <xf numFmtId="0" fontId="49" fillId="7" borderId="2" xfId="0" applyNumberFormat="1" applyFont="1" applyFill="1" applyBorder="1" applyAlignment="1" applyProtection="1">
      <alignment horizontal="center" vertical="center"/>
      <protection locked="0"/>
    </xf>
    <xf numFmtId="49" fontId="49" fillId="7" borderId="57" xfId="0" applyNumberFormat="1" applyFont="1" applyFill="1" applyBorder="1" applyAlignment="1" applyProtection="1">
      <alignment horizontal="center" vertical="center"/>
      <protection locked="0"/>
    </xf>
    <xf numFmtId="0" fontId="49" fillId="7" borderId="2" xfId="0" applyFont="1" applyFill="1" applyBorder="1" applyAlignment="1" applyProtection="1">
      <alignment horizontal="center"/>
      <protection locked="0"/>
    </xf>
    <xf numFmtId="177" fontId="33" fillId="0" borderId="33" xfId="0" applyNumberFormat="1" applyFont="1" applyFill="1" applyBorder="1" applyAlignment="1" applyProtection="1">
      <alignment horizontal="center" vertical="center"/>
      <protection locked="0"/>
    </xf>
    <xf numFmtId="14" fontId="29" fillId="0" borderId="46" xfId="0" applyNumberFormat="1" applyFont="1" applyFill="1" applyBorder="1" applyAlignment="1" applyProtection="1">
      <alignment horizontal="center" vertical="center"/>
      <protection locked="0"/>
    </xf>
    <xf numFmtId="167" fontId="34" fillId="0" borderId="0" xfId="0" applyNumberFormat="1" applyFont="1" applyFill="1" applyBorder="1" applyAlignment="1" applyProtection="1">
      <alignment horizontal="center" vertical="center"/>
      <protection locked="0"/>
    </xf>
    <xf numFmtId="14" fontId="46" fillId="0" borderId="0" xfId="0" applyNumberFormat="1" applyFont="1" applyFill="1" applyBorder="1" applyAlignment="1" applyProtection="1">
      <alignment horizontal="center" vertical="center"/>
      <protection locked="0"/>
    </xf>
    <xf numFmtId="0" fontId="34" fillId="0" borderId="33" xfId="0" applyFont="1" applyFill="1" applyBorder="1" applyAlignment="1" applyProtection="1">
      <alignment horizontal="center" vertical="center"/>
      <protection locked="0"/>
    </xf>
    <xf numFmtId="14" fontId="46" fillId="0" borderId="46" xfId="0" applyNumberFormat="1" applyFont="1" applyFill="1" applyBorder="1" applyAlignment="1" applyProtection="1">
      <alignment horizontal="center" vertical="center"/>
      <protection locked="0"/>
    </xf>
    <xf numFmtId="46" fontId="0" fillId="0" borderId="36" xfId="0" applyNumberFormat="1" applyFont="1" applyBorder="1" applyAlignment="1" applyProtection="1">
      <alignment horizontal="center" vertical="center"/>
      <protection locked="0"/>
    </xf>
    <xf numFmtId="14" fontId="33" fillId="0" borderId="33" xfId="0" applyNumberFormat="1" applyFont="1" applyFill="1" applyBorder="1" applyAlignment="1" applyProtection="1">
      <alignment horizontal="center" vertical="center"/>
      <protection locked="0"/>
    </xf>
    <xf numFmtId="1" fontId="7" fillId="0" borderId="35" xfId="1" applyFont="1" applyFill="1" applyBorder="1" applyProtection="1">
      <alignment horizontal="center" vertical="center"/>
      <protection locked="0"/>
    </xf>
    <xf numFmtId="49" fontId="49" fillId="7" borderId="2" xfId="0" applyNumberFormat="1" applyFont="1" applyFill="1" applyBorder="1" applyAlignment="1" applyProtection="1">
      <alignment horizontal="left" vertical="center" indent="1"/>
      <protection locked="0"/>
    </xf>
    <xf numFmtId="0" fontId="1" fillId="0" borderId="0" xfId="3" applyFill="1" applyBorder="1" applyAlignment="1" applyProtection="1">
      <alignment horizontal="center"/>
      <protection locked="0"/>
    </xf>
    <xf numFmtId="0" fontId="44" fillId="7" borderId="0" xfId="0" applyFont="1" applyFill="1" applyBorder="1" applyAlignment="1" applyProtection="1">
      <alignment horizontal="center"/>
      <protection locked="0"/>
    </xf>
    <xf numFmtId="0" fontId="41" fillId="7" borderId="0" xfId="4" applyBorder="1" applyProtection="1">
      <alignment horizontal="left" vertical="center"/>
      <protection locked="0"/>
    </xf>
    <xf numFmtId="185" fontId="48" fillId="7" borderId="2" xfId="0" applyNumberFormat="1" applyFont="1" applyFill="1" applyBorder="1" applyAlignment="1" applyProtection="1">
      <alignment horizontal="left" vertical="center"/>
      <protection locked="0"/>
    </xf>
    <xf numFmtId="0" fontId="34" fillId="0" borderId="45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right" vertical="center"/>
      <protection locked="0"/>
    </xf>
    <xf numFmtId="0" fontId="5" fillId="0" borderId="2" xfId="0" applyFont="1" applyBorder="1" applyAlignment="1" applyProtection="1">
      <alignment horizontal="right" vertical="center"/>
      <protection locked="0"/>
    </xf>
    <xf numFmtId="1" fontId="37" fillId="7" borderId="51" xfId="0" applyNumberFormat="1" applyFont="1" applyFill="1" applyBorder="1" applyAlignment="1" applyProtection="1">
      <alignment horizontal="center" vertical="center"/>
      <protection locked="0"/>
    </xf>
    <xf numFmtId="0" fontId="44" fillId="7" borderId="41" xfId="0" applyFont="1" applyFill="1" applyBorder="1" applyAlignment="1" applyProtection="1">
      <alignment horizontal="center"/>
      <protection locked="0"/>
    </xf>
    <xf numFmtId="0" fontId="44" fillId="7" borderId="63" xfId="0" applyFont="1" applyFill="1" applyBorder="1" applyAlignment="1" applyProtection="1">
      <alignment horizontal="center"/>
      <protection locked="0"/>
    </xf>
    <xf numFmtId="0" fontId="44" fillId="7" borderId="42" xfId="0" applyFont="1" applyFill="1" applyBorder="1" applyAlignment="1" applyProtection="1">
      <alignment horizontal="center"/>
      <protection locked="0"/>
    </xf>
    <xf numFmtId="2" fontId="50" fillId="8" borderId="2" xfId="0" applyNumberFormat="1" applyFont="1" applyFill="1" applyBorder="1" applyAlignment="1" applyProtection="1">
      <alignment horizontal="center" vertical="center"/>
      <protection locked="0"/>
    </xf>
    <xf numFmtId="4" fontId="51" fillId="8" borderId="2" xfId="0" applyNumberFormat="1" applyFont="1" applyFill="1" applyBorder="1" applyAlignment="1" applyProtection="1">
      <alignment horizontal="center" vertical="center"/>
      <protection locked="0"/>
    </xf>
    <xf numFmtId="181" fontId="49" fillId="8" borderId="2" xfId="0" applyNumberFormat="1" applyFont="1" applyFill="1" applyBorder="1" applyAlignment="1" applyProtection="1">
      <alignment horizontal="center" vertical="center"/>
      <protection locked="0"/>
    </xf>
    <xf numFmtId="4" fontId="49" fillId="8" borderId="2" xfId="0" applyNumberFormat="1" applyFont="1" applyFill="1" applyBorder="1" applyAlignment="1" applyProtection="1">
      <alignment horizontal="center" vertical="center"/>
      <protection locked="0"/>
    </xf>
    <xf numFmtId="49" fontId="49" fillId="8" borderId="2" xfId="0" applyNumberFormat="1" applyFont="1" applyFill="1" applyBorder="1" applyAlignment="1" applyProtection="1">
      <alignment horizontal="center" vertical="center"/>
      <protection locked="0"/>
    </xf>
    <xf numFmtId="2" fontId="49" fillId="8" borderId="47" xfId="0" applyNumberFormat="1" applyFont="1" applyFill="1" applyBorder="1" applyAlignment="1" applyProtection="1">
      <alignment horizontal="center" vertical="center"/>
      <protection locked="0"/>
    </xf>
    <xf numFmtId="2" fontId="50" fillId="8" borderId="56" xfId="0" applyNumberFormat="1" applyFont="1" applyFill="1" applyBorder="1" applyAlignment="1" applyProtection="1">
      <alignment horizontal="right" vertical="center" indent="3"/>
      <protection locked="0"/>
    </xf>
    <xf numFmtId="2" fontId="51" fillId="8" borderId="2" xfId="0" applyNumberFormat="1" applyFont="1" applyFill="1" applyBorder="1" applyAlignment="1" applyProtection="1">
      <alignment horizontal="center" vertical="center"/>
      <protection locked="0"/>
    </xf>
    <xf numFmtId="0" fontId="49" fillId="8" borderId="2" xfId="0" applyFont="1" applyFill="1" applyBorder="1" applyAlignment="1" applyProtection="1">
      <alignment horizontal="center" vertical="center"/>
      <protection locked="0"/>
    </xf>
    <xf numFmtId="0" fontId="52" fillId="7" borderId="2" xfId="0" applyNumberFormat="1" applyFont="1" applyFill="1" applyBorder="1" applyAlignment="1" applyProtection="1">
      <alignment horizontal="center" vertical="center"/>
      <protection locked="0"/>
    </xf>
    <xf numFmtId="1" fontId="55" fillId="7" borderId="64" xfId="0" applyNumberFormat="1" applyFont="1" applyFill="1" applyBorder="1" applyAlignment="1" applyProtection="1">
      <alignment horizontal="center" vertical="center"/>
      <protection locked="0"/>
    </xf>
    <xf numFmtId="177" fontId="1" fillId="0" borderId="0" xfId="3" applyNumberFormat="1" applyFill="1" applyProtection="1">
      <protection locked="0"/>
    </xf>
    <xf numFmtId="2" fontId="1" fillId="0" borderId="0" xfId="3" applyNumberFormat="1" applyFill="1" applyBorder="1" applyAlignment="1" applyProtection="1">
      <alignment horizontal="center" vertical="center"/>
      <protection locked="0"/>
    </xf>
    <xf numFmtId="4" fontId="1" fillId="0" borderId="0" xfId="3" applyNumberFormat="1" applyFill="1" applyBorder="1" applyAlignment="1" applyProtection="1">
      <alignment horizontal="center" vertical="center"/>
      <protection locked="0"/>
    </xf>
    <xf numFmtId="190" fontId="1" fillId="0" borderId="0" xfId="3" applyNumberFormat="1" applyFill="1" applyBorder="1" applyAlignment="1" applyProtection="1">
      <alignment horizontal="center" vertical="center"/>
      <protection locked="0"/>
    </xf>
    <xf numFmtId="49" fontId="1" fillId="0" borderId="0" xfId="3" applyNumberFormat="1" applyFill="1" applyBorder="1" applyAlignment="1" applyProtection="1">
      <alignment horizontal="center" vertical="center"/>
      <protection locked="0"/>
    </xf>
    <xf numFmtId="2" fontId="1" fillId="0" borderId="65" xfId="3" applyNumberFormat="1" applyFill="1" applyBorder="1" applyAlignment="1" applyProtection="1">
      <alignment horizontal="center" vertical="center"/>
      <protection locked="0"/>
    </xf>
    <xf numFmtId="0" fontId="1" fillId="0" borderId="0" xfId="3" applyFill="1" applyBorder="1" applyAlignment="1" applyProtection="1">
      <alignment horizontal="center" vertical="center"/>
      <protection locked="0"/>
    </xf>
    <xf numFmtId="49" fontId="1" fillId="0" borderId="0" xfId="3" applyNumberFormat="1" applyFill="1" applyBorder="1" applyAlignment="1" applyProtection="1">
      <alignment horizontal="left" vertical="center"/>
      <protection locked="0"/>
    </xf>
    <xf numFmtId="0" fontId="1" fillId="0" borderId="0" xfId="3" applyNumberFormat="1" applyFill="1" applyBorder="1" applyAlignment="1" applyProtection="1">
      <alignment horizontal="center" vertical="center"/>
      <protection locked="0"/>
    </xf>
    <xf numFmtId="0" fontId="1" fillId="0" borderId="66" xfId="3" applyFill="1" applyBorder="1" applyAlignment="1" applyProtection="1">
      <alignment horizontal="left" vertical="center" indent="1"/>
      <protection locked="0"/>
    </xf>
    <xf numFmtId="1" fontId="1" fillId="0" borderId="53" xfId="3" applyNumberFormat="1" applyFill="1" applyBorder="1" applyAlignment="1" applyProtection="1">
      <alignment horizontal="center" vertical="center"/>
      <protection locked="0"/>
    </xf>
    <xf numFmtId="1" fontId="7" fillId="0" borderId="0" xfId="1" applyFont="1" applyFill="1" applyBorder="1" applyProtection="1">
      <alignment horizontal="center" vertical="center"/>
      <protection locked="0"/>
    </xf>
    <xf numFmtId="0" fontId="30" fillId="0" borderId="0" xfId="0" applyFont="1" applyAlignment="1" applyProtection="1">
      <alignment horizontal="left" vertical="center"/>
      <protection locked="0"/>
    </xf>
    <xf numFmtId="1" fontId="43" fillId="0" borderId="2" xfId="1" applyFont="1" applyFill="1" applyProtection="1">
      <alignment horizontal="center" vertical="center"/>
      <protection locked="0"/>
    </xf>
    <xf numFmtId="1" fontId="43" fillId="0" borderId="47" xfId="1" applyFont="1" applyFill="1" applyBorder="1" applyProtection="1">
      <alignment horizontal="center" vertical="center"/>
      <protection locked="0"/>
    </xf>
    <xf numFmtId="1" fontId="43" fillId="0" borderId="49" xfId="1" applyFont="1" applyFill="1" applyBorder="1" applyProtection="1">
      <alignment horizontal="center" vertical="center"/>
      <protection locked="0"/>
    </xf>
    <xf numFmtId="1" fontId="43" fillId="0" borderId="50" xfId="1" applyFont="1" applyFill="1" applyBorder="1" applyProtection="1">
      <alignment horizontal="center" vertical="center"/>
      <protection locked="0"/>
    </xf>
    <xf numFmtId="0" fontId="57" fillId="0" borderId="0" xfId="0" applyFont="1" applyAlignment="1" applyProtection="1">
      <alignment horizontal="right" vertical="center"/>
    </xf>
    <xf numFmtId="1" fontId="7" fillId="0" borderId="24" xfId="1" applyFont="1" applyFill="1" applyBorder="1" applyProtection="1">
      <alignment horizontal="center" vertical="center"/>
      <protection locked="0"/>
    </xf>
    <xf numFmtId="1" fontId="7" fillId="0" borderId="67" xfId="1" applyFont="1" applyFill="1" applyBorder="1" applyProtection="1">
      <alignment horizontal="center" vertical="center"/>
      <protection locked="0"/>
    </xf>
    <xf numFmtId="1" fontId="7" fillId="0" borderId="34" xfId="1" applyFont="1" applyFill="1" applyBorder="1" applyProtection="1">
      <alignment horizontal="center" vertical="center"/>
      <protection locked="0"/>
    </xf>
    <xf numFmtId="1" fontId="7" fillId="0" borderId="68" xfId="1" applyFont="1" applyFill="1" applyBorder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0" fontId="0" fillId="0" borderId="71" xfId="0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73" xfId="0" applyBorder="1" applyAlignment="1" applyProtection="1">
      <alignment horizontal="center" vertical="center"/>
      <protection locked="0"/>
    </xf>
    <xf numFmtId="0" fontId="58" fillId="0" borderId="73" xfId="0" applyFont="1" applyBorder="1" applyAlignment="1" applyProtection="1">
      <alignment horizontal="center" vertical="center"/>
      <protection locked="0"/>
    </xf>
    <xf numFmtId="46" fontId="56" fillId="0" borderId="3" xfId="1" applyNumberFormat="1" applyFont="1" applyFill="1" applyBorder="1" applyAlignment="1" applyProtection="1">
      <alignment vertical="center"/>
      <protection locked="0"/>
    </xf>
    <xf numFmtId="46" fontId="56" fillId="0" borderId="1" xfId="1" applyNumberFormat="1" applyFont="1" applyFill="1" applyBorder="1" applyAlignment="1" applyProtection="1">
      <alignment vertical="center"/>
    </xf>
    <xf numFmtId="0" fontId="30" fillId="0" borderId="6" xfId="0" applyFont="1" applyBorder="1" applyAlignment="1" applyProtection="1">
      <alignment horizontal="right" vertical="center"/>
      <protection locked="0"/>
    </xf>
    <xf numFmtId="1" fontId="7" fillId="0" borderId="52" xfId="1" applyFont="1" applyFill="1" applyBorder="1" applyProtection="1">
      <alignment horizontal="center" vertical="center"/>
      <protection locked="0"/>
    </xf>
    <xf numFmtId="0" fontId="30" fillId="0" borderId="37" xfId="0" applyFont="1" applyBorder="1" applyAlignment="1" applyProtection="1">
      <alignment horizontal="right" vertical="center"/>
      <protection locked="0"/>
    </xf>
    <xf numFmtId="46" fontId="56" fillId="0" borderId="37" xfId="1" applyNumberFormat="1" applyFont="1" applyFill="1" applyBorder="1" applyAlignment="1" applyProtection="1">
      <alignment horizontal="right" vertical="center"/>
    </xf>
    <xf numFmtId="0" fontId="30" fillId="0" borderId="1" xfId="0" applyFont="1" applyBorder="1" applyAlignment="1" applyProtection="1">
      <alignment horizontal="center" vertical="center"/>
      <protection locked="0"/>
    </xf>
    <xf numFmtId="176" fontId="22" fillId="0" borderId="0" xfId="2" applyNumberFormat="1" applyFont="1" applyFill="1" applyAlignment="1" applyProtection="1">
      <alignment horizontal="right" vertical="center"/>
    </xf>
    <xf numFmtId="0" fontId="60" fillId="0" borderId="0" xfId="2" applyFont="1" applyBorder="1" applyAlignment="1" applyProtection="1">
      <alignment horizontal="center" vertical="top"/>
      <protection locked="0"/>
    </xf>
    <xf numFmtId="191" fontId="21" fillId="0" borderId="0" xfId="2" applyNumberFormat="1" applyFont="1" applyFill="1" applyAlignment="1" applyProtection="1">
      <alignment horizontal="left" vertical="center" indent="1"/>
    </xf>
    <xf numFmtId="0" fontId="9" fillId="0" borderId="24" xfId="2" applyFont="1" applyFill="1" applyBorder="1" applyAlignment="1" applyProtection="1">
      <alignment horizontal="center" vertical="center"/>
      <protection locked="0"/>
    </xf>
    <xf numFmtId="0" fontId="8" fillId="0" borderId="0" xfId="2" applyFont="1" applyAlignment="1" applyProtection="1">
      <alignment horizontal="left" vertical="center"/>
    </xf>
    <xf numFmtId="0" fontId="37" fillId="7" borderId="2" xfId="0" applyNumberFormat="1" applyFont="1" applyFill="1" applyBorder="1" applyAlignment="1" applyProtection="1">
      <alignment horizontal="left" vertical="center"/>
      <protection locked="0"/>
    </xf>
    <xf numFmtId="193" fontId="17" fillId="0" borderId="0" xfId="2" applyNumberFormat="1" applyFont="1" applyAlignment="1" applyProtection="1">
      <alignment horizontal="left" vertical="center"/>
      <protection locked="0"/>
    </xf>
    <xf numFmtId="0" fontId="9" fillId="0" borderId="0" xfId="2" applyFont="1" applyAlignment="1" applyProtection="1">
      <alignment horizontal="left" vertical="center"/>
      <protection locked="0"/>
    </xf>
    <xf numFmtId="0" fontId="9" fillId="0" borderId="0" xfId="2" applyFont="1" applyAlignment="1" applyProtection="1">
      <alignment horizontal="center"/>
      <protection locked="0"/>
    </xf>
    <xf numFmtId="46" fontId="56" fillId="0" borderId="54" xfId="1" applyNumberFormat="1" applyFont="1" applyFill="1" applyBorder="1" applyAlignment="1" applyProtection="1">
      <alignment horizontal="right" vertical="center"/>
    </xf>
    <xf numFmtId="0" fontId="30" fillId="0" borderId="37" xfId="0" applyFont="1" applyBorder="1" applyAlignment="1" applyProtection="1">
      <alignment horizontal="center" vertical="center"/>
      <protection locked="0"/>
    </xf>
    <xf numFmtId="0" fontId="30" fillId="0" borderId="54" xfId="0" applyFont="1" applyBorder="1" applyAlignment="1" applyProtection="1">
      <alignment horizontal="center" vertical="center"/>
      <protection locked="0"/>
    </xf>
    <xf numFmtId="0" fontId="54" fillId="14" borderId="61" xfId="0" applyFont="1" applyFill="1" applyBorder="1" applyAlignment="1" applyProtection="1">
      <alignment horizontal="center" vertical="center"/>
      <protection locked="0"/>
    </xf>
    <xf numFmtId="0" fontId="54" fillId="14" borderId="58" xfId="0" applyFont="1" applyFill="1" applyBorder="1" applyAlignment="1" applyProtection="1">
      <alignment horizontal="center" vertical="center"/>
      <protection locked="0"/>
    </xf>
    <xf numFmtId="0" fontId="54" fillId="14" borderId="60" xfId="0" applyFont="1" applyFill="1" applyBorder="1" applyAlignment="1" applyProtection="1">
      <alignment horizontal="center" vertical="center"/>
      <protection locked="0"/>
    </xf>
    <xf numFmtId="0" fontId="53" fillId="14" borderId="59" xfId="0" applyFont="1" applyFill="1" applyBorder="1" applyAlignment="1" applyProtection="1">
      <alignment horizontal="center" vertical="center"/>
      <protection locked="0"/>
    </xf>
    <xf numFmtId="0" fontId="53" fillId="14" borderId="58" xfId="0" applyFont="1" applyFill="1" applyBorder="1" applyAlignment="1" applyProtection="1">
      <alignment horizontal="center" vertical="center"/>
      <protection locked="0"/>
    </xf>
    <xf numFmtId="0" fontId="53" fillId="14" borderId="62" xfId="0" applyFont="1" applyFill="1" applyBorder="1" applyAlignment="1" applyProtection="1">
      <alignment horizontal="center" vertical="center"/>
      <protection locked="0"/>
    </xf>
    <xf numFmtId="46" fontId="56" fillId="0" borderId="37" xfId="1" applyNumberFormat="1" applyFont="1" applyFill="1" applyBorder="1" applyAlignment="1" applyProtection="1">
      <alignment horizontal="center" vertical="center"/>
      <protection locked="0"/>
    </xf>
    <xf numFmtId="46" fontId="56" fillId="0" borderId="54" xfId="1" applyNumberFormat="1" applyFont="1" applyFill="1" applyBorder="1" applyAlignment="1" applyProtection="1">
      <alignment horizontal="center" vertical="center"/>
      <protection locked="0"/>
    </xf>
    <xf numFmtId="46" fontId="56" fillId="0" borderId="5" xfId="1" applyNumberFormat="1" applyFont="1" applyFill="1" applyBorder="1" applyAlignment="1" applyProtection="1">
      <alignment horizontal="center" vertical="center"/>
      <protection locked="0"/>
    </xf>
    <xf numFmtId="165" fontId="56" fillId="0" borderId="0" xfId="1" applyNumberFormat="1" applyFont="1" applyFill="1" applyBorder="1" applyAlignment="1" applyProtection="1">
      <alignment horizontal="center" vertical="center"/>
      <protection locked="0"/>
    </xf>
    <xf numFmtId="0" fontId="61" fillId="0" borderId="6" xfId="2" applyFont="1" applyBorder="1" applyAlignment="1" applyProtection="1">
      <alignment horizontal="center"/>
      <protection locked="0"/>
    </xf>
    <xf numFmtId="0" fontId="61" fillId="0" borderId="4" xfId="2" applyFont="1" applyBorder="1" applyAlignment="1" applyProtection="1">
      <alignment horizontal="center"/>
      <protection locked="0"/>
    </xf>
    <xf numFmtId="0" fontId="61" fillId="0" borderId="5" xfId="2" applyFont="1" applyBorder="1" applyAlignment="1" applyProtection="1">
      <alignment horizontal="center"/>
      <protection locked="0"/>
    </xf>
    <xf numFmtId="173" fontId="31" fillId="0" borderId="0" xfId="2" applyNumberFormat="1" applyFont="1" applyFill="1" applyBorder="1" applyAlignment="1" applyProtection="1">
      <alignment horizontal="left" vertical="center"/>
    </xf>
    <xf numFmtId="175" fontId="14" fillId="0" borderId="15" xfId="2" applyNumberFormat="1" applyFont="1" applyBorder="1" applyAlignment="1" applyProtection="1">
      <alignment horizontal="left" vertical="center" indent="1"/>
    </xf>
    <xf numFmtId="175" fontId="14" fillId="0" borderId="27" xfId="2" applyNumberFormat="1" applyFont="1" applyBorder="1" applyAlignment="1" applyProtection="1">
      <alignment horizontal="left" vertical="center" indent="1"/>
    </xf>
    <xf numFmtId="0" fontId="63" fillId="0" borderId="0" xfId="2" applyFont="1" applyAlignment="1" applyProtection="1">
      <alignment horizontal="left" vertical="top" wrapText="1" indent="2"/>
      <protection locked="0"/>
    </xf>
    <xf numFmtId="0" fontId="63" fillId="0" borderId="0" xfId="2" applyFont="1" applyAlignment="1" applyProtection="1">
      <alignment horizontal="left" vertical="top" indent="2"/>
      <protection locked="0"/>
    </xf>
    <xf numFmtId="172" fontId="19" fillId="0" borderId="25" xfId="2" applyNumberFormat="1" applyFont="1" applyFill="1" applyBorder="1" applyAlignment="1" applyProtection="1">
      <alignment horizontal="left" vertical="center"/>
    </xf>
    <xf numFmtId="0" fontId="62" fillId="0" borderId="6" xfId="2" applyFont="1" applyBorder="1" applyAlignment="1" applyProtection="1">
      <alignment horizontal="center"/>
      <protection locked="0"/>
    </xf>
    <xf numFmtId="0" fontId="62" fillId="0" borderId="4" xfId="2" applyFont="1" applyBorder="1" applyAlignment="1" applyProtection="1">
      <alignment horizontal="center"/>
      <protection locked="0"/>
    </xf>
    <xf numFmtId="0" fontId="62" fillId="0" borderId="5" xfId="2" applyFont="1" applyBorder="1" applyAlignment="1" applyProtection="1">
      <alignment horizontal="center"/>
      <protection locked="0"/>
    </xf>
    <xf numFmtId="0" fontId="64" fillId="0" borderId="0" xfId="2" applyFont="1" applyAlignment="1" applyProtection="1">
      <alignment horizontal="left" vertical="top" wrapText="1" indent="2"/>
      <protection locked="0"/>
    </xf>
    <xf numFmtId="0" fontId="64" fillId="0" borderId="0" xfId="2" applyFont="1" applyAlignment="1" applyProtection="1">
      <alignment horizontal="left" vertical="top" indent="2"/>
      <protection locked="0"/>
    </xf>
    <xf numFmtId="194" fontId="0" fillId="0" borderId="36" xfId="0" applyNumberFormat="1" applyBorder="1" applyProtection="1">
      <protection locked="0"/>
    </xf>
    <xf numFmtId="195" fontId="0" fillId="0" borderId="36" xfId="0" applyNumberFormat="1" applyBorder="1" applyProtection="1">
      <protection locked="0"/>
    </xf>
    <xf numFmtId="196" fontId="0" fillId="0" borderId="36" xfId="0" applyNumberFormat="1" applyBorder="1" applyProtection="1">
      <protection locked="0"/>
    </xf>
    <xf numFmtId="197" fontId="0" fillId="0" borderId="1" xfId="0" applyNumberFormat="1" applyBorder="1" applyProtection="1">
      <protection locked="0"/>
    </xf>
    <xf numFmtId="14" fontId="9" fillId="0" borderId="0" xfId="2" applyNumberFormat="1" applyFont="1" applyBorder="1" applyProtection="1">
      <protection locked="0"/>
    </xf>
    <xf numFmtId="0" fontId="65" fillId="0" borderId="0" xfId="2" applyFont="1" applyBorder="1" applyAlignment="1" applyProtection="1">
      <alignment horizontal="left"/>
      <protection locked="0"/>
    </xf>
    <xf numFmtId="0" fontId="36" fillId="0" borderId="0" xfId="2" applyFont="1" applyBorder="1" applyAlignment="1" applyProtection="1">
      <alignment horizontal="left" vertical="center" indent="1"/>
      <protection locked="0"/>
    </xf>
    <xf numFmtId="0" fontId="68" fillId="0" borderId="0" xfId="2" applyFont="1" applyAlignment="1" applyProtection="1">
      <alignment horizontal="left" vertical="center" indent="1"/>
      <protection locked="0"/>
    </xf>
    <xf numFmtId="0" fontId="69" fillId="0" borderId="0" xfId="2" applyFont="1" applyAlignment="1" applyProtection="1">
      <alignment horizontal="left" vertical="center" indent="1"/>
      <protection locked="0"/>
    </xf>
    <xf numFmtId="200" fontId="67" fillId="0" borderId="1" xfId="2" applyNumberFormat="1" applyFont="1" applyFill="1" applyBorder="1" applyAlignment="1" applyProtection="1">
      <alignment horizontal="left" vertical="center"/>
    </xf>
    <xf numFmtId="0" fontId="66" fillId="0" borderId="0" xfId="2" applyFont="1" applyBorder="1" applyAlignment="1" applyProtection="1">
      <alignment horizontal="center" vertical="center"/>
    </xf>
    <xf numFmtId="0" fontId="17" fillId="0" borderId="74" xfId="2" applyFont="1" applyBorder="1" applyAlignment="1" applyProtection="1">
      <alignment horizontal="center" vertical="center"/>
      <protection locked="0"/>
    </xf>
    <xf numFmtId="192" fontId="17" fillId="0" borderId="75" xfId="2" applyNumberFormat="1" applyFont="1" applyBorder="1" applyAlignment="1" applyProtection="1">
      <alignment horizontal="left" vertical="center"/>
      <protection locked="0"/>
    </xf>
    <xf numFmtId="0" fontId="9" fillId="0" borderId="45" xfId="2" applyFont="1" applyBorder="1" applyProtection="1">
      <protection locked="0"/>
    </xf>
    <xf numFmtId="0" fontId="9" fillId="0" borderId="46" xfId="2" applyFont="1" applyBorder="1" applyProtection="1">
      <protection locked="0"/>
    </xf>
    <xf numFmtId="165" fontId="9" fillId="0" borderId="46" xfId="2" applyNumberFormat="1" applyFont="1" applyBorder="1" applyProtection="1">
      <protection locked="0"/>
    </xf>
    <xf numFmtId="0" fontId="17" fillId="0" borderId="45" xfId="2" applyFont="1" applyBorder="1" applyProtection="1">
      <protection locked="0"/>
    </xf>
    <xf numFmtId="165" fontId="9" fillId="0" borderId="76" xfId="2" applyNumberFormat="1" applyFont="1" applyBorder="1" applyProtection="1">
      <protection locked="0"/>
    </xf>
    <xf numFmtId="0" fontId="17" fillId="0" borderId="77" xfId="2" applyFont="1" applyBorder="1" applyProtection="1">
      <protection locked="0"/>
    </xf>
    <xf numFmtId="0" fontId="70" fillId="0" borderId="46" xfId="2" applyFont="1" applyBorder="1" applyAlignment="1" applyProtection="1">
      <alignment horizontal="center" vertical="top"/>
      <protection locked="0"/>
    </xf>
    <xf numFmtId="168" fontId="9" fillId="0" borderId="46" xfId="2" applyNumberFormat="1" applyFont="1" applyBorder="1" applyProtection="1">
      <protection locked="0"/>
    </xf>
  </cellXfs>
  <cellStyles count="9">
    <cellStyle name="20 % - Accent6" xfId="3" builtinId="50"/>
    <cellStyle name="Accent5 2" xfId="6"/>
    <cellStyle name="Adresse mail" xfId="4"/>
    <cellStyle name="Base donnée FIN" xfId="8"/>
    <cellStyle name="Base données Ecole" xfId="7"/>
    <cellStyle name="Nombre élèves" xfId="1"/>
    <cellStyle name="Normal" xfId="0" builtinId="0"/>
    <cellStyle name="Normal 4" xfId="5"/>
    <cellStyle name="Normal 5" xfId="2"/>
  </cellStyles>
  <dxfs count="14"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rgb="FFDEE7EE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606060"/>
      <color rgb="FF5A5A5A"/>
      <color rgb="FFFFFAD9"/>
      <color rgb="FFFFFBE5"/>
      <color rgb="FFFFF7D1"/>
      <color rgb="FFFFF2AF"/>
      <color rgb="FFFFDC2F"/>
      <color rgb="FFFFFDF3"/>
      <color rgb="FFFEF9DE"/>
      <color rgb="FFE7F0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0000"/>
  </sheetPr>
  <dimension ref="A1:XDV11"/>
  <sheetViews>
    <sheetView tabSelected="1" workbookViewId="0"/>
  </sheetViews>
  <sheetFormatPr baseColWidth="10" defaultColWidth="11.42578125" defaultRowHeight="12.75"/>
  <cols>
    <col min="1" max="1" width="51.140625" style="1" customWidth="1"/>
    <col min="2" max="2" width="14.85546875" style="1" customWidth="1"/>
    <col min="3" max="3" width="24" style="1" customWidth="1"/>
    <col min="4" max="4" width="24.28515625" style="1" customWidth="1"/>
    <col min="5" max="5" width="27.28515625" style="1" customWidth="1"/>
    <col min="6" max="6" width="22.42578125" style="1" customWidth="1"/>
    <col min="7" max="7" width="31.5703125" style="1" customWidth="1"/>
    <col min="8" max="8" width="28.140625" style="1" customWidth="1"/>
    <col min="9" max="9" width="38.7109375" style="1" customWidth="1"/>
    <col min="10" max="10" width="45" style="1" customWidth="1"/>
    <col min="11" max="11" width="25.85546875" style="1" customWidth="1"/>
    <col min="12" max="12" width="41.28515625" style="1" customWidth="1"/>
    <col min="13" max="13" width="10.28515625" style="1" customWidth="1"/>
    <col min="14" max="14" width="33.140625" style="1" customWidth="1"/>
    <col min="15" max="15" width="30" style="1" customWidth="1"/>
    <col min="16" max="16" width="22.7109375" style="1" customWidth="1"/>
    <col min="17" max="17" width="34.28515625" style="1" customWidth="1"/>
    <col min="18" max="18" width="22.85546875" style="1" customWidth="1"/>
    <col min="19" max="19" width="22.140625" style="1" customWidth="1"/>
    <col min="20" max="20" width="22" style="1" customWidth="1"/>
    <col min="21" max="21" width="25.7109375" style="1" customWidth="1"/>
    <col min="22" max="22" width="23.7109375" style="1" customWidth="1"/>
    <col min="23" max="23" width="32.42578125" style="1" customWidth="1"/>
    <col min="24" max="24" width="26.140625" style="1" customWidth="1"/>
    <col min="25" max="25" width="70.7109375" style="1" customWidth="1"/>
    <col min="26" max="26" width="24" style="1" customWidth="1"/>
    <col min="27" max="27" width="21.7109375" style="1" customWidth="1"/>
    <col min="28" max="28" width="58.85546875" style="1" customWidth="1"/>
    <col min="29" max="29" width="31.140625" style="1" customWidth="1"/>
    <col min="30" max="30" width="58.7109375" style="1" customWidth="1"/>
    <col min="31" max="31" width="25.42578125" style="1" customWidth="1"/>
    <col min="32" max="32" width="24.7109375" style="1" customWidth="1"/>
    <col min="33" max="33" width="90.85546875" style="1" customWidth="1"/>
    <col min="34" max="34" width="31" style="1" customWidth="1"/>
    <col min="35" max="35" width="72.28515625" style="1" customWidth="1"/>
    <col min="36" max="36" width="25.7109375" style="1" customWidth="1"/>
    <col min="37" max="37" width="50" style="1" customWidth="1"/>
    <col min="38" max="38" width="24.5703125" style="1" customWidth="1"/>
    <col min="39" max="39" width="19.42578125" style="1" customWidth="1"/>
    <col min="40" max="40" width="27.85546875" style="1" customWidth="1"/>
    <col min="41" max="41" width="19.140625" style="1" customWidth="1"/>
    <col min="42" max="42" width="27.5703125" style="1" customWidth="1"/>
    <col min="43" max="43" width="29.140625" style="1" customWidth="1"/>
    <col min="44" max="44" width="21.42578125" style="1" customWidth="1"/>
    <col min="45" max="45" width="23.28515625" style="1" customWidth="1"/>
    <col min="46" max="46" width="21" style="1" customWidth="1"/>
    <col min="47" max="47" width="15.85546875" style="1" customWidth="1"/>
    <col min="48" max="48" width="14.5703125" style="1" customWidth="1"/>
    <col min="49" max="49" width="17.7109375" style="1" customWidth="1"/>
    <col min="50" max="50" width="17.85546875" style="1" customWidth="1"/>
    <col min="51" max="51" width="14.7109375" style="1" customWidth="1"/>
    <col min="52" max="52" width="25" style="1" customWidth="1"/>
    <col min="53" max="53" width="23.42578125" style="1" customWidth="1"/>
    <col min="54" max="54" width="28" style="1" customWidth="1"/>
    <col min="55" max="55" width="15.28515625" style="1" customWidth="1"/>
    <col min="56" max="56" width="22.28515625" style="1" customWidth="1"/>
    <col min="57" max="57" width="22" style="1" customWidth="1"/>
    <col min="58" max="58" width="26.140625" style="1" customWidth="1"/>
    <col min="59" max="59" width="29.7109375" style="1" customWidth="1"/>
    <col min="60" max="60" width="69.5703125" style="1" customWidth="1"/>
    <col min="61" max="61" width="28" style="1" customWidth="1"/>
    <col min="62" max="62" width="29.85546875" style="1" customWidth="1"/>
    <col min="63" max="63" width="25.140625" style="1" customWidth="1"/>
    <col min="64" max="65" width="23.5703125" style="1" customWidth="1"/>
    <col min="66" max="66" width="24.28515625" style="1" customWidth="1"/>
    <col min="67" max="67" width="21.7109375" style="1" customWidth="1"/>
    <col min="68" max="68" width="25.140625" style="1" customWidth="1"/>
    <col min="69" max="69" width="25.7109375" style="1" customWidth="1"/>
    <col min="70" max="70" width="23.7109375" style="1" customWidth="1"/>
    <col min="71" max="71" width="32.42578125" style="1" customWidth="1"/>
    <col min="72" max="72" width="26.140625" style="1" customWidth="1"/>
    <col min="73" max="73" width="82.140625" style="1" customWidth="1"/>
    <col min="74" max="74" width="24" style="1" customWidth="1"/>
    <col min="75" max="75" width="22" style="1" customWidth="1"/>
    <col min="76" max="76" width="19.5703125" style="1" customWidth="1"/>
    <col min="77" max="77" width="33.85546875" style="1" customWidth="1"/>
    <col min="78" max="78" width="58.7109375" style="1" customWidth="1"/>
    <col min="79" max="79" width="25.42578125" style="1" customWidth="1"/>
    <col min="80" max="80" width="24.7109375" style="1" customWidth="1"/>
    <col min="81" max="81" width="66.140625" style="1" customWidth="1"/>
    <col min="82" max="82" width="29.28515625" style="1" customWidth="1"/>
    <col min="83" max="83" width="73.140625" style="1" customWidth="1"/>
    <col min="84" max="84" width="25.7109375" style="1" customWidth="1"/>
    <col min="85" max="85" width="77" style="1" customWidth="1"/>
    <col min="86" max="86" width="24.5703125" style="1" customWidth="1"/>
    <col min="87" max="87" width="19.42578125" style="1" customWidth="1"/>
    <col min="88" max="88" width="27.85546875" style="1" customWidth="1"/>
    <col min="89" max="89" width="19.140625" style="1" customWidth="1"/>
    <col min="90" max="90" width="27.5703125" style="1" customWidth="1"/>
    <col min="91" max="91" width="17.7109375" style="1" customWidth="1"/>
    <col min="92" max="92" width="17.85546875" style="1" customWidth="1"/>
    <col min="93" max="93" width="14.7109375" style="1" customWidth="1"/>
    <col min="94" max="94" width="25" style="1" customWidth="1"/>
    <col min="95" max="95" width="23.42578125" style="1" customWidth="1"/>
    <col min="96" max="96" width="28" style="1" customWidth="1"/>
    <col min="97" max="97" width="16.42578125" style="1" customWidth="1"/>
    <col min="98" max="98" width="19.42578125" style="1" customWidth="1"/>
    <col min="99" max="99" width="22.28515625" style="1" customWidth="1"/>
    <col min="100" max="100" width="22" style="1" customWidth="1"/>
    <col min="101" max="101" width="27.85546875" style="1" customWidth="1"/>
    <col min="102" max="102" width="29.5703125" style="1" customWidth="1"/>
    <col min="103" max="103" width="57.7109375" style="1" customWidth="1"/>
    <col min="104" max="104" width="26.140625" style="1" customWidth="1"/>
    <col min="105" max="105" width="24" style="1" customWidth="1"/>
    <col min="106" max="106" width="25.140625" style="1" customWidth="1"/>
    <col min="107" max="108" width="23.5703125" style="1" customWidth="1"/>
    <col min="109" max="109" width="29.85546875" style="1" customWidth="1"/>
    <col min="110" max="110" width="21.5703125" style="1" customWidth="1"/>
    <col min="111" max="111" width="13.42578125" style="1" customWidth="1"/>
    <col min="112" max="112" width="47.140625" style="1" customWidth="1"/>
    <col min="113" max="113" width="38.140625" style="1" customWidth="1"/>
    <col min="114" max="114" width="23.28515625" style="1" customWidth="1"/>
    <col min="115" max="115" width="32.28515625" style="1" customWidth="1"/>
    <col min="116" max="116" width="27.140625" style="1" customWidth="1"/>
    <col min="117" max="117" width="23.7109375" style="1" customWidth="1"/>
    <col min="118" max="118" width="21.42578125" style="1" customWidth="1"/>
    <col min="119" max="119" width="36.7109375" style="1" customWidth="1"/>
    <col min="120" max="120" width="23.28515625" style="1" customWidth="1"/>
    <col min="121" max="121" width="32.140625" style="1" customWidth="1"/>
    <col min="122" max="122" width="30" style="1" customWidth="1"/>
    <col min="123" max="123" width="24.140625" style="1" customWidth="1"/>
    <col min="124" max="124" width="29.85546875" style="1" customWidth="1"/>
    <col min="125" max="125" width="11.42578125" style="1"/>
    <col min="126" max="126" width="26.85546875" style="1" hidden="1" customWidth="1"/>
    <col min="127" max="127" width="22.140625" style="1" hidden="1" customWidth="1"/>
    <col min="128" max="128" width="22.85546875" style="1" hidden="1" customWidth="1"/>
    <col min="129" max="129" width="18.85546875" style="1" hidden="1" customWidth="1"/>
    <col min="130" max="130" width="4" style="99" customWidth="1"/>
    <col min="131" max="131" width="20.140625" style="1" hidden="1" customWidth="1"/>
    <col min="132" max="132" width="20.140625" style="98" hidden="1" customWidth="1"/>
    <col min="133" max="136" width="20.140625" style="1" hidden="1" customWidth="1"/>
    <col min="137" max="137" width="0" style="1" hidden="1" customWidth="1"/>
    <col min="138" max="138" width="12.7109375" style="1" hidden="1" customWidth="1"/>
    <col min="139" max="139" width="20.5703125" style="1" customWidth="1"/>
    <col min="140" max="140" width="14.42578125" style="1" customWidth="1"/>
    <col min="141" max="141" width="11.5703125" style="1" customWidth="1"/>
    <col min="142" max="142" width="11.7109375" style="1" customWidth="1"/>
    <col min="143" max="143" width="22.85546875" style="1" customWidth="1"/>
    <col min="144" max="144" width="15" style="1" customWidth="1"/>
    <col min="145" max="145" width="20" style="1" customWidth="1"/>
    <col min="146" max="146" width="21.85546875" style="1" customWidth="1"/>
    <col min="147" max="147" width="17.85546875" style="1" customWidth="1"/>
    <col min="148" max="148" width="31.5703125" style="1" bestFit="1" customWidth="1"/>
    <col min="149" max="151" width="11.42578125" style="1"/>
    <col min="152" max="152" width="28.85546875" style="1" bestFit="1" customWidth="1"/>
    <col min="153" max="155" width="11.42578125" style="1"/>
    <col min="156" max="156" width="30.5703125" style="1" bestFit="1" customWidth="1"/>
    <col min="157" max="159" width="11.42578125" style="1"/>
    <col min="160" max="160" width="30.85546875" style="1" bestFit="1" customWidth="1"/>
    <col min="161" max="163" width="11.42578125" style="1"/>
    <col min="164" max="164" width="27.85546875" style="1" bestFit="1" customWidth="1"/>
    <col min="165" max="167" width="11.42578125" style="1"/>
    <col min="168" max="168" width="27.5703125" style="1" bestFit="1" customWidth="1"/>
    <col min="169" max="171" width="11.42578125" style="1"/>
    <col min="172" max="172" width="27" style="1" bestFit="1" customWidth="1"/>
    <col min="173" max="175" width="11.42578125" style="1"/>
    <col min="176" max="176" width="25.85546875" style="1" bestFit="1" customWidth="1"/>
    <col min="177" max="179" width="11.42578125" style="1"/>
    <col min="180" max="180" width="25.7109375" style="1" bestFit="1" customWidth="1"/>
    <col min="181" max="183" width="11.42578125" style="1"/>
    <col min="184" max="184" width="25.5703125" style="1" bestFit="1" customWidth="1"/>
    <col min="185" max="187" width="11.42578125" style="1"/>
    <col min="188" max="188" width="23.42578125" style="1" customWidth="1"/>
    <col min="189" max="16384" width="11.42578125" style="1"/>
  </cols>
  <sheetData>
    <row r="1" spans="1:376 16324:16350" ht="29.25" customHeight="1">
      <c r="A1" s="294"/>
      <c r="B1" s="292"/>
      <c r="C1" s="292"/>
      <c r="D1" s="292"/>
      <c r="E1" s="292"/>
      <c r="F1" s="292"/>
      <c r="G1" s="292"/>
      <c r="H1" s="292"/>
      <c r="I1" s="292"/>
      <c r="J1" s="292"/>
      <c r="K1" s="292"/>
      <c r="P1" s="292"/>
      <c r="Q1" s="292"/>
      <c r="R1" s="301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2"/>
      <c r="AH1" s="292"/>
      <c r="AI1" s="292"/>
      <c r="AJ1" s="292"/>
      <c r="AK1" s="292"/>
      <c r="AL1" s="292"/>
      <c r="AM1" s="292"/>
      <c r="AN1" s="292"/>
      <c r="AO1" s="292"/>
      <c r="AP1" s="292"/>
      <c r="AQ1" s="292"/>
      <c r="AR1" s="292"/>
      <c r="AS1" s="292"/>
      <c r="AT1" s="292"/>
      <c r="AU1" s="292"/>
      <c r="AV1" s="292"/>
      <c r="AW1" s="292"/>
      <c r="AX1" s="292"/>
      <c r="AY1" s="292"/>
      <c r="AZ1" s="292"/>
      <c r="BA1" s="292"/>
      <c r="BB1" s="292"/>
      <c r="BC1" s="292"/>
      <c r="BD1" s="292"/>
      <c r="BE1" s="292"/>
      <c r="BF1" s="292"/>
      <c r="BG1" s="292"/>
      <c r="BH1" s="292"/>
      <c r="BI1" s="292"/>
      <c r="BJ1" s="292"/>
      <c r="BK1" s="292"/>
      <c r="BL1" s="292"/>
      <c r="BM1" s="292"/>
      <c r="BN1" s="292"/>
      <c r="BO1" s="292"/>
      <c r="BP1" s="292"/>
      <c r="BQ1" s="292"/>
      <c r="BR1" s="292"/>
      <c r="BS1" s="292"/>
      <c r="BT1" s="292"/>
      <c r="BU1" s="292"/>
      <c r="BV1" s="292"/>
      <c r="BW1" s="292"/>
      <c r="BX1" s="292"/>
      <c r="BY1" s="292"/>
      <c r="BZ1" s="292"/>
      <c r="CA1" s="292"/>
      <c r="CB1" s="292"/>
      <c r="CC1" s="292"/>
      <c r="CD1" s="292"/>
      <c r="CE1" s="292"/>
      <c r="CF1" s="292"/>
      <c r="CG1" s="292"/>
      <c r="CH1" s="292"/>
      <c r="CI1" s="292"/>
      <c r="CJ1" s="292"/>
      <c r="CK1" s="292"/>
      <c r="CL1" s="292"/>
      <c r="CM1" s="292"/>
      <c r="CN1" s="292"/>
      <c r="CO1" s="292"/>
      <c r="CP1" s="292"/>
      <c r="CQ1" s="292"/>
      <c r="CR1" s="292"/>
      <c r="CS1" s="292"/>
      <c r="CT1" s="292"/>
      <c r="CU1" s="292"/>
      <c r="CV1" s="292"/>
      <c r="CW1" s="292"/>
      <c r="CX1" s="292"/>
      <c r="CY1" s="292"/>
      <c r="CZ1" s="292"/>
      <c r="DA1" s="292"/>
      <c r="DB1" s="292"/>
      <c r="DC1" s="292"/>
      <c r="DD1" s="292"/>
      <c r="DE1" s="292"/>
      <c r="DF1" s="292"/>
      <c r="DG1" s="292"/>
      <c r="DH1" s="292"/>
      <c r="DI1" s="292"/>
      <c r="DJ1" s="292"/>
      <c r="DK1" s="292"/>
      <c r="DL1" s="292"/>
      <c r="DM1" s="292"/>
      <c r="DN1" s="292"/>
      <c r="DO1" s="292"/>
      <c r="DP1" s="292"/>
      <c r="DQ1" s="292"/>
      <c r="DR1" s="292"/>
      <c r="DS1" s="292"/>
      <c r="DT1" s="292"/>
      <c r="DU1" s="272"/>
      <c r="DV1" s="272"/>
      <c r="DW1" s="272"/>
      <c r="DX1" s="272"/>
      <c r="DY1" s="272"/>
      <c r="DZ1" s="272"/>
      <c r="EA1" s="99"/>
      <c r="EB1" s="209"/>
      <c r="EC1" s="99"/>
      <c r="ED1" s="99"/>
      <c r="EE1" s="99"/>
      <c r="EF1" s="99"/>
      <c r="EG1" s="99"/>
      <c r="EH1" s="99"/>
      <c r="EI1" s="99"/>
      <c r="EK1" s="306"/>
      <c r="EL1" s="307"/>
      <c r="EM1" s="295"/>
    </row>
    <row r="2" spans="1:376 16324:16350" ht="29.25" customHeight="1">
      <c r="A2" s="294"/>
      <c r="B2" s="272"/>
      <c r="C2" s="272"/>
      <c r="D2" s="272"/>
      <c r="E2" s="272"/>
      <c r="F2" s="272"/>
      <c r="G2" s="272"/>
      <c r="H2" s="272"/>
      <c r="I2" s="272"/>
      <c r="J2" s="272"/>
      <c r="K2" s="272"/>
      <c r="P2" s="272"/>
      <c r="Q2" s="272"/>
      <c r="R2" s="301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2"/>
      <c r="AQ2" s="272"/>
      <c r="AR2" s="272"/>
      <c r="AS2" s="272"/>
      <c r="AT2" s="292"/>
      <c r="AU2" s="292"/>
      <c r="AV2" s="292"/>
      <c r="AW2" s="292"/>
      <c r="AX2" s="292"/>
      <c r="AY2" s="292"/>
      <c r="AZ2" s="292"/>
      <c r="BA2" s="292"/>
      <c r="BB2" s="292"/>
      <c r="BC2" s="292"/>
      <c r="BD2" s="292"/>
      <c r="BE2" s="292"/>
      <c r="BF2" s="292"/>
      <c r="BG2" s="292"/>
      <c r="BH2" s="292"/>
      <c r="BI2" s="292"/>
      <c r="BJ2" s="292"/>
      <c r="BK2" s="292"/>
      <c r="BL2" s="292"/>
      <c r="BM2" s="292"/>
      <c r="BN2" s="292"/>
      <c r="BO2" s="292"/>
      <c r="BP2" s="292"/>
      <c r="BQ2" s="292"/>
      <c r="BR2" s="292"/>
      <c r="BS2" s="292"/>
      <c r="BT2" s="292"/>
      <c r="BU2" s="292"/>
      <c r="BV2" s="292"/>
      <c r="BW2" s="292"/>
      <c r="BX2" s="292"/>
      <c r="BY2" s="292"/>
      <c r="BZ2" s="292"/>
      <c r="CA2" s="292"/>
      <c r="CB2" s="292"/>
      <c r="CC2" s="292"/>
      <c r="CD2" s="292"/>
      <c r="CE2" s="292"/>
      <c r="CF2" s="292"/>
      <c r="CG2" s="292"/>
      <c r="CH2" s="292"/>
      <c r="CI2" s="292"/>
      <c r="CJ2" s="292"/>
      <c r="CK2" s="292"/>
      <c r="CL2" s="292"/>
      <c r="CM2" s="292"/>
      <c r="CN2" s="292"/>
      <c r="CO2" s="292"/>
      <c r="CP2" s="292"/>
      <c r="CQ2" s="292"/>
      <c r="CR2" s="292"/>
      <c r="CS2" s="292"/>
      <c r="CT2" s="292"/>
      <c r="CU2" s="292"/>
      <c r="CV2" s="292"/>
      <c r="CW2" s="292"/>
      <c r="CX2" s="292"/>
      <c r="CY2" s="292"/>
      <c r="CZ2" s="292"/>
      <c r="DA2" s="292"/>
      <c r="DB2" s="292"/>
      <c r="DC2" s="292"/>
      <c r="DD2" s="292"/>
      <c r="DE2" s="292"/>
      <c r="DF2" s="292"/>
      <c r="DG2" s="292"/>
      <c r="DH2" s="292"/>
      <c r="DI2" s="292"/>
      <c r="DJ2" s="292"/>
      <c r="DK2" s="292"/>
      <c r="DL2" s="292"/>
      <c r="DM2" s="292"/>
      <c r="DN2" s="292"/>
      <c r="DO2" s="292"/>
      <c r="DP2" s="292"/>
      <c r="DQ2" s="292"/>
      <c r="DR2" s="292"/>
      <c r="DS2" s="292"/>
      <c r="DT2" s="292"/>
      <c r="DU2" s="272"/>
      <c r="DV2" s="272"/>
      <c r="DW2" s="272"/>
      <c r="DX2" s="272"/>
      <c r="DY2" s="272"/>
      <c r="DZ2" s="272"/>
      <c r="EA2" s="99"/>
      <c r="EB2" s="209"/>
      <c r="EC2" s="99"/>
      <c r="ED2" s="99"/>
      <c r="EE2" s="99"/>
      <c r="EF2" s="99"/>
      <c r="EG2" s="99"/>
      <c r="EH2" s="99"/>
      <c r="EI2" s="99"/>
      <c r="EJ2" s="293"/>
      <c r="EK2" s="305"/>
      <c r="EL2" s="305"/>
      <c r="EM2" s="290"/>
    </row>
    <row r="3" spans="1:376 16324:16350" ht="28.5" customHeight="1">
      <c r="A3" s="278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41"/>
      <c r="M3" s="186"/>
      <c r="N3" s="272"/>
      <c r="O3" s="272"/>
      <c r="P3" s="272"/>
      <c r="Q3" s="272"/>
      <c r="R3" s="301"/>
      <c r="S3" s="272"/>
      <c r="T3" s="272"/>
      <c r="U3" s="272"/>
      <c r="V3" s="272"/>
      <c r="W3" s="272"/>
      <c r="X3" s="272"/>
      <c r="Y3" s="272"/>
      <c r="Z3" s="272"/>
      <c r="AA3" s="272"/>
      <c r="AB3" s="272"/>
      <c r="AC3" s="272"/>
      <c r="AD3" s="272"/>
      <c r="AE3" s="272"/>
      <c r="AF3" s="272"/>
      <c r="AG3" s="272"/>
      <c r="AH3" s="272"/>
      <c r="AI3" s="272"/>
      <c r="AJ3" s="272"/>
      <c r="AK3" s="272"/>
      <c r="AL3" s="272"/>
      <c r="AM3" s="272"/>
      <c r="AN3" s="272"/>
      <c r="AO3" s="272"/>
      <c r="AP3" s="272"/>
      <c r="AQ3" s="272"/>
      <c r="AR3" s="272"/>
      <c r="AS3" s="272"/>
      <c r="AT3" s="292"/>
      <c r="AU3" s="292"/>
      <c r="AV3" s="292"/>
      <c r="AW3" s="292"/>
      <c r="AX3" s="292"/>
      <c r="AY3" s="292"/>
      <c r="AZ3" s="292"/>
      <c r="BA3" s="292"/>
      <c r="BB3" s="292"/>
      <c r="BC3" s="292"/>
      <c r="BD3" s="292"/>
      <c r="BE3" s="292"/>
      <c r="BF3" s="292"/>
      <c r="BG3" s="292"/>
      <c r="BH3" s="292"/>
      <c r="BI3" s="292"/>
      <c r="BJ3" s="292"/>
      <c r="BK3" s="292"/>
      <c r="BL3" s="292"/>
      <c r="BM3" s="292"/>
      <c r="BN3" s="292"/>
      <c r="BO3" s="292"/>
      <c r="BP3" s="292"/>
      <c r="BQ3" s="292"/>
      <c r="BR3" s="292"/>
      <c r="BS3" s="292"/>
      <c r="BT3" s="292"/>
      <c r="BU3" s="292"/>
      <c r="BV3" s="292"/>
      <c r="BW3" s="292"/>
      <c r="BX3" s="292"/>
      <c r="BY3" s="292"/>
      <c r="BZ3" s="292"/>
      <c r="CA3" s="292"/>
      <c r="CB3" s="292"/>
      <c r="CC3" s="292"/>
      <c r="CD3" s="292"/>
      <c r="CE3" s="292"/>
      <c r="CF3" s="292"/>
      <c r="CG3" s="292"/>
      <c r="CH3" s="292"/>
      <c r="CI3" s="292"/>
      <c r="CJ3" s="292"/>
      <c r="CK3" s="292"/>
      <c r="CL3" s="292"/>
      <c r="CM3" s="292"/>
      <c r="CN3" s="292"/>
      <c r="CO3" s="292"/>
      <c r="CP3" s="292"/>
      <c r="CQ3" s="292"/>
      <c r="CR3" s="292"/>
      <c r="CS3" s="292"/>
      <c r="CT3" s="292"/>
      <c r="CU3" s="292"/>
      <c r="CV3" s="292"/>
      <c r="CW3" s="292"/>
      <c r="CX3" s="292"/>
      <c r="CY3" s="292"/>
      <c r="CZ3" s="292"/>
      <c r="DA3" s="292"/>
      <c r="DB3" s="292"/>
      <c r="DC3" s="292"/>
      <c r="DD3" s="292"/>
      <c r="DE3" s="292"/>
      <c r="DF3" s="292"/>
      <c r="DG3" s="292"/>
      <c r="DH3" s="292"/>
      <c r="DI3" s="292"/>
      <c r="DJ3" s="292"/>
      <c r="DK3" s="292"/>
      <c r="DL3" s="292"/>
      <c r="DM3" s="292"/>
      <c r="DN3" s="292"/>
      <c r="DO3" s="292"/>
      <c r="DP3" s="292"/>
      <c r="DQ3" s="292"/>
      <c r="DR3" s="292"/>
      <c r="DS3" s="292"/>
      <c r="DT3" s="292"/>
      <c r="DU3" s="272"/>
      <c r="DV3" s="272"/>
      <c r="DW3" s="272"/>
      <c r="DX3" s="272"/>
      <c r="DY3" s="272"/>
      <c r="DZ3" s="272"/>
      <c r="EA3" s="99"/>
      <c r="EB3" s="209"/>
      <c r="EC3" s="99"/>
      <c r="ED3" s="99"/>
      <c r="EE3" s="99"/>
      <c r="EF3" s="99"/>
      <c r="EG3" s="99"/>
      <c r="EH3" s="99"/>
      <c r="EI3" s="99"/>
      <c r="EJ3" s="291"/>
      <c r="EK3" s="305"/>
      <c r="EL3" s="305"/>
      <c r="EM3" s="290"/>
      <c r="EN3" s="289"/>
      <c r="ER3" s="288" t="s">
        <v>156</v>
      </c>
      <c r="ES3" s="285" t="s">
        <v>146</v>
      </c>
      <c r="ET3" s="284" t="s">
        <v>145</v>
      </c>
      <c r="EU3" s="287" t="s">
        <v>144</v>
      </c>
      <c r="EV3" s="288" t="s">
        <v>155</v>
      </c>
      <c r="EW3" s="285" t="s">
        <v>146</v>
      </c>
      <c r="EX3" s="284" t="s">
        <v>145</v>
      </c>
      <c r="EY3" s="287" t="s">
        <v>144</v>
      </c>
      <c r="EZ3" s="288" t="s">
        <v>154</v>
      </c>
      <c r="FA3" s="285" t="s">
        <v>146</v>
      </c>
      <c r="FB3" s="284" t="s">
        <v>145</v>
      </c>
      <c r="FC3" s="287" t="s">
        <v>144</v>
      </c>
      <c r="FD3" s="288" t="s">
        <v>153</v>
      </c>
      <c r="FE3" s="285" t="s">
        <v>146</v>
      </c>
      <c r="FF3" s="284" t="s">
        <v>145</v>
      </c>
      <c r="FG3" s="287" t="s">
        <v>144</v>
      </c>
      <c r="FH3" s="288" t="s">
        <v>152</v>
      </c>
      <c r="FI3" s="285" t="s">
        <v>146</v>
      </c>
      <c r="FJ3" s="284" t="s">
        <v>145</v>
      </c>
      <c r="FK3" s="287" t="s">
        <v>144</v>
      </c>
      <c r="FL3" s="288" t="s">
        <v>151</v>
      </c>
      <c r="FM3" s="285" t="s">
        <v>146</v>
      </c>
      <c r="FN3" s="284" t="s">
        <v>145</v>
      </c>
      <c r="FO3" s="287" t="s">
        <v>144</v>
      </c>
      <c r="FP3" s="288" t="s">
        <v>150</v>
      </c>
      <c r="FQ3" s="285" t="s">
        <v>146</v>
      </c>
      <c r="FR3" s="284" t="s">
        <v>145</v>
      </c>
      <c r="FS3" s="287" t="s">
        <v>144</v>
      </c>
      <c r="FT3" s="288" t="s">
        <v>149</v>
      </c>
      <c r="FU3" s="285" t="s">
        <v>146</v>
      </c>
      <c r="FV3" s="284" t="s">
        <v>145</v>
      </c>
      <c r="FW3" s="287" t="s">
        <v>144</v>
      </c>
      <c r="FX3" s="288" t="s">
        <v>148</v>
      </c>
      <c r="FY3" s="285" t="s">
        <v>146</v>
      </c>
      <c r="FZ3" s="284" t="s">
        <v>145</v>
      </c>
      <c r="GA3" s="287" t="s">
        <v>144</v>
      </c>
      <c r="GB3" s="288" t="s">
        <v>147</v>
      </c>
      <c r="GC3" s="285" t="s">
        <v>146</v>
      </c>
      <c r="GD3" s="284" t="s">
        <v>145</v>
      </c>
      <c r="GE3" s="287" t="s">
        <v>144</v>
      </c>
      <c r="GF3" s="286"/>
      <c r="GG3" s="285"/>
      <c r="GH3" s="284"/>
      <c r="GI3" s="283"/>
    </row>
    <row r="4" spans="1:376 16324:16350" ht="28.5" customHeight="1">
      <c r="A4" s="278"/>
      <c r="B4" s="272"/>
      <c r="C4" s="272">
        <v>2</v>
      </c>
      <c r="D4" s="272">
        <v>3</v>
      </c>
      <c r="E4" s="272">
        <v>4</v>
      </c>
      <c r="F4" s="272">
        <v>5</v>
      </c>
      <c r="G4" s="272">
        <v>6</v>
      </c>
      <c r="H4" s="272">
        <v>7</v>
      </c>
      <c r="I4" s="272">
        <v>8</v>
      </c>
      <c r="J4" s="272">
        <v>9</v>
      </c>
      <c r="K4" s="272">
        <v>10</v>
      </c>
      <c r="L4" s="272">
        <v>11</v>
      </c>
      <c r="M4" s="272">
        <v>12</v>
      </c>
      <c r="N4" s="272">
        <v>13</v>
      </c>
      <c r="O4" s="272">
        <v>14</v>
      </c>
      <c r="P4" s="272">
        <v>15</v>
      </c>
      <c r="Q4" s="272">
        <v>16</v>
      </c>
      <c r="R4" s="272">
        <v>17</v>
      </c>
      <c r="S4" s="272">
        <v>18</v>
      </c>
      <c r="T4" s="272">
        <v>19</v>
      </c>
      <c r="U4" s="272">
        <v>20</v>
      </c>
      <c r="V4" s="272">
        <v>21</v>
      </c>
      <c r="W4" s="272">
        <v>22</v>
      </c>
      <c r="X4" s="272">
        <v>23</v>
      </c>
      <c r="Y4" s="272">
        <v>24</v>
      </c>
      <c r="Z4" s="272">
        <v>25</v>
      </c>
      <c r="AA4" s="272">
        <v>26</v>
      </c>
      <c r="AB4" s="272">
        <v>27</v>
      </c>
      <c r="AC4" s="272">
        <v>28</v>
      </c>
      <c r="AD4" s="272">
        <v>29</v>
      </c>
      <c r="AE4" s="272">
        <v>30</v>
      </c>
      <c r="AF4" s="272">
        <v>31</v>
      </c>
      <c r="AG4" s="272">
        <v>32</v>
      </c>
      <c r="AH4" s="272">
        <v>33</v>
      </c>
      <c r="AI4" s="272">
        <v>34</v>
      </c>
      <c r="AJ4" s="272">
        <v>35</v>
      </c>
      <c r="AK4" s="272">
        <v>36</v>
      </c>
      <c r="AL4" s="272">
        <v>37</v>
      </c>
      <c r="AM4" s="272">
        <v>38</v>
      </c>
      <c r="AN4" s="272">
        <v>39</v>
      </c>
      <c r="AO4" s="272">
        <v>40</v>
      </c>
      <c r="AP4" s="272">
        <v>41</v>
      </c>
      <c r="AQ4" s="272">
        <v>42</v>
      </c>
      <c r="AR4" s="272">
        <v>43</v>
      </c>
      <c r="AS4" s="272">
        <v>44</v>
      </c>
      <c r="AT4" s="272">
        <v>45</v>
      </c>
      <c r="AU4" s="272">
        <v>46</v>
      </c>
      <c r="AV4" s="272">
        <v>47</v>
      </c>
      <c r="AW4" s="272">
        <v>48</v>
      </c>
      <c r="AX4" s="272">
        <v>49</v>
      </c>
      <c r="AY4" s="272">
        <v>50</v>
      </c>
      <c r="AZ4" s="272">
        <v>51</v>
      </c>
      <c r="BA4" s="272">
        <v>52</v>
      </c>
      <c r="BB4" s="272">
        <v>53</v>
      </c>
      <c r="BC4" s="272">
        <v>54</v>
      </c>
      <c r="BD4" s="272">
        <v>55</v>
      </c>
      <c r="BE4" s="272">
        <v>56</v>
      </c>
      <c r="BF4" s="272">
        <v>57</v>
      </c>
      <c r="BG4" s="272">
        <v>58</v>
      </c>
      <c r="BH4" s="272">
        <v>59</v>
      </c>
      <c r="BI4" s="272">
        <v>60</v>
      </c>
      <c r="BJ4" s="272">
        <v>61</v>
      </c>
      <c r="BK4" s="272">
        <v>62</v>
      </c>
      <c r="BL4" s="272">
        <v>63</v>
      </c>
      <c r="BM4" s="272">
        <v>64</v>
      </c>
      <c r="BN4" s="272">
        <v>65</v>
      </c>
      <c r="BO4" s="272">
        <v>66</v>
      </c>
      <c r="BP4" s="272">
        <v>67</v>
      </c>
      <c r="BQ4" s="272">
        <v>68</v>
      </c>
      <c r="BR4" s="272">
        <v>69</v>
      </c>
      <c r="BS4" s="272">
        <v>70</v>
      </c>
      <c r="BT4" s="272">
        <v>71</v>
      </c>
      <c r="BU4" s="272">
        <v>72</v>
      </c>
      <c r="BV4" s="272">
        <v>73</v>
      </c>
      <c r="BW4" s="272">
        <v>74</v>
      </c>
      <c r="BX4" s="272">
        <v>75</v>
      </c>
      <c r="BY4" s="272">
        <v>76</v>
      </c>
      <c r="BZ4" s="272">
        <v>77</v>
      </c>
      <c r="CA4" s="272">
        <v>78</v>
      </c>
      <c r="CB4" s="272">
        <v>79</v>
      </c>
      <c r="CC4" s="272">
        <v>80</v>
      </c>
      <c r="CD4" s="272">
        <v>81</v>
      </c>
      <c r="CE4" s="272">
        <v>82</v>
      </c>
      <c r="CF4" s="272">
        <v>83</v>
      </c>
      <c r="CG4" s="272">
        <v>84</v>
      </c>
      <c r="CH4" s="272">
        <v>85</v>
      </c>
      <c r="CI4" s="272">
        <v>86</v>
      </c>
      <c r="CJ4" s="272">
        <v>87</v>
      </c>
      <c r="CK4" s="272">
        <v>88</v>
      </c>
      <c r="CL4" s="272">
        <v>89</v>
      </c>
      <c r="CM4" s="272">
        <v>90</v>
      </c>
      <c r="CN4" s="272">
        <v>91</v>
      </c>
      <c r="CO4" s="272">
        <v>92</v>
      </c>
      <c r="CP4" s="272">
        <v>93</v>
      </c>
      <c r="CQ4" s="272">
        <v>94</v>
      </c>
      <c r="CR4" s="272">
        <v>95</v>
      </c>
      <c r="CS4" s="272">
        <v>96</v>
      </c>
      <c r="CT4" s="272">
        <v>97</v>
      </c>
      <c r="CU4" s="272">
        <v>98</v>
      </c>
      <c r="CV4" s="272">
        <v>99</v>
      </c>
      <c r="CW4" s="272">
        <v>100</v>
      </c>
      <c r="CX4" s="272">
        <v>101</v>
      </c>
      <c r="CY4" s="272">
        <v>102</v>
      </c>
      <c r="CZ4" s="272">
        <v>103</v>
      </c>
      <c r="DA4" s="272">
        <v>104</v>
      </c>
      <c r="DB4" s="272">
        <v>105</v>
      </c>
      <c r="DC4" s="272">
        <v>106</v>
      </c>
      <c r="DD4" s="272">
        <v>107</v>
      </c>
      <c r="DE4" s="272">
        <v>108</v>
      </c>
      <c r="DF4" s="272">
        <v>109</v>
      </c>
      <c r="DG4" s="272">
        <v>110</v>
      </c>
      <c r="DH4" s="272">
        <v>111</v>
      </c>
      <c r="DI4" s="272">
        <v>112</v>
      </c>
      <c r="DJ4" s="272">
        <v>113</v>
      </c>
      <c r="DK4" s="272">
        <v>114</v>
      </c>
      <c r="DL4" s="272">
        <v>115</v>
      </c>
      <c r="DM4" s="272">
        <v>116</v>
      </c>
      <c r="DN4" s="272">
        <v>117</v>
      </c>
      <c r="DO4" s="272">
        <v>118</v>
      </c>
      <c r="DP4" s="272">
        <v>119</v>
      </c>
      <c r="DQ4" s="272">
        <v>120</v>
      </c>
      <c r="DR4" s="272">
        <v>121</v>
      </c>
      <c r="DS4" s="272">
        <v>122</v>
      </c>
      <c r="DT4" s="272">
        <v>123</v>
      </c>
      <c r="DU4" s="272">
        <v>124</v>
      </c>
      <c r="DV4" s="272">
        <v>125</v>
      </c>
      <c r="DW4" s="272">
        <v>126</v>
      </c>
      <c r="DX4" s="272">
        <v>127</v>
      </c>
      <c r="DY4" s="272">
        <v>128</v>
      </c>
      <c r="DZ4" s="272">
        <v>129</v>
      </c>
      <c r="EA4" s="272">
        <v>130</v>
      </c>
      <c r="EB4" s="272">
        <v>131</v>
      </c>
      <c r="EC4" s="272">
        <v>132</v>
      </c>
      <c r="ED4" s="272">
        <v>133</v>
      </c>
      <c r="EE4" s="272">
        <v>134</v>
      </c>
      <c r="EF4" s="272">
        <v>135</v>
      </c>
      <c r="EG4" s="272">
        <v>136</v>
      </c>
      <c r="EH4" s="272">
        <v>137</v>
      </c>
      <c r="EI4" s="272">
        <v>138</v>
      </c>
      <c r="EJ4" s="272">
        <v>139</v>
      </c>
      <c r="EK4" s="272">
        <v>140</v>
      </c>
      <c r="EL4" s="272">
        <v>141</v>
      </c>
      <c r="EM4" s="272">
        <v>142</v>
      </c>
      <c r="EN4" s="272">
        <v>143</v>
      </c>
      <c r="EO4" s="272">
        <v>144</v>
      </c>
      <c r="EP4" s="272">
        <v>145</v>
      </c>
      <c r="EQ4" s="272">
        <v>146</v>
      </c>
      <c r="ER4" s="280">
        <v>147</v>
      </c>
      <c r="ES4" s="282">
        <v>148</v>
      </c>
      <c r="ET4" s="281">
        <v>149</v>
      </c>
      <c r="EU4" s="280">
        <v>150</v>
      </c>
      <c r="EV4" s="279">
        <v>151</v>
      </c>
      <c r="EW4" s="282">
        <v>152</v>
      </c>
      <c r="EX4" s="281">
        <v>153</v>
      </c>
      <c r="EY4" s="280">
        <v>154</v>
      </c>
      <c r="EZ4" s="279">
        <v>155</v>
      </c>
      <c r="FA4" s="282">
        <v>156</v>
      </c>
      <c r="FB4" s="281">
        <v>157</v>
      </c>
      <c r="FC4" s="280">
        <v>158</v>
      </c>
      <c r="FD4" s="279">
        <v>159</v>
      </c>
      <c r="FE4" s="282">
        <v>160</v>
      </c>
      <c r="FF4" s="281">
        <v>161</v>
      </c>
      <c r="FG4" s="280">
        <v>162</v>
      </c>
      <c r="FH4" s="279">
        <v>163</v>
      </c>
      <c r="FI4" s="282">
        <v>164</v>
      </c>
      <c r="FJ4" s="281">
        <v>165</v>
      </c>
      <c r="FK4" s="280">
        <v>166</v>
      </c>
      <c r="FL4" s="279">
        <v>167</v>
      </c>
      <c r="FM4" s="282">
        <v>168</v>
      </c>
      <c r="FN4" s="281">
        <v>169</v>
      </c>
      <c r="FO4" s="280">
        <v>170</v>
      </c>
      <c r="FP4" s="279">
        <v>171</v>
      </c>
      <c r="FQ4" s="282">
        <v>172</v>
      </c>
      <c r="FR4" s="281">
        <v>173</v>
      </c>
      <c r="FS4" s="280">
        <v>174</v>
      </c>
      <c r="FT4" s="279">
        <v>175</v>
      </c>
      <c r="FU4" s="282">
        <v>176</v>
      </c>
      <c r="FV4" s="281">
        <v>177</v>
      </c>
      <c r="FW4" s="280">
        <v>178</v>
      </c>
      <c r="FX4" s="279">
        <v>179</v>
      </c>
      <c r="FY4" s="282">
        <v>180</v>
      </c>
      <c r="FZ4" s="281">
        <v>181</v>
      </c>
      <c r="GA4" s="280">
        <v>182</v>
      </c>
      <c r="GB4" s="279">
        <v>183</v>
      </c>
      <c r="GC4" s="282">
        <v>184</v>
      </c>
      <c r="GD4" s="281">
        <v>185</v>
      </c>
      <c r="GE4" s="280">
        <v>186</v>
      </c>
      <c r="GF4" s="279">
        <v>187</v>
      </c>
      <c r="GG4" s="272">
        <v>188</v>
      </c>
      <c r="GH4" s="272">
        <v>189</v>
      </c>
      <c r="GI4" s="272">
        <v>190</v>
      </c>
      <c r="GJ4" s="272">
        <v>191</v>
      </c>
      <c r="GK4" s="272">
        <v>192</v>
      </c>
      <c r="GL4" s="272">
        <v>193</v>
      </c>
      <c r="GM4" s="272">
        <v>194</v>
      </c>
      <c r="GN4" s="272">
        <v>195</v>
      </c>
      <c r="GO4" s="272">
        <v>196</v>
      </c>
      <c r="GP4" s="272">
        <v>197</v>
      </c>
      <c r="GQ4" s="272">
        <v>198</v>
      </c>
      <c r="GR4" s="272">
        <v>199</v>
      </c>
      <c r="GS4" s="272">
        <v>200</v>
      </c>
      <c r="GT4" s="272">
        <v>201</v>
      </c>
      <c r="GU4" s="272">
        <v>202</v>
      </c>
      <c r="GV4" s="272">
        <v>203</v>
      </c>
      <c r="GW4" s="272">
        <v>204</v>
      </c>
      <c r="GX4" s="272">
        <v>205</v>
      </c>
      <c r="GY4" s="272">
        <v>206</v>
      </c>
      <c r="GZ4" s="272">
        <v>207</v>
      </c>
      <c r="HA4" s="272">
        <v>208</v>
      </c>
      <c r="HB4" s="272">
        <v>209</v>
      </c>
      <c r="HC4" s="272">
        <v>210</v>
      </c>
      <c r="HD4" s="272">
        <v>211</v>
      </c>
      <c r="HE4" s="272">
        <v>212</v>
      </c>
      <c r="HF4" s="272">
        <v>213</v>
      </c>
      <c r="HG4" s="272">
        <v>214</v>
      </c>
      <c r="HH4" s="272">
        <v>215</v>
      </c>
      <c r="HI4" s="272">
        <v>216</v>
      </c>
      <c r="HJ4" s="272">
        <v>217</v>
      </c>
      <c r="HK4" s="272">
        <v>218</v>
      </c>
      <c r="HL4" s="272">
        <v>219</v>
      </c>
      <c r="HM4" s="272">
        <v>220</v>
      </c>
      <c r="HN4" s="272">
        <v>221</v>
      </c>
      <c r="HO4" s="272">
        <v>222</v>
      </c>
      <c r="HP4" s="272">
        <v>223</v>
      </c>
      <c r="HQ4" s="272">
        <v>224</v>
      </c>
      <c r="HR4" s="272">
        <v>225</v>
      </c>
      <c r="HS4" s="272">
        <v>226</v>
      </c>
      <c r="HT4" s="272">
        <v>227</v>
      </c>
      <c r="HU4" s="272">
        <v>228</v>
      </c>
      <c r="HV4" s="272">
        <v>229</v>
      </c>
      <c r="HW4" s="272">
        <v>230</v>
      </c>
      <c r="HX4" s="272">
        <v>231</v>
      </c>
      <c r="HY4" s="272">
        <v>232</v>
      </c>
      <c r="HZ4" s="272">
        <v>233</v>
      </c>
      <c r="IA4" s="272">
        <v>234</v>
      </c>
      <c r="IB4" s="272">
        <v>235</v>
      </c>
      <c r="IC4" s="272">
        <v>236</v>
      </c>
      <c r="ID4" s="272">
        <v>237</v>
      </c>
      <c r="IE4" s="272">
        <v>238</v>
      </c>
      <c r="IF4" s="272">
        <v>239</v>
      </c>
      <c r="IG4" s="272">
        <v>240</v>
      </c>
      <c r="IH4" s="272">
        <v>241</v>
      </c>
      <c r="II4" s="272">
        <v>242</v>
      </c>
      <c r="IJ4" s="272">
        <v>243</v>
      </c>
      <c r="IK4" s="272">
        <v>244</v>
      </c>
      <c r="IL4" s="272">
        <v>245</v>
      </c>
      <c r="IM4" s="272">
        <v>246</v>
      </c>
      <c r="IN4" s="272">
        <v>247</v>
      </c>
      <c r="IO4" s="272">
        <v>248</v>
      </c>
      <c r="IP4" s="272">
        <v>249</v>
      </c>
      <c r="IQ4" s="272">
        <v>250</v>
      </c>
      <c r="IR4" s="272">
        <v>251</v>
      </c>
      <c r="IS4" s="272">
        <v>252</v>
      </c>
      <c r="IT4" s="272">
        <v>253</v>
      </c>
      <c r="IU4" s="272">
        <v>254</v>
      </c>
      <c r="IV4" s="272">
        <v>255</v>
      </c>
      <c r="IW4" s="272">
        <v>256</v>
      </c>
      <c r="IX4" s="272">
        <v>257</v>
      </c>
    </row>
    <row r="5" spans="1:376 16324:16350" ht="42" customHeight="1">
      <c r="A5" s="278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301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7"/>
      <c r="DO5" s="276"/>
      <c r="DP5" s="275"/>
      <c r="DQ5" s="274"/>
      <c r="DR5" s="274"/>
      <c r="DS5" s="274"/>
      <c r="DT5" s="274"/>
      <c r="DU5" s="274"/>
      <c r="DV5" s="272"/>
      <c r="DW5" s="272"/>
      <c r="DX5" s="272"/>
      <c r="DY5" s="272"/>
      <c r="DZ5" s="272"/>
      <c r="EA5" s="99"/>
      <c r="EB5" s="209"/>
      <c r="EC5" s="99"/>
      <c r="ED5" s="99"/>
      <c r="EE5" s="99"/>
      <c r="EF5" s="99"/>
      <c r="EG5" s="99"/>
      <c r="EH5" s="99"/>
      <c r="EI5" s="99"/>
      <c r="EJ5" s="273"/>
      <c r="EK5" s="314"/>
      <c r="EL5" s="315"/>
      <c r="EM5" s="315"/>
      <c r="EN5" s="316"/>
    </row>
    <row r="6" spans="1:376 16324:16350" s="150" customFormat="1" ht="44.1" customHeight="1">
      <c r="A6" s="158" t="s">
        <v>134</v>
      </c>
      <c r="B6" s="158" t="s">
        <v>119</v>
      </c>
      <c r="C6" s="158" t="s">
        <v>118</v>
      </c>
      <c r="D6" s="158" t="s">
        <v>117</v>
      </c>
      <c r="E6" s="158" t="s">
        <v>116</v>
      </c>
      <c r="F6" s="158" t="s">
        <v>115</v>
      </c>
      <c r="G6" s="158"/>
      <c r="H6" s="158" t="s">
        <v>114</v>
      </c>
      <c r="I6" s="158" t="s">
        <v>113</v>
      </c>
      <c r="J6" s="158" t="s">
        <v>112</v>
      </c>
      <c r="K6" s="158" t="s">
        <v>111</v>
      </c>
      <c r="L6" s="158" t="s">
        <v>110</v>
      </c>
      <c r="M6" s="158" t="s">
        <v>109</v>
      </c>
      <c r="N6" s="158" t="s">
        <v>108</v>
      </c>
      <c r="O6" s="158"/>
      <c r="P6" s="158" t="s">
        <v>107</v>
      </c>
      <c r="Q6" s="158" t="s">
        <v>143</v>
      </c>
      <c r="R6" s="158" t="s">
        <v>106</v>
      </c>
      <c r="S6" s="158" t="s">
        <v>105</v>
      </c>
      <c r="T6" s="158" t="s">
        <v>104</v>
      </c>
      <c r="U6" s="158" t="s">
        <v>103</v>
      </c>
      <c r="V6" s="158" t="s">
        <v>102</v>
      </c>
      <c r="W6" s="158" t="s">
        <v>101</v>
      </c>
      <c r="X6" s="158" t="s">
        <v>100</v>
      </c>
      <c r="Y6" s="158" t="s">
        <v>99</v>
      </c>
      <c r="Z6" s="158" t="s">
        <v>98</v>
      </c>
      <c r="AA6" s="158" t="s">
        <v>97</v>
      </c>
      <c r="AB6" s="158" t="s">
        <v>96</v>
      </c>
      <c r="AC6" s="158" t="s">
        <v>95</v>
      </c>
      <c r="AD6" s="158" t="s">
        <v>94</v>
      </c>
      <c r="AE6" s="158" t="s">
        <v>93</v>
      </c>
      <c r="AF6" s="158" t="s">
        <v>92</v>
      </c>
      <c r="AG6" s="158" t="s">
        <v>91</v>
      </c>
      <c r="AH6" s="158" t="s">
        <v>87</v>
      </c>
      <c r="AI6" s="158" t="s">
        <v>90</v>
      </c>
      <c r="AJ6" s="158" t="s">
        <v>89</v>
      </c>
      <c r="AK6" s="158" t="s">
        <v>88</v>
      </c>
      <c r="AL6" s="158" t="s">
        <v>130</v>
      </c>
      <c r="AM6" s="158" t="s">
        <v>86</v>
      </c>
      <c r="AN6" s="158" t="s">
        <v>85</v>
      </c>
      <c r="AO6" s="158" t="s">
        <v>84</v>
      </c>
      <c r="AP6" s="158" t="s">
        <v>83</v>
      </c>
      <c r="AQ6" s="158" t="s">
        <v>82</v>
      </c>
      <c r="AR6" s="158" t="s">
        <v>81</v>
      </c>
      <c r="AS6" s="158" t="s">
        <v>80</v>
      </c>
      <c r="AT6" s="158" t="s">
        <v>79</v>
      </c>
      <c r="AU6" s="158" t="s">
        <v>78</v>
      </c>
      <c r="AV6" s="158" t="s">
        <v>77</v>
      </c>
      <c r="AW6" s="158" t="s">
        <v>76</v>
      </c>
      <c r="AX6" s="158" t="s">
        <v>75</v>
      </c>
      <c r="AY6" s="158" t="s">
        <v>16</v>
      </c>
      <c r="AZ6" s="158" t="s">
        <v>74</v>
      </c>
      <c r="BA6" s="158" t="s">
        <v>73</v>
      </c>
      <c r="BB6" s="158" t="s">
        <v>72</v>
      </c>
      <c r="BC6" s="158" t="s">
        <v>71</v>
      </c>
      <c r="BD6" s="158" t="s">
        <v>70</v>
      </c>
      <c r="BE6" s="158" t="s">
        <v>69</v>
      </c>
      <c r="BF6" s="158" t="s">
        <v>68</v>
      </c>
      <c r="BG6" s="158" t="s">
        <v>67</v>
      </c>
      <c r="BH6" s="158" t="s">
        <v>66</v>
      </c>
      <c r="BI6" s="158" t="s">
        <v>65</v>
      </c>
      <c r="BJ6" s="158" t="s">
        <v>64</v>
      </c>
      <c r="BK6" s="158" t="s">
        <v>63</v>
      </c>
      <c r="BL6" s="158" t="s">
        <v>62</v>
      </c>
      <c r="BM6" s="158" t="s">
        <v>61</v>
      </c>
      <c r="BN6" s="158" t="s">
        <v>134</v>
      </c>
      <c r="BO6" s="158" t="s">
        <v>60</v>
      </c>
      <c r="BP6" s="158" t="s">
        <v>12</v>
      </c>
      <c r="BQ6" s="158" t="s">
        <v>59</v>
      </c>
      <c r="BR6" s="158" t="s">
        <v>58</v>
      </c>
      <c r="BS6" s="158" t="s">
        <v>57</v>
      </c>
      <c r="BT6" s="158" t="s">
        <v>56</v>
      </c>
      <c r="BU6" s="158" t="s">
        <v>55</v>
      </c>
      <c r="BV6" s="158" t="s">
        <v>54</v>
      </c>
      <c r="BW6" s="158" t="s">
        <v>53</v>
      </c>
      <c r="BX6" s="158" t="s">
        <v>52</v>
      </c>
      <c r="BY6" s="158" t="s">
        <v>51</v>
      </c>
      <c r="BZ6" s="158" t="s">
        <v>50</v>
      </c>
      <c r="CA6" s="158" t="s">
        <v>49</v>
      </c>
      <c r="CB6" s="158" t="s">
        <v>48</v>
      </c>
      <c r="CC6" s="158" t="s">
        <v>47</v>
      </c>
      <c r="CD6" s="158" t="s">
        <v>46</v>
      </c>
      <c r="CE6" s="158" t="s">
        <v>45</v>
      </c>
      <c r="CF6" s="158" t="s">
        <v>44</v>
      </c>
      <c r="CG6" s="158" t="s">
        <v>43</v>
      </c>
      <c r="CH6" s="158" t="s">
        <v>42</v>
      </c>
      <c r="CI6" s="158" t="s">
        <v>41</v>
      </c>
      <c r="CJ6" s="158" t="s">
        <v>40</v>
      </c>
      <c r="CK6" s="158" t="s">
        <v>39</v>
      </c>
      <c r="CL6" s="158" t="s">
        <v>38</v>
      </c>
      <c r="CM6" s="158" t="s">
        <v>37</v>
      </c>
      <c r="CN6" s="158" t="s">
        <v>36</v>
      </c>
      <c r="CO6" s="158" t="s">
        <v>11</v>
      </c>
      <c r="CP6" s="158" t="s">
        <v>35</v>
      </c>
      <c r="CQ6" s="158" t="s">
        <v>34</v>
      </c>
      <c r="CR6" s="158" t="s">
        <v>33</v>
      </c>
      <c r="CS6" s="158" t="s">
        <v>32</v>
      </c>
      <c r="CT6" s="158" t="s">
        <v>31</v>
      </c>
      <c r="CU6" s="158" t="s">
        <v>30</v>
      </c>
      <c r="CV6" s="158" t="s">
        <v>29</v>
      </c>
      <c r="CW6" s="158" t="s">
        <v>28</v>
      </c>
      <c r="CX6" s="158" t="s">
        <v>27</v>
      </c>
      <c r="CY6" s="158" t="s">
        <v>26</v>
      </c>
      <c r="CZ6" s="158" t="s">
        <v>25</v>
      </c>
      <c r="DA6" s="158" t="s">
        <v>24</v>
      </c>
      <c r="DB6" s="158" t="s">
        <v>23</v>
      </c>
      <c r="DC6" s="158" t="s">
        <v>22</v>
      </c>
      <c r="DD6" s="158" t="s">
        <v>21</v>
      </c>
      <c r="DE6" s="158" t="s">
        <v>20</v>
      </c>
      <c r="DF6" s="158" t="s">
        <v>19</v>
      </c>
      <c r="DG6" s="158" t="s">
        <v>18</v>
      </c>
      <c r="DH6" s="158" t="s">
        <v>134</v>
      </c>
      <c r="DI6" s="158" t="s">
        <v>17</v>
      </c>
      <c r="DJ6" s="158" t="s">
        <v>16</v>
      </c>
      <c r="DK6" s="158" t="s">
        <v>15</v>
      </c>
      <c r="DL6" s="158" t="s">
        <v>14</v>
      </c>
      <c r="DM6" s="161" t="s">
        <v>13</v>
      </c>
      <c r="DN6" s="160" t="s">
        <v>134</v>
      </c>
      <c r="DO6" s="159" t="s">
        <v>12</v>
      </c>
      <c r="DP6" s="158" t="s">
        <v>11</v>
      </c>
      <c r="DQ6" s="158" t="s">
        <v>10</v>
      </c>
      <c r="DR6" s="158" t="s">
        <v>121</v>
      </c>
      <c r="DS6" s="158" t="s">
        <v>120</v>
      </c>
      <c r="DT6" s="158" t="s">
        <v>9</v>
      </c>
      <c r="DU6" s="237"/>
      <c r="DV6" s="272"/>
      <c r="DW6" s="272"/>
      <c r="DX6" s="272"/>
      <c r="DY6" s="272"/>
      <c r="DZ6" s="152"/>
      <c r="EA6" s="152"/>
      <c r="EB6" s="152"/>
      <c r="EC6" s="152"/>
      <c r="ED6" s="152"/>
      <c r="EE6" s="152"/>
      <c r="EF6" s="152"/>
      <c r="EG6" s="152"/>
      <c r="EH6" s="152"/>
      <c r="EI6" s="152"/>
      <c r="EJ6" s="152"/>
      <c r="EK6" s="317"/>
      <c r="EL6" s="317"/>
      <c r="EM6" s="152"/>
      <c r="EN6" s="152"/>
      <c r="EO6" s="152"/>
      <c r="EP6" s="152"/>
      <c r="EQ6" s="152"/>
      <c r="ER6" s="152"/>
      <c r="ES6" s="152"/>
      <c r="ET6" s="152"/>
      <c r="EU6" s="152"/>
      <c r="EV6" s="152"/>
      <c r="EW6" s="152"/>
      <c r="EX6" s="152"/>
      <c r="EY6" s="152"/>
      <c r="EZ6" s="152"/>
      <c r="FA6" s="152"/>
      <c r="FB6" s="152"/>
      <c r="FC6" s="152"/>
      <c r="FD6" s="152"/>
      <c r="FE6" s="152"/>
      <c r="FF6" s="152"/>
      <c r="FG6" s="152"/>
      <c r="FH6" s="152"/>
      <c r="FI6" s="152"/>
      <c r="FJ6" s="152"/>
      <c r="FK6" s="152"/>
      <c r="FL6" s="152"/>
      <c r="FM6" s="152"/>
      <c r="FN6" s="152"/>
      <c r="FO6" s="152"/>
      <c r="FP6" s="152"/>
      <c r="FQ6" s="152"/>
      <c r="FR6" s="152"/>
      <c r="FS6" s="152"/>
      <c r="FT6" s="152"/>
      <c r="FU6" s="152"/>
      <c r="FV6" s="152"/>
      <c r="FW6" s="152"/>
      <c r="FX6" s="152"/>
      <c r="FY6" s="152"/>
      <c r="FZ6" s="152"/>
      <c r="GA6" s="152"/>
      <c r="GB6" s="152"/>
      <c r="GC6" s="152"/>
      <c r="GD6" s="152"/>
      <c r="GE6" s="152"/>
      <c r="GF6" s="152"/>
      <c r="GG6" s="152"/>
      <c r="GH6" s="152"/>
      <c r="GI6" s="152"/>
      <c r="GJ6" s="152"/>
      <c r="GK6" s="152"/>
      <c r="GL6" s="152"/>
      <c r="GM6" s="152"/>
      <c r="GN6" s="152"/>
      <c r="GO6" s="152"/>
      <c r="GP6" s="152"/>
      <c r="GQ6" s="152"/>
      <c r="GR6" s="152"/>
      <c r="GS6" s="152"/>
      <c r="GT6" s="152"/>
      <c r="GU6" s="152"/>
      <c r="GV6" s="152"/>
      <c r="GW6" s="152"/>
      <c r="GX6" s="152"/>
      <c r="GY6" s="152"/>
      <c r="GZ6" s="152"/>
      <c r="HA6" s="152"/>
      <c r="HB6" s="152"/>
      <c r="HC6" s="152"/>
      <c r="HD6" s="152"/>
      <c r="HE6" s="152"/>
      <c r="HF6" s="152"/>
      <c r="HG6" s="152"/>
      <c r="HH6" s="152"/>
      <c r="HI6" s="152"/>
      <c r="HJ6" s="152"/>
      <c r="HK6" s="152"/>
      <c r="HL6" s="152"/>
      <c r="HM6" s="152"/>
      <c r="HN6" s="152"/>
      <c r="HO6" s="152"/>
      <c r="HP6" s="152"/>
      <c r="HQ6" s="152"/>
      <c r="HR6" s="152"/>
      <c r="HS6" s="152"/>
      <c r="HT6" s="152"/>
      <c r="HU6" s="152"/>
      <c r="HV6" s="152"/>
      <c r="HW6" s="152"/>
      <c r="HX6" s="152"/>
      <c r="HY6" s="152"/>
      <c r="HZ6" s="152"/>
      <c r="IA6" s="152"/>
      <c r="IB6" s="152"/>
      <c r="IC6" s="152"/>
      <c r="ID6" s="152"/>
      <c r="IE6" s="152"/>
      <c r="IF6" s="152"/>
      <c r="IG6" s="152"/>
      <c r="IH6" s="152"/>
      <c r="II6" s="152"/>
      <c r="IJ6" s="152"/>
      <c r="IK6" s="152"/>
      <c r="IL6" s="152"/>
      <c r="IM6" s="152"/>
      <c r="IN6" s="152"/>
      <c r="IO6" s="152"/>
      <c r="IP6" s="152"/>
      <c r="IQ6" s="152"/>
      <c r="IR6" s="152"/>
      <c r="IS6" s="152"/>
      <c r="IT6" s="152"/>
      <c r="IU6" s="152"/>
      <c r="IV6" s="152"/>
      <c r="IW6" s="152"/>
      <c r="IX6" s="152"/>
      <c r="IY6" s="152"/>
      <c r="IZ6" s="152"/>
      <c r="JA6" s="152"/>
      <c r="JB6" s="152"/>
      <c r="JC6" s="152"/>
      <c r="JD6" s="152"/>
      <c r="JE6" s="152"/>
      <c r="JF6" s="152"/>
      <c r="JG6" s="152"/>
      <c r="JH6" s="152"/>
      <c r="JI6" s="152"/>
      <c r="JJ6" s="152"/>
      <c r="JK6" s="152"/>
      <c r="JL6" s="152"/>
      <c r="JM6" s="152"/>
      <c r="JN6" s="152"/>
      <c r="JO6" s="152"/>
      <c r="JP6" s="152"/>
      <c r="JQ6" s="152"/>
      <c r="JR6" s="152"/>
      <c r="JS6" s="152"/>
      <c r="JT6" s="152"/>
      <c r="JU6" s="152"/>
      <c r="JV6" s="152"/>
      <c r="JW6" s="152"/>
      <c r="JX6" s="152"/>
      <c r="JY6" s="152"/>
      <c r="JZ6" s="152"/>
      <c r="KA6" s="152"/>
      <c r="KB6" s="152"/>
      <c r="KC6" s="152"/>
      <c r="KD6" s="152"/>
      <c r="KE6" s="152"/>
      <c r="KF6" s="152"/>
      <c r="KG6" s="152"/>
      <c r="KH6" s="152"/>
      <c r="KI6" s="152"/>
      <c r="KJ6" s="152"/>
      <c r="KK6" s="152"/>
      <c r="KL6" s="152"/>
      <c r="KM6" s="152"/>
      <c r="KN6" s="152"/>
      <c r="KO6" s="152"/>
      <c r="KP6" s="152"/>
      <c r="KQ6" s="152"/>
      <c r="KR6" s="152"/>
      <c r="KS6" s="152"/>
      <c r="KT6" s="152"/>
      <c r="KU6" s="152"/>
      <c r="KV6" s="152"/>
      <c r="KW6" s="152"/>
      <c r="KX6" s="152"/>
      <c r="KY6" s="152"/>
      <c r="KZ6" s="152"/>
      <c r="LA6" s="152"/>
      <c r="LB6" s="152"/>
      <c r="LC6" s="152"/>
      <c r="LD6" s="152"/>
      <c r="LE6" s="152"/>
      <c r="LF6" s="152"/>
      <c r="LG6" s="152"/>
      <c r="LH6" s="152"/>
      <c r="LI6" s="152"/>
      <c r="LJ6" s="152"/>
      <c r="LK6" s="152"/>
      <c r="LL6" s="152"/>
      <c r="LM6" s="152"/>
      <c r="LN6" s="152"/>
      <c r="LO6" s="152"/>
      <c r="LP6" s="152"/>
      <c r="LQ6" s="152"/>
      <c r="LR6" s="152"/>
      <c r="LS6" s="152"/>
      <c r="LT6" s="152"/>
      <c r="LU6" s="152"/>
      <c r="LV6" s="152"/>
      <c r="LW6" s="152"/>
      <c r="LX6" s="152"/>
      <c r="LY6" s="152"/>
      <c r="LZ6" s="152"/>
      <c r="MA6" s="152"/>
      <c r="MB6" s="152"/>
      <c r="MC6" s="152"/>
      <c r="MD6" s="152"/>
      <c r="ME6" s="152"/>
      <c r="MF6" s="152"/>
      <c r="MG6" s="152"/>
      <c r="MH6" s="152"/>
      <c r="MI6" s="152"/>
      <c r="MJ6" s="152"/>
      <c r="MK6" s="152"/>
      <c r="ML6" s="152"/>
      <c r="MM6" s="152"/>
      <c r="MN6" s="152"/>
      <c r="MO6" s="152"/>
      <c r="MP6" s="152"/>
      <c r="MQ6" s="152"/>
      <c r="MR6" s="152"/>
      <c r="MS6" s="152"/>
      <c r="MT6" s="152"/>
      <c r="MU6" s="152"/>
      <c r="MV6" s="152"/>
      <c r="MW6" s="152"/>
      <c r="MX6" s="152"/>
      <c r="MY6" s="152"/>
      <c r="MZ6" s="152"/>
      <c r="NA6" s="152"/>
      <c r="NB6" s="152"/>
      <c r="NC6" s="152"/>
      <c r="ND6" s="152"/>
      <c r="NE6" s="152"/>
      <c r="NF6" s="152"/>
      <c r="NG6" s="152"/>
      <c r="NH6" s="152"/>
      <c r="NI6" s="152"/>
      <c r="NJ6" s="152"/>
      <c r="NK6" s="152"/>
      <c r="NL6" s="151"/>
      <c r="XCV6" s="157"/>
      <c r="XCW6" s="156"/>
      <c r="XCX6" s="156"/>
      <c r="XCY6" s="156"/>
      <c r="XCZ6" s="156"/>
      <c r="XDA6" s="156"/>
      <c r="XDB6" s="156"/>
      <c r="XDC6" s="156"/>
      <c r="XDD6" s="156"/>
      <c r="XDE6" s="156"/>
      <c r="XDF6" s="156"/>
      <c r="XDG6" s="156"/>
      <c r="XDH6" s="156"/>
      <c r="XDI6" s="156"/>
      <c r="XDJ6" s="156"/>
      <c r="XDK6" s="156"/>
      <c r="XDL6" s="156"/>
      <c r="XDM6" s="156"/>
      <c r="XDN6" s="156"/>
      <c r="XDO6" s="156"/>
      <c r="XDP6" s="156"/>
      <c r="XDQ6" s="156"/>
      <c r="XDR6" s="156"/>
      <c r="XDS6" s="156"/>
      <c r="XDT6" s="156"/>
      <c r="XDU6" s="156"/>
      <c r="XDV6" s="156"/>
    </row>
    <row r="7" spans="1:376 16324:16350" s="166" customFormat="1" ht="8.25" customHeight="1" thickBot="1">
      <c r="A7" s="271"/>
      <c r="B7" s="206"/>
      <c r="C7" s="202"/>
      <c r="D7" s="202"/>
      <c r="E7" s="205"/>
      <c r="F7" s="205"/>
      <c r="G7" s="205"/>
      <c r="H7" s="205"/>
      <c r="I7" s="205"/>
      <c r="J7" s="205"/>
      <c r="K7" s="202"/>
      <c r="L7" s="132"/>
      <c r="M7" s="110"/>
      <c r="N7" s="202"/>
      <c r="O7" s="202"/>
      <c r="P7" s="202"/>
      <c r="Q7" s="202"/>
      <c r="R7" s="301"/>
      <c r="S7" s="203"/>
      <c r="T7" s="203"/>
      <c r="U7" s="203"/>
      <c r="V7" s="203"/>
      <c r="W7" s="202"/>
      <c r="X7" s="202"/>
      <c r="Y7" s="202"/>
      <c r="Z7" s="202" t="s">
        <v>133</v>
      </c>
      <c r="AA7" s="201"/>
      <c r="AB7" s="201"/>
      <c r="AC7" s="201"/>
      <c r="AD7" s="201"/>
      <c r="AE7" s="201"/>
      <c r="AF7" s="201"/>
      <c r="AG7" s="201"/>
      <c r="AH7" s="201"/>
      <c r="AI7" s="202"/>
      <c r="AJ7" s="201"/>
      <c r="AK7" s="202"/>
      <c r="AL7" s="201"/>
      <c r="AM7" s="201"/>
      <c r="AN7" s="200"/>
      <c r="AO7" s="201"/>
      <c r="AP7" s="201"/>
      <c r="AQ7" s="201"/>
      <c r="AR7" s="201"/>
      <c r="AS7" s="201"/>
      <c r="AT7" s="201"/>
      <c r="AU7" s="201"/>
      <c r="AV7" s="201"/>
      <c r="AW7" s="201"/>
      <c r="AX7" s="201"/>
      <c r="AY7" s="201"/>
      <c r="AZ7" s="201"/>
      <c r="BA7" s="201"/>
      <c r="BB7" s="219"/>
      <c r="BC7" s="202"/>
      <c r="BD7" s="202"/>
      <c r="BE7" s="202"/>
      <c r="BF7" s="202"/>
      <c r="BG7" s="200"/>
      <c r="BH7" s="201"/>
      <c r="BI7" s="203"/>
      <c r="BJ7" s="203"/>
      <c r="BK7" s="203"/>
      <c r="BL7" s="203"/>
      <c r="BM7" s="204"/>
      <c r="BN7" s="270"/>
      <c r="BO7" s="267"/>
      <c r="BP7" s="269"/>
      <c r="BQ7" s="269"/>
      <c r="BR7" s="269"/>
      <c r="BS7" s="269"/>
      <c r="BT7" s="263"/>
      <c r="BU7" s="267"/>
      <c r="BV7" s="202" t="s">
        <v>133</v>
      </c>
      <c r="BW7" s="263"/>
      <c r="BX7" s="263"/>
      <c r="BY7" s="263"/>
      <c r="BZ7" s="263"/>
      <c r="CA7" s="263"/>
      <c r="CB7" s="263"/>
      <c r="CC7" s="263"/>
      <c r="CD7" s="263"/>
      <c r="CE7" s="267"/>
      <c r="CF7" s="262"/>
      <c r="CG7" s="267"/>
      <c r="CH7" s="262"/>
      <c r="CI7" s="262"/>
      <c r="CJ7" s="262"/>
      <c r="CK7" s="262"/>
      <c r="CL7" s="262"/>
      <c r="CM7" s="263"/>
      <c r="CN7" s="263"/>
      <c r="CO7" s="263"/>
      <c r="CP7" s="263"/>
      <c r="CQ7" s="263"/>
      <c r="CR7" s="267"/>
      <c r="CS7" s="267"/>
      <c r="CT7" s="263"/>
      <c r="CU7" s="263"/>
      <c r="CV7" s="263"/>
      <c r="CW7" s="263"/>
      <c r="CX7" s="263"/>
      <c r="CY7" s="263"/>
      <c r="CZ7" s="265"/>
      <c r="DA7" s="265"/>
      <c r="DB7" s="265"/>
      <c r="DC7" s="265"/>
      <c r="DD7" s="265"/>
      <c r="DE7" s="268"/>
      <c r="DF7" s="267"/>
      <c r="DG7" s="267"/>
      <c r="DH7" s="267"/>
      <c r="DI7" s="267"/>
      <c r="DJ7" s="263"/>
      <c r="DK7" s="265"/>
      <c r="DL7" s="262"/>
      <c r="DM7" s="266"/>
      <c r="DN7" s="262"/>
      <c r="DO7" s="265"/>
      <c r="DP7" s="263"/>
      <c r="DQ7" s="264"/>
      <c r="DR7" s="263"/>
      <c r="DS7" s="263"/>
      <c r="DT7" s="262"/>
      <c r="DU7" s="239"/>
      <c r="DV7" s="239"/>
      <c r="DW7" s="239"/>
      <c r="DX7" s="239"/>
      <c r="DY7" s="239"/>
      <c r="DZ7" s="163"/>
      <c r="EA7" s="239"/>
      <c r="EB7" s="261"/>
      <c r="XCW7" s="163"/>
      <c r="XCX7" s="163"/>
      <c r="XCY7" s="163"/>
      <c r="XCZ7" s="163"/>
      <c r="XDA7" s="163"/>
      <c r="XDB7" s="163"/>
      <c r="XDC7" s="163"/>
      <c r="XDD7" s="163"/>
      <c r="XDE7" s="163"/>
      <c r="XDF7" s="163"/>
      <c r="XDG7" s="163"/>
      <c r="XDH7" s="163"/>
      <c r="XDI7" s="163"/>
      <c r="XDJ7" s="163"/>
      <c r="XDK7" s="163"/>
      <c r="XDL7" s="163"/>
      <c r="XDM7" s="163"/>
      <c r="XDN7" s="163"/>
      <c r="XDO7" s="163"/>
      <c r="XDP7" s="163"/>
      <c r="XDQ7" s="163"/>
      <c r="XDR7" s="163"/>
      <c r="XDS7" s="163"/>
      <c r="XDT7" s="163"/>
      <c r="XDU7" s="163"/>
      <c r="XDV7" s="163"/>
    </row>
    <row r="8" spans="1:376 16324:16350" ht="44.1" customHeight="1" thickTop="1" thickBot="1">
      <c r="A8" s="260"/>
      <c r="B8" s="301"/>
      <c r="C8" s="301"/>
      <c r="D8" s="301"/>
      <c r="E8" s="301"/>
      <c r="F8" s="301"/>
      <c r="G8" s="228"/>
      <c r="H8" s="301"/>
      <c r="I8" s="301"/>
      <c r="J8" s="301"/>
      <c r="K8" s="301"/>
      <c r="L8" s="301"/>
      <c r="M8" s="301"/>
      <c r="N8" s="301"/>
      <c r="O8" s="301"/>
      <c r="P8" s="301"/>
      <c r="Q8" s="301"/>
      <c r="R8" s="301"/>
      <c r="S8" s="221"/>
      <c r="T8" s="221"/>
      <c r="U8" s="221"/>
      <c r="V8" s="221"/>
      <c r="W8" s="220"/>
      <c r="X8" s="220"/>
      <c r="Y8" s="220"/>
      <c r="Z8" s="220"/>
      <c r="AA8" s="222"/>
      <c r="AB8" s="222"/>
      <c r="AC8" s="222"/>
      <c r="AD8" s="222"/>
      <c r="AE8" s="222"/>
      <c r="AF8" s="222"/>
      <c r="AG8" s="222"/>
      <c r="AH8" s="222"/>
      <c r="AI8" s="220"/>
      <c r="AJ8" s="222"/>
      <c r="AK8" s="220"/>
      <c r="AL8" s="222"/>
      <c r="AM8" s="222"/>
      <c r="AN8" s="224"/>
      <c r="AO8" s="222"/>
      <c r="AP8" s="222"/>
      <c r="AQ8" s="222"/>
      <c r="AR8" s="222"/>
      <c r="AS8" s="222"/>
      <c r="AT8" s="222"/>
      <c r="AU8" s="222"/>
      <c r="AV8" s="222"/>
      <c r="AW8" s="222"/>
      <c r="AX8" s="222"/>
      <c r="AY8" s="222"/>
      <c r="AZ8" s="222"/>
      <c r="BA8" s="222"/>
      <c r="BB8" s="223"/>
      <c r="BC8" s="220"/>
      <c r="BD8" s="220"/>
      <c r="BE8" s="220"/>
      <c r="BF8" s="220"/>
      <c r="BG8" s="224"/>
      <c r="BH8" s="222"/>
      <c r="BI8" s="221"/>
      <c r="BJ8" s="221"/>
      <c r="BK8" s="221"/>
      <c r="BL8" s="221"/>
      <c r="BM8" s="227"/>
      <c r="BN8" s="195"/>
      <c r="BO8" s="220"/>
      <c r="BP8" s="259"/>
      <c r="BQ8" s="259"/>
      <c r="BR8" s="259"/>
      <c r="BS8" s="226"/>
      <c r="BT8" s="222"/>
      <c r="BU8" s="220"/>
      <c r="BV8" s="220"/>
      <c r="BW8" s="222"/>
      <c r="BX8" s="222"/>
      <c r="BY8" s="222"/>
      <c r="BZ8" s="222"/>
      <c r="CA8" s="225"/>
      <c r="CB8" s="222"/>
      <c r="CC8" s="222"/>
      <c r="CD8" s="222"/>
      <c r="CE8" s="220"/>
      <c r="CF8" s="114"/>
      <c r="CG8" s="220"/>
      <c r="CH8" s="224"/>
      <c r="CI8" s="224"/>
      <c r="CJ8" s="224"/>
      <c r="CK8" s="224"/>
      <c r="CL8" s="224"/>
      <c r="CM8" s="222"/>
      <c r="CN8" s="222"/>
      <c r="CO8" s="222"/>
      <c r="CP8" s="222"/>
      <c r="CQ8" s="222"/>
      <c r="CR8" s="220"/>
      <c r="CS8" s="220"/>
      <c r="CT8" s="222"/>
      <c r="CU8" s="222"/>
      <c r="CV8" s="222"/>
      <c r="CW8" s="222"/>
      <c r="CX8" s="222"/>
      <c r="CY8" s="222"/>
      <c r="CZ8" s="221"/>
      <c r="DA8" s="238"/>
      <c r="DB8" s="221"/>
      <c r="DC8" s="221"/>
      <c r="DD8" s="221"/>
      <c r="DE8" s="124"/>
      <c r="DF8" s="220"/>
      <c r="DG8" s="220"/>
      <c r="DH8" s="258"/>
      <c r="DI8" s="258"/>
      <c r="DJ8" s="253"/>
      <c r="DK8" s="254"/>
      <c r="DL8" s="257"/>
      <c r="DM8" s="256"/>
      <c r="DN8" s="255"/>
      <c r="DO8" s="254"/>
      <c r="DP8" s="253"/>
      <c r="DQ8" s="252"/>
      <c r="DR8" s="251"/>
      <c r="DS8" s="251"/>
      <c r="DT8" s="250"/>
      <c r="DU8" s="240"/>
      <c r="DV8" s="249"/>
      <c r="DW8" s="248"/>
      <c r="DX8" s="248"/>
      <c r="DY8" s="247"/>
      <c r="EA8" s="308" t="s">
        <v>135</v>
      </c>
      <c r="EB8" s="309"/>
      <c r="EC8" s="309"/>
      <c r="ED8" s="310"/>
      <c r="EE8" s="311" t="s">
        <v>141</v>
      </c>
      <c r="EF8" s="312"/>
      <c r="EG8" s="312"/>
      <c r="EH8" s="313"/>
      <c r="XCW8" s="127"/>
      <c r="XCX8" s="127"/>
      <c r="XCY8" s="127"/>
      <c r="XCZ8" s="127"/>
      <c r="XDA8" s="127"/>
      <c r="XDB8" s="127"/>
      <c r="XDC8" s="127"/>
      <c r="XDD8" s="127"/>
      <c r="XDE8" s="127"/>
      <c r="XDF8" s="127"/>
      <c r="XDG8" s="127"/>
      <c r="XDH8" s="127"/>
      <c r="XDI8" s="127"/>
      <c r="XDJ8" s="127"/>
      <c r="XDK8" s="127"/>
      <c r="XDL8" s="127"/>
      <c r="XDM8" s="127"/>
      <c r="XDN8" s="127"/>
      <c r="XDO8" s="127"/>
      <c r="XDP8" s="127"/>
      <c r="XDQ8" s="127"/>
      <c r="XDR8" s="127"/>
      <c r="XDS8" s="127"/>
      <c r="XDT8" s="127"/>
      <c r="XDU8" s="127"/>
      <c r="XDV8" s="127"/>
    </row>
    <row r="9" spans="1:376 16324:16350" ht="24" thickTop="1">
      <c r="A9" s="246"/>
      <c r="B9" s="125"/>
      <c r="C9" s="110"/>
      <c r="D9" s="110"/>
      <c r="E9" s="146"/>
      <c r="F9" s="146"/>
      <c r="G9" s="146"/>
      <c r="H9" s="147"/>
      <c r="I9" s="146"/>
      <c r="J9" s="146"/>
      <c r="K9" s="110"/>
      <c r="L9" s="245"/>
      <c r="M9" s="244"/>
      <c r="N9" s="123"/>
      <c r="O9" s="123"/>
      <c r="P9" s="301"/>
      <c r="Q9" s="242"/>
      <c r="R9" s="301"/>
      <c r="S9" s="145"/>
      <c r="T9" s="125"/>
      <c r="U9" s="111"/>
      <c r="V9" s="111"/>
      <c r="W9" s="125"/>
      <c r="X9" s="110"/>
      <c r="Y9" s="122"/>
      <c r="Z9" s="110"/>
      <c r="AA9" s="115"/>
      <c r="AB9" s="115"/>
      <c r="AC9" s="115"/>
      <c r="AD9" s="110"/>
      <c r="AE9" s="113"/>
      <c r="AF9" s="113"/>
      <c r="AG9" s="121"/>
      <c r="AH9" s="113"/>
      <c r="AI9" s="110"/>
      <c r="AJ9" s="113"/>
      <c r="AK9" s="110"/>
      <c r="AL9" s="113"/>
      <c r="AM9" s="122"/>
      <c r="AN9" s="113"/>
      <c r="AO9" s="110"/>
      <c r="AP9" s="110"/>
      <c r="AQ9" s="110"/>
      <c r="AR9" s="117"/>
      <c r="AS9" s="110"/>
      <c r="AT9" s="110"/>
      <c r="AU9" s="113"/>
      <c r="AV9" s="120"/>
      <c r="AW9" s="113"/>
      <c r="AX9" s="113"/>
      <c r="AY9" s="113"/>
      <c r="AZ9" s="113"/>
      <c r="BA9" s="113"/>
      <c r="BB9" s="144"/>
      <c r="BC9" s="110"/>
      <c r="BD9" s="110"/>
      <c r="BE9" s="110"/>
      <c r="BF9" s="110"/>
      <c r="BG9" s="114"/>
      <c r="BH9" s="113"/>
      <c r="BI9" s="119"/>
      <c r="BJ9" s="131"/>
      <c r="BK9" s="111"/>
      <c r="BL9" s="111"/>
      <c r="BM9" s="199"/>
      <c r="BN9" s="195"/>
      <c r="BO9" s="111"/>
      <c r="BP9" s="154"/>
      <c r="BQ9" s="218"/>
      <c r="BR9" s="194"/>
      <c r="BS9" s="111"/>
      <c r="BT9" s="111"/>
      <c r="BU9" s="122"/>
      <c r="BV9" s="110"/>
      <c r="BW9" s="115"/>
      <c r="BX9" s="121"/>
      <c r="BY9" s="121"/>
      <c r="BZ9" s="113"/>
      <c r="CA9" s="125"/>
      <c r="CB9" s="115"/>
      <c r="CC9" s="121"/>
      <c r="CD9" s="143"/>
      <c r="CE9" s="121"/>
      <c r="CF9" s="114"/>
      <c r="CG9" s="110"/>
      <c r="CH9" s="114"/>
      <c r="CI9" s="114"/>
      <c r="CJ9" s="114"/>
      <c r="CK9" s="114"/>
      <c r="CL9" s="114"/>
      <c r="CM9" s="113"/>
      <c r="CN9" s="113"/>
      <c r="CO9" s="113"/>
      <c r="CP9" s="115"/>
      <c r="CQ9" s="115"/>
      <c r="CR9" s="144"/>
      <c r="CS9" s="110"/>
      <c r="CT9" s="113"/>
      <c r="CU9" s="110"/>
      <c r="CV9" s="113"/>
      <c r="CW9" s="113"/>
      <c r="CX9" s="113"/>
      <c r="CY9" s="113"/>
      <c r="CZ9" s="112"/>
      <c r="DA9" s="208"/>
      <c r="DB9" s="111"/>
      <c r="DC9" s="111"/>
      <c r="DD9" s="193"/>
      <c r="DE9" s="124"/>
      <c r="DF9" s="139"/>
      <c r="DG9" s="185"/>
      <c r="DH9" s="109"/>
      <c r="DI9" s="106"/>
      <c r="DJ9" s="198"/>
      <c r="DK9" s="108"/>
      <c r="DL9" s="107"/>
      <c r="DM9" s="207"/>
      <c r="DN9" s="162"/>
      <c r="DO9" s="106"/>
      <c r="DP9" s="198"/>
      <c r="DQ9" s="105"/>
      <c r="DR9" s="190"/>
      <c r="DS9" s="197"/>
      <c r="DT9" s="197"/>
      <c r="DU9" s="134"/>
      <c r="DV9" s="196"/>
      <c r="DW9" s="183"/>
      <c r="DX9" s="183"/>
      <c r="DY9" s="130"/>
      <c r="EA9" s="234" t="s">
        <v>140</v>
      </c>
      <c r="EB9" s="231" t="s">
        <v>138</v>
      </c>
      <c r="EC9" s="231" t="s">
        <v>2</v>
      </c>
      <c r="ED9" s="233" t="s">
        <v>6</v>
      </c>
      <c r="EE9" s="232" t="s">
        <v>139</v>
      </c>
      <c r="EF9" s="231" t="s">
        <v>138</v>
      </c>
      <c r="EG9" s="231" t="s">
        <v>2</v>
      </c>
      <c r="EH9" s="243" t="s">
        <v>6</v>
      </c>
      <c r="XCW9" s="127"/>
      <c r="XCX9" s="127"/>
      <c r="XCY9" s="127"/>
      <c r="XCZ9" s="127"/>
      <c r="XDA9" s="127"/>
      <c r="XDB9" s="127"/>
      <c r="XDC9" s="127"/>
      <c r="XDD9" s="127"/>
      <c r="XDE9" s="127"/>
      <c r="XDF9" s="127"/>
      <c r="XDG9" s="127"/>
      <c r="XDH9" s="127"/>
      <c r="XDI9" s="127"/>
      <c r="XDJ9" s="127"/>
      <c r="XDK9" s="127"/>
      <c r="XDL9" s="127"/>
      <c r="XDM9" s="127"/>
      <c r="XDN9" s="127"/>
      <c r="XDO9" s="127"/>
      <c r="XDP9" s="127"/>
      <c r="XDQ9" s="127"/>
      <c r="XDR9" s="127"/>
      <c r="XDS9" s="127"/>
      <c r="XDT9" s="127"/>
      <c r="XDU9" s="127"/>
      <c r="XDV9" s="127"/>
    </row>
    <row r="10" spans="1:376 16324:16350" ht="20.25" customHeight="1">
      <c r="A10" s="182">
        <f>F10</f>
        <v>0</v>
      </c>
      <c r="B10" s="125" t="s">
        <v>158</v>
      </c>
      <c r="C10" s="110"/>
      <c r="D10" s="110"/>
      <c r="E10" s="165"/>
      <c r="F10" s="165"/>
      <c r="G10" s="181"/>
      <c r="H10" s="147"/>
      <c r="I10" s="146"/>
      <c r="J10" s="146"/>
      <c r="K10" s="110"/>
      <c r="L10" s="132"/>
      <c r="M10" s="110"/>
      <c r="N10" s="123"/>
      <c r="O10" s="167"/>
      <c r="P10" s="301"/>
      <c r="Q10" s="242"/>
      <c r="R10" s="301" t="s">
        <v>157</v>
      </c>
      <c r="S10" s="145"/>
      <c r="T10" s="125">
        <v>16171</v>
      </c>
      <c r="U10" s="111"/>
      <c r="V10" s="111"/>
      <c r="W10" s="111"/>
      <c r="X10" s="110"/>
      <c r="Y10" s="122" t="s">
        <v>136</v>
      </c>
      <c r="Z10" s="110">
        <v>16</v>
      </c>
      <c r="AA10" s="142">
        <f>Z10*36.5</f>
        <v>584</v>
      </c>
      <c r="AB10" s="115" t="s">
        <v>8</v>
      </c>
      <c r="AC10" s="115" t="s">
        <v>8</v>
      </c>
      <c r="AD10" s="110" t="s">
        <v>137</v>
      </c>
      <c r="AE10" s="113"/>
      <c r="AF10" s="140">
        <f>AA10</f>
        <v>584</v>
      </c>
      <c r="AG10" s="121"/>
      <c r="AH10" s="113"/>
      <c r="AI10" s="110"/>
      <c r="AJ10" s="113"/>
      <c r="AK10" s="110"/>
      <c r="AL10" s="113"/>
      <c r="AM10" s="122"/>
      <c r="AN10" s="113"/>
      <c r="AO10" s="110"/>
      <c r="AP10" s="110"/>
      <c r="AQ10" s="110"/>
      <c r="AR10" s="117"/>
      <c r="AS10" s="110"/>
      <c r="AT10" s="110"/>
      <c r="AU10" s="113"/>
      <c r="AV10" s="120"/>
      <c r="AW10" s="140">
        <f>AF10+AH10+AX10</f>
        <v>584</v>
      </c>
      <c r="AX10" s="113"/>
      <c r="AY10" s="140">
        <f>AW10+AJ10+AL10</f>
        <v>584</v>
      </c>
      <c r="AZ10" s="113"/>
      <c r="BA10" s="113"/>
      <c r="BB10" s="141">
        <f>AY10</f>
        <v>584</v>
      </c>
      <c r="BC10" s="110"/>
      <c r="BD10" s="110" t="s">
        <v>7</v>
      </c>
      <c r="BE10" s="110"/>
      <c r="BF10" s="178" t="s">
        <v>129</v>
      </c>
      <c r="BG10" s="140">
        <f>AY10/5</f>
        <v>116.8</v>
      </c>
      <c r="BH10" s="110" t="s">
        <v>126</v>
      </c>
      <c r="BI10" s="119">
        <v>42643</v>
      </c>
      <c r="BJ10" s="180">
        <v>42766</v>
      </c>
      <c r="BK10" s="111"/>
      <c r="BL10" s="111"/>
      <c r="BM10" s="199"/>
      <c r="BN10" s="195" t="s">
        <v>142</v>
      </c>
      <c r="BO10" s="111"/>
      <c r="BP10" s="154">
        <v>16337</v>
      </c>
      <c r="BQ10" s="218"/>
      <c r="BR10" s="194"/>
      <c r="BS10" s="111"/>
      <c r="BT10" s="111"/>
      <c r="BU10" s="122" t="s">
        <v>128</v>
      </c>
      <c r="BV10" s="110">
        <v>16</v>
      </c>
      <c r="BW10" s="142">
        <f>BV10*36.5</f>
        <v>584</v>
      </c>
      <c r="BX10" s="121" t="s">
        <v>123</v>
      </c>
      <c r="BY10" s="121" t="s">
        <v>122</v>
      </c>
      <c r="BZ10" s="110" t="s">
        <v>137</v>
      </c>
      <c r="CA10" s="125"/>
      <c r="CB10" s="142">
        <f>BW10</f>
        <v>584</v>
      </c>
      <c r="CC10" s="121"/>
      <c r="CD10" s="143"/>
      <c r="CE10" s="121"/>
      <c r="CF10" s="114"/>
      <c r="CG10" s="110"/>
      <c r="CH10" s="114"/>
      <c r="CI10" s="114"/>
      <c r="CJ10" s="114"/>
      <c r="CK10" s="114"/>
      <c r="CL10" s="114"/>
      <c r="CM10" s="140">
        <f>CD10+CB10+CN10</f>
        <v>584</v>
      </c>
      <c r="CN10" s="113"/>
      <c r="CO10" s="140">
        <f>CM10+CF10+CH10</f>
        <v>584</v>
      </c>
      <c r="CP10" s="142">
        <f>CJ10+CL10</f>
        <v>0</v>
      </c>
      <c r="CQ10" s="142">
        <f>CL10+CJ10</f>
        <v>0</v>
      </c>
      <c r="CR10" s="141">
        <f>CO10</f>
        <v>584</v>
      </c>
      <c r="CS10" s="110"/>
      <c r="CT10" s="140">
        <f>AY10+CO10</f>
        <v>1168</v>
      </c>
      <c r="CU10" s="110" t="s">
        <v>7</v>
      </c>
      <c r="CV10" s="113"/>
      <c r="CW10" s="113"/>
      <c r="CX10" s="113">
        <v>116.8</v>
      </c>
      <c r="CY10" s="113"/>
      <c r="CZ10" s="164">
        <v>42766</v>
      </c>
      <c r="DA10" s="164">
        <v>42794</v>
      </c>
      <c r="DB10" s="111"/>
      <c r="DC10" s="111"/>
      <c r="DD10" s="111"/>
      <c r="DE10" s="124">
        <v>42618</v>
      </c>
      <c r="DF10" s="139">
        <v>0.375</v>
      </c>
      <c r="DG10" s="177">
        <f>DE10</f>
        <v>42618</v>
      </c>
      <c r="DH10" s="138">
        <f>F10</f>
        <v>0</v>
      </c>
      <c r="DI10" s="136">
        <f>T10</f>
        <v>16171</v>
      </c>
      <c r="DJ10" s="213">
        <f>AY10</f>
        <v>584</v>
      </c>
      <c r="DK10" s="108">
        <v>42633</v>
      </c>
      <c r="DL10" s="107">
        <v>584</v>
      </c>
      <c r="DM10" s="214">
        <f>DJ10-DL10</f>
        <v>0</v>
      </c>
      <c r="DN10" s="175" t="str">
        <f>BN10</f>
        <v>Bonvin M.M</v>
      </c>
      <c r="DO10" s="136">
        <f>BP10</f>
        <v>16337</v>
      </c>
      <c r="DP10" s="213">
        <f>CO10</f>
        <v>584</v>
      </c>
      <c r="DQ10" s="105">
        <v>42772</v>
      </c>
      <c r="DR10" s="190">
        <v>584</v>
      </c>
      <c r="DS10" s="212">
        <f>DP10-DR10</f>
        <v>0</v>
      </c>
      <c r="DT10" s="212">
        <f>DM10+DS10</f>
        <v>0</v>
      </c>
      <c r="DU10" s="134"/>
      <c r="DV10" s="211">
        <f>E10</f>
        <v>0</v>
      </c>
      <c r="DW10" s="210">
        <f t="shared" ref="DW10" si="0">F10</f>
        <v>0</v>
      </c>
      <c r="DX10" s="215">
        <f>DG10</f>
        <v>42618</v>
      </c>
      <c r="DY10" s="153">
        <f>DF10</f>
        <v>0.375</v>
      </c>
      <c r="EA10" s="230"/>
      <c r="EB10" s="216"/>
      <c r="EC10" s="216"/>
      <c r="ED10" s="236"/>
      <c r="EE10" s="217"/>
      <c r="EF10" s="216"/>
      <c r="EG10" s="216"/>
      <c r="EH10" s="229"/>
      <c r="EI10" s="173">
        <f t="shared" ref="EI10" si="1">A10</f>
        <v>0</v>
      </c>
      <c r="EJ10" s="235"/>
      <c r="EK10" s="184"/>
      <c r="EL10" s="168"/>
      <c r="ER10" s="332">
        <v>42614</v>
      </c>
      <c r="ES10" s="188">
        <f>$BG10</f>
        <v>116.8</v>
      </c>
      <c r="ET10" s="172"/>
      <c r="EU10" s="171"/>
      <c r="EV10" s="332">
        <v>42644</v>
      </c>
      <c r="EW10" s="188">
        <f>$BG10</f>
        <v>116.8</v>
      </c>
      <c r="EX10" s="172"/>
      <c r="EY10" s="171"/>
      <c r="EZ10" s="332">
        <v>42675</v>
      </c>
      <c r="FA10" s="188">
        <f>$BG10</f>
        <v>116.8</v>
      </c>
      <c r="FB10" s="172"/>
      <c r="FC10" s="171"/>
      <c r="FD10" s="332">
        <v>42705</v>
      </c>
      <c r="FE10" s="188">
        <f>$BG10</f>
        <v>116.8</v>
      </c>
      <c r="FF10" s="172"/>
      <c r="FG10" s="171"/>
      <c r="FH10" s="332">
        <v>42736</v>
      </c>
      <c r="FI10" s="188">
        <f>$BG10</f>
        <v>116.8</v>
      </c>
      <c r="FJ10" s="172"/>
      <c r="FK10" s="171"/>
      <c r="FL10" s="335">
        <v>42767</v>
      </c>
      <c r="FM10" s="188">
        <f>$CX10</f>
        <v>116.8</v>
      </c>
      <c r="FN10" s="172"/>
      <c r="FO10" s="171"/>
      <c r="FP10" s="335">
        <v>42795</v>
      </c>
      <c r="FQ10" s="188">
        <f>$CX10</f>
        <v>116.8</v>
      </c>
      <c r="FR10" s="172"/>
      <c r="FS10" s="171"/>
      <c r="FT10" s="335">
        <v>42826</v>
      </c>
      <c r="FU10" s="188">
        <f>$CX10</f>
        <v>116.8</v>
      </c>
      <c r="FV10" s="172"/>
      <c r="FW10" s="171"/>
      <c r="FX10" s="335">
        <v>42856</v>
      </c>
      <c r="FY10" s="188">
        <f>$CX10</f>
        <v>116.8</v>
      </c>
      <c r="FZ10" s="172"/>
      <c r="GA10" s="171"/>
      <c r="GB10" s="335">
        <v>42887</v>
      </c>
      <c r="GC10" s="188">
        <f>$CX10</f>
        <v>116.8</v>
      </c>
      <c r="GD10" s="170"/>
      <c r="GE10" s="170"/>
      <c r="GG10" s="97"/>
      <c r="XCW10" s="127"/>
      <c r="XCX10" s="127"/>
      <c r="XCY10" s="127"/>
      <c r="XCZ10" s="127"/>
      <c r="XDA10" s="127"/>
      <c r="XDB10" s="127"/>
      <c r="XDC10" s="127"/>
      <c r="XDD10" s="127"/>
      <c r="XDE10" s="127"/>
      <c r="XDF10" s="127"/>
      <c r="XDG10" s="127"/>
      <c r="XDH10" s="127"/>
      <c r="XDI10" s="127"/>
      <c r="XDJ10" s="127"/>
      <c r="XDK10" s="127"/>
      <c r="XDL10" s="127"/>
      <c r="XDM10" s="127"/>
      <c r="XDN10" s="127"/>
      <c r="XDO10" s="127"/>
      <c r="XDP10" s="127"/>
      <c r="XDQ10" s="127"/>
      <c r="XDR10" s="127"/>
      <c r="XDS10" s="127"/>
      <c r="XDT10" s="127"/>
      <c r="XDU10" s="127"/>
      <c r="XDV10" s="127"/>
    </row>
    <row r="11" spans="1:376 16324:16350" ht="20.25">
      <c r="A11" s="182">
        <f t="shared" ref="A11" si="2">F11</f>
        <v>0</v>
      </c>
      <c r="B11" s="125" t="s">
        <v>159</v>
      </c>
      <c r="C11" s="110"/>
      <c r="D11" s="110"/>
      <c r="E11" s="165"/>
      <c r="F11" s="165"/>
      <c r="G11" s="181"/>
      <c r="H11" s="112"/>
      <c r="I11" s="146"/>
      <c r="J11" s="146"/>
      <c r="K11" s="110"/>
      <c r="L11" s="191"/>
      <c r="M11" s="110"/>
      <c r="N11" s="123"/>
      <c r="O11" s="167"/>
      <c r="P11" s="301"/>
      <c r="Q11" s="192"/>
      <c r="R11" s="301"/>
      <c r="S11" s="112"/>
      <c r="T11" s="154">
        <v>16263</v>
      </c>
      <c r="U11" s="111"/>
      <c r="V11" s="111"/>
      <c r="W11" s="110"/>
      <c r="X11" s="110"/>
      <c r="Y11" s="122" t="s">
        <v>125</v>
      </c>
      <c r="Z11" s="110">
        <v>16</v>
      </c>
      <c r="AA11" s="142">
        <f>Z11*40+10</f>
        <v>650</v>
      </c>
      <c r="AB11" s="115" t="s">
        <v>8</v>
      </c>
      <c r="AC11" s="115" t="s">
        <v>8</v>
      </c>
      <c r="AD11" s="110"/>
      <c r="AE11" s="113"/>
      <c r="AF11" s="140">
        <f t="shared" ref="AF11" si="3">AA11</f>
        <v>650</v>
      </c>
      <c r="AG11" s="113"/>
      <c r="AH11" s="113"/>
      <c r="AI11" s="110"/>
      <c r="AJ11" s="114"/>
      <c r="AK11" s="110"/>
      <c r="AL11" s="113"/>
      <c r="AM11" s="113"/>
      <c r="AN11" s="113"/>
      <c r="AO11" s="110"/>
      <c r="AP11" s="110"/>
      <c r="AQ11" s="110"/>
      <c r="AR11" s="117"/>
      <c r="AS11" s="110"/>
      <c r="AT11" s="110"/>
      <c r="AU11" s="113"/>
      <c r="AV11" s="113"/>
      <c r="AW11" s="140">
        <f t="shared" ref="AW11" si="4">AF11+AH11+AX11</f>
        <v>650</v>
      </c>
      <c r="AX11" s="113"/>
      <c r="AY11" s="140">
        <f t="shared" ref="AY11" si="5">AW11+AJ11+AL11</f>
        <v>650</v>
      </c>
      <c r="AZ11" s="140">
        <f t="shared" ref="AZ11" si="6">AN11+AP11</f>
        <v>0</v>
      </c>
      <c r="BA11" s="140">
        <f t="shared" ref="BA11" si="7">AN11+AP11</f>
        <v>0</v>
      </c>
      <c r="BB11" s="189">
        <f>BG11</f>
        <v>130</v>
      </c>
      <c r="BC11" s="110"/>
      <c r="BD11" s="110" t="s">
        <v>7</v>
      </c>
      <c r="BE11" s="110"/>
      <c r="BF11" s="178" t="s">
        <v>129</v>
      </c>
      <c r="BG11" s="140">
        <f>AY11/5</f>
        <v>130</v>
      </c>
      <c r="BH11" s="110" t="s">
        <v>126</v>
      </c>
      <c r="BI11" s="119">
        <v>42643</v>
      </c>
      <c r="BJ11" s="180">
        <v>42766</v>
      </c>
      <c r="BK11" s="111"/>
      <c r="BL11" s="111"/>
      <c r="BM11" s="118"/>
      <c r="BN11" s="179" t="s">
        <v>132</v>
      </c>
      <c r="BO11" s="112"/>
      <c r="BP11" s="125">
        <v>16447</v>
      </c>
      <c r="BQ11" s="117"/>
      <c r="BR11" s="116"/>
      <c r="BS11" s="113"/>
      <c r="BT11" s="113"/>
      <c r="BU11" s="122" t="s">
        <v>124</v>
      </c>
      <c r="BV11" s="110">
        <v>16</v>
      </c>
      <c r="BW11" s="142">
        <f>BV11*40</f>
        <v>640</v>
      </c>
      <c r="BX11" s="113" t="s">
        <v>123</v>
      </c>
      <c r="BY11" s="121" t="s">
        <v>122</v>
      </c>
      <c r="BZ11" s="113"/>
      <c r="CA11" s="113"/>
      <c r="CB11" s="140">
        <f>BW11+10</f>
        <v>650</v>
      </c>
      <c r="CC11" s="113"/>
      <c r="CD11" s="113"/>
      <c r="CE11" s="110"/>
      <c r="CF11" s="114"/>
      <c r="CG11" s="110"/>
      <c r="CH11" s="114"/>
      <c r="CI11" s="114"/>
      <c r="CJ11" s="114"/>
      <c r="CK11" s="114"/>
      <c r="CL11" s="114"/>
      <c r="CM11" s="140">
        <f t="shared" ref="CM11" si="8">CD11+CB11+CN11</f>
        <v>650</v>
      </c>
      <c r="CN11" s="113"/>
      <c r="CO11" s="140">
        <f t="shared" ref="CO11" si="9">CM11+CF11+CH11</f>
        <v>650</v>
      </c>
      <c r="CP11" s="140">
        <f t="shared" ref="CP11" si="10">CJ11+CL11</f>
        <v>0</v>
      </c>
      <c r="CQ11" s="140">
        <f t="shared" ref="CQ11" si="11">CL11+CJ11</f>
        <v>0</v>
      </c>
      <c r="CR11" s="141">
        <f t="shared" ref="CR11" si="12">CO11</f>
        <v>650</v>
      </c>
      <c r="CS11" s="110"/>
      <c r="CT11" s="140">
        <f t="shared" ref="CT11" si="13">AY11+CO11</f>
        <v>1300</v>
      </c>
      <c r="CU11" s="113" t="s">
        <v>7</v>
      </c>
      <c r="CV11" s="113"/>
      <c r="CW11" s="178" t="s">
        <v>127</v>
      </c>
      <c r="CX11" s="140">
        <f>CO11/5</f>
        <v>130</v>
      </c>
      <c r="CY11" s="113"/>
      <c r="CZ11" s="164">
        <v>42766</v>
      </c>
      <c r="DA11" s="164">
        <v>42916</v>
      </c>
      <c r="DB11" s="111"/>
      <c r="DC11" s="111"/>
      <c r="DD11" s="111"/>
      <c r="DE11" s="124">
        <v>42618</v>
      </c>
      <c r="DF11" s="139" t="s">
        <v>131</v>
      </c>
      <c r="DG11" s="177">
        <f t="shared" ref="DG11" si="14">DE11</f>
        <v>42618</v>
      </c>
      <c r="DH11" s="138">
        <f t="shared" ref="DH11" si="15">F11</f>
        <v>0</v>
      </c>
      <c r="DI11" s="136">
        <f t="shared" ref="DI11" si="16">T11</f>
        <v>16263</v>
      </c>
      <c r="DJ11" s="135">
        <f t="shared" ref="DJ11" si="17">AY11</f>
        <v>650</v>
      </c>
      <c r="DK11" s="108">
        <v>42775</v>
      </c>
      <c r="DL11" s="187">
        <f>130+130+130+130+130</f>
        <v>650</v>
      </c>
      <c r="DM11" s="176">
        <f t="shared" ref="DM11" si="18">DJ11-DL11</f>
        <v>0</v>
      </c>
      <c r="DN11" s="175" t="str">
        <f t="shared" ref="DN11" si="19">BN11</f>
        <v>Martenet</v>
      </c>
      <c r="DO11" s="136">
        <f t="shared" ref="DO11" si="20">BP11</f>
        <v>16447</v>
      </c>
      <c r="DP11" s="135">
        <f t="shared" ref="DP11" si="21">CO11</f>
        <v>650</v>
      </c>
      <c r="DQ11" s="105">
        <v>42802</v>
      </c>
      <c r="DR11" s="107">
        <v>130</v>
      </c>
      <c r="DS11" s="137">
        <f t="shared" ref="DS11" si="22">DP11-DR11</f>
        <v>520</v>
      </c>
      <c r="DT11" s="155">
        <f t="shared" ref="DT11" si="23">DM11+DS11</f>
        <v>520</v>
      </c>
      <c r="DU11" s="104"/>
      <c r="DV11" s="149">
        <f t="shared" ref="DV11" si="24">E11</f>
        <v>0</v>
      </c>
      <c r="DW11" s="148">
        <f t="shared" ref="DW11" si="25">F11</f>
        <v>0</v>
      </c>
      <c r="DX11" s="174">
        <f t="shared" ref="DX11" si="26">DG11</f>
        <v>42618</v>
      </c>
      <c r="DY11" s="133" t="str">
        <f t="shared" ref="DY11" si="27">DF11</f>
        <v>15h30</v>
      </c>
      <c r="EA11" s="129"/>
      <c r="EB11" s="128"/>
      <c r="EC11" s="127"/>
      <c r="ED11" s="127"/>
      <c r="EE11" s="127"/>
      <c r="EF11" s="126"/>
      <c r="EI11" s="173">
        <f t="shared" ref="EI11" si="28">A11</f>
        <v>0</v>
      </c>
      <c r="EJ11" s="102"/>
      <c r="EK11" s="101"/>
      <c r="EL11" s="168"/>
      <c r="EM11" s="99"/>
      <c r="EN11" s="103"/>
      <c r="EP11" s="103"/>
      <c r="EQ11" s="103"/>
      <c r="ER11" s="333">
        <v>42614</v>
      </c>
      <c r="ES11" s="188">
        <f>$BG11</f>
        <v>130</v>
      </c>
      <c r="ET11" s="172">
        <v>130</v>
      </c>
      <c r="EU11" s="171">
        <v>39021</v>
      </c>
      <c r="EV11" s="333">
        <v>42644</v>
      </c>
      <c r="EW11" s="188">
        <f>$BG11</f>
        <v>130</v>
      </c>
      <c r="EX11" s="172">
        <v>130</v>
      </c>
      <c r="EY11" s="171">
        <v>39057</v>
      </c>
      <c r="EZ11" s="333">
        <v>42675</v>
      </c>
      <c r="FA11" s="188">
        <f>$BG11</f>
        <v>130</v>
      </c>
      <c r="FB11" s="172">
        <v>130</v>
      </c>
      <c r="FC11" s="171">
        <v>39057</v>
      </c>
      <c r="FD11" s="333">
        <v>42705</v>
      </c>
      <c r="FE11" s="188">
        <f>$BG11</f>
        <v>130</v>
      </c>
      <c r="FF11" s="172">
        <v>130</v>
      </c>
      <c r="FG11" s="171">
        <v>42752</v>
      </c>
      <c r="FH11" s="333">
        <v>42736</v>
      </c>
      <c r="FI11" s="188">
        <f>$BG11</f>
        <v>130</v>
      </c>
      <c r="FJ11" s="172">
        <v>130</v>
      </c>
      <c r="FK11" s="171">
        <v>42775</v>
      </c>
      <c r="FL11" s="334">
        <v>42767</v>
      </c>
      <c r="FM11" s="188">
        <f>$CX11</f>
        <v>130</v>
      </c>
      <c r="FN11" s="172">
        <v>130</v>
      </c>
      <c r="FO11" s="171">
        <v>42804</v>
      </c>
      <c r="FP11" s="334">
        <v>42795</v>
      </c>
      <c r="FQ11" s="188">
        <f>$CX11</f>
        <v>130</v>
      </c>
      <c r="FR11" s="172"/>
      <c r="FS11" s="171"/>
      <c r="FT11" s="334">
        <v>42826</v>
      </c>
      <c r="FU11" s="188">
        <f>$CX11</f>
        <v>130</v>
      </c>
      <c r="FV11" s="172"/>
      <c r="FW11" s="171"/>
      <c r="FX11" s="334">
        <v>42856</v>
      </c>
      <c r="FY11" s="188">
        <f>$CX11</f>
        <v>130</v>
      </c>
      <c r="FZ11" s="172"/>
      <c r="GA11" s="171"/>
      <c r="GB11" s="334">
        <v>42887</v>
      </c>
      <c r="GC11" s="188">
        <f>$CX11</f>
        <v>130</v>
      </c>
      <c r="GD11" s="170"/>
      <c r="GE11" s="169"/>
      <c r="GF11" s="99"/>
      <c r="GG11" s="100"/>
      <c r="GH11" s="99"/>
      <c r="GI11" s="99"/>
      <c r="GJ11" s="99"/>
      <c r="GK11" s="99"/>
      <c r="GL11" s="99"/>
      <c r="GM11" s="99"/>
      <c r="GN11" s="99"/>
      <c r="GO11" s="99"/>
      <c r="GP11" s="99"/>
      <c r="GQ11" s="99"/>
      <c r="GR11" s="99"/>
      <c r="GS11" s="99"/>
      <c r="GT11" s="99"/>
      <c r="GU11" s="99"/>
      <c r="GV11" s="99"/>
      <c r="GW11" s="99"/>
      <c r="GX11" s="99"/>
      <c r="GY11" s="99"/>
      <c r="GZ11" s="99"/>
      <c r="HA11" s="99"/>
      <c r="HB11" s="99"/>
      <c r="HC11" s="99"/>
      <c r="HD11" s="99"/>
      <c r="HE11" s="99"/>
      <c r="HF11" s="99"/>
      <c r="HG11" s="99"/>
      <c r="HH11" s="99"/>
      <c r="HI11" s="99"/>
      <c r="HJ11" s="99"/>
      <c r="HK11" s="99"/>
      <c r="XCW11" s="127"/>
      <c r="XCX11" s="127"/>
      <c r="XCY11" s="127"/>
      <c r="XCZ11" s="127"/>
      <c r="XDA11" s="127"/>
      <c r="XDB11" s="127"/>
      <c r="XDC11" s="127"/>
      <c r="XDD11" s="127"/>
      <c r="XDE11" s="127"/>
      <c r="XDF11" s="127"/>
      <c r="XDG11" s="127"/>
      <c r="XDH11" s="127"/>
      <c r="XDI11" s="127"/>
      <c r="XDJ11" s="127"/>
      <c r="XDK11" s="127"/>
      <c r="XDL11" s="127"/>
      <c r="XDM11" s="127"/>
      <c r="XDN11" s="127"/>
      <c r="XDO11" s="127"/>
      <c r="XDP11" s="127"/>
      <c r="XDQ11" s="127"/>
      <c r="XDR11" s="127"/>
      <c r="XDS11" s="127"/>
      <c r="XDT11" s="127"/>
      <c r="XDU11" s="127"/>
      <c r="XDV11" s="127"/>
    </row>
  </sheetData>
  <sheetProtection formatCells="0" formatColumns="0" formatRows="0" insertColumns="0" insertRows="0" deleteColumns="0" deleteRows="0" sort="0" autoFilter="0"/>
  <autoFilter ref="A6:EA11"/>
  <mergeCells count="8">
    <mergeCell ref="EM5:EN5"/>
    <mergeCell ref="EK6:EL6"/>
    <mergeCell ref="EK2:EL2"/>
    <mergeCell ref="EK1:EL1"/>
    <mergeCell ref="EK3:EL3"/>
    <mergeCell ref="EA8:ED8"/>
    <mergeCell ref="EE8:EH8"/>
    <mergeCell ref="EK5:EL5"/>
  </mergeCells>
  <conditionalFormatting sqref="EA9:EH10">
    <cfRule type="expression" dxfId="13" priority="46" stopIfTrue="1">
      <formula>MOD(ROW(),2)</formula>
    </cfRule>
  </conditionalFormatting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54"/>
  <sheetViews>
    <sheetView showGridLines="0" workbookViewId="0">
      <selection activeCell="J7" sqref="J7"/>
    </sheetView>
  </sheetViews>
  <sheetFormatPr baseColWidth="10" defaultColWidth="4" defaultRowHeight="16.5"/>
  <cols>
    <col min="1" max="1" width="5.42578125" style="2" customWidth="1"/>
    <col min="2" max="2" width="12.140625" style="4" customWidth="1"/>
    <col min="3" max="3" width="33.5703125" style="4" bestFit="1" customWidth="1"/>
    <col min="4" max="4" width="5.7109375" style="2" customWidth="1"/>
    <col min="5" max="6" width="9.7109375" style="2" customWidth="1"/>
    <col min="7" max="7" width="8.7109375" style="2" bestFit="1" customWidth="1"/>
    <col min="8" max="8" width="9.140625" style="3" bestFit="1" customWidth="1"/>
    <col min="9" max="9" width="2.7109375" style="2" customWidth="1"/>
    <col min="10" max="10" width="16.5703125" style="2" bestFit="1" customWidth="1"/>
    <col min="11" max="11" width="31.85546875" style="2" bestFit="1" customWidth="1"/>
    <col min="12" max="12" width="16.5703125" style="2" customWidth="1"/>
    <col min="13" max="13" width="31.7109375" style="2" bestFit="1" customWidth="1"/>
    <col min="14" max="14" width="15.7109375" style="2" customWidth="1"/>
    <col min="15" max="15" width="5.7109375" style="2" customWidth="1"/>
    <col min="16" max="16" width="28.5703125" style="2" bestFit="1" customWidth="1"/>
    <col min="17" max="17" width="5.7109375" style="2" customWidth="1"/>
    <col min="18" max="18" width="28.5703125" style="2" bestFit="1" customWidth="1"/>
    <col min="19" max="27" width="5.7109375" style="2" customWidth="1"/>
    <col min="28" max="16384" width="4" style="2"/>
  </cols>
  <sheetData>
    <row r="1" spans="1:21" ht="45.75" customHeight="1">
      <c r="B1" s="69"/>
      <c r="C1" s="68"/>
      <c r="D1" s="56"/>
      <c r="E1" s="56"/>
      <c r="F1" s="56"/>
      <c r="G1" s="56"/>
      <c r="H1" s="67"/>
      <c r="I1" s="56"/>
    </row>
    <row r="2" spans="1:21" ht="17.25" customHeight="1">
      <c r="B2" s="71"/>
      <c r="C2" s="60"/>
      <c r="D2" s="66"/>
      <c r="E2" s="52"/>
      <c r="F2" s="80"/>
      <c r="G2" s="53"/>
      <c r="H2" s="65"/>
      <c r="I2" s="56"/>
    </row>
    <row r="3" spans="1:21" ht="17.25" customHeight="1">
      <c r="B3" s="61"/>
      <c r="C3" s="60"/>
      <c r="D3" s="64"/>
      <c r="E3" s="53"/>
      <c r="F3" s="80"/>
      <c r="G3" s="63"/>
      <c r="H3" s="62"/>
      <c r="I3" s="56"/>
    </row>
    <row r="4" spans="1:21" ht="17.25" customHeight="1">
      <c r="B4" s="61"/>
      <c r="C4" s="60"/>
      <c r="D4" s="59"/>
      <c r="E4" s="53"/>
      <c r="F4" s="58"/>
      <c r="G4" s="57"/>
      <c r="H4" s="57"/>
      <c r="I4" s="56"/>
    </row>
    <row r="5" spans="1:21" ht="9.9499999999999993" customHeight="1">
      <c r="B5" s="55"/>
      <c r="C5" s="55"/>
      <c r="D5" s="55"/>
      <c r="E5" s="55"/>
      <c r="F5" s="55"/>
      <c r="G5" s="55"/>
      <c r="H5" s="55"/>
      <c r="I5" s="55"/>
    </row>
    <row r="6" spans="1:21" ht="36.75" customHeight="1">
      <c r="A6" s="54"/>
      <c r="B6" s="321"/>
      <c r="C6" s="321"/>
      <c r="D6" s="321"/>
      <c r="E6" s="321"/>
      <c r="F6" s="321"/>
      <c r="G6" s="321"/>
      <c r="H6" s="321"/>
      <c r="I6" s="321"/>
      <c r="J6" s="6"/>
      <c r="K6" s="6"/>
      <c r="L6" s="6"/>
      <c r="M6" s="6"/>
      <c r="N6" s="336"/>
      <c r="O6" s="6"/>
      <c r="R6" s="6"/>
      <c r="S6" s="6"/>
      <c r="T6" s="6"/>
      <c r="U6" s="6"/>
    </row>
    <row r="7" spans="1:21" s="41" customFormat="1" ht="9" customHeight="1">
      <c r="A7" s="45"/>
      <c r="B7" s="321"/>
      <c r="C7" s="321"/>
      <c r="D7" s="321"/>
      <c r="E7" s="321"/>
      <c r="F7" s="321"/>
      <c r="G7" s="321"/>
      <c r="H7" s="321"/>
      <c r="I7" s="321"/>
      <c r="J7" s="72"/>
      <c r="K7" s="72"/>
      <c r="L7" s="72"/>
      <c r="M7" s="72"/>
      <c r="N7" s="72"/>
      <c r="O7" s="72"/>
      <c r="R7" s="72"/>
      <c r="S7" s="87"/>
      <c r="T7" s="72"/>
      <c r="U7" s="72"/>
    </row>
    <row r="8" spans="1:21" s="41" customFormat="1" ht="15.75" customHeight="1">
      <c r="A8" s="45"/>
      <c r="B8" s="83"/>
      <c r="C8" s="84"/>
      <c r="D8" s="43"/>
      <c r="E8" s="43"/>
      <c r="F8" s="88"/>
      <c r="G8" s="43"/>
      <c r="H8" s="43"/>
      <c r="I8" s="42"/>
      <c r="J8" s="72"/>
      <c r="K8" s="337"/>
      <c r="L8" s="72"/>
      <c r="M8" s="337"/>
      <c r="N8" s="72"/>
      <c r="O8" s="72"/>
      <c r="R8" s="302"/>
      <c r="S8" s="89"/>
      <c r="T8" s="72"/>
      <c r="U8" s="72"/>
    </row>
    <row r="9" spans="1:21" s="41" customFormat="1" ht="15.75" customHeight="1">
      <c r="A9" s="45"/>
      <c r="B9" s="83"/>
      <c r="C9" s="341">
        <f>MATCH(C11,'Elèves 2016-2017'!$B$2:$B$11,0)+1</f>
        <v>11</v>
      </c>
      <c r="D9" s="43"/>
      <c r="E9" s="43"/>
      <c r="F9" s="88"/>
      <c r="G9" s="43"/>
      <c r="H9" s="43"/>
      <c r="I9" s="42"/>
      <c r="J9" s="72"/>
      <c r="K9" s="72"/>
      <c r="L9" s="72"/>
      <c r="M9" s="72"/>
      <c r="N9" s="338"/>
      <c r="O9" s="72"/>
      <c r="R9" s="302"/>
      <c r="S9" s="87"/>
      <c r="T9" s="72"/>
      <c r="U9" s="72"/>
    </row>
    <row r="10" spans="1:21" s="41" customFormat="1" ht="15.75" customHeight="1">
      <c r="B10" s="83"/>
      <c r="C10" s="298"/>
      <c r="D10" s="43"/>
      <c r="E10" s="43"/>
      <c r="F10" s="51"/>
      <c r="G10" s="43"/>
      <c r="H10" s="43"/>
      <c r="I10" s="42"/>
      <c r="J10" s="72"/>
      <c r="K10" s="72"/>
      <c r="L10" s="72"/>
      <c r="M10" s="72"/>
      <c r="N10" s="338"/>
      <c r="O10" s="72"/>
      <c r="R10" s="302"/>
      <c r="S10" s="87"/>
      <c r="T10" s="72"/>
      <c r="U10" s="72"/>
    </row>
    <row r="11" spans="1:21" s="41" customFormat="1" ht="15.75" customHeight="1">
      <c r="A11" s="45"/>
      <c r="B11" s="83" t="s">
        <v>5</v>
      </c>
      <c r="C11" s="339" t="s">
        <v>160</v>
      </c>
      <c r="D11" s="43"/>
      <c r="E11" s="43"/>
      <c r="F11" s="51"/>
      <c r="G11" s="43"/>
      <c r="H11" s="43"/>
      <c r="I11" s="42"/>
      <c r="J11" s="72"/>
      <c r="K11" s="72"/>
      <c r="L11" s="72"/>
      <c r="M11" s="72"/>
      <c r="N11" s="338"/>
      <c r="O11" s="72"/>
      <c r="R11" s="302"/>
      <c r="S11" s="87"/>
      <c r="T11" s="72"/>
      <c r="U11" s="72"/>
    </row>
    <row r="12" spans="1:21" s="41" customFormat="1" ht="15.75" customHeight="1">
      <c r="A12" s="45"/>
      <c r="B12" s="83"/>
      <c r="C12" s="82"/>
      <c r="D12" s="43"/>
      <c r="E12" s="43"/>
      <c r="F12" s="88"/>
      <c r="G12" s="43"/>
      <c r="H12" s="43"/>
      <c r="I12" s="42"/>
      <c r="J12" s="72"/>
      <c r="K12" s="72"/>
      <c r="L12" s="72"/>
      <c r="M12" s="72"/>
      <c r="N12" s="338"/>
      <c r="O12" s="72"/>
      <c r="R12" s="302"/>
      <c r="S12" s="87"/>
      <c r="T12" s="72"/>
      <c r="U12" s="72"/>
    </row>
    <row r="13" spans="1:21" s="41" customFormat="1" ht="15.75" customHeight="1">
      <c r="A13" s="47"/>
      <c r="B13" s="296"/>
      <c r="C13" s="85"/>
      <c r="D13" s="43"/>
      <c r="E13" s="43"/>
      <c r="F13" s="43"/>
      <c r="G13" s="43"/>
      <c r="H13" s="43"/>
      <c r="I13" s="46"/>
      <c r="J13" s="72"/>
      <c r="K13" s="297"/>
      <c r="L13" s="72"/>
      <c r="M13" s="297"/>
      <c r="N13" s="72"/>
      <c r="O13" s="72"/>
      <c r="R13" s="72"/>
      <c r="S13" s="72"/>
      <c r="T13" s="72"/>
      <c r="U13" s="72"/>
    </row>
    <row r="14" spans="1:21" s="41" customFormat="1" ht="11.25" customHeight="1">
      <c r="A14" s="47"/>
      <c r="B14" s="44"/>
      <c r="C14" s="44"/>
      <c r="D14" s="43"/>
      <c r="E14" s="43"/>
      <c r="F14" s="43"/>
      <c r="G14" s="43"/>
      <c r="H14" s="43"/>
      <c r="I14" s="46"/>
      <c r="J14" s="72"/>
      <c r="K14" s="297"/>
      <c r="L14" s="72"/>
      <c r="M14" s="297"/>
      <c r="N14" s="72"/>
      <c r="O14" s="72"/>
      <c r="R14" s="72"/>
      <c r="S14" s="72"/>
      <c r="T14" s="72"/>
      <c r="U14" s="72"/>
    </row>
    <row r="15" spans="1:21" s="41" customFormat="1" ht="16.5" customHeight="1">
      <c r="A15" s="47"/>
      <c r="B15" s="50"/>
      <c r="C15" s="49"/>
      <c r="D15" s="48"/>
      <c r="E15" s="48"/>
      <c r="F15" s="326"/>
      <c r="G15" s="326"/>
      <c r="H15" s="326"/>
      <c r="I15" s="299"/>
    </row>
    <row r="16" spans="1:21" s="41" customFormat="1" ht="14.25" customHeight="1">
      <c r="A16" s="47"/>
      <c r="B16" s="44"/>
      <c r="C16" s="44"/>
      <c r="D16" s="43"/>
      <c r="E16" s="43"/>
      <c r="F16" s="43"/>
      <c r="G16" s="43"/>
      <c r="H16" s="43"/>
      <c r="I16" s="46"/>
    </row>
    <row r="17" spans="1:16" s="41" customFormat="1" ht="14.25" customHeight="1" thickBot="1">
      <c r="A17" s="45"/>
      <c r="B17" s="44"/>
      <c r="C17" s="44"/>
      <c r="D17" s="43"/>
      <c r="E17" s="43"/>
      <c r="F17" s="43"/>
      <c r="G17" s="43"/>
      <c r="H17" s="43"/>
      <c r="I17" s="42"/>
      <c r="J17" s="343" t="s">
        <v>167</v>
      </c>
      <c r="K17" s="344"/>
      <c r="L17" s="343" t="s">
        <v>167</v>
      </c>
      <c r="M17" s="344"/>
    </row>
    <row r="18" spans="1:16" ht="27" customHeight="1">
      <c r="B18" s="40" t="s">
        <v>6</v>
      </c>
      <c r="C18" s="86" t="s">
        <v>4</v>
      </c>
      <c r="D18" s="39"/>
      <c r="E18" s="38" t="s">
        <v>3</v>
      </c>
      <c r="F18" s="38" t="s">
        <v>2</v>
      </c>
      <c r="G18" s="38" t="s">
        <v>1</v>
      </c>
      <c r="H18" s="37" t="s">
        <v>0</v>
      </c>
      <c r="J18" s="351" t="s">
        <v>168</v>
      </c>
      <c r="K18" s="345"/>
      <c r="L18" s="351" t="s">
        <v>169</v>
      </c>
      <c r="M18" s="345"/>
    </row>
    <row r="19" spans="1:16" ht="17.25" hidden="1" customHeight="1">
      <c r="B19" s="36"/>
      <c r="C19" s="35"/>
      <c r="D19" s="35"/>
      <c r="E19" s="35"/>
      <c r="F19" s="35"/>
      <c r="G19" s="35"/>
      <c r="H19" s="34"/>
      <c r="J19" s="346"/>
      <c r="K19" s="345"/>
      <c r="L19" s="346"/>
      <c r="M19" s="345"/>
    </row>
    <row r="20" spans="1:16" ht="17.25" customHeight="1">
      <c r="B20" s="81"/>
      <c r="C20" s="322">
        <f>IFERROR(VLOOKUP($C$11,'Elèves 2016-2017'!$B$10:$JA$11,147,FALSE),0)</f>
        <v>42614</v>
      </c>
      <c r="D20" s="323"/>
      <c r="E20" s="33">
        <f>IFERROR(VLOOKUP($C$11,'Elèves 2016-2017'!$B$10:$JA$11,148,FALSE),0)</f>
        <v>130</v>
      </c>
      <c r="F20" s="32">
        <f>IFERROR(VLOOKUP($C$11,'Elèves 2016-2017'!$B$10:$JA$11,149,FALSE),0)</f>
        <v>130</v>
      </c>
      <c r="G20" s="31">
        <f>IF(VLOOKUP($C$11,'Elèves 2016-2017'!$B$10:$JA$11,150,FALSE)=0,"",IFERROR(VLOOKUP($C$11,'Elèves 2016-2017'!$B$10:$JA$11,150,FALSE),""))</f>
        <v>39021</v>
      </c>
      <c r="H20" s="79">
        <f t="shared" ref="H20:H29" si="0">E20-F20</f>
        <v>0</v>
      </c>
      <c r="I20" s="13"/>
      <c r="J20" s="347" t="s">
        <v>162</v>
      </c>
      <c r="K20" s="348" t="s">
        <v>170</v>
      </c>
      <c r="L20" s="347" t="s">
        <v>162</v>
      </c>
      <c r="M20" s="348" t="s">
        <v>175</v>
      </c>
    </row>
    <row r="21" spans="1:16" ht="17.25" customHeight="1">
      <c r="B21" s="90"/>
      <c r="C21" s="322">
        <f>IFERROR(VLOOKUP($C$11,'Elèves 2016-2017'!$B$10:$JA$11,151,FALSE),0)</f>
        <v>42644</v>
      </c>
      <c r="D21" s="323"/>
      <c r="E21" s="26">
        <f>IFERROR(VLOOKUP($C$11,'Elèves 2016-2017'!$B$10:$JA$11,152,FALSE),0)</f>
        <v>130</v>
      </c>
      <c r="F21" s="28">
        <f>IFERROR(VLOOKUP($C$11,'Elèves 2016-2017'!$B$10:$JA$11,153,FALSE),0)</f>
        <v>130</v>
      </c>
      <c r="G21" s="27">
        <f>IF(VLOOKUP($C$11,'Elèves 2016-2017'!$B$10:$JA$11,154,FALSE)=0,"",IFERROR(VLOOKUP($C$11,'Elèves 2016-2017'!$B$10:$JA$11,154,FALSE),""))</f>
        <v>39057</v>
      </c>
      <c r="H21" s="25">
        <f t="shared" si="0"/>
        <v>0</v>
      </c>
      <c r="I21" s="13"/>
      <c r="J21" s="347" t="s">
        <v>163</v>
      </c>
      <c r="K21" s="348" t="s">
        <v>171</v>
      </c>
      <c r="L21" s="347" t="s">
        <v>163</v>
      </c>
      <c r="M21" s="348" t="s">
        <v>176</v>
      </c>
      <c r="N21" s="29"/>
    </row>
    <row r="22" spans="1:16" ht="17.25" customHeight="1">
      <c r="B22" s="91"/>
      <c r="C22" s="322">
        <f>IFERROR(VLOOKUP($C$11,'Elèves 2016-2017'!$B$10:$JA$11,155,FALSE),0)</f>
        <v>42675</v>
      </c>
      <c r="D22" s="323"/>
      <c r="E22" s="26">
        <f>IFERROR(VLOOKUP($C$11,'Elèves 2016-2017'!$B$10:$JA$11,156,FALSE),0)</f>
        <v>130</v>
      </c>
      <c r="F22" s="28">
        <f>IFERROR(VLOOKUP($C$11,'Elèves 2016-2017'!$B$10:$JA$11,157,FALSE),0)</f>
        <v>130</v>
      </c>
      <c r="G22" s="27">
        <f>IF(VLOOKUP($C$11,'Elèves 2016-2017'!$B$10:$JA$11,158,FALSE)=0,"",IFERROR(VLOOKUP($C$11,'Elèves 2016-2017'!$B$10:$JA$11,158,FALSE),""))</f>
        <v>39057</v>
      </c>
      <c r="H22" s="25">
        <f t="shared" si="0"/>
        <v>0</v>
      </c>
      <c r="I22" s="13"/>
      <c r="J22" s="347" t="s">
        <v>164</v>
      </c>
      <c r="K22" s="348" t="s">
        <v>172</v>
      </c>
      <c r="L22" s="347" t="s">
        <v>164</v>
      </c>
      <c r="M22" s="348" t="s">
        <v>177</v>
      </c>
      <c r="O22" s="24"/>
    </row>
    <row r="23" spans="1:16" ht="17.25" customHeight="1">
      <c r="B23" s="91"/>
      <c r="C23" s="322">
        <f>IFERROR(VLOOKUP($C$11,'Elèves 2016-2017'!$B$10:$JA$11,159,FALSE),0)</f>
        <v>42705</v>
      </c>
      <c r="D23" s="323"/>
      <c r="E23" s="26">
        <f>IFERROR(VLOOKUP($C$11,'Elèves 2016-2017'!$B$10:$JA$11,160,FALSE),0)</f>
        <v>130</v>
      </c>
      <c r="F23" s="28">
        <f>IFERROR(VLOOKUP($C$11,'Elèves 2016-2017'!$B$10:$JA$11,161,FALSE),0)</f>
        <v>130</v>
      </c>
      <c r="G23" s="27">
        <f>IF(VLOOKUP($C$11,'Elèves 2016-2017'!$B$10:$JA$11,162,FALSE)=0,"",IFERROR(VLOOKUP($C$11,'Elèves 2016-2017'!$B$10:$JA$11,162,FALSE),""))</f>
        <v>42752</v>
      </c>
      <c r="H23" s="25">
        <f t="shared" si="0"/>
        <v>0</v>
      </c>
      <c r="I23" s="13"/>
      <c r="J23" s="347" t="s">
        <v>165</v>
      </c>
      <c r="K23" s="348" t="s">
        <v>173</v>
      </c>
      <c r="L23" s="347" t="s">
        <v>165</v>
      </c>
      <c r="M23" s="348" t="s">
        <v>178</v>
      </c>
    </row>
    <row r="24" spans="1:16" ht="17.25" customHeight="1">
      <c r="B24" s="91"/>
      <c r="C24" s="322">
        <f>IFERROR(VLOOKUP($C$11,'Elèves 2016-2017'!$B$10:$JA$11,163,FALSE),0)</f>
        <v>42736</v>
      </c>
      <c r="D24" s="323"/>
      <c r="E24" s="26">
        <f>IFERROR(VLOOKUP($C$11,'Elèves 2016-2017'!$B$10:$JA$11,164,FALSE),0)</f>
        <v>130</v>
      </c>
      <c r="F24" s="28">
        <f>IFERROR(VLOOKUP($C$11,'Elèves 2016-2017'!$B$10:$JA$11,165,FALSE),0)</f>
        <v>130</v>
      </c>
      <c r="G24" s="27">
        <f>IF(VLOOKUP($C$11,'Elèves 2016-2017'!$B$10:$JA$11,166,FALSE)=0,"",IFERROR(VLOOKUP($C$11,'Elèves 2016-2017'!$B$10:$JA$11,166,FALSE),""))</f>
        <v>42775</v>
      </c>
      <c r="H24" s="25">
        <f t="shared" si="0"/>
        <v>0</v>
      </c>
      <c r="I24" s="13"/>
      <c r="J24" s="349" t="s">
        <v>166</v>
      </c>
      <c r="K24" s="350" t="s">
        <v>174</v>
      </c>
      <c r="L24" s="349" t="s">
        <v>166</v>
      </c>
      <c r="M24" s="350" t="s">
        <v>179</v>
      </c>
    </row>
    <row r="25" spans="1:16" ht="17.25" customHeight="1">
      <c r="B25" s="91"/>
      <c r="C25" s="96"/>
      <c r="D25" s="22"/>
      <c r="E25" s="21"/>
      <c r="F25" s="20"/>
      <c r="G25" s="19"/>
      <c r="H25" s="18">
        <f t="shared" si="0"/>
        <v>0</v>
      </c>
      <c r="I25" s="13"/>
      <c r="J25" s="12"/>
      <c r="L25" s="12"/>
    </row>
    <row r="26" spans="1:16" ht="17.25" customHeight="1">
      <c r="B26" s="91"/>
      <c r="C26" s="23"/>
      <c r="D26" s="22"/>
      <c r="E26" s="21"/>
      <c r="F26" s="20"/>
      <c r="G26" s="19"/>
      <c r="H26" s="18">
        <f t="shared" si="0"/>
        <v>0</v>
      </c>
      <c r="I26" s="13"/>
      <c r="J26" s="12"/>
      <c r="L26" s="12"/>
    </row>
    <row r="27" spans="1:16" ht="17.25" customHeight="1">
      <c r="B27" s="91"/>
      <c r="C27" s="23"/>
      <c r="D27" s="22"/>
      <c r="E27" s="21"/>
      <c r="F27" s="20"/>
      <c r="G27" s="19"/>
      <c r="H27" s="18">
        <f t="shared" si="0"/>
        <v>0</v>
      </c>
      <c r="I27" s="13"/>
      <c r="J27" s="12"/>
      <c r="L27" s="12"/>
      <c r="P27" s="24"/>
    </row>
    <row r="28" spans="1:16" ht="17.25" customHeight="1">
      <c r="B28" s="91"/>
      <c r="C28" s="23"/>
      <c r="D28" s="22"/>
      <c r="E28" s="75"/>
      <c r="F28" s="76"/>
      <c r="G28" s="77"/>
      <c r="H28" s="78">
        <f t="shared" si="0"/>
        <v>0</v>
      </c>
      <c r="I28" s="13"/>
      <c r="J28" s="12"/>
      <c r="L28" s="12"/>
    </row>
    <row r="29" spans="1:16" ht="27" customHeight="1">
      <c r="B29" s="92"/>
      <c r="C29" s="93"/>
      <c r="D29" s="94"/>
      <c r="E29" s="16">
        <f>SUM(E20:E28)</f>
        <v>650</v>
      </c>
      <c r="F29" s="15">
        <f>SUM(F20:F28)</f>
        <v>650</v>
      </c>
      <c r="G29" s="95"/>
      <c r="H29" s="14">
        <f t="shared" si="0"/>
        <v>0</v>
      </c>
      <c r="I29" s="13"/>
      <c r="J29" s="12"/>
      <c r="L29" s="12"/>
    </row>
    <row r="30" spans="1:16" ht="16.5" customHeight="1">
      <c r="B30" s="324"/>
      <c r="C30" s="325"/>
      <c r="D30" s="325"/>
      <c r="E30" s="325"/>
      <c r="F30" s="325"/>
      <c r="G30" s="325"/>
      <c r="H30" s="325"/>
      <c r="K30" s="11"/>
      <c r="M30" s="11"/>
    </row>
    <row r="31" spans="1:16" ht="16.5" customHeight="1">
      <c r="B31" s="325"/>
      <c r="C31" s="325"/>
      <c r="D31" s="325"/>
      <c r="E31" s="325"/>
      <c r="F31" s="325"/>
      <c r="G31" s="325"/>
      <c r="H31" s="325"/>
    </row>
    <row r="32" spans="1:16" ht="16.5" customHeight="1">
      <c r="B32" s="325"/>
      <c r="C32" s="325"/>
      <c r="D32" s="325"/>
      <c r="E32" s="325"/>
      <c r="F32" s="325"/>
      <c r="G32" s="325"/>
      <c r="H32" s="325"/>
    </row>
    <row r="33" spans="2:9" ht="16.5" customHeight="1">
      <c r="B33" s="325"/>
      <c r="C33" s="325"/>
      <c r="D33" s="325"/>
      <c r="E33" s="325"/>
      <c r="F33" s="325"/>
      <c r="G33" s="325"/>
      <c r="H33" s="325"/>
    </row>
    <row r="34" spans="2:9" ht="16.5" customHeight="1">
      <c r="B34" s="325"/>
      <c r="C34" s="325"/>
      <c r="D34" s="325"/>
      <c r="E34" s="325"/>
      <c r="F34" s="325"/>
      <c r="G34" s="325"/>
      <c r="H34" s="325"/>
    </row>
    <row r="35" spans="2:9" ht="16.5" customHeight="1">
      <c r="B35" s="325"/>
      <c r="C35" s="325"/>
      <c r="D35" s="325"/>
      <c r="E35" s="325"/>
      <c r="F35" s="325"/>
      <c r="G35" s="325"/>
      <c r="H35" s="325"/>
    </row>
    <row r="36" spans="2:9" ht="16.5" customHeight="1">
      <c r="B36" s="9"/>
      <c r="C36" s="10"/>
    </row>
    <row r="37" spans="2:9" ht="34.5" customHeight="1">
      <c r="B37" s="9"/>
      <c r="C37" s="10"/>
    </row>
    <row r="38" spans="2:9" ht="34.5" customHeight="1">
      <c r="B38" s="9"/>
      <c r="C38" s="300"/>
    </row>
    <row r="40" spans="2:9" ht="12.75" customHeight="1"/>
    <row r="43" spans="2:9">
      <c r="B43" s="7"/>
      <c r="C43" s="7"/>
      <c r="D43" s="6"/>
      <c r="E43" s="6"/>
      <c r="F43" s="6"/>
      <c r="G43" s="6"/>
      <c r="H43" s="5"/>
    </row>
    <row r="44" spans="2:9" ht="16.5" customHeight="1">
      <c r="B44" s="318"/>
      <c r="C44" s="319"/>
      <c r="D44" s="319"/>
      <c r="E44" s="319"/>
      <c r="F44" s="319"/>
      <c r="G44" s="319"/>
      <c r="H44" s="319"/>
      <c r="I44" s="320"/>
    </row>
    <row r="46" spans="2:9" ht="17.25" customHeight="1"/>
    <row r="47" spans="2:9" ht="17.25" customHeight="1"/>
    <row r="48" spans="2: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</sheetData>
  <sheetProtection formatCells="0" formatColumns="0" formatRows="0" insertColumns="0" insertRows="0" deleteColumns="0" deleteRows="0"/>
  <mergeCells count="9">
    <mergeCell ref="B44:I44"/>
    <mergeCell ref="B6:I7"/>
    <mergeCell ref="C20:D20"/>
    <mergeCell ref="C21:D21"/>
    <mergeCell ref="B30:H35"/>
    <mergeCell ref="C22:D22"/>
    <mergeCell ref="C23:D23"/>
    <mergeCell ref="C24:D24"/>
    <mergeCell ref="F15:H15"/>
  </mergeCells>
  <conditionalFormatting sqref="B26:H29 B20:B25 D25:H25 F21:H24 G20:H20">
    <cfRule type="expression" dxfId="12" priority="7">
      <formula>MOD(ROW(),2)</formula>
    </cfRule>
  </conditionalFormatting>
  <conditionalFormatting sqref="C21:C25">
    <cfRule type="expression" dxfId="11" priority="5">
      <formula>MOD(ROW(),2)</formula>
    </cfRule>
  </conditionalFormatting>
  <conditionalFormatting sqref="E20:E24">
    <cfRule type="expression" dxfId="10" priority="4">
      <formula>MOD(ROW(),2)</formula>
    </cfRule>
  </conditionalFormatting>
  <conditionalFormatting sqref="F20">
    <cfRule type="expression" dxfId="9" priority="2">
      <formula>MOD(ROW(),2)</formula>
    </cfRule>
  </conditionalFormatting>
  <conditionalFormatting sqref="C20">
    <cfRule type="expression" dxfId="8" priority="1">
      <formula>MOD(ROW(),2)</formula>
    </cfRule>
  </conditionalFormatting>
  <printOptions horizontalCentered="1"/>
  <pageMargins left="0" right="0" top="0.27559055118110237" bottom="0.51181102362204722" header="0.23622047244094491" footer="0.2362204724409449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54"/>
  <sheetViews>
    <sheetView showGridLines="0" topLeftCell="A4" workbookViewId="0">
      <selection activeCell="K6" sqref="K6"/>
    </sheetView>
  </sheetViews>
  <sheetFormatPr baseColWidth="10" defaultColWidth="4" defaultRowHeight="16.5"/>
  <cols>
    <col min="1" max="1" width="5.42578125" style="2" customWidth="1"/>
    <col min="2" max="2" width="12.140625" style="4" customWidth="1"/>
    <col min="3" max="3" width="36" style="4" customWidth="1"/>
    <col min="4" max="4" width="5.7109375" style="2" customWidth="1"/>
    <col min="5" max="7" width="9.7109375" style="2" customWidth="1"/>
    <col min="8" max="8" width="10.7109375" style="3" customWidth="1"/>
    <col min="9" max="9" width="2.7109375" style="2" customWidth="1"/>
    <col min="10" max="10" width="16.5703125" style="2" bestFit="1" customWidth="1"/>
    <col min="11" max="11" width="31.85546875" style="2" bestFit="1" customWidth="1"/>
    <col min="12" max="12" width="16.5703125" style="2" bestFit="1" customWidth="1"/>
    <col min="13" max="13" width="31.7109375" style="2" bestFit="1" customWidth="1"/>
    <col min="14" max="14" width="28.5703125" style="2" bestFit="1" customWidth="1"/>
    <col min="15" max="15" width="5.7109375" style="2" customWidth="1"/>
    <col min="16" max="16" width="28.5703125" style="2" bestFit="1" customWidth="1"/>
    <col min="17" max="25" width="5.7109375" style="2" customWidth="1"/>
    <col min="26" max="16384" width="4" style="2"/>
  </cols>
  <sheetData>
    <row r="1" spans="1:18" ht="45.75" customHeight="1">
      <c r="B1" s="69"/>
      <c r="C1" s="68"/>
      <c r="D1" s="56"/>
      <c r="E1" s="56"/>
      <c r="F1" s="56"/>
      <c r="G1" s="56"/>
      <c r="H1" s="67"/>
      <c r="I1" s="56"/>
    </row>
    <row r="2" spans="1:18" ht="17.25" customHeight="1">
      <c r="B2" s="71"/>
      <c r="C2" s="60"/>
      <c r="D2" s="66"/>
      <c r="E2" s="52"/>
      <c r="F2" s="70"/>
      <c r="G2" s="53"/>
      <c r="H2" s="65"/>
      <c r="I2" s="56"/>
    </row>
    <row r="3" spans="1:18" ht="17.25" customHeight="1">
      <c r="B3" s="61"/>
      <c r="C3" s="60"/>
      <c r="D3" s="64"/>
      <c r="E3" s="53"/>
      <c r="F3" s="70"/>
      <c r="G3" s="63"/>
      <c r="H3" s="62"/>
      <c r="I3" s="56"/>
    </row>
    <row r="4" spans="1:18" ht="17.25" customHeight="1">
      <c r="B4" s="61"/>
      <c r="C4" s="60"/>
      <c r="D4" s="59"/>
      <c r="E4" s="53"/>
      <c r="F4" s="58"/>
      <c r="G4" s="57"/>
      <c r="H4" s="57"/>
      <c r="I4" s="56"/>
    </row>
    <row r="5" spans="1:18" ht="9.9499999999999993" customHeight="1">
      <c r="B5" s="55"/>
      <c r="C5" s="55"/>
      <c r="D5" s="55"/>
      <c r="E5" s="55"/>
      <c r="F5" s="55"/>
      <c r="G5" s="55"/>
      <c r="H5" s="55"/>
      <c r="I5" s="55"/>
    </row>
    <row r="6" spans="1:18" ht="36.75" customHeight="1">
      <c r="A6" s="54"/>
      <c r="B6" s="321"/>
      <c r="C6" s="321"/>
      <c r="D6" s="321"/>
      <c r="E6" s="321"/>
      <c r="F6" s="321"/>
      <c r="G6" s="321"/>
      <c r="H6" s="321"/>
      <c r="I6" s="321"/>
      <c r="K6" s="6"/>
      <c r="L6" s="336"/>
      <c r="M6" s="6"/>
      <c r="P6" s="6"/>
      <c r="Q6" s="6"/>
      <c r="R6" s="6"/>
    </row>
    <row r="7" spans="1:18" s="41" customFormat="1" ht="9" customHeight="1">
      <c r="A7" s="45"/>
      <c r="B7" s="321"/>
      <c r="C7" s="321"/>
      <c r="D7" s="321"/>
      <c r="E7" s="321"/>
      <c r="F7" s="321"/>
      <c r="G7" s="321"/>
      <c r="H7" s="321"/>
      <c r="I7" s="321"/>
      <c r="K7" s="72"/>
      <c r="L7" s="72"/>
      <c r="M7" s="72"/>
      <c r="P7" s="72"/>
      <c r="Q7" s="87"/>
      <c r="R7" s="72"/>
    </row>
    <row r="8" spans="1:18" s="41" customFormat="1" ht="15.75" customHeight="1">
      <c r="A8" s="45"/>
      <c r="B8" s="83"/>
      <c r="C8" s="84"/>
      <c r="D8" s="43"/>
      <c r="E8" s="43"/>
      <c r="F8" s="88"/>
      <c r="G8" s="43"/>
      <c r="H8" s="43"/>
      <c r="I8" s="42"/>
      <c r="K8" s="342"/>
      <c r="L8" s="72"/>
      <c r="M8" s="72"/>
      <c r="P8" s="302"/>
      <c r="Q8" s="89"/>
      <c r="R8" s="72"/>
    </row>
    <row r="9" spans="1:18" s="41" customFormat="1" ht="15.75" customHeight="1">
      <c r="A9" s="45"/>
      <c r="B9" s="83"/>
      <c r="C9" s="341">
        <f>MATCH(C11,'Elèves 2016-2017'!$B$2:$B$11,0)+1</f>
        <v>10</v>
      </c>
      <c r="D9" s="43"/>
      <c r="E9" s="43"/>
      <c r="F9" s="88"/>
      <c r="G9" s="43"/>
      <c r="H9" s="43"/>
      <c r="I9" s="42"/>
      <c r="K9" s="72"/>
      <c r="L9" s="338"/>
      <c r="M9" s="72"/>
      <c r="P9" s="302"/>
      <c r="Q9" s="87"/>
      <c r="R9" s="72"/>
    </row>
    <row r="10" spans="1:18" s="41" customFormat="1" ht="15.75" customHeight="1">
      <c r="B10" s="83"/>
      <c r="C10" s="298"/>
      <c r="D10" s="43"/>
      <c r="E10" s="43"/>
      <c r="F10" s="51"/>
      <c r="G10" s="43"/>
      <c r="H10" s="43"/>
      <c r="I10" s="42"/>
      <c r="K10" s="72"/>
      <c r="L10" s="338"/>
      <c r="M10" s="72"/>
      <c r="P10" s="302"/>
      <c r="Q10" s="87"/>
      <c r="R10" s="72"/>
    </row>
    <row r="11" spans="1:18" s="41" customFormat="1" ht="15.75" customHeight="1">
      <c r="A11" s="45"/>
      <c r="B11" s="83" t="s">
        <v>5</v>
      </c>
      <c r="C11" s="340" t="s">
        <v>161</v>
      </c>
      <c r="D11" s="43"/>
      <c r="E11" s="43"/>
      <c r="F11" s="51"/>
      <c r="G11" s="43"/>
      <c r="H11" s="43"/>
      <c r="I11" s="42"/>
      <c r="K11" s="72"/>
      <c r="L11" s="338"/>
      <c r="M11" s="72"/>
      <c r="P11" s="302"/>
      <c r="Q11" s="87"/>
      <c r="R11" s="72"/>
    </row>
    <row r="12" spans="1:18" s="41" customFormat="1" ht="15.75" customHeight="1">
      <c r="A12" s="45"/>
      <c r="B12" s="83"/>
      <c r="C12" s="82"/>
      <c r="D12" s="43"/>
      <c r="E12" s="43"/>
      <c r="F12" s="88"/>
      <c r="G12" s="43"/>
      <c r="H12" s="43"/>
      <c r="I12" s="42"/>
      <c r="K12" s="72"/>
      <c r="L12" s="338"/>
      <c r="M12" s="72"/>
      <c r="P12" s="302"/>
      <c r="Q12" s="87"/>
      <c r="R12" s="72"/>
    </row>
    <row r="13" spans="1:18" s="41" customFormat="1" ht="15.75" customHeight="1">
      <c r="A13" s="47"/>
      <c r="B13" s="296"/>
      <c r="C13" s="85"/>
      <c r="D13" s="43"/>
      <c r="E13" s="43"/>
      <c r="F13" s="43"/>
      <c r="G13" s="43"/>
      <c r="H13" s="43"/>
      <c r="I13" s="46"/>
      <c r="K13" s="297"/>
      <c r="L13" s="72"/>
      <c r="M13" s="72"/>
      <c r="P13" s="72"/>
      <c r="Q13" s="72"/>
      <c r="R13" s="72"/>
    </row>
    <row r="14" spans="1:18" s="41" customFormat="1" ht="11.25" customHeight="1">
      <c r="A14" s="47"/>
      <c r="B14" s="44"/>
      <c r="C14" s="44"/>
      <c r="D14" s="43"/>
      <c r="E14" s="43"/>
      <c r="F14" s="43"/>
      <c r="G14" s="43"/>
      <c r="H14" s="43"/>
      <c r="I14" s="46"/>
      <c r="K14" s="297"/>
      <c r="L14" s="72"/>
      <c r="M14" s="72"/>
      <c r="P14" s="72"/>
      <c r="Q14" s="72"/>
      <c r="R14" s="72"/>
    </row>
    <row r="15" spans="1:18" s="41" customFormat="1" ht="16.5" customHeight="1">
      <c r="A15" s="47"/>
      <c r="B15" s="50"/>
      <c r="C15" s="49"/>
      <c r="D15" s="48"/>
      <c r="E15" s="48"/>
      <c r="F15" s="326"/>
      <c r="G15" s="326"/>
      <c r="H15" s="326"/>
      <c r="I15" s="299"/>
      <c r="K15" s="72"/>
      <c r="L15" s="10"/>
      <c r="M15" s="72"/>
    </row>
    <row r="16" spans="1:18" s="41" customFormat="1" ht="14.25" customHeight="1">
      <c r="A16" s="47"/>
      <c r="B16" s="44"/>
      <c r="C16" s="44"/>
      <c r="D16" s="43"/>
      <c r="E16" s="43"/>
      <c r="F16" s="43"/>
      <c r="G16" s="43"/>
      <c r="H16" s="43"/>
      <c r="I16" s="46"/>
    </row>
    <row r="17" spans="1:14" s="41" customFormat="1" ht="14.25" customHeight="1" thickBot="1">
      <c r="A17" s="45"/>
      <c r="B17" s="44"/>
      <c r="C17" s="44"/>
      <c r="D17" s="43"/>
      <c r="E17" s="43"/>
      <c r="F17" s="43"/>
      <c r="G17" s="43"/>
      <c r="H17" s="43"/>
      <c r="I17" s="42"/>
      <c r="J17" s="343" t="s">
        <v>167</v>
      </c>
      <c r="K17" s="344"/>
      <c r="L17" s="343" t="s">
        <v>167</v>
      </c>
      <c r="M17" s="344"/>
    </row>
    <row r="18" spans="1:14" ht="27" customHeight="1">
      <c r="B18" s="40" t="s">
        <v>6</v>
      </c>
      <c r="C18" s="86" t="s">
        <v>4</v>
      </c>
      <c r="D18" s="39"/>
      <c r="E18" s="38" t="s">
        <v>3</v>
      </c>
      <c r="F18" s="38" t="s">
        <v>2</v>
      </c>
      <c r="G18" s="38" t="s">
        <v>1</v>
      </c>
      <c r="H18" s="37" t="s">
        <v>0</v>
      </c>
      <c r="J18" s="351" t="s">
        <v>168</v>
      </c>
      <c r="K18" s="345"/>
      <c r="L18" s="351" t="s">
        <v>169</v>
      </c>
      <c r="M18" s="345"/>
    </row>
    <row r="19" spans="1:14" ht="17.25" hidden="1" customHeight="1">
      <c r="B19" s="36"/>
      <c r="C19" s="35"/>
      <c r="D19" s="35"/>
      <c r="E19" s="35"/>
      <c r="F19" s="35"/>
      <c r="G19" s="35"/>
      <c r="H19" s="34"/>
      <c r="J19" s="346"/>
      <c r="K19" s="345"/>
      <c r="L19" s="346"/>
      <c r="M19" s="345"/>
    </row>
    <row r="20" spans="1:14" ht="17.25" customHeight="1">
      <c r="B20" s="81"/>
      <c r="C20" s="322">
        <f>IFERROR(VLOOKUP($C$11,'Elèves 2016-2017'!$B$10:$JA$11,167,FALSE),0)</f>
        <v>42767</v>
      </c>
      <c r="D20" s="323"/>
      <c r="E20" s="33">
        <f>IFERROR(VLOOKUP($C$11,'Elèves 2016-2017'!$B$10:$JA$11,168,FALSE),0)</f>
        <v>116.8</v>
      </c>
      <c r="F20" s="73">
        <f>IFERROR(VLOOKUP($C$11,'Elèves 2016-2017'!$B$10:$JA$11,169,FALSE),0)</f>
        <v>0</v>
      </c>
      <c r="G20" s="31" t="str">
        <f>IF(VLOOKUP($C$11,'Elèves 2016-2017'!$B$10:$JA$11,170,FALSE)=0,"",IFERROR(VLOOKUP($C$11,'Elèves 2016-2017'!$B$10:$JA$11,170,FALSE),""))</f>
        <v/>
      </c>
      <c r="H20" s="30">
        <f t="shared" ref="H20:H29" si="0">E20-F20</f>
        <v>116.8</v>
      </c>
      <c r="I20" s="13"/>
      <c r="J20" s="347" t="s">
        <v>162</v>
      </c>
      <c r="K20" s="348" t="s">
        <v>180</v>
      </c>
      <c r="L20" s="346" t="s">
        <v>162</v>
      </c>
      <c r="M20" s="348" t="s">
        <v>185</v>
      </c>
    </row>
    <row r="21" spans="1:14" ht="17.25" customHeight="1">
      <c r="B21" s="90"/>
      <c r="C21" s="322">
        <f>IFERROR(VLOOKUP($C$11,'Elèves 2016-2017'!$B$10:$JA$11,171,FALSE),0)</f>
        <v>42795</v>
      </c>
      <c r="D21" s="323"/>
      <c r="E21" s="26">
        <f>IFERROR(VLOOKUP($C$11,'Elèves 2016-2017'!$B$10:$JA$11,172,FALSE),0)</f>
        <v>116.8</v>
      </c>
      <c r="F21" s="74">
        <f>IFERROR(VLOOKUP($C$11,'Elèves 2016-2017'!$B$10:$JA$11,173,FALSE),0)</f>
        <v>0</v>
      </c>
      <c r="G21" s="27" t="str">
        <f>IF(VLOOKUP($C$11,'Elèves 2016-2017'!$B$10:$JA$11,174,FALSE)=0,"",IFERROR(VLOOKUP($C$11,'Elèves 2016-2017'!$B$10:$JA$11,174,FALSE),""))</f>
        <v/>
      </c>
      <c r="H21" s="25">
        <f t="shared" si="0"/>
        <v>116.8</v>
      </c>
      <c r="I21" s="13"/>
      <c r="J21" s="347" t="s">
        <v>163</v>
      </c>
      <c r="K21" s="348" t="s">
        <v>181</v>
      </c>
      <c r="L21" s="352" t="s">
        <v>163</v>
      </c>
      <c r="M21" s="348" t="s">
        <v>186</v>
      </c>
    </row>
    <row r="22" spans="1:14" ht="17.25" customHeight="1">
      <c r="B22" s="91"/>
      <c r="C22" s="322">
        <f>IFERROR(VLOOKUP($C$11,'Elèves 2016-2017'!$B$10:$JA$11,175,FALSE),0)</f>
        <v>42826</v>
      </c>
      <c r="D22" s="323"/>
      <c r="E22" s="26">
        <f>IFERROR(VLOOKUP($C$11,'Elèves 2016-2017'!$B$10:$JA$11,176,FALSE),0)</f>
        <v>116.8</v>
      </c>
      <c r="F22" s="74">
        <f>IFERROR(VLOOKUP($C$11,'Elèves 2016-2017'!$B$10:$JA$11,177,FALSE),0)</f>
        <v>0</v>
      </c>
      <c r="G22" s="27" t="str">
        <f>IF(VLOOKUP($C$11,'Elèves 2016-2017'!$B$10:$JA$11,178,FALSE)=0,"",IFERROR(VLOOKUP($C$11,'Elèves 2016-2017'!$B$10:$JA$11,178,FALSE),""))</f>
        <v/>
      </c>
      <c r="H22" s="25">
        <f t="shared" si="0"/>
        <v>116.8</v>
      </c>
      <c r="I22" s="13"/>
      <c r="J22" s="347" t="s">
        <v>164</v>
      </c>
      <c r="K22" s="348" t="s">
        <v>182</v>
      </c>
      <c r="L22" s="346" t="s">
        <v>164</v>
      </c>
      <c r="M22" s="348" t="s">
        <v>187</v>
      </c>
    </row>
    <row r="23" spans="1:14" ht="17.25" customHeight="1">
      <c r="B23" s="91"/>
      <c r="C23" s="322">
        <f>IFERROR(VLOOKUP($C$11,'Elèves 2016-2017'!$B$10:$JA$11,179,FALSE),0)</f>
        <v>42856</v>
      </c>
      <c r="D23" s="323"/>
      <c r="E23" s="26">
        <f>IFERROR(VLOOKUP($C$11,'Elèves 2016-2017'!$B$10:$JA$11,180,FALSE),0)</f>
        <v>116.8</v>
      </c>
      <c r="F23" s="74">
        <f>IFERROR(VLOOKUP($C$11,'Elèves 2016-2017'!$B$10:$JA$11,181,FALSE),0)</f>
        <v>0</v>
      </c>
      <c r="G23" s="27" t="str">
        <f>IF(VLOOKUP($C$11,'Elèves 2016-2017'!$B$10:$JA$11,182,FALSE)=0,"",IFERROR(VLOOKUP($C$11,'Elèves 2016-2017'!$B$10:$JA$11,182,FALSE),""))</f>
        <v/>
      </c>
      <c r="H23" s="25">
        <f t="shared" si="0"/>
        <v>116.8</v>
      </c>
      <c r="I23" s="13"/>
      <c r="J23" s="347" t="s">
        <v>165</v>
      </c>
      <c r="K23" s="348" t="s">
        <v>183</v>
      </c>
      <c r="L23" s="346" t="s">
        <v>165</v>
      </c>
      <c r="M23" s="348" t="s">
        <v>188</v>
      </c>
    </row>
    <row r="24" spans="1:14" ht="17.25" customHeight="1">
      <c r="B24" s="91"/>
      <c r="C24" s="322">
        <f>IFERROR(VLOOKUP($C$11,'Elèves 2016-2017'!$B$10:$JA$11,183,FALSE),0)</f>
        <v>42887</v>
      </c>
      <c r="D24" s="323"/>
      <c r="E24" s="26">
        <f>IFERROR(VLOOKUP($C$11,'Elèves 2016-2017'!$B$10:$JA$11,184,FALSE),0)</f>
        <v>116.8</v>
      </c>
      <c r="F24" s="74">
        <f>IFERROR(VLOOKUP($C$11,'Elèves 2016-2017'!$B$10:$JA$11,185,FALSE),0)</f>
        <v>0</v>
      </c>
      <c r="G24" s="27" t="str">
        <f>IF(VLOOKUP($C$11,'Elèves 2016-2017'!$B$10:$JA$11,185,FALSE)=0,"",IFERROR(VLOOKUP($C$11,'Elèves 2016-2017'!$B$10:$JA$11,185,FALSE),""))</f>
        <v/>
      </c>
      <c r="H24" s="25">
        <f t="shared" si="0"/>
        <v>116.8</v>
      </c>
      <c r="I24" s="13"/>
      <c r="J24" s="349" t="s">
        <v>166</v>
      </c>
      <c r="K24" s="350" t="s">
        <v>184</v>
      </c>
      <c r="L24" s="349" t="s">
        <v>166</v>
      </c>
      <c r="M24" s="350" t="s">
        <v>189</v>
      </c>
      <c r="N24" s="304"/>
    </row>
    <row r="25" spans="1:14" ht="17.25" customHeight="1">
      <c r="B25" s="91"/>
      <c r="C25" s="23"/>
      <c r="D25" s="22"/>
      <c r="E25" s="21"/>
      <c r="F25" s="20"/>
      <c r="G25" s="19"/>
      <c r="H25" s="18">
        <f t="shared" si="0"/>
        <v>0</v>
      </c>
      <c r="I25" s="13"/>
      <c r="J25" s="12"/>
      <c r="K25" s="303"/>
    </row>
    <row r="26" spans="1:14" ht="17.25" customHeight="1">
      <c r="B26" s="91"/>
      <c r="C26" s="23"/>
      <c r="D26" s="22"/>
      <c r="E26" s="21"/>
      <c r="F26" s="20"/>
      <c r="G26" s="19"/>
      <c r="H26" s="18">
        <f t="shared" si="0"/>
        <v>0</v>
      </c>
      <c r="I26" s="13"/>
      <c r="J26" s="12"/>
    </row>
    <row r="27" spans="1:14" ht="17.25" customHeight="1">
      <c r="B27" s="91"/>
      <c r="C27" s="23"/>
      <c r="D27" s="22"/>
      <c r="E27" s="21"/>
      <c r="F27" s="20"/>
      <c r="G27" s="19"/>
      <c r="H27" s="18">
        <f t="shared" si="0"/>
        <v>0</v>
      </c>
      <c r="I27" s="13"/>
      <c r="J27" s="12"/>
      <c r="N27" s="24"/>
    </row>
    <row r="28" spans="1:14" ht="17.25" customHeight="1">
      <c r="B28" s="91"/>
      <c r="C28" s="23"/>
      <c r="D28" s="22"/>
      <c r="E28" s="75"/>
      <c r="F28" s="76"/>
      <c r="G28" s="77"/>
      <c r="H28" s="78">
        <f t="shared" si="0"/>
        <v>0</v>
      </c>
      <c r="I28" s="13"/>
      <c r="J28" s="12"/>
    </row>
    <row r="29" spans="1:14" ht="27" customHeight="1">
      <c r="B29" s="92"/>
      <c r="C29" s="17">
        <f>IFERROR(VLOOKUP($C$11,#REF!,19,FALSE),0)</f>
        <v>0</v>
      </c>
      <c r="D29" s="94"/>
      <c r="E29" s="16">
        <f>SUM(E20:E28)</f>
        <v>584</v>
      </c>
      <c r="F29" s="15">
        <f>SUM(F20:F28)</f>
        <v>0</v>
      </c>
      <c r="G29" s="95"/>
      <c r="H29" s="14">
        <f t="shared" si="0"/>
        <v>584</v>
      </c>
      <c r="I29" s="13"/>
      <c r="J29" s="12"/>
    </row>
    <row r="30" spans="1:14" ht="16.5" customHeight="1">
      <c r="B30" s="330"/>
      <c r="C30" s="331"/>
      <c r="D30" s="331"/>
      <c r="E30" s="331"/>
      <c r="F30" s="331"/>
      <c r="G30" s="331"/>
      <c r="H30" s="331"/>
      <c r="K30" s="11"/>
    </row>
    <row r="31" spans="1:14" ht="16.5" customHeight="1">
      <c r="B31" s="331"/>
      <c r="C31" s="331"/>
      <c r="D31" s="331"/>
      <c r="E31" s="331"/>
      <c r="F31" s="331"/>
      <c r="G31" s="331"/>
      <c r="H31" s="331"/>
    </row>
    <row r="32" spans="1:14" ht="16.5" customHeight="1">
      <c r="B32" s="331"/>
      <c r="C32" s="331"/>
      <c r="D32" s="331"/>
      <c r="E32" s="331"/>
      <c r="F32" s="331"/>
      <c r="G32" s="331"/>
      <c r="H32" s="331"/>
    </row>
    <row r="33" spans="2:9" ht="16.5" customHeight="1">
      <c r="B33" s="331"/>
      <c r="C33" s="331"/>
      <c r="D33" s="331"/>
      <c r="E33" s="331"/>
      <c r="F33" s="331"/>
      <c r="G33" s="331"/>
      <c r="H33" s="331"/>
    </row>
    <row r="34" spans="2:9" ht="16.5" customHeight="1">
      <c r="B34" s="331"/>
      <c r="C34" s="331"/>
      <c r="D34" s="331"/>
      <c r="E34" s="331"/>
      <c r="F34" s="331"/>
      <c r="G34" s="331"/>
      <c r="H34" s="331"/>
    </row>
    <row r="35" spans="2:9" ht="16.5" customHeight="1">
      <c r="B35" s="331"/>
      <c r="C35" s="331"/>
      <c r="D35" s="331"/>
      <c r="E35" s="331"/>
      <c r="F35" s="331"/>
      <c r="G35" s="331"/>
      <c r="H35" s="331"/>
    </row>
    <row r="36" spans="2:9" ht="16.5" customHeight="1">
      <c r="B36" s="9"/>
      <c r="C36" s="10"/>
    </row>
    <row r="37" spans="2:9" ht="34.5" customHeight="1">
      <c r="B37" s="9"/>
      <c r="C37" s="10"/>
    </row>
    <row r="38" spans="2:9" ht="34.5" customHeight="1">
      <c r="B38" s="9"/>
      <c r="C38" s="8"/>
    </row>
    <row r="40" spans="2:9" ht="12.75" customHeight="1"/>
    <row r="43" spans="2:9">
      <c r="B43" s="7"/>
      <c r="C43" s="7"/>
      <c r="D43" s="6"/>
      <c r="E43" s="6"/>
      <c r="F43" s="6"/>
      <c r="G43" s="6"/>
      <c r="H43" s="5"/>
    </row>
    <row r="44" spans="2:9" ht="16.5" customHeight="1">
      <c r="B44" s="327"/>
      <c r="C44" s="328"/>
      <c r="D44" s="328"/>
      <c r="E44" s="328"/>
      <c r="F44" s="328"/>
      <c r="G44" s="328"/>
      <c r="H44" s="328"/>
      <c r="I44" s="329"/>
    </row>
    <row r="46" spans="2:9" ht="17.25" customHeight="1"/>
    <row r="47" spans="2:9" ht="17.25" customHeight="1"/>
    <row r="48" spans="2: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</sheetData>
  <sheetProtection formatCells="0" formatColumns="0" formatRows="0" insertColumns="0" insertRows="0" deleteColumns="0" deleteRows="0"/>
  <mergeCells count="9">
    <mergeCell ref="B6:I7"/>
    <mergeCell ref="C20:D20"/>
    <mergeCell ref="C21:D21"/>
    <mergeCell ref="C22:D22"/>
    <mergeCell ref="B44:I44"/>
    <mergeCell ref="B30:H35"/>
    <mergeCell ref="C23:D23"/>
    <mergeCell ref="C24:D24"/>
    <mergeCell ref="F15:H15"/>
  </mergeCells>
  <conditionalFormatting sqref="B20:B24 B25:H29 H20 G21:H24">
    <cfRule type="expression" dxfId="7" priority="10">
      <formula>MOD(ROW(),2)</formula>
    </cfRule>
  </conditionalFormatting>
  <conditionalFormatting sqref="C21:C24">
    <cfRule type="expression" dxfId="6" priority="8">
      <formula>MOD(ROW(),2)</formula>
    </cfRule>
  </conditionalFormatting>
  <conditionalFormatting sqref="E21:E24">
    <cfRule type="expression" dxfId="5" priority="7">
      <formula>MOD(ROW(),2)</formula>
    </cfRule>
  </conditionalFormatting>
  <conditionalFormatting sqref="G20">
    <cfRule type="expression" dxfId="4" priority="6">
      <formula>MOD(ROW(),2)</formula>
    </cfRule>
  </conditionalFormatting>
  <conditionalFormatting sqref="E20">
    <cfRule type="expression" dxfId="3" priority="4">
      <formula>MOD(ROW(),2)</formula>
    </cfRule>
  </conditionalFormatting>
  <conditionalFormatting sqref="F20">
    <cfRule type="expression" dxfId="2" priority="3">
      <formula>MOD(ROW(),2)</formula>
    </cfRule>
  </conditionalFormatting>
  <conditionalFormatting sqref="F21:F24">
    <cfRule type="expression" dxfId="1" priority="2">
      <formula>MOD(ROW(),2)</formula>
    </cfRule>
  </conditionalFormatting>
  <conditionalFormatting sqref="C20">
    <cfRule type="expression" dxfId="0" priority="1">
      <formula>MOD(ROW(),2)</formula>
    </cfRule>
  </conditionalFormatting>
  <printOptions horizontalCentered="1"/>
  <pageMargins left="0" right="0" top="0.27559055118110237" bottom="0.51181102362204722" header="0.23622047244094491" footer="0.2362204724409449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Elèves 2016-2017</vt:lpstr>
      <vt:lpstr>Mensuel S1</vt:lpstr>
      <vt:lpstr>Mensuel S2</vt:lpstr>
      <vt:lpstr>'Elèves 2016-2017'!Zone_d_impression</vt:lpstr>
      <vt:lpstr>'Mensuel S1'!Zone_d_impression</vt:lpstr>
      <vt:lpstr>'Mensuel S2'!Zone_d_impression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cp:lastPrinted>2017-03-20T12:46:11Z</cp:lastPrinted>
  <dcterms:created xsi:type="dcterms:W3CDTF">2017-02-06T09:55:22Z</dcterms:created>
  <dcterms:modified xsi:type="dcterms:W3CDTF">2017-03-21T10:59:03Z</dcterms:modified>
</cp:coreProperties>
</file>