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B\Desktop\"/>
    </mc:Choice>
  </mc:AlternateContent>
  <bookViews>
    <workbookView xWindow="120" yWindow="-15" windowWidth="15480" windowHeight="9240" tabRatio="918" activeTab="2"/>
  </bookViews>
  <sheets>
    <sheet name="Stock" sheetId="32" r:id="rId1"/>
    <sheet name="Journal" sheetId="33" r:id="rId2"/>
    <sheet name="Liste à afficher" sheetId="18" r:id="rId3"/>
  </sheets>
  <definedNames>
    <definedName name="_xlnm._FilterDatabase" localSheetId="1" hidden="1">Journal!$A$5:$O$15</definedName>
    <definedName name="_xlnm._FilterDatabase" localSheetId="2" hidden="1">'Liste à afficher'!$B$5:$H$15</definedName>
    <definedName name="_xlnm._FilterDatabase" localSheetId="0" hidden="1">Stock!$A$4:$M$14</definedName>
    <definedName name="_xlnm.Print_Titles" localSheetId="2">'Liste à afficher'!$4:$4</definedName>
    <definedName name="VS" comment="VS">Journal!$L$6:$L$15</definedName>
    <definedName name="_xlnm.Print_Area" localSheetId="1">Journal!$A$3:$M$15</definedName>
    <definedName name="_xlnm.Print_Area" localSheetId="2">'Liste à afficher'!$B$5:$G$15</definedName>
  </definedNames>
  <calcPr calcId="152511"/>
</workbook>
</file>

<file path=xl/calcChain.xml><?xml version="1.0" encoding="utf-8"?>
<calcChain xmlns="http://schemas.openxmlformats.org/spreadsheetml/2006/main">
  <c r="E6" i="18" l="1"/>
  <c r="C6" i="18"/>
  <c r="F6" i="18"/>
  <c r="C6" i="33"/>
  <c r="C8" i="18"/>
  <c r="C7" i="18"/>
  <c r="C9" i="18"/>
  <c r="C10" i="18"/>
  <c r="C11" i="18"/>
  <c r="C12" i="18"/>
  <c r="C13" i="18"/>
  <c r="C14" i="18"/>
  <c r="C15" i="18"/>
  <c r="G7" i="33" l="1"/>
  <c r="G8" i="33"/>
  <c r="G9" i="33"/>
  <c r="G10" i="33"/>
  <c r="G11" i="33"/>
  <c r="G12" i="33"/>
  <c r="G13" i="33"/>
  <c r="G14" i="33"/>
  <c r="G15" i="33"/>
  <c r="G6" i="33"/>
  <c r="E7" i="33"/>
  <c r="E8" i="33"/>
  <c r="E9" i="33"/>
  <c r="E10" i="33"/>
  <c r="E11" i="33"/>
  <c r="E12" i="33"/>
  <c r="E13" i="33"/>
  <c r="E14" i="33"/>
  <c r="E15" i="33"/>
  <c r="E6" i="33"/>
  <c r="C14" i="33"/>
  <c r="C15" i="33"/>
  <c r="C7" i="33"/>
  <c r="C8" i="33"/>
  <c r="C9" i="33"/>
  <c r="C10" i="33"/>
  <c r="C11" i="33"/>
  <c r="C12" i="33"/>
  <c r="C13" i="33"/>
  <c r="J3" i="33" l="1"/>
  <c r="H3" i="33"/>
  <c r="F2" i="32" l="1"/>
  <c r="F11" i="18"/>
  <c r="F9" i="18"/>
  <c r="F7" i="18"/>
  <c r="F13" i="18"/>
  <c r="R5" i="33"/>
  <c r="F8" i="18"/>
  <c r="G8" i="18"/>
  <c r="G9" i="18"/>
  <c r="F10" i="18"/>
  <c r="G10" i="18"/>
  <c r="G11" i="18"/>
  <c r="F12" i="18"/>
  <c r="G12" i="18"/>
  <c r="G13" i="18"/>
  <c r="F14" i="18"/>
  <c r="G14" i="18"/>
  <c r="F15" i="18"/>
  <c r="G15" i="18"/>
  <c r="G6" i="18"/>
  <c r="G7" i="18"/>
  <c r="H5" i="32" l="1"/>
  <c r="I5" i="32"/>
  <c r="I7" i="33" l="1"/>
  <c r="K7" i="33" s="1"/>
  <c r="I8" i="33"/>
  <c r="K8" i="33" s="1"/>
  <c r="I9" i="33"/>
  <c r="K9" i="33" s="1"/>
  <c r="I10" i="33"/>
  <c r="K10" i="33" s="1"/>
  <c r="I11" i="33"/>
  <c r="K11" i="33" s="1"/>
  <c r="I12" i="33"/>
  <c r="K12" i="33" s="1"/>
  <c r="I13" i="33"/>
  <c r="K13" i="33" s="1"/>
  <c r="I14" i="33"/>
  <c r="K14" i="33" s="1"/>
  <c r="I15" i="33"/>
  <c r="K15" i="33" s="1"/>
  <c r="I6" i="33"/>
  <c r="K6" i="33" l="1"/>
  <c r="I3" i="33"/>
  <c r="E3" i="18" l="1"/>
  <c r="K3" i="33"/>
  <c r="R3" i="33" s="1"/>
  <c r="S3" i="33" s="1"/>
  <c r="N6" i="33"/>
  <c r="O6" i="33"/>
  <c r="G5" i="32" s="1"/>
  <c r="N7" i="33"/>
  <c r="O7" i="33"/>
  <c r="N8" i="33"/>
  <c r="O8" i="33"/>
  <c r="N9" i="33"/>
  <c r="O9" i="33"/>
  <c r="N10" i="33"/>
  <c r="O10" i="33"/>
  <c r="N11" i="33"/>
  <c r="O11" i="33"/>
  <c r="N12" i="33"/>
  <c r="O12" i="33"/>
  <c r="N13" i="33"/>
  <c r="O13" i="33"/>
  <c r="N14" i="33"/>
  <c r="O14" i="33"/>
  <c r="N15" i="33"/>
  <c r="O15" i="33"/>
  <c r="E3" i="33" l="1"/>
  <c r="H8" i="32"/>
  <c r="G3" i="33"/>
  <c r="I9" i="32"/>
  <c r="I6" i="32"/>
  <c r="G8" i="32"/>
  <c r="H11" i="32"/>
  <c r="I14" i="32"/>
  <c r="I8" i="32"/>
  <c r="G10" i="32"/>
  <c r="H13" i="32"/>
  <c r="G6" i="32"/>
  <c r="I10" i="32"/>
  <c r="I12" i="32"/>
  <c r="G13" i="32"/>
  <c r="I11" i="32"/>
  <c r="G14" i="32"/>
  <c r="G9" i="32"/>
  <c r="H14" i="32"/>
  <c r="H7" i="32"/>
  <c r="H6" i="32"/>
  <c r="G7" i="32"/>
  <c r="G11" i="32"/>
  <c r="I7" i="32"/>
  <c r="G12" i="32"/>
  <c r="H9" i="32"/>
  <c r="H10" i="32"/>
  <c r="H12" i="32"/>
  <c r="I13" i="32"/>
  <c r="I2" i="32" l="1"/>
  <c r="G2" i="32"/>
  <c r="H2" i="32"/>
  <c r="M8" i="32"/>
  <c r="M9" i="33" s="1"/>
  <c r="M12" i="32"/>
  <c r="M11" i="32"/>
  <c r="M14" i="32"/>
  <c r="M9" i="32"/>
  <c r="M10" i="33" s="1"/>
  <c r="M13" i="32"/>
  <c r="M5" i="32"/>
  <c r="M7" i="32"/>
  <c r="M8" i="33" s="1"/>
  <c r="M10" i="32"/>
  <c r="M11" i="33" s="1"/>
  <c r="M6" i="32"/>
  <c r="M7" i="33" s="1"/>
  <c r="M6" i="33" l="1"/>
  <c r="L14" i="32"/>
  <c r="M15" i="33"/>
  <c r="L12" i="32"/>
  <c r="M13" i="33"/>
  <c r="L11" i="32"/>
  <c r="M12" i="33"/>
  <c r="L13" i="32"/>
  <c r="M14" i="33"/>
  <c r="M2" i="32"/>
  <c r="L8" i="32"/>
  <c r="L10" i="32"/>
  <c r="L6" i="32"/>
  <c r="L7" i="32"/>
  <c r="L5" i="32"/>
  <c r="L9" i="32"/>
  <c r="L2" i="32" l="1"/>
  <c r="M3" i="33"/>
</calcChain>
</file>

<file path=xl/sharedStrings.xml><?xml version="1.0" encoding="utf-8"?>
<sst xmlns="http://schemas.openxmlformats.org/spreadsheetml/2006/main" count="79" uniqueCount="58">
  <si>
    <t>Titres</t>
  </si>
  <si>
    <t>Auteurs</t>
  </si>
  <si>
    <t>Stock initial</t>
  </si>
  <si>
    <t>EUR</t>
  </si>
  <si>
    <t>CHF</t>
  </si>
  <si>
    <t>Langue</t>
  </si>
  <si>
    <t>Type</t>
  </si>
  <si>
    <t>Français</t>
  </si>
  <si>
    <t>Titre</t>
  </si>
  <si>
    <t>Stock</t>
  </si>
  <si>
    <t>Date</t>
  </si>
  <si>
    <t>Livre</t>
  </si>
  <si>
    <t>Auteur</t>
  </si>
  <si>
    <t>LISTE POUR CENTRE</t>
  </si>
  <si>
    <t>N°</t>
  </si>
  <si>
    <t>Brochure</t>
  </si>
  <si>
    <t>Livre souple</t>
  </si>
  <si>
    <t>Livre - ancienne édition</t>
  </si>
  <si>
    <t>Brochure avec K7</t>
  </si>
  <si>
    <t>Stock actuel</t>
  </si>
  <si>
    <t>Valeur stock CHF</t>
  </si>
  <si>
    <t>Achat</t>
  </si>
  <si>
    <t>Vente</t>
  </si>
  <si>
    <t>St-Maurice</t>
  </si>
  <si>
    <t>Yverdon</t>
  </si>
  <si>
    <t>Lenzburg</t>
  </si>
  <si>
    <t>Lausanne</t>
  </si>
  <si>
    <t>Genève</t>
  </si>
  <si>
    <t>Centres</t>
  </si>
  <si>
    <t>Transfert Centres</t>
  </si>
  <si>
    <t>Vente EUR</t>
  </si>
  <si>
    <t>Vente CHF</t>
  </si>
  <si>
    <t>Ventes 2014</t>
  </si>
  <si>
    <t>Stock à jour VS</t>
  </si>
  <si>
    <t>Stock Lausanne</t>
  </si>
  <si>
    <t>Entrées stock VS</t>
  </si>
  <si>
    <t>Articles</t>
  </si>
  <si>
    <r>
      <rPr>
        <b/>
        <sz val="8"/>
        <color theme="3" tint="0.39997558519241921"/>
        <rFont val="Calibri"/>
        <family val="2"/>
        <scheme val="minor"/>
      </rPr>
      <t>Transfer</t>
    </r>
    <r>
      <rPr>
        <b/>
        <sz val="9"/>
        <color theme="3" tint="0.39997558519241921"/>
        <rFont val="Calibri"/>
        <family val="2"/>
        <scheme val="minor"/>
      </rPr>
      <t>t dans les Centres</t>
    </r>
  </si>
  <si>
    <t>Livre 01</t>
  </si>
  <si>
    <t>Livre 02</t>
  </si>
  <si>
    <t>Livre 03</t>
  </si>
  <si>
    <t>Livre 04</t>
  </si>
  <si>
    <t>Livre 05</t>
  </si>
  <si>
    <t>Livre 06</t>
  </si>
  <si>
    <t>Livre 07</t>
  </si>
  <si>
    <t>Livre 08</t>
  </si>
  <si>
    <t>Livre 09</t>
  </si>
  <si>
    <t>Livre 10</t>
  </si>
  <si>
    <t>Auteur 01</t>
  </si>
  <si>
    <t>Auteur 02</t>
  </si>
  <si>
    <t>Auteur 03</t>
  </si>
  <si>
    <t>Auteur 04</t>
  </si>
  <si>
    <t>Auteur 05</t>
  </si>
  <si>
    <t>Auteur 06</t>
  </si>
  <si>
    <t>Auteur 07</t>
  </si>
  <si>
    <t>Auteur 08</t>
  </si>
  <si>
    <t>Auteur 09</t>
  </si>
  <si>
    <t>Auteur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</si>
</sst>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8" formatCode="&quot;fr.&quot;\ #,##0.00;[Red]&quot;fr.&quot;\ \-#,##0.00"/>
    <numFmt numFmtId="43" formatCode="_ * #,##0.00_ ;_ * \-#,##0.00_ ;_ * &quot;-&quot;??_ ;_ @_ "/>
    <numFmt numFmtId="164" formatCode="&quot;€ &quot;#,##0.00;&quot;€-&quot;#,##0.00"/>
    <numFmt numFmtId="165" formatCode="&quot;SFr. &quot;#,##0.00;&quot;SFr.-&quot;#,##0.00"/>
    <numFmt numFmtId="170" formatCode="_ [$€-2]\ * #,##0.00_ ;_ [$€-2]\ * \-#,##0.00_ ;_ [$€-2]\ * &quot;-&quot;??_ "/>
    <numFmt numFmtId="175" formatCode="&quot;fr.&quot;\ #,##0.00"/>
    <numFmt numFmtId="178" formatCode="[$CHF]\ #,##0.00"/>
    <numFmt numFmtId="179" formatCode="#,##0.00\ [$€-40C]"/>
    <numFmt numFmtId="180" formatCode="_ [$EUR]\ * #,##0.00_ ;_ [$EUR]\ * \-#,##0.00_ ;_ [$EUR]\ * &quot;-&quot;??_ ;_ @_ "/>
    <numFmt numFmtId="181" formatCode="_ [$CHF]\ * #,##0.00_ ;_ [$CHF]\ * \-#,##0.00_ ;_ [$CHF]\ * &quot;-&quot;??_ ;_ @_ "/>
  </numFmts>
  <fonts count="50" x14ac:knownFonts="1">
    <font>
      <sz val="10"/>
      <color indexed="8"/>
      <name val="Arial"/>
    </font>
    <font>
      <sz val="11"/>
      <color theme="1"/>
      <name val="Calibri"/>
      <family val="2"/>
      <scheme val="minor"/>
    </font>
    <font>
      <sz val="10"/>
      <color indexed="8"/>
      <name val="Tahoma"/>
      <family val="2"/>
      <charset val="1"/>
    </font>
    <font>
      <sz val="10"/>
      <color indexed="8"/>
      <name val="Tahoma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sz val="10"/>
      <color indexed="8"/>
      <name val="Tahoma"/>
      <family val="2"/>
    </font>
    <font>
      <i/>
      <sz val="10"/>
      <color indexed="8"/>
      <name val="Times New Roman"/>
      <family val="1"/>
    </font>
    <font>
      <sz val="10"/>
      <color indexed="8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2"/>
      <color indexed="16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FF0000"/>
      <name val="Calibri"/>
      <family val="2"/>
      <scheme val="minor"/>
    </font>
    <font>
      <sz val="10"/>
      <name val="MS Sans Serif"/>
      <family val="2"/>
    </font>
    <font>
      <sz val="10"/>
      <color theme="1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name val="Arial"/>
      <family val="2"/>
    </font>
    <font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sz val="9"/>
      <color indexed="8"/>
      <name val="Arial"/>
      <family val="2"/>
    </font>
    <font>
      <i/>
      <sz val="10"/>
      <color theme="1"/>
      <name val="Calibri"/>
      <family val="2"/>
      <scheme val="minor"/>
    </font>
    <font>
      <sz val="12"/>
      <color indexed="8"/>
      <name val="Arial"/>
      <family val="2"/>
    </font>
    <font>
      <sz val="10"/>
      <color indexed="8"/>
      <name val="Times New Roman"/>
      <family val="1"/>
    </font>
    <font>
      <b/>
      <sz val="10"/>
      <color rgb="FFFF0000"/>
      <name val="Tahoma"/>
      <family val="2"/>
    </font>
    <font>
      <b/>
      <sz val="10"/>
      <color rgb="FFFF3300"/>
      <name val="Calibri"/>
      <family val="2"/>
      <scheme val="minor"/>
    </font>
    <font>
      <b/>
      <sz val="11"/>
      <color rgb="FF8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i/>
      <sz val="10"/>
      <color rgb="FFFF3300"/>
      <name val="Calibri"/>
      <family val="2"/>
      <scheme val="minor"/>
    </font>
    <font>
      <b/>
      <sz val="11"/>
      <color rgb="FFA6A6A6"/>
      <name val="Calibri"/>
      <family val="2"/>
      <scheme val="minor"/>
    </font>
    <font>
      <b/>
      <sz val="18"/>
      <color rgb="FFA6A6A6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2" tint="-0.74999237037263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0" tint="-0.499984740745262"/>
      <name val="Tahoma"/>
      <family val="2"/>
    </font>
    <font>
      <b/>
      <i/>
      <sz val="10"/>
      <color theme="3" tint="0.39997558519241921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b/>
      <sz val="8"/>
      <color theme="3" tint="0.39997558519241921"/>
      <name val="Calibri"/>
      <family val="2"/>
      <scheme val="minor"/>
    </font>
    <font>
      <b/>
      <sz val="9"/>
      <color theme="0"/>
      <name val="Tahoma"/>
      <family val="2"/>
    </font>
    <font>
      <b/>
      <i/>
      <sz val="10"/>
      <color rgb="FF005426"/>
      <name val="Calibri"/>
      <family val="2"/>
      <scheme val="minor"/>
    </font>
    <font>
      <sz val="10"/>
      <color rgb="FF005426"/>
      <name val="Calibri"/>
      <family val="2"/>
      <scheme val="minor"/>
    </font>
    <font>
      <b/>
      <sz val="10"/>
      <color rgb="FF005426"/>
      <name val="Calibri"/>
      <family val="2"/>
      <scheme val="minor"/>
    </font>
    <font>
      <b/>
      <sz val="11"/>
      <color theme="0"/>
      <name val="Tahoma"/>
      <family val="2"/>
    </font>
  </fonts>
  <fills count="13">
    <fill>
      <patternFill patternType="none"/>
    </fill>
    <fill>
      <patternFill patternType="gray125"/>
    </fill>
    <fill>
      <patternFill patternType="mediumGray">
        <fgColor indexed="9"/>
        <bgColor indexed="22"/>
      </patternFill>
    </fill>
    <fill>
      <patternFill patternType="solid">
        <fgColor rgb="FFCD3333"/>
        <bgColor indexed="64"/>
      </patternFill>
    </fill>
    <fill>
      <patternFill patternType="mediumGray">
        <fgColor rgb="FFFF8F43"/>
      </patternFill>
    </fill>
    <fill>
      <patternFill patternType="solid">
        <fgColor theme="0"/>
        <bgColor theme="9" tint="0.59999389629810485"/>
      </patternFill>
    </fill>
    <fill>
      <patternFill patternType="solid">
        <fgColor theme="0"/>
        <bgColor theme="9" tint="0.79998168889431442"/>
      </patternFill>
    </fill>
    <fill>
      <patternFill patternType="mediumGray">
        <fgColor theme="0" tint="-0.34998626667073579"/>
        <bgColor theme="0"/>
      </patternFill>
    </fill>
    <fill>
      <patternFill patternType="solid">
        <fgColor rgb="FFFF9933"/>
        <bgColor indexed="64"/>
      </patternFill>
    </fill>
    <fill>
      <patternFill patternType="mediumGray">
        <fgColor rgb="FFD9D9FF"/>
        <bgColor auto="1"/>
      </patternFill>
    </fill>
    <fill>
      <patternFill patternType="mediumGray">
        <fgColor rgb="FFD9D9FF"/>
        <bgColor theme="0"/>
      </patternFill>
    </fill>
    <fill>
      <patternFill patternType="mediumGray">
        <fgColor rgb="FFA6A6A6"/>
        <bgColor theme="0" tint="-0.249977111117893"/>
      </patternFill>
    </fill>
    <fill>
      <patternFill patternType="mediumGray">
        <fgColor rgb="FFA6A6A6"/>
        <bgColor theme="0"/>
      </patternFill>
    </fill>
  </fills>
  <borders count="2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6600"/>
      </left>
      <right style="thin">
        <color rgb="FFFF6600"/>
      </right>
      <top style="thin">
        <color rgb="FFFF6600"/>
      </top>
      <bottom style="thin">
        <color rgb="FFFF6600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2" tint="-0.249977111117893"/>
      </top>
      <bottom/>
      <diagonal/>
    </border>
    <border>
      <left style="thin">
        <color theme="2" tint="-0.249977111117893"/>
      </left>
      <right/>
      <top/>
      <bottom/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2" tint="-0.249977111117893"/>
      </left>
      <right/>
      <top style="thin">
        <color theme="2" tint="-0.249977111117893"/>
      </top>
      <bottom/>
      <diagonal/>
    </border>
    <border>
      <left/>
      <right/>
      <top/>
      <bottom style="thin">
        <color theme="2" tint="-0.249977111117893"/>
      </bottom>
      <diagonal/>
    </border>
    <border>
      <left/>
      <right style="thick">
        <color theme="0"/>
      </right>
      <top/>
      <bottom/>
      <diagonal/>
    </border>
    <border>
      <left style="thin">
        <color rgb="FFFF6600"/>
      </left>
      <right/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</borders>
  <cellStyleXfs count="11">
    <xf numFmtId="0" fontId="0" fillId="0" borderId="0"/>
    <xf numFmtId="0" fontId="5" fillId="0" borderId="0"/>
    <xf numFmtId="0" fontId="15" fillId="0" borderId="0"/>
    <xf numFmtId="170" fontId="15" fillId="0" borderId="0" applyFont="0" applyFill="0" applyBorder="0" applyAlignment="0" applyProtection="0"/>
    <xf numFmtId="0" fontId="5" fillId="0" borderId="0"/>
    <xf numFmtId="0" fontId="18" fillId="0" borderId="0"/>
    <xf numFmtId="0" fontId="1" fillId="0" borderId="0"/>
    <xf numFmtId="0" fontId="23" fillId="0" borderId="0"/>
    <xf numFmtId="43" fontId="23" fillId="0" borderId="0" applyFont="0" applyFill="0" applyBorder="0" applyAlignment="0" applyProtection="0"/>
    <xf numFmtId="0" fontId="20" fillId="0" borderId="0"/>
    <xf numFmtId="43" fontId="20" fillId="0" borderId="0" applyFont="0" applyFill="0" applyBorder="0" applyAlignment="0" applyProtection="0"/>
  </cellStyleXfs>
  <cellXfs count="119">
    <xf numFmtId="0" fontId="2" fillId="0" borderId="0" xfId="0" applyFont="1"/>
    <xf numFmtId="0" fontId="2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/>
    </xf>
    <xf numFmtId="164" fontId="2" fillId="0" borderId="0" xfId="0" applyNumberFormat="1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right" vertical="center"/>
    </xf>
    <xf numFmtId="0" fontId="7" fillId="0" borderId="0" xfId="0" applyFont="1" applyBorder="1" applyAlignment="1">
      <alignment horizontal="right"/>
    </xf>
    <xf numFmtId="0" fontId="4" fillId="0" borderId="0" xfId="0" applyFont="1" applyBorder="1" applyAlignment="1">
      <alignment horizontal="left" vertical="center"/>
    </xf>
    <xf numFmtId="0" fontId="2" fillId="0" borderId="0" xfId="0" applyFont="1" applyFill="1" applyBorder="1" applyAlignment="1">
      <alignment horizontal="left"/>
    </xf>
    <xf numFmtId="0" fontId="9" fillId="0" borderId="0" xfId="0" applyFont="1" applyBorder="1" applyAlignment="1">
      <alignment horizontal="right" vertical="center"/>
    </xf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/>
    </xf>
    <xf numFmtId="0" fontId="23" fillId="0" borderId="0" xfId="7"/>
    <xf numFmtId="1" fontId="28" fillId="0" borderId="0" xfId="0" applyNumberFormat="1" applyFont="1" applyFill="1" applyBorder="1" applyAlignment="1">
      <alignment horizontal="center" vertical="center"/>
    </xf>
    <xf numFmtId="8" fontId="2" fillId="0" borderId="0" xfId="0" applyNumberFormat="1" applyFont="1" applyFill="1" applyBorder="1" applyAlignment="1">
      <alignment horizontal="center" vertical="center"/>
    </xf>
    <xf numFmtId="0" fontId="8" fillId="0" borderId="9" xfId="0" applyFont="1" applyBorder="1" applyAlignment="1">
      <alignment horizontal="left" vertical="center"/>
    </xf>
    <xf numFmtId="1" fontId="13" fillId="0" borderId="9" xfId="0" applyNumberFormat="1" applyFont="1" applyFill="1" applyBorder="1" applyAlignment="1">
      <alignment horizontal="center" vertical="center" wrapText="1"/>
    </xf>
    <xf numFmtId="0" fontId="23" fillId="0" borderId="0" xfId="7" applyProtection="1">
      <protection locked="0"/>
    </xf>
    <xf numFmtId="178" fontId="23" fillId="0" borderId="0" xfId="7" applyNumberFormat="1" applyProtection="1">
      <protection locked="0"/>
    </xf>
    <xf numFmtId="0" fontId="23" fillId="0" borderId="0" xfId="7" applyAlignment="1" applyProtection="1">
      <alignment horizontal="left"/>
      <protection locked="0"/>
    </xf>
    <xf numFmtId="0" fontId="23" fillId="0" borderId="0" xfId="7" applyAlignment="1" applyProtection="1">
      <alignment horizontal="center" vertical="center"/>
      <protection locked="0"/>
    </xf>
    <xf numFmtId="0" fontId="23" fillId="0" borderId="0" xfId="7" applyAlignment="1" applyProtection="1">
      <alignment horizontal="center"/>
      <protection locked="0"/>
    </xf>
    <xf numFmtId="0" fontId="23" fillId="0" borderId="0" xfId="7" applyNumberFormat="1" applyProtection="1">
      <protection locked="0"/>
    </xf>
    <xf numFmtId="2" fontId="23" fillId="4" borderId="9" xfId="7" applyNumberFormat="1" applyFont="1" applyFill="1" applyBorder="1" applyAlignment="1" applyProtection="1">
      <alignment vertical="center"/>
    </xf>
    <xf numFmtId="179" fontId="23" fillId="5" borderId="9" xfId="7" applyNumberFormat="1" applyFont="1" applyFill="1" applyBorder="1" applyAlignment="1" applyProtection="1">
      <alignment vertical="center"/>
      <protection locked="0"/>
    </xf>
    <xf numFmtId="2" fontId="23" fillId="5" borderId="9" xfId="7" applyNumberFormat="1" applyFont="1" applyFill="1" applyBorder="1" applyAlignment="1" applyProtection="1">
      <alignment horizontal="right" vertical="center"/>
      <protection locked="0"/>
    </xf>
    <xf numFmtId="0" fontId="23" fillId="4" borderId="9" xfId="7" applyNumberFormat="1" applyFont="1" applyFill="1" applyBorder="1" applyAlignment="1" applyProtection="1">
      <alignment horizontal="center" vertical="center"/>
    </xf>
    <xf numFmtId="0" fontId="23" fillId="4" borderId="9" xfId="7" applyFont="1" applyFill="1" applyBorder="1" applyAlignment="1" applyProtection="1">
      <alignment horizontal="center" vertical="center"/>
    </xf>
    <xf numFmtId="0" fontId="23" fillId="0" borderId="9" xfId="7" applyNumberFormat="1" applyFont="1" applyFill="1" applyBorder="1" applyAlignment="1" applyProtection="1">
      <alignment vertical="center"/>
      <protection locked="0"/>
    </xf>
    <xf numFmtId="49" fontId="23" fillId="5" borderId="9" xfId="7" applyNumberFormat="1" applyFont="1" applyFill="1" applyBorder="1" applyAlignment="1" applyProtection="1">
      <alignment vertical="center"/>
      <protection locked="0"/>
    </xf>
    <xf numFmtId="0" fontId="31" fillId="5" borderId="9" xfId="7" applyNumberFormat="1" applyFont="1" applyFill="1" applyBorder="1" applyAlignment="1" applyProtection="1">
      <alignment horizontal="center" vertical="center"/>
      <protection locked="0"/>
    </xf>
    <xf numFmtId="179" fontId="23" fillId="6" borderId="9" xfId="7" applyNumberFormat="1" applyFont="1" applyFill="1" applyBorder="1" applyAlignment="1" applyProtection="1">
      <alignment vertical="center"/>
      <protection locked="0"/>
    </xf>
    <xf numFmtId="2" fontId="23" fillId="6" borderId="9" xfId="7" applyNumberFormat="1" applyFont="1" applyFill="1" applyBorder="1" applyAlignment="1" applyProtection="1">
      <alignment horizontal="right" vertical="center"/>
      <protection locked="0"/>
    </xf>
    <xf numFmtId="49" fontId="23" fillId="6" borderId="9" xfId="7" applyNumberFormat="1" applyFont="1" applyFill="1" applyBorder="1" applyAlignment="1" applyProtection="1">
      <alignment vertical="center"/>
      <protection locked="0"/>
    </xf>
    <xf numFmtId="0" fontId="31" fillId="6" borderId="9" xfId="7" applyNumberFormat="1" applyFont="1" applyFill="1" applyBorder="1" applyAlignment="1" applyProtection="1">
      <alignment horizontal="center" vertical="center"/>
      <protection locked="0"/>
    </xf>
    <xf numFmtId="0" fontId="23" fillId="0" borderId="0" xfId="7" applyAlignment="1" applyProtection="1">
      <alignment vertical="center"/>
      <protection locked="0"/>
    </xf>
    <xf numFmtId="0" fontId="23" fillId="0" borderId="0" xfId="7" applyAlignment="1" applyProtection="1">
      <alignment vertical="center" wrapText="1"/>
      <protection locked="0"/>
    </xf>
    <xf numFmtId="0" fontId="12" fillId="7" borderId="10" xfId="7" applyFont="1" applyFill="1" applyBorder="1" applyAlignment="1" applyProtection="1">
      <alignment horizontal="center" vertical="center" wrapText="1"/>
    </xf>
    <xf numFmtId="178" fontId="12" fillId="7" borderId="11" xfId="7" applyNumberFormat="1" applyFont="1" applyFill="1" applyBorder="1" applyAlignment="1" applyProtection="1">
      <alignment horizontal="center" vertical="center" wrapText="1"/>
    </xf>
    <xf numFmtId="0" fontId="12" fillId="7" borderId="12" xfId="7" applyNumberFormat="1" applyFont="1" applyFill="1" applyBorder="1" applyAlignment="1" applyProtection="1">
      <alignment horizontal="center" vertical="center" wrapText="1"/>
    </xf>
    <xf numFmtId="0" fontId="12" fillId="7" borderId="13" xfId="7" applyNumberFormat="1" applyFont="1" applyFill="1" applyBorder="1" applyAlignment="1" applyProtection="1">
      <alignment horizontal="center" vertical="center" wrapText="1"/>
    </xf>
    <xf numFmtId="0" fontId="32" fillId="0" borderId="0" xfId="7" applyFont="1" applyProtection="1">
      <protection locked="0"/>
    </xf>
    <xf numFmtId="0" fontId="33" fillId="0" borderId="14" xfId="7" applyFont="1" applyBorder="1" applyAlignment="1" applyProtection="1">
      <alignment horizontal="center" vertical="center"/>
    </xf>
    <xf numFmtId="178" fontId="23" fillId="8" borderId="1" xfId="8" applyNumberFormat="1" applyFont="1" applyFill="1" applyBorder="1" applyAlignment="1" applyProtection="1">
      <alignment horizontal="center" vertical="center"/>
    </xf>
    <xf numFmtId="0" fontId="26" fillId="0" borderId="15" xfId="7" applyFont="1" applyFill="1" applyBorder="1" applyAlignment="1" applyProtection="1">
      <alignment horizontal="center" vertical="center"/>
    </xf>
    <xf numFmtId="0" fontId="34" fillId="0" borderId="3" xfId="7" applyFont="1" applyBorder="1" applyAlignment="1" applyProtection="1">
      <alignment horizontal="center" vertical="center" wrapText="1"/>
      <protection locked="0"/>
    </xf>
    <xf numFmtId="0" fontId="35" fillId="0" borderId="16" xfId="7" applyFont="1" applyBorder="1" applyAlignment="1" applyProtection="1">
      <alignment horizontal="center" vertical="center"/>
      <protection locked="0"/>
    </xf>
    <xf numFmtId="0" fontId="36" fillId="0" borderId="0" xfId="7" applyFont="1" applyAlignment="1" applyProtection="1">
      <alignment horizontal="left" vertical="center"/>
      <protection locked="0"/>
    </xf>
    <xf numFmtId="0" fontId="32" fillId="0" borderId="4" xfId="7" applyFont="1" applyBorder="1" applyProtection="1">
      <protection locked="0"/>
    </xf>
    <xf numFmtId="0" fontId="23" fillId="0" borderId="0" xfId="7" applyFont="1" applyAlignment="1" applyProtection="1">
      <alignment horizontal="center"/>
    </xf>
    <xf numFmtId="0" fontId="23" fillId="0" borderId="0" xfId="7" applyFont="1" applyAlignment="1" applyProtection="1">
      <alignment horizontal="center" vertical="center"/>
    </xf>
    <xf numFmtId="0" fontId="23" fillId="0" borderId="0" xfId="7" applyProtection="1"/>
    <xf numFmtId="43" fontId="0" fillId="0" borderId="0" xfId="8" applyFont="1" applyAlignment="1" applyProtection="1">
      <alignment horizontal="left"/>
    </xf>
    <xf numFmtId="0" fontId="23" fillId="0" borderId="0" xfId="7" applyAlignment="1" applyProtection="1">
      <alignment horizontal="center"/>
    </xf>
    <xf numFmtId="0" fontId="23" fillId="0" borderId="0" xfId="7" applyAlignment="1" applyProtection="1">
      <alignment horizontal="left" vertical="center"/>
    </xf>
    <xf numFmtId="0" fontId="23" fillId="0" borderId="0" xfId="7" applyAlignment="1" applyProtection="1">
      <alignment vertical="center"/>
    </xf>
    <xf numFmtId="0" fontId="23" fillId="0" borderId="0" xfId="7" applyFont="1" applyProtection="1">
      <protection locked="0"/>
    </xf>
    <xf numFmtId="0" fontId="23" fillId="9" borderId="9" xfId="7" applyFont="1" applyFill="1" applyBorder="1" applyAlignment="1" applyProtection="1">
      <alignment horizontal="center" vertical="center"/>
      <protection locked="0"/>
    </xf>
    <xf numFmtId="180" fontId="37" fillId="0" borderId="9" xfId="8" applyNumberFormat="1" applyFont="1" applyBorder="1" applyAlignment="1" applyProtection="1">
      <alignment horizontal="left" vertical="center"/>
    </xf>
    <xf numFmtId="181" fontId="37" fillId="0" borderId="9" xfId="8" applyNumberFormat="1" applyFont="1" applyBorder="1" applyAlignment="1" applyProtection="1">
      <alignment horizontal="left" vertical="center"/>
    </xf>
    <xf numFmtId="14" fontId="23" fillId="10" borderId="9" xfId="7" applyNumberFormat="1" applyFont="1" applyFill="1" applyBorder="1" applyAlignment="1" applyProtection="1">
      <alignment horizontal="center" vertical="center"/>
      <protection locked="0"/>
    </xf>
    <xf numFmtId="0" fontId="23" fillId="0" borderId="0" xfId="7" applyFont="1" applyProtection="1"/>
    <xf numFmtId="0" fontId="37" fillId="0" borderId="9" xfId="7" applyFont="1" applyBorder="1" applyAlignment="1" applyProtection="1">
      <alignment vertical="top" wrapText="1"/>
    </xf>
    <xf numFmtId="0" fontId="23" fillId="0" borderId="0" xfId="7" applyAlignment="1" applyProtection="1">
      <alignment wrapText="1"/>
    </xf>
    <xf numFmtId="0" fontId="23" fillId="0" borderId="0" xfId="7" applyAlignment="1" applyProtection="1">
      <alignment wrapText="1"/>
      <protection locked="0"/>
    </xf>
    <xf numFmtId="0" fontId="23" fillId="0" borderId="0" xfId="7" applyAlignment="1" applyProtection="1">
      <alignment horizontal="center" vertical="center"/>
    </xf>
    <xf numFmtId="43" fontId="0" fillId="0" borderId="17" xfId="8" applyFont="1" applyBorder="1" applyAlignment="1" applyProtection="1">
      <alignment horizontal="left"/>
    </xf>
    <xf numFmtId="0" fontId="23" fillId="0" borderId="0" xfId="7" applyBorder="1" applyProtection="1"/>
    <xf numFmtId="0" fontId="39" fillId="0" borderId="0" xfId="7" applyFont="1" applyBorder="1" applyAlignment="1" applyProtection="1">
      <alignment horizontal="center" vertical="center" wrapText="1"/>
    </xf>
    <xf numFmtId="180" fontId="39" fillId="0" borderId="19" xfId="7" applyNumberFormat="1" applyFont="1" applyFill="1" applyBorder="1" applyAlignment="1" applyProtection="1">
      <alignment horizontal="center" vertical="center"/>
    </xf>
    <xf numFmtId="0" fontId="40" fillId="0" borderId="18" xfId="7" applyFont="1" applyFill="1" applyBorder="1" applyAlignment="1" applyProtection="1">
      <alignment horizontal="center" vertical="center"/>
    </xf>
    <xf numFmtId="181" fontId="39" fillId="0" borderId="20" xfId="7" applyNumberFormat="1" applyFont="1" applyFill="1" applyBorder="1" applyAlignment="1" applyProtection="1">
      <alignment horizontal="center" vertical="center"/>
    </xf>
    <xf numFmtId="0" fontId="21" fillId="0" borderId="0" xfId="7" applyFont="1" applyFill="1" applyBorder="1" applyAlignment="1" applyProtection="1">
      <alignment horizontal="center" vertical="center"/>
    </xf>
    <xf numFmtId="0" fontId="19" fillId="0" borderId="0" xfId="7" applyFont="1" applyAlignment="1" applyProtection="1">
      <alignment horizontal="left" vertical="center"/>
    </xf>
    <xf numFmtId="0" fontId="36" fillId="0" borderId="0" xfId="7" applyFont="1" applyAlignment="1" applyProtection="1">
      <alignment horizontal="center" vertical="center"/>
    </xf>
    <xf numFmtId="43" fontId="0" fillId="0" borderId="21" xfId="8" applyFont="1" applyBorder="1" applyAlignment="1" applyProtection="1">
      <alignment horizontal="left"/>
    </xf>
    <xf numFmtId="0" fontId="23" fillId="9" borderId="9" xfId="7" applyFont="1" applyFill="1" applyBorder="1" applyAlignment="1" applyProtection="1">
      <alignment horizontal="center" vertical="center"/>
    </xf>
    <xf numFmtId="0" fontId="16" fillId="9" borderId="9" xfId="7" applyFont="1" applyFill="1" applyBorder="1" applyAlignment="1" applyProtection="1">
      <alignment horizontal="center" vertical="center"/>
    </xf>
    <xf numFmtId="0" fontId="39" fillId="0" borderId="19" xfId="7" applyNumberFormat="1" applyFont="1" applyFill="1" applyBorder="1" applyAlignment="1" applyProtection="1">
      <alignment horizontal="center" vertical="center"/>
    </xf>
    <xf numFmtId="0" fontId="24" fillId="7" borderId="9" xfId="7" applyNumberFormat="1" applyFont="1" applyFill="1" applyBorder="1" applyAlignment="1" applyProtection="1">
      <alignment vertical="center" wrapText="1"/>
    </xf>
    <xf numFmtId="0" fontId="24" fillId="7" borderId="9" xfId="7" applyNumberFormat="1" applyFont="1" applyFill="1" applyBorder="1" applyAlignment="1" applyProtection="1">
      <alignment horizontal="center" vertical="top" textRotation="90"/>
    </xf>
    <xf numFmtId="0" fontId="38" fillId="11" borderId="9" xfId="7" applyFont="1" applyFill="1" applyBorder="1" applyAlignment="1" applyProtection="1">
      <alignment horizontal="center" vertical="top" textRotation="90"/>
    </xf>
    <xf numFmtId="0" fontId="10" fillId="4" borderId="9" xfId="7" applyNumberFormat="1" applyFont="1" applyFill="1" applyBorder="1" applyAlignment="1" applyProtection="1">
      <alignment horizontal="center" vertical="center"/>
    </xf>
    <xf numFmtId="8" fontId="27" fillId="0" borderId="0" xfId="0" applyNumberFormat="1" applyFont="1" applyBorder="1" applyAlignment="1">
      <alignment horizontal="center" vertical="center"/>
    </xf>
    <xf numFmtId="181" fontId="14" fillId="0" borderId="8" xfId="0" applyNumberFormat="1" applyFont="1" applyFill="1" applyBorder="1" applyAlignment="1">
      <alignment horizontal="center" vertical="center" wrapText="1"/>
    </xf>
    <xf numFmtId="2" fontId="26" fillId="0" borderId="23" xfId="7" applyNumberFormat="1" applyFont="1" applyFill="1" applyBorder="1" applyAlignment="1" applyProtection="1">
      <alignment horizontal="center" vertical="center"/>
    </xf>
    <xf numFmtId="0" fontId="42" fillId="11" borderId="9" xfId="7" applyFont="1" applyFill="1" applyBorder="1" applyAlignment="1" applyProtection="1">
      <alignment horizontal="center" vertical="top" textRotation="90"/>
    </xf>
    <xf numFmtId="0" fontId="43" fillId="7" borderId="12" xfId="7" applyNumberFormat="1" applyFont="1" applyFill="1" applyBorder="1" applyAlignment="1" applyProtection="1">
      <alignment horizontal="center" vertical="center" wrapText="1"/>
    </xf>
    <xf numFmtId="0" fontId="42" fillId="0" borderId="19" xfId="7" applyNumberFormat="1" applyFont="1" applyFill="1" applyBorder="1" applyAlignment="1" applyProtection="1">
      <alignment horizontal="center" vertical="center"/>
    </xf>
    <xf numFmtId="4" fontId="8" fillId="0" borderId="9" xfId="0" applyNumberFormat="1" applyFont="1" applyFill="1" applyBorder="1" applyAlignment="1">
      <alignment horizontal="right" vertical="center" wrapText="1"/>
    </xf>
    <xf numFmtId="4" fontId="8" fillId="0" borderId="5" xfId="0" applyNumberFormat="1" applyFont="1" applyFill="1" applyBorder="1" applyAlignment="1">
      <alignment horizontal="right" vertical="center" wrapText="1"/>
    </xf>
    <xf numFmtId="181" fontId="45" fillId="3" borderId="22" xfId="0" applyNumberFormat="1" applyFont="1" applyFill="1" applyBorder="1" applyAlignment="1">
      <alignment horizontal="center" vertical="center" textRotation="63"/>
    </xf>
    <xf numFmtId="180" fontId="45" fillId="3" borderId="22" xfId="0" applyNumberFormat="1" applyFont="1" applyFill="1" applyBorder="1" applyAlignment="1">
      <alignment horizontal="center" vertical="center" textRotation="63"/>
    </xf>
    <xf numFmtId="4" fontId="41" fillId="0" borderId="2" xfId="0" applyNumberFormat="1" applyFont="1" applyBorder="1" applyAlignment="1">
      <alignment horizontal="center" vertical="center"/>
    </xf>
    <xf numFmtId="0" fontId="7" fillId="0" borderId="0" xfId="0" applyFont="1" applyBorder="1" applyAlignment="1"/>
    <xf numFmtId="0" fontId="46" fillId="12" borderId="9" xfId="7" applyFont="1" applyFill="1" applyBorder="1" applyAlignment="1" applyProtection="1">
      <alignment horizontal="center" vertical="top" textRotation="90"/>
    </xf>
    <xf numFmtId="0" fontId="46" fillId="11" borderId="9" xfId="7" applyFont="1" applyFill="1" applyBorder="1" applyAlignment="1" applyProtection="1">
      <alignment horizontal="center" vertical="top" textRotation="90"/>
    </xf>
    <xf numFmtId="0" fontId="47" fillId="9" borderId="9" xfId="7" applyFont="1" applyFill="1" applyBorder="1" applyAlignment="1" applyProtection="1">
      <alignment horizontal="center" vertical="center"/>
    </xf>
    <xf numFmtId="14" fontId="23" fillId="10" borderId="9" xfId="7" applyNumberFormat="1" applyFont="1" applyFill="1" applyBorder="1" applyAlignment="1" applyProtection="1">
      <alignment horizontal="center" vertical="center"/>
    </xf>
    <xf numFmtId="0" fontId="48" fillId="0" borderId="9" xfId="7" applyFont="1" applyBorder="1" applyAlignment="1" applyProtection="1">
      <alignment vertical="center"/>
    </xf>
    <xf numFmtId="0" fontId="23" fillId="0" borderId="0" xfId="7" applyAlignment="1" applyProtection="1">
      <alignment horizontal="center" vertical="center" wrapText="1"/>
    </xf>
    <xf numFmtId="1" fontId="49" fillId="3" borderId="22" xfId="0" applyNumberFormat="1" applyFont="1" applyFill="1" applyBorder="1" applyAlignment="1">
      <alignment horizontal="center" vertical="center"/>
    </xf>
    <xf numFmtId="0" fontId="11" fillId="0" borderId="24" xfId="0" applyFont="1" applyBorder="1" applyAlignment="1">
      <alignment horizontal="right" vertical="center"/>
    </xf>
    <xf numFmtId="0" fontId="11" fillId="0" borderId="24" xfId="0" applyFont="1" applyBorder="1" applyAlignment="1">
      <alignment horizontal="center" vertical="center"/>
    </xf>
    <xf numFmtId="1" fontId="22" fillId="0" borderId="0" xfId="0" applyNumberFormat="1" applyFont="1" applyFill="1" applyBorder="1" applyAlignment="1">
      <alignment horizontal="center" vertical="center"/>
    </xf>
    <xf numFmtId="164" fontId="25" fillId="0" borderId="0" xfId="0" applyNumberFormat="1" applyFont="1" applyFill="1" applyBorder="1" applyAlignment="1">
      <alignment horizontal="center" vertical="center"/>
    </xf>
    <xf numFmtId="175" fontId="22" fillId="0" borderId="0" xfId="0" applyNumberFormat="1" applyFont="1" applyFill="1" applyBorder="1" applyAlignment="1">
      <alignment horizontal="center" vertical="center"/>
    </xf>
    <xf numFmtId="0" fontId="24" fillId="2" borderId="9" xfId="0" applyFont="1" applyFill="1" applyBorder="1" applyAlignment="1">
      <alignment horizontal="center" vertical="center"/>
    </xf>
    <xf numFmtId="164" fontId="24" fillId="2" borderId="9" xfId="0" applyNumberFormat="1" applyFont="1" applyFill="1" applyBorder="1" applyAlignment="1">
      <alignment horizontal="center" vertical="center"/>
    </xf>
    <xf numFmtId="165" fontId="24" fillId="2" borderId="9" xfId="0" applyNumberFormat="1" applyFont="1" applyFill="1" applyBorder="1" applyAlignment="1">
      <alignment horizontal="center" vertical="center"/>
    </xf>
    <xf numFmtId="1" fontId="14" fillId="0" borderId="9" xfId="0" applyNumberFormat="1" applyFont="1" applyFill="1" applyBorder="1" applyAlignment="1">
      <alignment horizontal="left" vertical="center"/>
    </xf>
    <xf numFmtId="0" fontId="8" fillId="0" borderId="9" xfId="0" applyFont="1" applyFill="1" applyBorder="1" applyAlignment="1">
      <alignment horizontal="left" vertical="center" wrapText="1"/>
    </xf>
    <xf numFmtId="0" fontId="30" fillId="0" borderId="9" xfId="7" applyFont="1" applyBorder="1" applyAlignment="1" applyProtection="1">
      <alignment horizontal="center" vertical="center"/>
    </xf>
    <xf numFmtId="0" fontId="29" fillId="0" borderId="0" xfId="0" applyFont="1" applyBorder="1" applyAlignment="1">
      <alignment horizontal="center"/>
    </xf>
    <xf numFmtId="1" fontId="41" fillId="0" borderId="7" xfId="0" applyNumberFormat="1" applyFont="1" applyBorder="1" applyAlignment="1">
      <alignment horizontal="center" vertical="center"/>
    </xf>
    <xf numFmtId="1" fontId="41" fillId="0" borderId="6" xfId="0" applyNumberFormat="1" applyFont="1" applyBorder="1" applyAlignment="1">
      <alignment horizontal="center" vertical="center"/>
    </xf>
    <xf numFmtId="1" fontId="13" fillId="0" borderId="9" xfId="0" applyNumberFormat="1" applyFont="1" applyFill="1" applyBorder="1" applyAlignment="1">
      <alignment horizontal="center" vertical="center"/>
    </xf>
  </cellXfs>
  <cellStyles count="11">
    <cellStyle name="Euro" xfId="3"/>
    <cellStyle name="Milliers 2" xfId="8"/>
    <cellStyle name="Milliers 3" xfId="10"/>
    <cellStyle name="Normal" xfId="0" builtinId="0"/>
    <cellStyle name="Normal 2" xfId="1"/>
    <cellStyle name="Normal 2 2" xfId="4"/>
    <cellStyle name="Normal 2 3" xfId="5"/>
    <cellStyle name="Normal 3" xfId="2"/>
    <cellStyle name="Normal 4" xfId="6"/>
    <cellStyle name="Normal 5" xfId="7"/>
    <cellStyle name="Normal 6" xfId="9"/>
  </cellStyles>
  <dxfs count="17">
    <dxf>
      <font>
        <color rgb="FF00541C"/>
      </font>
    </dxf>
    <dxf>
      <font>
        <color rgb="FFFF0000"/>
      </font>
    </dxf>
    <dxf>
      <font>
        <color rgb="FFFF0000"/>
      </font>
    </dxf>
    <dxf>
      <font>
        <color rgb="FF005426"/>
      </font>
    </dxf>
    <dxf>
      <font>
        <color rgb="FFFF0000"/>
      </font>
    </dxf>
    <dxf>
      <font>
        <color rgb="FF005426"/>
      </font>
    </dxf>
    <dxf>
      <font>
        <color rgb="FFFF0000"/>
      </font>
    </dxf>
    <dxf>
      <font>
        <color rgb="FF005426"/>
      </font>
    </dxf>
    <dxf>
      <font>
        <color rgb="FFFF0000"/>
      </font>
    </dxf>
    <dxf>
      <font>
        <color rgb="FF005426"/>
      </font>
    </dxf>
    <dxf>
      <font>
        <color rgb="FFFF0000"/>
      </font>
    </dxf>
    <dxf>
      <font>
        <color rgb="FF005426"/>
      </font>
    </dxf>
    <dxf>
      <font>
        <color rgb="FFFF0000"/>
      </font>
    </dxf>
    <dxf>
      <font>
        <color rgb="FF005426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99999"/>
      <rgbColor rgb="00003366"/>
      <rgbColor rgb="00339966"/>
      <rgbColor rgb="00003300"/>
      <rgbColor rgb="00333300"/>
      <rgbColor rgb="00DC2300"/>
      <rgbColor rgb="00993366"/>
      <rgbColor rgb="00333399"/>
      <rgbColor rgb="00333333"/>
    </indexedColors>
    <mruColors>
      <color rgb="FF00541C"/>
      <color rgb="FF005426"/>
      <color rgb="FFEAEAEA"/>
      <color rgb="FFF9F7FB"/>
      <color rgb="FFEFECF4"/>
      <color rgb="FFF2F2F2"/>
      <color rgb="FFE5FFE5"/>
      <color rgb="FFFFEEB7"/>
      <color rgb="FFCD3333"/>
      <color rgb="FFE5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63501</xdr:colOff>
      <xdr:row>2</xdr:row>
      <xdr:rowOff>0</xdr:rowOff>
    </xdr:from>
    <xdr:to>
      <xdr:col>2</xdr:col>
      <xdr:colOff>526619</xdr:colOff>
      <xdr:row>2</xdr:row>
      <xdr:rowOff>372812</xdr:rowOff>
    </xdr:to>
    <xdr:sp macro="[0]!TriNum" textlink="">
      <xdr:nvSpPr>
        <xdr:cNvPr id="4" name="Rectangle à coins arrondis 3"/>
        <xdr:cNvSpPr>
          <a:spLocks/>
        </xdr:cNvSpPr>
      </xdr:nvSpPr>
      <xdr:spPr>
        <a:xfrm>
          <a:off x="63501" y="317500"/>
          <a:ext cx="1155600" cy="372812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TRI NUM.</a:t>
          </a:r>
          <a:endParaRPr lang="fr-CH" sz="1600">
            <a:effectLst/>
          </a:endParaRPr>
        </a:p>
        <a:p>
          <a:pPr algn="ctr"/>
          <a:endParaRPr lang="fr-CH" sz="1100"/>
        </a:p>
      </xdr:txBody>
    </xdr:sp>
    <xdr:clientData/>
  </xdr:twoCellAnchor>
  <xdr:twoCellAnchor editAs="absolute">
    <xdr:from>
      <xdr:col>2</xdr:col>
      <xdr:colOff>660069</xdr:colOff>
      <xdr:row>2</xdr:row>
      <xdr:rowOff>15874</xdr:rowOff>
    </xdr:from>
    <xdr:to>
      <xdr:col>2</xdr:col>
      <xdr:colOff>1815769</xdr:colOff>
      <xdr:row>2</xdr:row>
      <xdr:rowOff>388937</xdr:rowOff>
    </xdr:to>
    <xdr:sp macro="[0]!TriAlpha" textlink="">
      <xdr:nvSpPr>
        <xdr:cNvPr id="5" name="Rectangle à coins arrondis 4"/>
        <xdr:cNvSpPr/>
      </xdr:nvSpPr>
      <xdr:spPr>
        <a:xfrm>
          <a:off x="1352551" y="333374"/>
          <a:ext cx="1155700" cy="373063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200" b="1">
              <a:solidFill>
                <a:schemeClr val="lt1"/>
              </a:solidFill>
              <a:latin typeface="+mn-lt"/>
              <a:ea typeface="+mn-ea"/>
              <a:cs typeface="+mn-cs"/>
            </a:rPr>
            <a:t>TRI </a:t>
          </a:r>
          <a:r>
            <a:rPr lang="fr-CH" sz="12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ALPH.</a:t>
          </a:r>
          <a:endParaRPr lang="fr-CH" sz="1200" b="1"/>
        </a:p>
        <a:p>
          <a:pPr algn="ctr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9933"/>
  </sheetPr>
  <dimension ref="A1:O14"/>
  <sheetViews>
    <sheetView showGridLines="0" zoomScale="95" zoomScaleNormal="95" workbookViewId="0">
      <pane ySplit="4" topLeftCell="A5" activePane="bottomLeft" state="frozen"/>
      <selection activeCell="A4" sqref="A4"/>
      <selection pane="bottomLeft" activeCell="C25" sqref="C25"/>
    </sheetView>
  </sheetViews>
  <sheetFormatPr baseColWidth="10" defaultColWidth="22.28515625" defaultRowHeight="12.75" x14ac:dyDescent="0.2"/>
  <cols>
    <col min="1" max="1" width="7.85546875" style="19" bestFit="1" customWidth="1"/>
    <col min="2" max="2" width="46.85546875" style="19" customWidth="1"/>
    <col min="3" max="3" width="21" style="19" customWidth="1"/>
    <col min="4" max="4" width="17" style="19" customWidth="1"/>
    <col min="5" max="5" width="12" style="19" customWidth="1"/>
    <col min="6" max="6" width="7.140625" style="24" customWidth="1"/>
    <col min="7" max="7" width="6.5703125" style="23" customWidth="1"/>
    <col min="8" max="9" width="6.5703125" style="22" customWidth="1"/>
    <col min="10" max="10" width="9" style="21" bestFit="1" customWidth="1"/>
    <col min="11" max="11" width="7.7109375" style="19" customWidth="1"/>
    <col min="12" max="12" width="12.85546875" style="19" bestFit="1" customWidth="1"/>
    <col min="13" max="13" width="6.7109375" style="20" customWidth="1"/>
    <col min="14" max="16384" width="22.28515625" style="19"/>
  </cols>
  <sheetData>
    <row r="1" spans="1:15" x14ac:dyDescent="0.2">
      <c r="C1" s="52"/>
      <c r="D1" s="51"/>
      <c r="L1" s="20"/>
      <c r="M1" s="50"/>
    </row>
    <row r="2" spans="1:15" ht="38.25" customHeight="1" x14ac:dyDescent="0.2">
      <c r="B2" s="49"/>
      <c r="C2" s="48"/>
      <c r="D2" s="47"/>
      <c r="F2" s="46">
        <f>SUM(F5:F14)</f>
        <v>1002</v>
      </c>
      <c r="G2" s="46">
        <f>SUM(G5:G14)</f>
        <v>0</v>
      </c>
      <c r="H2" s="46">
        <f>SUM(H5:H14)</f>
        <v>16</v>
      </c>
      <c r="I2" s="46">
        <f>SUM(I5:I14)</f>
        <v>0</v>
      </c>
      <c r="J2" s="87"/>
      <c r="L2" s="45">
        <f>SUM(L5:L14)</f>
        <v>5048</v>
      </c>
      <c r="M2" s="44">
        <f>SUM(M5:M14)</f>
        <v>1018</v>
      </c>
      <c r="N2" s="44"/>
      <c r="O2" s="44"/>
    </row>
    <row r="3" spans="1:15" x14ac:dyDescent="0.2">
      <c r="L3" s="20"/>
      <c r="M3" s="43"/>
    </row>
    <row r="4" spans="1:15" s="38" customFormat="1" ht="47.25" x14ac:dyDescent="0.2">
      <c r="A4" s="42" t="s">
        <v>14</v>
      </c>
      <c r="B4" s="41" t="s">
        <v>8</v>
      </c>
      <c r="C4" s="41" t="s">
        <v>12</v>
      </c>
      <c r="D4" s="41" t="s">
        <v>6</v>
      </c>
      <c r="E4" s="41" t="s">
        <v>5</v>
      </c>
      <c r="F4" s="41" t="s">
        <v>2</v>
      </c>
      <c r="G4" s="41" t="s">
        <v>22</v>
      </c>
      <c r="H4" s="41" t="s">
        <v>21</v>
      </c>
      <c r="I4" s="89" t="s">
        <v>37</v>
      </c>
      <c r="J4" s="41" t="s">
        <v>4</v>
      </c>
      <c r="K4" s="41" t="s">
        <v>3</v>
      </c>
      <c r="L4" s="40" t="s">
        <v>20</v>
      </c>
      <c r="M4" s="39" t="s">
        <v>19</v>
      </c>
    </row>
    <row r="5" spans="1:15" s="37" customFormat="1" ht="18" customHeight="1" x14ac:dyDescent="0.2">
      <c r="A5" s="32">
        <v>1</v>
      </c>
      <c r="B5" s="31" t="s">
        <v>38</v>
      </c>
      <c r="C5" s="31" t="s">
        <v>48</v>
      </c>
      <c r="D5" s="31" t="s">
        <v>11</v>
      </c>
      <c r="E5" s="31" t="s">
        <v>7</v>
      </c>
      <c r="F5" s="30">
        <v>45</v>
      </c>
      <c r="G5" s="29">
        <f>SUMIF(Journal!C6:$C$15,$B$5:$B$14,Journal!$O$6:$O$15)</f>
        <v>0</v>
      </c>
      <c r="H5" s="28">
        <f>SUMIF(Journal!$C$6:$C$15,$B$5:$B$14,Journal!$H$6:$H$15)</f>
        <v>11</v>
      </c>
      <c r="I5" s="28">
        <f>SUMIF(Journal!$C$6:$C$15,$B$5:$B$14,Journal!$J$6:$J$15)</f>
        <v>0</v>
      </c>
      <c r="J5" s="27">
        <v>5</v>
      </c>
      <c r="K5" s="26">
        <v>4</v>
      </c>
      <c r="L5" s="25">
        <f t="shared" ref="L5:L14" si="0">M5*J5</f>
        <v>280</v>
      </c>
      <c r="M5" s="101">
        <f t="shared" ref="M5:M14" si="1">F5-G5+H5-I5</f>
        <v>56</v>
      </c>
    </row>
    <row r="6" spans="1:15" s="37" customFormat="1" ht="18" customHeight="1" x14ac:dyDescent="0.2">
      <c r="A6" s="36">
        <v>2</v>
      </c>
      <c r="B6" s="31" t="s">
        <v>39</v>
      </c>
      <c r="C6" s="31" t="s">
        <v>49</v>
      </c>
      <c r="D6" s="35" t="s">
        <v>11</v>
      </c>
      <c r="E6" s="35" t="s">
        <v>7</v>
      </c>
      <c r="F6" s="30">
        <v>60</v>
      </c>
      <c r="G6" s="29">
        <f>SUMIF(Journal!$C$6:$C$15,$B$5:$B$14,Journal!$O$6:$O$15)</f>
        <v>0</v>
      </c>
      <c r="H6" s="28">
        <f>SUMIF(Journal!$C$6:$C$15,$B$5:$B$14,Journal!$H$6:$H$15)</f>
        <v>0</v>
      </c>
      <c r="I6" s="28">
        <f>SUMIF(Journal!$C$6:$C$15,$B$5:$B$14,Journal!$J$6:$J$15)</f>
        <v>0</v>
      </c>
      <c r="J6" s="34">
        <v>15</v>
      </c>
      <c r="K6" s="33">
        <v>12</v>
      </c>
      <c r="L6" s="25">
        <f t="shared" si="0"/>
        <v>900</v>
      </c>
      <c r="M6" s="101">
        <f t="shared" si="1"/>
        <v>60</v>
      </c>
    </row>
    <row r="7" spans="1:15" s="37" customFormat="1" ht="18" customHeight="1" x14ac:dyDescent="0.2">
      <c r="A7" s="32">
        <v>3</v>
      </c>
      <c r="B7" s="31" t="s">
        <v>40</v>
      </c>
      <c r="C7" s="31" t="s">
        <v>50</v>
      </c>
      <c r="D7" s="31" t="s">
        <v>11</v>
      </c>
      <c r="E7" s="31" t="s">
        <v>7</v>
      </c>
      <c r="F7" s="30">
        <v>45</v>
      </c>
      <c r="G7" s="29">
        <f>SUMIF(Journal!$C$6:$C$15,$B$5:$B$14,Journal!$O$6:$O$15)</f>
        <v>0</v>
      </c>
      <c r="H7" s="28">
        <f>SUMIF(Journal!$C$6:$C$15,$B$5:$B$14,Journal!$H$6:$H$15)</f>
        <v>1</v>
      </c>
      <c r="I7" s="28">
        <f>SUMIF(Journal!$C$6:$C$15,$B$5:$B$14,Journal!$J$6:$J$15)</f>
        <v>0</v>
      </c>
      <c r="J7" s="27">
        <v>5</v>
      </c>
      <c r="K7" s="26">
        <v>4</v>
      </c>
      <c r="L7" s="25">
        <f t="shared" si="0"/>
        <v>230</v>
      </c>
      <c r="M7" s="101">
        <f t="shared" si="1"/>
        <v>46</v>
      </c>
    </row>
    <row r="8" spans="1:15" s="37" customFormat="1" ht="18" customHeight="1" x14ac:dyDescent="0.2">
      <c r="A8" s="36">
        <v>4</v>
      </c>
      <c r="B8" s="31" t="s">
        <v>41</v>
      </c>
      <c r="C8" s="31" t="s">
        <v>51</v>
      </c>
      <c r="D8" s="35" t="s">
        <v>16</v>
      </c>
      <c r="E8" s="35" t="s">
        <v>7</v>
      </c>
      <c r="F8" s="30">
        <v>58</v>
      </c>
      <c r="G8" s="29">
        <f>SUMIF(Journal!$C$6:$C$15,$B$5:$B$14,Journal!$O$6:$O$15)</f>
        <v>0</v>
      </c>
      <c r="H8" s="84">
        <f>SUMIF(Journal!$C$6:$C$15,$B$5:$B$14,Journal!$H$6:$H$15)</f>
        <v>0</v>
      </c>
      <c r="I8" s="28">
        <f>SUMIF(Journal!$C$6:$C$15,$B$5:$B$14,Journal!$J$6:$J$15)</f>
        <v>0</v>
      </c>
      <c r="J8" s="34">
        <v>9</v>
      </c>
      <c r="K8" s="33">
        <v>7.2</v>
      </c>
      <c r="L8" s="25">
        <f t="shared" si="0"/>
        <v>522</v>
      </c>
      <c r="M8" s="101">
        <f t="shared" si="1"/>
        <v>58</v>
      </c>
    </row>
    <row r="9" spans="1:15" s="37" customFormat="1" ht="18" customHeight="1" x14ac:dyDescent="0.2">
      <c r="A9" s="32">
        <v>5</v>
      </c>
      <c r="B9" s="31" t="s">
        <v>42</v>
      </c>
      <c r="C9" s="31" t="s">
        <v>52</v>
      </c>
      <c r="D9" s="31" t="s">
        <v>18</v>
      </c>
      <c r="E9" s="31" t="s">
        <v>7</v>
      </c>
      <c r="F9" s="30">
        <v>125</v>
      </c>
      <c r="G9" s="29">
        <f>SUMIF(Journal!$C$6:$C$15,$B$5:$B$14,Journal!$O$6:$O$15)</f>
        <v>0</v>
      </c>
      <c r="H9" s="28">
        <f>SUMIF(Journal!$C$6:$C$15,$B$5:$B$14,Journal!$H$6:$H$15)</f>
        <v>2</v>
      </c>
      <c r="I9" s="28">
        <f>SUMIF(Journal!$C$6:$C$15,$B$5:$B$14,Journal!$J$6:$J$15)</f>
        <v>0</v>
      </c>
      <c r="J9" s="27">
        <v>5</v>
      </c>
      <c r="K9" s="26">
        <v>4</v>
      </c>
      <c r="L9" s="25">
        <f t="shared" si="0"/>
        <v>635</v>
      </c>
      <c r="M9" s="101">
        <f t="shared" si="1"/>
        <v>127</v>
      </c>
    </row>
    <row r="10" spans="1:15" s="37" customFormat="1" ht="18" customHeight="1" x14ac:dyDescent="0.2">
      <c r="A10" s="36">
        <v>6</v>
      </c>
      <c r="B10" s="31" t="s">
        <v>43</v>
      </c>
      <c r="C10" s="31" t="s">
        <v>53</v>
      </c>
      <c r="D10" s="35" t="s">
        <v>15</v>
      </c>
      <c r="E10" s="35" t="s">
        <v>7</v>
      </c>
      <c r="F10" s="30">
        <v>18</v>
      </c>
      <c r="G10" s="29">
        <f>SUMIF(Journal!$C$6:$C$15,$B$5:$B$14,Journal!$O$6:$O$15)</f>
        <v>0</v>
      </c>
      <c r="H10" s="28">
        <f>SUMIF(Journal!$C$6:$C$15,$B$5:$B$14,Journal!$H$6:$H$15)</f>
        <v>0</v>
      </c>
      <c r="I10" s="28">
        <f>SUMIF(Journal!$C$6:$C$15,$B$5:$B$14,Journal!$J$6:$J$15)</f>
        <v>0</v>
      </c>
      <c r="J10" s="34">
        <v>3</v>
      </c>
      <c r="K10" s="33">
        <v>2.4</v>
      </c>
      <c r="L10" s="25">
        <f t="shared" si="0"/>
        <v>54</v>
      </c>
      <c r="M10" s="101">
        <f t="shared" si="1"/>
        <v>18</v>
      </c>
    </row>
    <row r="11" spans="1:15" s="37" customFormat="1" ht="18" customHeight="1" x14ac:dyDescent="0.2">
      <c r="A11" s="32">
        <v>7</v>
      </c>
      <c r="B11" s="31" t="s">
        <v>44</v>
      </c>
      <c r="C11" s="31" t="s">
        <v>54</v>
      </c>
      <c r="D11" s="31" t="s">
        <v>11</v>
      </c>
      <c r="E11" s="31" t="s">
        <v>7</v>
      </c>
      <c r="F11" s="30">
        <v>10</v>
      </c>
      <c r="G11" s="29">
        <f>SUMIF(Journal!$C$6:$C$15,$B$5:$B$14,Journal!$O$6:$O$15)</f>
        <v>0</v>
      </c>
      <c r="H11" s="28">
        <f>SUMIF(Journal!$C$6:$C$15,$B$5:$B$14,Journal!$H$6:$H$15)</f>
        <v>1</v>
      </c>
      <c r="I11" s="28">
        <f>SUMIF(Journal!$C$6:$C$15,$B$5:$B$14,Journal!$J$6:$J$15)</f>
        <v>0</v>
      </c>
      <c r="J11" s="27">
        <v>23</v>
      </c>
      <c r="K11" s="26">
        <v>18.399999999999999</v>
      </c>
      <c r="L11" s="25">
        <f t="shared" si="0"/>
        <v>253</v>
      </c>
      <c r="M11" s="101">
        <f t="shared" si="1"/>
        <v>11</v>
      </c>
    </row>
    <row r="12" spans="1:15" s="37" customFormat="1" ht="18" customHeight="1" x14ac:dyDescent="0.2">
      <c r="A12" s="36">
        <v>8</v>
      </c>
      <c r="B12" s="31" t="s">
        <v>45</v>
      </c>
      <c r="C12" s="31" t="s">
        <v>55</v>
      </c>
      <c r="D12" s="35" t="s">
        <v>17</v>
      </c>
      <c r="E12" s="35" t="s">
        <v>7</v>
      </c>
      <c r="F12" s="30">
        <v>5</v>
      </c>
      <c r="G12" s="29">
        <f>SUMIF(Journal!$C$6:$C$15,$B$5:$B$14,Journal!$O$6:$O$15)</f>
        <v>0</v>
      </c>
      <c r="H12" s="28">
        <f>SUMIF(Journal!$C$6:$C$15,$B$5:$B$14,Journal!$H$6:$H$15)</f>
        <v>0</v>
      </c>
      <c r="I12" s="28">
        <f>SUMIF(Journal!$C$6:$C$15,$B$5:$B$14,Journal!$J$6:$J$15)</f>
        <v>0</v>
      </c>
      <c r="J12" s="34">
        <v>6</v>
      </c>
      <c r="K12" s="33">
        <v>4.8</v>
      </c>
      <c r="L12" s="25">
        <f t="shared" si="0"/>
        <v>30</v>
      </c>
      <c r="M12" s="101">
        <f t="shared" si="1"/>
        <v>5</v>
      </c>
    </row>
    <row r="13" spans="1:15" s="37" customFormat="1" ht="18" customHeight="1" x14ac:dyDescent="0.2">
      <c r="A13" s="32">
        <v>9</v>
      </c>
      <c r="B13" s="31" t="s">
        <v>46</v>
      </c>
      <c r="C13" s="31" t="s">
        <v>56</v>
      </c>
      <c r="D13" s="31" t="s">
        <v>11</v>
      </c>
      <c r="E13" s="31" t="s">
        <v>7</v>
      </c>
      <c r="F13" s="30">
        <v>87</v>
      </c>
      <c r="G13" s="29">
        <f>SUMIF(Journal!$C$6:$C$15,$B$5:$B$14,Journal!$O$6:$O$15)</f>
        <v>0</v>
      </c>
      <c r="H13" s="28">
        <f>SUMIF(Journal!$C$6:$C$15,$B$5:$B$14,Journal!$H$6:$H$15)</f>
        <v>0</v>
      </c>
      <c r="I13" s="28">
        <f>SUMIF(Journal!$C$6:$C$15,$B$5:$B$14,Journal!$J$6:$J$15)</f>
        <v>0</v>
      </c>
      <c r="J13" s="27">
        <v>12</v>
      </c>
      <c r="K13" s="26">
        <v>9.6</v>
      </c>
      <c r="L13" s="25">
        <f t="shared" si="0"/>
        <v>1044</v>
      </c>
      <c r="M13" s="101">
        <f t="shared" si="1"/>
        <v>87</v>
      </c>
    </row>
    <row r="14" spans="1:15" s="37" customFormat="1" ht="18" customHeight="1" x14ac:dyDescent="0.2">
      <c r="A14" s="36">
        <v>10</v>
      </c>
      <c r="B14" s="31" t="s">
        <v>47</v>
      </c>
      <c r="C14" s="31" t="s">
        <v>57</v>
      </c>
      <c r="D14" s="35" t="s">
        <v>11</v>
      </c>
      <c r="E14" s="35" t="s">
        <v>7</v>
      </c>
      <c r="F14" s="30">
        <v>549</v>
      </c>
      <c r="G14" s="29">
        <f>SUMIF(Journal!$C$6:$C$15,$B$5:$B$14,Journal!$O$6:$O$15)</f>
        <v>0</v>
      </c>
      <c r="H14" s="28">
        <f>SUMIF(Journal!$C$6:$C$15,$B$5:$B$14,Journal!$H$6:$H$15)</f>
        <v>1</v>
      </c>
      <c r="I14" s="28">
        <f>SUMIF(Journal!$C$6:$C$15,$B$5:$B$14,Journal!$J$6:$J$15)</f>
        <v>0</v>
      </c>
      <c r="J14" s="34">
        <v>2</v>
      </c>
      <c r="K14" s="33">
        <v>1.6</v>
      </c>
      <c r="L14" s="25">
        <f t="shared" si="0"/>
        <v>1100</v>
      </c>
      <c r="M14" s="101">
        <f t="shared" si="1"/>
        <v>550</v>
      </c>
    </row>
  </sheetData>
  <autoFilter ref="A4:M14"/>
  <conditionalFormatting sqref="M5:M14">
    <cfRule type="cellIs" dxfId="16" priority="3" operator="lessThanOrEqual">
      <formula>0</formula>
    </cfRule>
  </conditionalFormatting>
  <printOptions horizontalCentered="1" verticalCentered="1"/>
  <pageMargins left="3.937007874015748E-2" right="3.937007874015748E-2" top="0.35433070866141736" bottom="0.35433070866141736" header="0.19685039370078741" footer="0.19685039370078741"/>
  <pageSetup paperSize="9" orientation="landscape" horizontalDpi="4294967293" verticalDpi="4294967293" r:id="rId1"/>
  <headerFooter>
    <oddHeader>&amp;L&amp;"-,Gras"&amp;K05+000SRCM SUISSE</oddHeader>
    <oddFooter>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666699"/>
  </sheetPr>
  <dimension ref="A2:U15"/>
  <sheetViews>
    <sheetView showGridLines="0" zoomScale="112" zoomScaleNormal="112" workbookViewId="0">
      <pane ySplit="5" topLeftCell="A6" activePane="bottomLeft" state="frozen"/>
      <selection pane="bottomLeft" activeCell="K6" sqref="K6"/>
    </sheetView>
  </sheetViews>
  <sheetFormatPr baseColWidth="10" defaultColWidth="11.5703125" defaultRowHeight="12.75" x14ac:dyDescent="0.2"/>
  <cols>
    <col min="1" max="1" width="9.85546875" style="53" bestFit="1" customWidth="1"/>
    <col min="2" max="2" width="6.42578125" style="57" bestFit="1" customWidth="1"/>
    <col min="3" max="3" width="54.140625" style="56" customWidth="1"/>
    <col min="4" max="4" width="6" style="55" customWidth="1"/>
    <col min="5" max="5" width="11.28515625" style="54" customWidth="1"/>
    <col min="6" max="6" width="6" style="53" customWidth="1"/>
    <col min="7" max="7" width="11.28515625" style="53" customWidth="1"/>
    <col min="8" max="11" width="4.28515625" style="14" customWidth="1"/>
    <col min="12" max="12" width="6.28515625" style="14" customWidth="1"/>
    <col min="13" max="13" width="6.5703125" style="53" customWidth="1"/>
    <col min="14" max="14" width="11.5703125" style="53" hidden="1" customWidth="1"/>
    <col min="15" max="15" width="15" style="53" hidden="1" customWidth="1"/>
    <col min="16" max="16" width="11.5703125" style="53" hidden="1" customWidth="1"/>
    <col min="17" max="17" width="11.5703125" style="53"/>
    <col min="18" max="18" width="11.5703125" style="53" customWidth="1"/>
    <col min="19" max="16384" width="11.5703125" style="53"/>
  </cols>
  <sheetData>
    <row r="2" spans="1:21" x14ac:dyDescent="0.2">
      <c r="E2" s="77"/>
      <c r="H2" s="67"/>
      <c r="I2" s="67"/>
      <c r="J2" s="67"/>
      <c r="K2" s="67"/>
      <c r="L2" s="67"/>
      <c r="Q2" s="67"/>
      <c r="R2" s="67"/>
      <c r="S2" s="67"/>
      <c r="T2" s="67"/>
      <c r="U2" s="67"/>
    </row>
    <row r="3" spans="1:21" ht="36" customHeight="1" x14ac:dyDescent="0.2">
      <c r="A3" s="76">
        <v>2014</v>
      </c>
      <c r="C3" s="75"/>
      <c r="D3" s="74"/>
      <c r="E3" s="73">
        <f>SUM(Journal!$E$6:$E$15)</f>
        <v>0</v>
      </c>
      <c r="F3" s="72"/>
      <c r="G3" s="71">
        <f>SUM(Journal!$G$6:$G$15)</f>
        <v>0</v>
      </c>
      <c r="H3" s="80">
        <f>SUM(H6:H15)</f>
        <v>16</v>
      </c>
      <c r="I3" s="80">
        <f>SUM(I6:I15)</f>
        <v>0</v>
      </c>
      <c r="J3" s="90">
        <f>SUM(J6:J15)</f>
        <v>0</v>
      </c>
      <c r="K3" s="80">
        <f>SUM(K6:K15)</f>
        <v>16</v>
      </c>
      <c r="L3" s="70"/>
      <c r="M3" s="67">
        <f>SUM(M6:P15)</f>
        <v>1034</v>
      </c>
      <c r="P3" s="69"/>
      <c r="Q3" s="67">
        <v>5028</v>
      </c>
      <c r="R3" s="67">
        <f>K3</f>
        <v>16</v>
      </c>
      <c r="S3" s="67">
        <f>Q3+R3</f>
        <v>5044</v>
      </c>
      <c r="T3" s="67"/>
      <c r="U3" s="67"/>
    </row>
    <row r="4" spans="1:21" x14ac:dyDescent="0.2">
      <c r="E4" s="68"/>
      <c r="H4" s="67"/>
      <c r="I4" s="67"/>
      <c r="J4" s="67"/>
      <c r="K4" s="67"/>
      <c r="L4" s="67"/>
    </row>
    <row r="5" spans="1:21" s="65" customFormat="1" ht="78.75" x14ac:dyDescent="0.2">
      <c r="A5" s="81" t="s">
        <v>10</v>
      </c>
      <c r="B5" s="81" t="s">
        <v>14</v>
      </c>
      <c r="C5" s="81" t="s">
        <v>8</v>
      </c>
      <c r="D5" s="82" t="s">
        <v>31</v>
      </c>
      <c r="E5" s="82" t="s">
        <v>4</v>
      </c>
      <c r="F5" s="82" t="s">
        <v>30</v>
      </c>
      <c r="G5" s="82" t="s">
        <v>3</v>
      </c>
      <c r="H5" s="83" t="s">
        <v>35</v>
      </c>
      <c r="I5" s="83" t="s">
        <v>32</v>
      </c>
      <c r="J5" s="88" t="s">
        <v>29</v>
      </c>
      <c r="K5" s="97" t="s">
        <v>33</v>
      </c>
      <c r="L5" s="83" t="s">
        <v>28</v>
      </c>
      <c r="M5" s="98" t="s">
        <v>34</v>
      </c>
      <c r="N5" s="66"/>
      <c r="O5" s="66"/>
      <c r="R5" s="102">
        <f>SUM(R6:R15)</f>
        <v>15</v>
      </c>
    </row>
    <row r="6" spans="1:21" s="63" customFormat="1" ht="18" customHeight="1" x14ac:dyDescent="0.2">
      <c r="A6" s="100"/>
      <c r="B6" s="59">
        <v>1</v>
      </c>
      <c r="C6" s="64" t="str">
        <f>IFERROR(VLOOKUP(B6,Stock!$A$5:$K$14,2,FALSE),0)</f>
        <v>Livre 01</v>
      </c>
      <c r="D6" s="59">
        <v>0</v>
      </c>
      <c r="E6" s="61">
        <f>IFERROR(VLOOKUP(B6,Stock!$A$5:$M$14,10,0),0)*Journal!$D6</f>
        <v>0</v>
      </c>
      <c r="F6" s="59"/>
      <c r="G6" s="60">
        <f>IFERROR(VLOOKUP(B6,Stock!$A$5:$K$14,11,FALSE),0)*Journal!$F6</f>
        <v>0</v>
      </c>
      <c r="H6" s="59">
        <v>11</v>
      </c>
      <c r="I6" s="78">
        <f>D6+F6</f>
        <v>0</v>
      </c>
      <c r="J6" s="59"/>
      <c r="K6" s="99">
        <f>H6-I6+J6</f>
        <v>11</v>
      </c>
      <c r="L6" s="59"/>
      <c r="M6" s="114">
        <f>IFERROR(VLOOKUP(B6,Stock!$A$5:$M$14,13),0)</f>
        <v>56</v>
      </c>
      <c r="N6" s="58">
        <f t="shared" ref="N6:N15" si="0">H6-(D6+F6)</f>
        <v>11</v>
      </c>
      <c r="O6" s="58">
        <f t="shared" ref="O6:O15" si="1">D6+F6</f>
        <v>0</v>
      </c>
      <c r="P6" s="63" t="s">
        <v>27</v>
      </c>
      <c r="R6" s="52">
        <v>11</v>
      </c>
    </row>
    <row r="7" spans="1:21" s="63" customFormat="1" ht="18" customHeight="1" x14ac:dyDescent="0.2">
      <c r="A7" s="62"/>
      <c r="B7" s="59">
        <v>2</v>
      </c>
      <c r="C7" s="64" t="str">
        <f>IFERROR(VLOOKUP(B7,Stock!$A$5:$K$14,2,FALSE),0)</f>
        <v>Livre 02</v>
      </c>
      <c r="D7" s="59"/>
      <c r="E7" s="61">
        <f>IFERROR(VLOOKUP(B7,Stock!$A$5:$M$14,10,0),0)*Journal!$D7</f>
        <v>0</v>
      </c>
      <c r="F7" s="59"/>
      <c r="G7" s="60">
        <f>IFERROR(VLOOKUP(B7,Stock!$A$5:$K$14,11,FALSE),0)*Journal!$F7</f>
        <v>0</v>
      </c>
      <c r="H7" s="59"/>
      <c r="I7" s="78">
        <f t="shared" ref="I7:I15" si="2">D7+F7</f>
        <v>0</v>
      </c>
      <c r="J7" s="59"/>
      <c r="K7" s="79">
        <f t="shared" ref="K7:K15" si="3">H7-I7+J7</f>
        <v>0</v>
      </c>
      <c r="L7" s="59"/>
      <c r="M7" s="114">
        <f>IFERROR(VLOOKUP(B7,Stock!$A$5:$M$14,13),0)</f>
        <v>60</v>
      </c>
      <c r="N7" s="58">
        <f t="shared" si="0"/>
        <v>0</v>
      </c>
      <c r="O7" s="58">
        <f t="shared" si="1"/>
        <v>0</v>
      </c>
      <c r="P7" s="63" t="s">
        <v>26</v>
      </c>
      <c r="R7" s="52">
        <v>0</v>
      </c>
    </row>
    <row r="8" spans="1:21" s="63" customFormat="1" ht="18" customHeight="1" x14ac:dyDescent="0.2">
      <c r="A8" s="62"/>
      <c r="B8" s="59">
        <v>3</v>
      </c>
      <c r="C8" s="64" t="str">
        <f>IFERROR(VLOOKUP(B8,Stock!$A$5:$K$14,2,FALSE),0)</f>
        <v>Livre 03</v>
      </c>
      <c r="D8" s="59"/>
      <c r="E8" s="61">
        <f>IFERROR(VLOOKUP(B8,Stock!$A$5:$M$14,10,0),0)*Journal!$D8</f>
        <v>0</v>
      </c>
      <c r="F8" s="59"/>
      <c r="G8" s="60">
        <f>IFERROR(VLOOKUP(B8,Stock!$A$5:$K$14,11,FALSE),0)*Journal!$F8</f>
        <v>0</v>
      </c>
      <c r="H8" s="59">
        <v>1</v>
      </c>
      <c r="I8" s="78">
        <f t="shared" si="2"/>
        <v>0</v>
      </c>
      <c r="J8" s="59"/>
      <c r="K8" s="79">
        <f t="shared" si="3"/>
        <v>1</v>
      </c>
      <c r="L8" s="59"/>
      <c r="M8" s="114">
        <f>IFERROR(VLOOKUP(B8,Stock!$A$5:$M$14,13),0)</f>
        <v>46</v>
      </c>
      <c r="N8" s="58">
        <f t="shared" si="0"/>
        <v>1</v>
      </c>
      <c r="O8" s="58">
        <f t="shared" si="1"/>
        <v>0</v>
      </c>
      <c r="P8" s="63" t="s">
        <v>25</v>
      </c>
      <c r="R8" s="52">
        <v>1</v>
      </c>
    </row>
    <row r="9" spans="1:21" s="63" customFormat="1" ht="18" customHeight="1" x14ac:dyDescent="0.2">
      <c r="A9" s="62"/>
      <c r="B9" s="59">
        <v>4</v>
      </c>
      <c r="C9" s="64" t="str">
        <f>IFERROR(VLOOKUP(B9,Stock!$A$5:$K$14,2,FALSE),0)</f>
        <v>Livre 04</v>
      </c>
      <c r="D9" s="59"/>
      <c r="E9" s="61">
        <f>IFERROR(VLOOKUP(B9,Stock!$A$5:$M$14,10,0),0)*Journal!$D9</f>
        <v>0</v>
      </c>
      <c r="F9" s="59"/>
      <c r="G9" s="60">
        <f>IFERROR(VLOOKUP(B9,Stock!$A$5:$K$14,11,FALSE),0)*Journal!$F9</f>
        <v>0</v>
      </c>
      <c r="H9" s="59"/>
      <c r="I9" s="78">
        <f t="shared" si="2"/>
        <v>0</v>
      </c>
      <c r="J9" s="59"/>
      <c r="K9" s="79">
        <f t="shared" si="3"/>
        <v>0</v>
      </c>
      <c r="L9" s="59"/>
      <c r="M9" s="114">
        <f>IFERROR(VLOOKUP(B9,Stock!$A$5:$M$14,13),0)</f>
        <v>58</v>
      </c>
      <c r="N9" s="58">
        <f t="shared" si="0"/>
        <v>0</v>
      </c>
      <c r="O9" s="58">
        <f t="shared" si="1"/>
        <v>0</v>
      </c>
      <c r="P9" s="63" t="s">
        <v>23</v>
      </c>
      <c r="R9" s="52">
        <v>0</v>
      </c>
    </row>
    <row r="10" spans="1:21" s="63" customFormat="1" ht="18" customHeight="1" x14ac:dyDescent="0.2">
      <c r="A10" s="62"/>
      <c r="B10" s="59">
        <v>5</v>
      </c>
      <c r="C10" s="64" t="str">
        <f>IFERROR(VLOOKUP(B10,Stock!$A$5:$K$14,2,FALSE),0)</f>
        <v>Livre 05</v>
      </c>
      <c r="D10" s="59"/>
      <c r="E10" s="61">
        <f>IFERROR(VLOOKUP(B10,Stock!$A$5:$M$14,10,0),0)*Journal!$D10</f>
        <v>0</v>
      </c>
      <c r="F10" s="59"/>
      <c r="G10" s="60">
        <f>IFERROR(VLOOKUP(B10,Stock!$A$5:$K$14,11,FALSE),0)*Journal!$F10</f>
        <v>0</v>
      </c>
      <c r="H10" s="59">
        <v>2</v>
      </c>
      <c r="I10" s="78">
        <f t="shared" si="2"/>
        <v>0</v>
      </c>
      <c r="J10" s="59"/>
      <c r="K10" s="79">
        <f t="shared" si="3"/>
        <v>2</v>
      </c>
      <c r="L10" s="59"/>
      <c r="M10" s="114">
        <f>IFERROR(VLOOKUP(B10,Stock!$A$5:$M$14,13),0)</f>
        <v>127</v>
      </c>
      <c r="N10" s="58">
        <f t="shared" si="0"/>
        <v>2</v>
      </c>
      <c r="O10" s="58">
        <f t="shared" si="1"/>
        <v>0</v>
      </c>
      <c r="P10" s="63" t="s">
        <v>24</v>
      </c>
      <c r="R10" s="52">
        <v>2</v>
      </c>
    </row>
    <row r="11" spans="1:21" s="63" customFormat="1" ht="18" customHeight="1" x14ac:dyDescent="0.2">
      <c r="A11" s="62"/>
      <c r="B11" s="59">
        <v>6</v>
      </c>
      <c r="C11" s="64" t="str">
        <f>IFERROR(VLOOKUP(B11,Stock!$A$5:$K$14,2,FALSE),0)</f>
        <v>Livre 06</v>
      </c>
      <c r="D11" s="59"/>
      <c r="E11" s="61">
        <f>IFERROR(VLOOKUP(B11,Stock!$A$5:$M$14,10,0),0)*Journal!$D11</f>
        <v>0</v>
      </c>
      <c r="F11" s="59"/>
      <c r="G11" s="60">
        <f>IFERROR(VLOOKUP(B11,Stock!$A$5:$K$14,11,FALSE),0)*Journal!$F11</f>
        <v>0</v>
      </c>
      <c r="H11" s="59"/>
      <c r="I11" s="78">
        <f t="shared" si="2"/>
        <v>0</v>
      </c>
      <c r="J11" s="59"/>
      <c r="K11" s="79">
        <f t="shared" si="3"/>
        <v>0</v>
      </c>
      <c r="L11" s="59"/>
      <c r="M11" s="114">
        <f>IFERROR(VLOOKUP(B11,Stock!$A$5:$M$14,13),0)</f>
        <v>18</v>
      </c>
      <c r="N11" s="58">
        <f t="shared" si="0"/>
        <v>0</v>
      </c>
      <c r="O11" s="58">
        <f t="shared" si="1"/>
        <v>0</v>
      </c>
      <c r="R11" s="52">
        <v>0</v>
      </c>
    </row>
    <row r="12" spans="1:21" s="63" customFormat="1" ht="18" customHeight="1" x14ac:dyDescent="0.2">
      <c r="A12" s="62"/>
      <c r="B12" s="59">
        <v>7</v>
      </c>
      <c r="C12" s="64" t="str">
        <f>IFERROR(VLOOKUP(B12,Stock!$A$5:$K$14,2,FALSE),0)</f>
        <v>Livre 07</v>
      </c>
      <c r="D12" s="59"/>
      <c r="E12" s="61">
        <f>IFERROR(VLOOKUP(B12,Stock!$A$5:$M$14,10,0),0)*Journal!$D12</f>
        <v>0</v>
      </c>
      <c r="F12" s="59"/>
      <c r="G12" s="60">
        <f>IFERROR(VLOOKUP(B12,Stock!$A$5:$K$14,11,FALSE),0)*Journal!$F12</f>
        <v>0</v>
      </c>
      <c r="H12" s="59">
        <v>1</v>
      </c>
      <c r="I12" s="78">
        <f t="shared" si="2"/>
        <v>0</v>
      </c>
      <c r="J12" s="59"/>
      <c r="K12" s="79">
        <f t="shared" si="3"/>
        <v>1</v>
      </c>
      <c r="L12" s="59"/>
      <c r="M12" s="114">
        <f>IFERROR(VLOOKUP(B12,Stock!$A$5:$M$14,13),0)</f>
        <v>11</v>
      </c>
      <c r="N12" s="58">
        <f t="shared" si="0"/>
        <v>1</v>
      </c>
      <c r="O12" s="58">
        <f t="shared" si="1"/>
        <v>0</v>
      </c>
      <c r="R12" s="52">
        <v>1</v>
      </c>
    </row>
    <row r="13" spans="1:21" s="63" customFormat="1" ht="18" customHeight="1" x14ac:dyDescent="0.2">
      <c r="A13" s="62"/>
      <c r="B13" s="59">
        <v>8</v>
      </c>
      <c r="C13" s="64" t="str">
        <f>IFERROR(VLOOKUP(B13,Stock!$A$5:$K$14,2,FALSE),0)</f>
        <v>Livre 08</v>
      </c>
      <c r="D13" s="59"/>
      <c r="E13" s="61">
        <f>IFERROR(VLOOKUP(B13,Stock!$A$5:$M$14,10,0),0)*Journal!$D13</f>
        <v>0</v>
      </c>
      <c r="F13" s="59"/>
      <c r="G13" s="60">
        <f>IFERROR(VLOOKUP(B13,Stock!$A$5:$K$14,11,FALSE),0)*Journal!$F13</f>
        <v>0</v>
      </c>
      <c r="H13" s="59"/>
      <c r="I13" s="78">
        <f t="shared" si="2"/>
        <v>0</v>
      </c>
      <c r="J13" s="59"/>
      <c r="K13" s="79">
        <f t="shared" si="3"/>
        <v>0</v>
      </c>
      <c r="L13" s="59"/>
      <c r="M13" s="114">
        <f>IFERROR(VLOOKUP(B13,Stock!$A$5:$M$14,13),0)</f>
        <v>5</v>
      </c>
      <c r="N13" s="58">
        <f t="shared" si="0"/>
        <v>0</v>
      </c>
      <c r="O13" s="58">
        <f t="shared" si="1"/>
        <v>0</v>
      </c>
      <c r="R13" s="52">
        <v>0</v>
      </c>
    </row>
    <row r="14" spans="1:21" s="63" customFormat="1" ht="18" customHeight="1" x14ac:dyDescent="0.2">
      <c r="A14" s="62"/>
      <c r="B14" s="59">
        <v>9</v>
      </c>
      <c r="C14" s="64" t="str">
        <f>IFERROR(VLOOKUP(B14,Stock!$A$5:$K$14,2,FALSE),0)</f>
        <v>Livre 09</v>
      </c>
      <c r="D14" s="59"/>
      <c r="E14" s="61">
        <f>IFERROR(VLOOKUP(B14,Stock!$A$5:$M$14,10,0),0)*Journal!$D14</f>
        <v>0</v>
      </c>
      <c r="F14" s="59"/>
      <c r="G14" s="60">
        <f>IFERROR(VLOOKUP(B14,Stock!$A$5:$K$14,11,FALSE),0)*Journal!$F14</f>
        <v>0</v>
      </c>
      <c r="H14" s="59"/>
      <c r="I14" s="78">
        <f t="shared" si="2"/>
        <v>0</v>
      </c>
      <c r="J14" s="59"/>
      <c r="K14" s="79">
        <f t="shared" si="3"/>
        <v>0</v>
      </c>
      <c r="L14" s="59"/>
      <c r="M14" s="114">
        <f>IFERROR(VLOOKUP(B14,Stock!$A$5:$M$14,13),0)</f>
        <v>87</v>
      </c>
      <c r="N14" s="58">
        <f t="shared" si="0"/>
        <v>0</v>
      </c>
      <c r="O14" s="58">
        <f t="shared" si="1"/>
        <v>0</v>
      </c>
      <c r="R14" s="52">
        <v>0</v>
      </c>
    </row>
    <row r="15" spans="1:21" s="63" customFormat="1" ht="18" customHeight="1" x14ac:dyDescent="0.2">
      <c r="A15" s="62"/>
      <c r="B15" s="59">
        <v>10</v>
      </c>
      <c r="C15" s="64" t="str">
        <f>IFERROR(VLOOKUP(B15,Stock!$A$5:$K$14,2,FALSE),0)</f>
        <v>Livre 10</v>
      </c>
      <c r="D15" s="59"/>
      <c r="E15" s="61">
        <f>IFERROR(VLOOKUP(B15,Stock!$A$5:$M$14,10,0),0)*Journal!$D15</f>
        <v>0</v>
      </c>
      <c r="F15" s="59"/>
      <c r="G15" s="60">
        <f>IFERROR(VLOOKUP(B15,Stock!$A$5:$K$14,11,FALSE),0)*Journal!$F15</f>
        <v>0</v>
      </c>
      <c r="H15" s="59">
        <v>1</v>
      </c>
      <c r="I15" s="78">
        <f t="shared" si="2"/>
        <v>0</v>
      </c>
      <c r="J15" s="59"/>
      <c r="K15" s="79">
        <f t="shared" si="3"/>
        <v>1</v>
      </c>
      <c r="L15" s="59"/>
      <c r="M15" s="114">
        <f>IFERROR(VLOOKUP(B15,Stock!$A$5:$M$14,13),0)</f>
        <v>550</v>
      </c>
      <c r="N15" s="58">
        <f t="shared" si="0"/>
        <v>1</v>
      </c>
      <c r="O15" s="58">
        <f t="shared" si="1"/>
        <v>0</v>
      </c>
      <c r="R15" s="52">
        <v>0</v>
      </c>
    </row>
  </sheetData>
  <autoFilter ref="A5:O15"/>
  <conditionalFormatting sqref="M6:M15 K6:K15">
    <cfRule type="cellIs" dxfId="13" priority="13" operator="greaterThan">
      <formula>0</formula>
    </cfRule>
    <cfRule type="cellIs" dxfId="12" priority="14" operator="lessThanOrEqual">
      <formula>0</formula>
    </cfRule>
  </conditionalFormatting>
  <dataValidations count="1">
    <dataValidation type="list" allowBlank="1" showInputMessage="1" showErrorMessage="1" sqref="L6:L15">
      <formula1>$P$6:$P$11</formula1>
    </dataValidation>
  </dataValidations>
  <printOptions horizontalCentered="1"/>
  <pageMargins left="0.25" right="0.25" top="0.75" bottom="0.75" header="0.3" footer="0.3"/>
  <pageSetup paperSize="9" orientation="landscape" r:id="rId1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Journal!F7:F7</xm:f>
              <xm:sqref>G6</xm:sqref>
            </x14:sparkline>
            <x14:sparkline>
              <xm:f>Journal!F8:F8</xm:f>
              <xm:sqref>G7</xm:sqref>
            </x14:sparkline>
            <x14:sparkline>
              <xm:f>Journal!F9:F9</xm:f>
              <xm:sqref>G8</xm:sqref>
            </x14:sparkline>
            <x14:sparkline>
              <xm:f>Journal!F10:F10</xm:f>
              <xm:sqref>G9</xm:sqref>
            </x14:sparkline>
            <x14:sparkline>
              <xm:f>Journal!F11:F11</xm:f>
              <xm:sqref>G10</xm:sqref>
            </x14:sparkline>
            <x14:sparkline>
              <xm:f>Journal!F12:F12</xm:f>
              <xm:sqref>G11</xm:sqref>
            </x14:sparkline>
            <x14:sparkline>
              <xm:f>Journal!F13:F13</xm:f>
              <xm:sqref>G12</xm:sqref>
            </x14:sparkline>
            <x14:sparkline>
              <xm:f>Journal!F14:F14</xm:f>
              <xm:sqref>G13</xm:sqref>
            </x14:sparkline>
            <x14:sparkline>
              <xm:f>Journal!F15:F15</xm:f>
              <xm:sqref>G14</xm:sqref>
            </x14:sparkline>
            <x14:sparkline>
              <xm:sqref>G15</xm:sqref>
            </x14:sparkline>
          </x14:sparklines>
        </x14:sparklineGroup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Journal!D8:D8</xm:f>
              <xm:sqref>E6</xm:sqref>
            </x14:sparkline>
            <x14:sparkline>
              <xm:f>Journal!D9:D9</xm:f>
              <xm:sqref>E7</xm:sqref>
            </x14:sparkline>
            <x14:sparkline>
              <xm:f>Journal!D10:D10</xm:f>
              <xm:sqref>E8</xm:sqref>
            </x14:sparkline>
            <x14:sparkline>
              <xm:f>Journal!D11:D11</xm:f>
              <xm:sqref>E9</xm:sqref>
            </x14:sparkline>
            <x14:sparkline>
              <xm:f>Journal!D12:D12</xm:f>
              <xm:sqref>E10</xm:sqref>
            </x14:sparkline>
            <x14:sparkline>
              <xm:f>Journal!D13:D13</xm:f>
              <xm:sqref>E11</xm:sqref>
            </x14:sparkline>
            <x14:sparkline>
              <xm:f>Journal!D14:D14</xm:f>
              <xm:sqref>E12</xm:sqref>
            </x14:sparkline>
            <x14:sparkline>
              <xm:f>Journal!D15:D15</xm:f>
              <xm:sqref>E13</xm:sqref>
            </x14:sparkline>
            <x14:sparkline>
              <xm:sqref>E14</xm:sqref>
            </x14:sparkline>
            <x14:sparkline>
              <xm:sqref>E15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L1047733"/>
  <sheetViews>
    <sheetView showGridLines="0" tabSelected="1" zoomScaleNormal="100" workbookViewId="0">
      <pane ySplit="5" topLeftCell="A6" activePane="bottomLeft" state="frozen"/>
      <selection activeCell="J82" sqref="J82"/>
      <selection pane="bottomLeft" activeCell="E6" sqref="E6"/>
    </sheetView>
  </sheetViews>
  <sheetFormatPr baseColWidth="10" defaultColWidth="11.7109375" defaultRowHeight="12.75" x14ac:dyDescent="0.2"/>
  <cols>
    <col min="1" max="1" width="2.42578125" style="1" customWidth="1"/>
    <col min="2" max="2" width="8" style="1" bestFit="1" customWidth="1"/>
    <col min="3" max="3" width="68" style="1" customWidth="1"/>
    <col min="4" max="4" width="16.140625" style="1" hidden="1" customWidth="1"/>
    <col min="5" max="5" width="7.28515625" style="1" customWidth="1"/>
    <col min="6" max="6" width="6.85546875" style="6" customWidth="1"/>
    <col min="7" max="7" width="6.85546875" style="7" customWidth="1"/>
    <col min="8" max="8" width="11.7109375" style="8"/>
    <col min="9" max="9" width="12.7109375" style="1" bestFit="1" customWidth="1"/>
    <col min="10" max="16384" width="11.7109375" style="1"/>
  </cols>
  <sheetData>
    <row r="1" spans="1:12" x14ac:dyDescent="0.2">
      <c r="B1" s="115" t="s">
        <v>13</v>
      </c>
      <c r="C1" s="115"/>
    </row>
    <row r="2" spans="1:12" x14ac:dyDescent="0.2">
      <c r="E2" s="116" t="s">
        <v>36</v>
      </c>
      <c r="F2" s="117"/>
      <c r="G2" s="95"/>
      <c r="H2" s="96"/>
      <c r="I2" s="96"/>
    </row>
    <row r="3" spans="1:12" ht="37.5" customHeight="1" x14ac:dyDescent="0.2">
      <c r="E3" s="103">
        <f>SUM(E6:E15)</f>
        <v>0</v>
      </c>
      <c r="F3" s="93"/>
      <c r="G3" s="94"/>
      <c r="H3" s="1"/>
      <c r="I3" s="85"/>
    </row>
    <row r="4" spans="1:12" s="10" customFormat="1" ht="8.25" customHeight="1" x14ac:dyDescent="0.2">
      <c r="E4" s="106"/>
      <c r="F4" s="107"/>
      <c r="G4" s="108"/>
      <c r="H4" s="15"/>
      <c r="I4" s="16"/>
    </row>
    <row r="5" spans="1:12" s="13" customFormat="1" ht="20.100000000000001" customHeight="1" x14ac:dyDescent="0.2">
      <c r="B5" s="109" t="s">
        <v>14</v>
      </c>
      <c r="C5" s="109" t="s">
        <v>0</v>
      </c>
      <c r="D5" s="109" t="s">
        <v>1</v>
      </c>
      <c r="E5" s="109" t="s">
        <v>9</v>
      </c>
      <c r="F5" s="110" t="s">
        <v>4</v>
      </c>
      <c r="G5" s="111" t="s">
        <v>3</v>
      </c>
      <c r="H5" s="11"/>
      <c r="I5" s="12"/>
      <c r="J5" s="12"/>
      <c r="K5" s="12"/>
      <c r="L5" s="12"/>
    </row>
    <row r="6" spans="1:12" s="2" customFormat="1" ht="20.100000000000001" customHeight="1" x14ac:dyDescent="0.2">
      <c r="A6" s="104"/>
      <c r="B6" s="32">
        <v>1</v>
      </c>
      <c r="C6" s="112" t="str">
        <f>IFERROR(VLOOKUP(B6,Stock!$A$5:$K$14,2,FALSE),0)</f>
        <v>Livre 01</v>
      </c>
      <c r="D6" s="17"/>
      <c r="E6" s="118">
        <f>IFERROR(VLOOKUP(B6,Journal!$A$5:$M$15,11,FALSE),0)</f>
        <v>0</v>
      </c>
      <c r="F6" s="91">
        <f>IFERROR(VLOOKUP(B6,Stock!$A$5:$M$14,10,0),0)</f>
        <v>5</v>
      </c>
      <c r="G6" s="92">
        <f>IFERROR(VLOOKUP(B6,Stock!$A$5:$M$14,11,0),0)</f>
        <v>4</v>
      </c>
      <c r="H6" s="8"/>
      <c r="I6" s="1"/>
      <c r="J6" s="1"/>
      <c r="K6" s="1"/>
    </row>
    <row r="7" spans="1:12" s="3" customFormat="1" ht="20.100000000000001" customHeight="1" x14ac:dyDescent="0.2">
      <c r="A7" s="104"/>
      <c r="B7" s="32">
        <v>2</v>
      </c>
      <c r="C7" s="112" t="str">
        <f>IFERROR(VLOOKUP(B7,Stock!$A$5:$K$14,2,FALSE),0)</f>
        <v>Livre 02</v>
      </c>
      <c r="D7" s="113"/>
      <c r="E7" s="18"/>
      <c r="F7" s="91">
        <f>IFERROR(VLOOKUP(B7,Stock!$A$5:$M$14,10,0),0)</f>
        <v>15</v>
      </c>
      <c r="G7" s="92">
        <f>IFERROR(VLOOKUP(B7,Stock!$A$5:$M$14,11,0),0)</f>
        <v>12</v>
      </c>
      <c r="H7" s="8"/>
      <c r="I7" s="1"/>
      <c r="J7" s="1"/>
      <c r="K7" s="1"/>
      <c r="L7" s="5"/>
    </row>
    <row r="8" spans="1:12" s="4" customFormat="1" ht="20.100000000000001" customHeight="1" x14ac:dyDescent="0.2">
      <c r="A8" s="104"/>
      <c r="B8" s="32">
        <v>3</v>
      </c>
      <c r="C8" s="112" t="str">
        <f>IFERROR(VLOOKUP(B8,Stock!$A$5:$K$14,2,FALSE),0)</f>
        <v>Livre 03</v>
      </c>
      <c r="D8" s="17"/>
      <c r="E8" s="18"/>
      <c r="F8" s="91">
        <f>IFERROR(VLOOKUP(B8,Stock!$A$5:$M$14,10,0),0)</f>
        <v>5</v>
      </c>
      <c r="G8" s="92">
        <f>IFERROR(VLOOKUP(B8,Stock!$A$5:$M$14,11,0),0)</f>
        <v>4</v>
      </c>
      <c r="H8" s="8"/>
      <c r="I8" s="1"/>
      <c r="J8" s="1"/>
      <c r="K8" s="1"/>
      <c r="L8" s="9"/>
    </row>
    <row r="9" spans="1:12" s="4" customFormat="1" ht="20.100000000000001" customHeight="1" x14ac:dyDescent="0.2">
      <c r="A9" s="104"/>
      <c r="B9" s="32">
        <v>4</v>
      </c>
      <c r="C9" s="112" t="str">
        <f>IFERROR(VLOOKUP(B9,Stock!$A$5:$K$14,2,FALSE),0)</f>
        <v>Livre 04</v>
      </c>
      <c r="D9" s="17"/>
      <c r="E9" s="18"/>
      <c r="F9" s="91">
        <f>IFERROR(VLOOKUP(B9,Stock!$A$5:$M$14,10,0),0)</f>
        <v>9</v>
      </c>
      <c r="G9" s="92">
        <f>IFERROR(VLOOKUP(B9,Stock!$A$5:$M$14,11,0),0)</f>
        <v>7.2</v>
      </c>
      <c r="H9" s="8"/>
      <c r="I9" s="1"/>
      <c r="J9" s="1"/>
      <c r="K9" s="1"/>
      <c r="L9" s="9"/>
    </row>
    <row r="10" spans="1:12" s="3" customFormat="1" ht="20.100000000000001" customHeight="1" x14ac:dyDescent="0.2">
      <c r="A10" s="105"/>
      <c r="B10" s="32">
        <v>5</v>
      </c>
      <c r="C10" s="112" t="str">
        <f>IFERROR(VLOOKUP(B10,Stock!$A$5:$K$14,2,FALSE),0)</f>
        <v>Livre 05</v>
      </c>
      <c r="D10" s="17"/>
      <c r="E10" s="18"/>
      <c r="F10" s="91">
        <f>IFERROR(VLOOKUP(B10,Stock!$A$5:$M$14,10,0),0)</f>
        <v>5</v>
      </c>
      <c r="G10" s="92">
        <f>IFERROR(VLOOKUP(B10,Stock!$A$5:$M$14,11,0),0)</f>
        <v>4</v>
      </c>
      <c r="H10" s="8"/>
      <c r="I10" s="1"/>
      <c r="J10" s="1"/>
      <c r="K10" s="1"/>
      <c r="L10" s="5"/>
    </row>
    <row r="11" spans="1:12" s="3" customFormat="1" ht="20.100000000000001" customHeight="1" x14ac:dyDescent="0.2">
      <c r="A11" s="105"/>
      <c r="B11" s="32">
        <v>6</v>
      </c>
      <c r="C11" s="112" t="str">
        <f>IFERROR(VLOOKUP(B11,Stock!$A$5:$K$14,2,FALSE),0)</f>
        <v>Livre 06</v>
      </c>
      <c r="D11" s="17"/>
      <c r="E11" s="18"/>
      <c r="F11" s="91">
        <f>IFERROR(VLOOKUP(B11,Stock!$A$5:$M$14,10,0),0)</f>
        <v>3</v>
      </c>
      <c r="G11" s="92">
        <f>IFERROR(VLOOKUP(B11,Stock!$A$5:$M$14,11,0),0)</f>
        <v>2.4</v>
      </c>
      <c r="H11" s="8"/>
      <c r="I11" s="1"/>
      <c r="J11" s="1"/>
      <c r="K11" s="1"/>
      <c r="L11" s="5"/>
    </row>
    <row r="12" spans="1:12" s="4" customFormat="1" ht="20.100000000000001" customHeight="1" x14ac:dyDescent="0.2">
      <c r="A12" s="105"/>
      <c r="B12" s="32">
        <v>7</v>
      </c>
      <c r="C12" s="112" t="str">
        <f>IFERROR(VLOOKUP(B12,Stock!$A$5:$K$14,2,FALSE),0)</f>
        <v>Livre 07</v>
      </c>
      <c r="D12" s="17"/>
      <c r="E12" s="18"/>
      <c r="F12" s="91">
        <f>IFERROR(VLOOKUP(B12,Stock!$A$5:$M$14,10,0),0)</f>
        <v>23</v>
      </c>
      <c r="G12" s="92">
        <f>IFERROR(VLOOKUP(B12,Stock!$A$5:$M$14,11,0),0)</f>
        <v>18.399999999999999</v>
      </c>
      <c r="H12" s="8"/>
      <c r="I12" s="1"/>
      <c r="J12" s="1"/>
      <c r="K12" s="1"/>
      <c r="L12" s="9"/>
    </row>
    <row r="13" spans="1:12" s="4" customFormat="1" ht="20.100000000000001" customHeight="1" x14ac:dyDescent="0.2">
      <c r="A13" s="105"/>
      <c r="B13" s="32">
        <v>8</v>
      </c>
      <c r="C13" s="112" t="str">
        <f>IFERROR(VLOOKUP(B13,Stock!$A$5:$K$14,2,FALSE),0)</f>
        <v>Livre 08</v>
      </c>
      <c r="D13" s="17"/>
      <c r="E13" s="18"/>
      <c r="F13" s="91">
        <f>IFERROR(VLOOKUP(B13,Stock!$A$5:$M$14,10,0),0)</f>
        <v>6</v>
      </c>
      <c r="G13" s="92">
        <f>IFERROR(VLOOKUP(B13,Stock!$A$5:$M$14,11,0),0)</f>
        <v>4.8</v>
      </c>
      <c r="H13" s="8"/>
      <c r="I13" s="1"/>
      <c r="J13" s="1"/>
      <c r="K13" s="1"/>
      <c r="L13" s="9"/>
    </row>
    <row r="14" spans="1:12" s="4" customFormat="1" ht="20.100000000000001" customHeight="1" x14ac:dyDescent="0.2">
      <c r="A14" s="105"/>
      <c r="B14" s="32">
        <v>9</v>
      </c>
      <c r="C14" s="112" t="str">
        <f>IFERROR(VLOOKUP(B14,Stock!$A$5:$K$14,2,FALSE),0)</f>
        <v>Livre 09</v>
      </c>
      <c r="D14" s="17"/>
      <c r="E14" s="18"/>
      <c r="F14" s="91">
        <f>IFERROR(VLOOKUP(B14,Stock!$A$5:$M$14,10,0),0)</f>
        <v>12</v>
      </c>
      <c r="G14" s="92">
        <f>IFERROR(VLOOKUP(B14,Stock!$A$5:$M$14,11,0),0)</f>
        <v>9.6</v>
      </c>
      <c r="H14" s="8"/>
      <c r="I14" s="1"/>
      <c r="J14" s="1"/>
      <c r="K14" s="1"/>
      <c r="L14" s="9"/>
    </row>
    <row r="15" spans="1:12" s="3" customFormat="1" ht="20.100000000000001" customHeight="1" x14ac:dyDescent="0.2">
      <c r="A15" s="105"/>
      <c r="B15" s="32">
        <v>10</v>
      </c>
      <c r="C15" s="112" t="str">
        <f>IFERROR(VLOOKUP(B15,Stock!$A$5:$K$14,2,FALSE),0)</f>
        <v>Livre 10</v>
      </c>
      <c r="D15" s="17"/>
      <c r="E15" s="18"/>
      <c r="F15" s="91">
        <f>IFERROR(VLOOKUP(B15,Stock!$A$5:$M$14,10,0),0)</f>
        <v>2</v>
      </c>
      <c r="G15" s="92">
        <f>IFERROR(VLOOKUP(B15,Stock!$A$5:$M$14,11,0),0)</f>
        <v>1.6</v>
      </c>
      <c r="H15" s="8"/>
      <c r="I15" s="1"/>
      <c r="J15" s="1"/>
      <c r="K15" s="1"/>
      <c r="L15" s="5"/>
    </row>
    <row r="1047733" spans="6:6" ht="15" x14ac:dyDescent="0.2">
      <c r="F1047733" s="86"/>
    </row>
  </sheetData>
  <autoFilter ref="B5:H15"/>
  <sortState ref="B7:G404">
    <sortCondition ref="B7:B404"/>
  </sortState>
  <mergeCells count="2">
    <mergeCell ref="B1:C1"/>
    <mergeCell ref="E2:F2"/>
  </mergeCells>
  <conditionalFormatting sqref="E6:E15">
    <cfRule type="cellIs" dxfId="1" priority="1" operator="lessThanOrEqual">
      <formula>0</formula>
    </cfRule>
    <cfRule type="cellIs" dxfId="0" priority="2" operator="greaterThan">
      <formula>0</formula>
    </cfRule>
  </conditionalFormatting>
  <printOptions horizontalCentered="1"/>
  <pageMargins left="0" right="0" top="1.2204724409448799" bottom="1.1023622047244099" header="0.47244094488189003" footer="0"/>
  <pageSetup paperSize="9" firstPageNumber="0" fitToHeight="0" orientation="portrait" cellComments="atEnd" r:id="rId1"/>
  <headerFooter alignWithMargins="0">
    <oddHeader>&amp;C&amp;18Librairie du Valais, articles en stock
&amp;"Arial,Italique"&amp;12(Tri numérique)&amp;R&amp;"Arial,Italique"&amp;D</oddHeader>
    <oddFooter>&amp;C&amp;9Inventaire libraire Valais p.&amp;P/&amp;N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Stock</vt:lpstr>
      <vt:lpstr>Journal</vt:lpstr>
      <vt:lpstr>Liste à afficher</vt:lpstr>
      <vt:lpstr>'Liste à afficher'!Impression_des_titres</vt:lpstr>
      <vt:lpstr>VS</vt:lpstr>
      <vt:lpstr>Journal!Zone_d_impression</vt:lpstr>
      <vt:lpstr>'Liste à afficher'!Zone_d_impression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PAB</cp:lastModifiedBy>
  <cp:revision>1</cp:revision>
  <cp:lastPrinted>2014-09-11T10:25:28Z</cp:lastPrinted>
  <dcterms:created xsi:type="dcterms:W3CDTF">2006-02-01T13:09:38Z</dcterms:created>
  <dcterms:modified xsi:type="dcterms:W3CDTF">2014-09-11T10:38:59Z</dcterms:modified>
</cp:coreProperties>
</file>