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Save BPA 23.3.06\BPA\ASTUCES\EXCEL (Astuces)\BUG PUBLIPOSTAGE\"/>
    </mc:Choice>
  </mc:AlternateContent>
  <bookViews>
    <workbookView xWindow="0" yWindow="0" windowWidth="28800" windowHeight="12885"/>
  </bookViews>
  <sheets>
    <sheet name="Elèves 2016-2017" sheetId="1" r:id="rId1"/>
    <sheet name="Villes" sheetId="3" r:id="rId2"/>
    <sheet name="Rappel" sheetId="2" r:id="rId3"/>
    <sheet name="Vers. mensuels ..." sheetId="4" r:id="rId4"/>
    <sheet name="Vers. mensuels" sheetId="8" r:id="rId5"/>
    <sheet name="Vers. mensuels mineurs" sheetId="7" r:id="rId6"/>
    <sheet name="MOIS" sheetId="6" r:id="rId7"/>
    <sheet name="Formules" sheetId="5" r:id="rId8"/>
  </sheets>
  <definedNames>
    <definedName name="_xlnm._FilterDatabase" localSheetId="0" hidden="1">'Elèves 2016-2017'!$A$6:$EB$25</definedName>
    <definedName name="_xlnm.Print_Area" localSheetId="0">'Elèves 2016-2017'!$A$6:$EB$63</definedName>
    <definedName name="_xlnm.Print_Area" localSheetId="4">'Vers. mensuels'!$B$1:$I$42</definedName>
    <definedName name="_xlnm.Print_Area" localSheetId="3">'Vers. mensuels ...'!$B$1:$I$42</definedName>
    <definedName name="_xlnm.Print_Area" localSheetId="5">'Vers. mensuels mineurs'!$B$1:$I$42</definedName>
  </definedNames>
  <calcPr calcId="171027"/>
</workbook>
</file>

<file path=xl/calcChain.xml><?xml version="1.0" encoding="utf-8"?>
<calcChain xmlns="http://schemas.openxmlformats.org/spreadsheetml/2006/main">
  <c r="C3" i="3" l="1"/>
  <c r="EL20" i="1" l="1"/>
  <c r="DY20" i="1"/>
  <c r="DW20" i="1"/>
  <c r="DV20" i="1"/>
  <c r="DO20" i="1"/>
  <c r="DN20" i="1"/>
  <c r="DI20" i="1"/>
  <c r="DH20" i="1"/>
  <c r="DG20" i="1"/>
  <c r="DX20" i="1" s="1"/>
  <c r="CQ20" i="1"/>
  <c r="CP20" i="1"/>
  <c r="BW20" i="1"/>
  <c r="CB20" i="1" s="1"/>
  <c r="CM20" i="1" s="1"/>
  <c r="CO20" i="1" s="1"/>
  <c r="AA20" i="1"/>
  <c r="AF20" i="1" s="1"/>
  <c r="AW20" i="1" s="1"/>
  <c r="AY20" i="1" s="1"/>
  <c r="O20" i="1"/>
  <c r="A20" i="1"/>
  <c r="EI20" i="1" s="1"/>
  <c r="G20" i="1"/>
  <c r="DP20" i="1" l="1"/>
  <c r="DS20" i="1" s="1"/>
  <c r="CR20" i="1"/>
  <c r="CT20" i="1"/>
  <c r="BB20" i="1"/>
  <c r="DJ20" i="1"/>
  <c r="DM20" i="1" s="1"/>
  <c r="DT20" i="1" l="1"/>
  <c r="DN19" i="1" l="1"/>
  <c r="DN12" i="1"/>
  <c r="DN11" i="1"/>
  <c r="F8" i="8" l="1"/>
  <c r="F27" i="8"/>
  <c r="C27" i="8"/>
  <c r="H26" i="8"/>
  <c r="H25" i="8"/>
  <c r="H24" i="8"/>
  <c r="H23" i="8"/>
  <c r="F13" i="8"/>
  <c r="F10" i="8"/>
  <c r="C9" i="8"/>
  <c r="C8" i="8"/>
  <c r="F7" i="8"/>
  <c r="L6" i="8"/>
  <c r="F3" i="8"/>
  <c r="F2" i="8"/>
  <c r="B2" i="8"/>
  <c r="B1" i="8"/>
  <c r="B1" i="4"/>
  <c r="C8" i="4"/>
  <c r="F27" i="7"/>
  <c r="C27" i="7"/>
  <c r="H26" i="7"/>
  <c r="H25" i="7"/>
  <c r="H24" i="7"/>
  <c r="H23" i="7"/>
  <c r="F13" i="7"/>
  <c r="F7" i="7"/>
  <c r="L6" i="7"/>
  <c r="L6" i="4"/>
  <c r="F13" i="4"/>
  <c r="F27" i="4"/>
  <c r="G18" i="1"/>
  <c r="G24" i="1"/>
  <c r="H23" i="4"/>
  <c r="H24" i="4"/>
  <c r="H25" i="4"/>
  <c r="H26" i="4"/>
  <c r="B2" i="6"/>
  <c r="B3" i="6"/>
  <c r="B4" i="6" s="1"/>
  <c r="B5" i="6" s="1"/>
  <c r="B6" i="6" s="1"/>
  <c r="B7" i="6" s="1"/>
  <c r="B8" i="6" s="1"/>
  <c r="B9" i="6" s="1"/>
  <c r="B10" i="6" s="1"/>
  <c r="B11" i="6" s="1"/>
  <c r="O18" i="1"/>
  <c r="O24" i="1"/>
  <c r="O11" i="1"/>
  <c r="O12" i="1"/>
  <c r="O19" i="1"/>
  <c r="F11" i="4" s="1"/>
  <c r="O13" i="1"/>
  <c r="O14" i="1"/>
  <c r="O15" i="1"/>
  <c r="O16" i="1"/>
  <c r="O17" i="1"/>
  <c r="O21" i="1"/>
  <c r="O22" i="1"/>
  <c r="O23" i="1"/>
  <c r="O25" i="1"/>
  <c r="O10" i="1"/>
  <c r="F11" i="8" s="1"/>
  <c r="G10" i="1"/>
  <c r="F9" i="8" s="1"/>
  <c r="G11" i="1"/>
  <c r="G12" i="1"/>
  <c r="G19" i="1"/>
  <c r="F9" i="4" s="1"/>
  <c r="G13" i="1"/>
  <c r="G14" i="1"/>
  <c r="G15" i="1"/>
  <c r="G16" i="1"/>
  <c r="G17" i="1"/>
  <c r="G21" i="1"/>
  <c r="G22" i="1"/>
  <c r="C8" i="3"/>
  <c r="F4" i="3"/>
  <c r="F5" i="3"/>
  <c r="F7" i="3"/>
  <c r="F12" i="3"/>
  <c r="F6" i="3"/>
  <c r="F9" i="3"/>
  <c r="F21" i="3"/>
  <c r="F14" i="3"/>
  <c r="F16" i="3"/>
  <c r="F8" i="3"/>
  <c r="F19" i="3"/>
  <c r="F22" i="3"/>
  <c r="F23" i="3"/>
  <c r="F24" i="3"/>
  <c r="F25" i="3"/>
  <c r="F20" i="3"/>
  <c r="F26" i="3"/>
  <c r="F11" i="3"/>
  <c r="F15" i="3"/>
  <c r="F13" i="3"/>
  <c r="F17" i="3"/>
  <c r="F18" i="3"/>
  <c r="F10" i="3"/>
  <c r="F27" i="3"/>
  <c r="C25" i="3"/>
  <c r="C24" i="3"/>
  <c r="C23" i="3"/>
  <c r="C22" i="3"/>
  <c r="C21" i="3"/>
  <c r="C20" i="3"/>
  <c r="C19" i="3"/>
  <c r="C17" i="3"/>
  <c r="C18" i="3"/>
  <c r="C16" i="3"/>
  <c r="C12" i="3"/>
  <c r="C15" i="3"/>
  <c r="C14" i="3"/>
  <c r="C13" i="3"/>
  <c r="C11" i="3"/>
  <c r="C10" i="3"/>
  <c r="C9" i="3"/>
  <c r="F3" i="3"/>
  <c r="C27" i="3"/>
  <c r="C26" i="3"/>
  <c r="C7" i="3"/>
  <c r="C6" i="3"/>
  <c r="C5" i="3"/>
  <c r="C4" i="3"/>
  <c r="EL10" i="1"/>
  <c r="EI14" i="1"/>
  <c r="EI15" i="1"/>
  <c r="EI25" i="1"/>
  <c r="EL19" i="1"/>
  <c r="DI18" i="1"/>
  <c r="AA19" i="1"/>
  <c r="AF19" i="1" s="1"/>
  <c r="AW19" i="1" s="1"/>
  <c r="AY19" i="1" s="1"/>
  <c r="DH11" i="1"/>
  <c r="DH12" i="1"/>
  <c r="DH19" i="1"/>
  <c r="DH13" i="1"/>
  <c r="DY19" i="1"/>
  <c r="DW19" i="1"/>
  <c r="DV19" i="1"/>
  <c r="DO19" i="1"/>
  <c r="DI19" i="1"/>
  <c r="DG19" i="1"/>
  <c r="DX19" i="1" s="1"/>
  <c r="CQ19" i="1"/>
  <c r="CP19" i="1"/>
  <c r="BW19" i="1"/>
  <c r="CB19" i="1" s="1"/>
  <c r="CM19" i="1" s="1"/>
  <c r="CO19" i="1" s="1"/>
  <c r="EL12" i="1"/>
  <c r="DY12" i="1"/>
  <c r="DW12" i="1"/>
  <c r="DV12" i="1"/>
  <c r="DO12" i="1"/>
  <c r="DI12" i="1"/>
  <c r="DG12" i="1"/>
  <c r="DX12" i="1" s="1"/>
  <c r="CQ12" i="1"/>
  <c r="CP12" i="1"/>
  <c r="BW12" i="1"/>
  <c r="CB12" i="1" s="1"/>
  <c r="CM12" i="1" s="1"/>
  <c r="CO12" i="1" s="1"/>
  <c r="AA12" i="1"/>
  <c r="AF12" i="1" s="1"/>
  <c r="AW12" i="1" s="1"/>
  <c r="AY12" i="1" s="1"/>
  <c r="A11" i="1"/>
  <c r="EI11" i="1" s="1"/>
  <c r="A12" i="1"/>
  <c r="EI12" i="1" s="1"/>
  <c r="A19" i="1"/>
  <c r="EI19" i="1" s="1"/>
  <c r="A13" i="1"/>
  <c r="EI13" i="1" s="1"/>
  <c r="EL11" i="1"/>
  <c r="EL13" i="1"/>
  <c r="EL14" i="1"/>
  <c r="EL15" i="1"/>
  <c r="EL16" i="1"/>
  <c r="EL17" i="1"/>
  <c r="EL21" i="1"/>
  <c r="EL22" i="1"/>
  <c r="EL23" i="1"/>
  <c r="EL25" i="1"/>
  <c r="EL24" i="1"/>
  <c r="EL18" i="1"/>
  <c r="A21" i="1"/>
  <c r="EI21" i="1" s="1"/>
  <c r="DY21" i="1"/>
  <c r="DW21" i="1"/>
  <c r="DV21" i="1"/>
  <c r="DO21" i="1"/>
  <c r="DN21" i="1"/>
  <c r="DI21" i="1"/>
  <c r="DH21" i="1"/>
  <c r="DG21" i="1"/>
  <c r="DX21" i="1" s="1"/>
  <c r="CQ21" i="1"/>
  <c r="CP21" i="1"/>
  <c r="BW21" i="1"/>
  <c r="CB21" i="1" s="1"/>
  <c r="CM21" i="1" s="1"/>
  <c r="CO21" i="1" s="1"/>
  <c r="AZ21" i="1"/>
  <c r="AV21" i="1"/>
  <c r="AA21" i="1"/>
  <c r="AF21" i="1" s="1"/>
  <c r="AW21" i="1" s="1"/>
  <c r="AY21" i="1" s="1"/>
  <c r="C9" i="4"/>
  <c r="F8" i="4"/>
  <c r="F10" i="4"/>
  <c r="A17" i="1"/>
  <c r="EI17" i="1" s="1"/>
  <c r="A22" i="1"/>
  <c r="EI22" i="1" s="1"/>
  <c r="A23" i="1"/>
  <c r="EI23" i="1" s="1"/>
  <c r="DY16" i="1"/>
  <c r="DW16" i="1"/>
  <c r="DV16" i="1"/>
  <c r="DO16" i="1"/>
  <c r="DN16" i="1"/>
  <c r="DI16" i="1"/>
  <c r="DH16" i="1"/>
  <c r="DG16" i="1"/>
  <c r="DX16" i="1" s="1"/>
  <c r="CQ16" i="1"/>
  <c r="CP16" i="1"/>
  <c r="BW16" i="1"/>
  <c r="CB16" i="1" s="1"/>
  <c r="CM16" i="1" s="1"/>
  <c r="CO16" i="1" s="1"/>
  <c r="BA16" i="1"/>
  <c r="AZ16" i="1"/>
  <c r="AV16" i="1"/>
  <c r="AA16" i="1"/>
  <c r="AF16" i="1" s="1"/>
  <c r="AW16" i="1" s="1"/>
  <c r="AY16" i="1" s="1"/>
  <c r="A16" i="1"/>
  <c r="EI16" i="1" s="1"/>
  <c r="DY22" i="1"/>
  <c r="DW22" i="1"/>
  <c r="DV22" i="1"/>
  <c r="DO22" i="1"/>
  <c r="DN22" i="1"/>
  <c r="DI22" i="1"/>
  <c r="DH22" i="1"/>
  <c r="DG22" i="1"/>
  <c r="DX22" i="1" s="1"/>
  <c r="CQ22" i="1"/>
  <c r="CP22" i="1"/>
  <c r="BW22" i="1"/>
  <c r="CB22" i="1" s="1"/>
  <c r="CM22" i="1" s="1"/>
  <c r="CO22" i="1" s="1"/>
  <c r="AZ22" i="1"/>
  <c r="AV22" i="1"/>
  <c r="AA22" i="1"/>
  <c r="AF22" i="1" s="1"/>
  <c r="AW22" i="1" s="1"/>
  <c r="AY22" i="1" s="1"/>
  <c r="A18" i="1"/>
  <c r="EI18" i="1" s="1"/>
  <c r="AA18" i="1"/>
  <c r="AF18" i="1" s="1"/>
  <c r="AW18" i="1" s="1"/>
  <c r="AY18" i="1" s="1"/>
  <c r="AV18" i="1"/>
  <c r="AZ18" i="1"/>
  <c r="BA18" i="1"/>
  <c r="BW18" i="1"/>
  <c r="CB18" i="1" s="1"/>
  <c r="CM18" i="1" s="1"/>
  <c r="CO18" i="1" s="1"/>
  <c r="CR18" i="1" s="1"/>
  <c r="CP18" i="1"/>
  <c r="CQ18" i="1"/>
  <c r="DG18" i="1"/>
  <c r="DX18" i="1" s="1"/>
  <c r="DH18" i="1"/>
  <c r="DN18" i="1"/>
  <c r="DO18" i="1"/>
  <c r="DV18" i="1"/>
  <c r="DW18" i="1"/>
  <c r="DY18" i="1"/>
  <c r="A24" i="1"/>
  <c r="EI24" i="1" s="1"/>
  <c r="A10" i="1"/>
  <c r="EI10" i="1" s="1"/>
  <c r="DH10" i="1"/>
  <c r="BW10" i="1"/>
  <c r="CB10" i="1" s="1"/>
  <c r="CM10" i="1" s="1"/>
  <c r="CO10" i="1" s="1"/>
  <c r="CR10" i="1" s="1"/>
  <c r="DG23" i="1"/>
  <c r="DX23" i="1" s="1"/>
  <c r="DG24" i="1"/>
  <c r="DX24" i="1" s="1"/>
  <c r="DG13" i="1"/>
  <c r="DX13" i="1" s="1"/>
  <c r="DG11" i="1"/>
  <c r="DX11" i="1" s="1"/>
  <c r="DG10" i="1"/>
  <c r="DX10" i="1" s="1"/>
  <c r="DY24" i="1"/>
  <c r="DW24" i="1"/>
  <c r="DV24" i="1"/>
  <c r="DO24" i="1"/>
  <c r="DN24" i="1"/>
  <c r="DI24" i="1"/>
  <c r="DH24" i="1"/>
  <c r="CQ24" i="1"/>
  <c r="CP24" i="1"/>
  <c r="BW24" i="1"/>
  <c r="CB24" i="1" s="1"/>
  <c r="CM24" i="1" s="1"/>
  <c r="CO24" i="1" s="1"/>
  <c r="AZ24" i="1"/>
  <c r="AA24" i="1"/>
  <c r="AF24" i="1" s="1"/>
  <c r="AW24" i="1" s="1"/>
  <c r="AY24" i="1" s="1"/>
  <c r="DO10" i="1"/>
  <c r="DO11" i="1"/>
  <c r="DO23" i="1"/>
  <c r="DY13" i="1"/>
  <c r="DW13" i="1"/>
  <c r="DV13" i="1"/>
  <c r="DO13" i="1"/>
  <c r="DN13" i="1"/>
  <c r="DI13" i="1"/>
  <c r="CQ13" i="1"/>
  <c r="CP13" i="1"/>
  <c r="BW13" i="1"/>
  <c r="CB13" i="1" s="1"/>
  <c r="CM13" i="1" s="1"/>
  <c r="CO13" i="1" s="1"/>
  <c r="BA13" i="1"/>
  <c r="AZ13" i="1"/>
  <c r="AV13" i="1"/>
  <c r="AA13" i="1"/>
  <c r="AF13" i="1" s="1"/>
  <c r="AW13" i="1" s="1"/>
  <c r="AY13" i="1" s="1"/>
  <c r="DJ13" i="1" s="1"/>
  <c r="DM13" i="1" s="1"/>
  <c r="BW23" i="1"/>
  <c r="CB23" i="1" s="1"/>
  <c r="CM23" i="1" s="1"/>
  <c r="CO23" i="1" s="1"/>
  <c r="CR23" i="1" s="1"/>
  <c r="BW11" i="1"/>
  <c r="CB11" i="1" s="1"/>
  <c r="CM11" i="1" s="1"/>
  <c r="CO11" i="1" s="1"/>
  <c r="AA23" i="1"/>
  <c r="AF23" i="1" s="1"/>
  <c r="AW23" i="1" s="1"/>
  <c r="AY23" i="1" s="1"/>
  <c r="DJ23" i="1" s="1"/>
  <c r="DM23" i="1" s="1"/>
  <c r="AA11" i="1"/>
  <c r="AF11" i="1" s="1"/>
  <c r="AW11" i="1" s="1"/>
  <c r="AY11" i="1" s="1"/>
  <c r="BB11" i="1" s="1"/>
  <c r="AA10" i="1"/>
  <c r="AF10" i="1" s="1"/>
  <c r="AW10" i="1" s="1"/>
  <c r="AY10" i="1" s="1"/>
  <c r="DJ10" i="1" s="1"/>
  <c r="DM10" i="1" s="1"/>
  <c r="CP23" i="1"/>
  <c r="CP11" i="1"/>
  <c r="CP10" i="1"/>
  <c r="CQ11" i="1"/>
  <c r="CQ10" i="1"/>
  <c r="DY23" i="1"/>
  <c r="DW23" i="1"/>
  <c r="DV23" i="1"/>
  <c r="DN23" i="1"/>
  <c r="DI23" i="1"/>
  <c r="DH23" i="1"/>
  <c r="CQ23" i="1"/>
  <c r="DY11" i="1"/>
  <c r="DW11" i="1"/>
  <c r="DV11" i="1"/>
  <c r="DI11" i="1"/>
  <c r="DY10" i="1"/>
  <c r="DW10" i="1"/>
  <c r="DV10" i="1"/>
  <c r="DN10" i="1"/>
  <c r="DI10" i="1"/>
  <c r="CT10" i="1" l="1"/>
  <c r="CT19" i="1"/>
  <c r="F28" i="3"/>
  <c r="CR11" i="1"/>
  <c r="DP11" i="1"/>
  <c r="DS11" i="1" s="1"/>
  <c r="DP12" i="1"/>
  <c r="DS12" i="1" s="1"/>
  <c r="CR12" i="1"/>
  <c r="BB16" i="1"/>
  <c r="DJ16" i="1"/>
  <c r="DM16" i="1" s="1"/>
  <c r="BB21" i="1"/>
  <c r="DJ21" i="1"/>
  <c r="DM21" i="1" s="1"/>
  <c r="C28" i="3"/>
  <c r="DP24" i="1"/>
  <c r="DS24" i="1" s="1"/>
  <c r="CT24" i="1"/>
  <c r="CR24" i="1"/>
  <c r="DP13" i="1"/>
  <c r="DS13" i="1" s="1"/>
  <c r="DT13" i="1" s="1"/>
  <c r="CR13" i="1"/>
  <c r="DP22" i="1"/>
  <c r="DS22" i="1" s="1"/>
  <c r="CT22" i="1"/>
  <c r="CR22" i="1"/>
  <c r="BB10" i="1"/>
  <c r="BB24" i="1"/>
  <c r="DJ24" i="1"/>
  <c r="DM24" i="1" s="1"/>
  <c r="CT23" i="1"/>
  <c r="DJ11" i="1"/>
  <c r="DM11" i="1" s="1"/>
  <c r="CT11" i="1"/>
  <c r="DP10" i="1"/>
  <c r="DS10" i="1" s="1"/>
  <c r="DT10" i="1" s="1"/>
  <c r="DP18" i="1"/>
  <c r="DS18" i="1" s="1"/>
  <c r="CR21" i="1"/>
  <c r="DP21" i="1"/>
  <c r="DS21" i="1" s="1"/>
  <c r="CT21" i="1"/>
  <c r="CT13" i="1"/>
  <c r="BB13" i="1"/>
  <c r="DP23" i="1"/>
  <c r="DS23" i="1" s="1"/>
  <c r="DT23" i="1" s="1"/>
  <c r="BB23" i="1"/>
  <c r="BB18" i="1"/>
  <c r="CT18" i="1"/>
  <c r="DJ18" i="1"/>
  <c r="DM18" i="1" s="1"/>
  <c r="DJ22" i="1"/>
  <c r="DM22" i="1" s="1"/>
  <c r="BB22" i="1"/>
  <c r="CT12" i="1"/>
  <c r="DJ12" i="1"/>
  <c r="DM12" i="1" s="1"/>
  <c r="BB12" i="1"/>
  <c r="DP19" i="1"/>
  <c r="DS19" i="1" s="1"/>
  <c r="CR19" i="1"/>
  <c r="DJ19" i="1"/>
  <c r="DM19" i="1" s="1"/>
  <c r="BB19" i="1"/>
  <c r="CT16" i="1"/>
  <c r="CR16" i="1"/>
  <c r="DP16" i="1"/>
  <c r="DS16" i="1" s="1"/>
  <c r="EK3" i="1"/>
  <c r="DT21" i="1" l="1"/>
  <c r="DT19" i="1"/>
  <c r="DT16" i="1"/>
  <c r="DT22" i="1"/>
  <c r="DT11" i="1"/>
  <c r="DT12" i="1"/>
  <c r="DT18" i="1"/>
  <c r="E22" i="8"/>
  <c r="H22" i="8" s="1"/>
  <c r="E21" i="8"/>
  <c r="H21" i="8" s="1"/>
  <c r="E20" i="8"/>
  <c r="H20" i="8" s="1"/>
  <c r="E19" i="8"/>
  <c r="H19" i="8" s="1"/>
  <c r="E18" i="8"/>
  <c r="E18" i="4"/>
  <c r="E20" i="4"/>
  <c r="H20" i="4" s="1"/>
  <c r="E21" i="4"/>
  <c r="H21" i="4" s="1"/>
  <c r="E19" i="4"/>
  <c r="H19" i="4" s="1"/>
  <c r="E22" i="4"/>
  <c r="H22" i="4" s="1"/>
  <c r="EM3" i="1"/>
  <c r="DT24" i="1"/>
  <c r="H18" i="8" l="1"/>
  <c r="E27" i="8"/>
  <c r="H27" i="8" s="1"/>
  <c r="H18" i="4"/>
  <c r="E27" i="4"/>
  <c r="H27" i="4" s="1"/>
  <c r="F3" i="7" l="1"/>
  <c r="F11" i="7"/>
  <c r="E19" i="7"/>
  <c r="H19" i="7" s="1"/>
  <c r="B1" i="7"/>
  <c r="E21" i="7"/>
  <c r="H21" i="7" s="1"/>
  <c r="F2" i="7"/>
  <c r="F8" i="7"/>
  <c r="B2" i="7"/>
  <c r="E20" i="7"/>
  <c r="H20" i="7" s="1"/>
  <c r="F10" i="7"/>
  <c r="C8" i="7"/>
  <c r="C9" i="7"/>
  <c r="E22" i="7"/>
  <c r="H22" i="7" s="1"/>
  <c r="F9" i="7"/>
  <c r="E18" i="7"/>
  <c r="H18" i="7" l="1"/>
  <c r="E27" i="7"/>
  <c r="H27" i="7" s="1"/>
</calcChain>
</file>

<file path=xl/comments1.xml><?xml version="1.0" encoding="utf-8"?>
<comments xmlns="http://schemas.openxmlformats.org/spreadsheetml/2006/main">
  <authors>
    <author>BPA</author>
  </authors>
  <commentList>
    <comment ref="A3" authorId="0" shapeId="0">
      <text>
        <r>
          <rPr>
            <sz val="12"/>
            <color indexed="81"/>
            <rFont val="Tahoma"/>
            <family val="2"/>
          </rPr>
          <t>ELEVES PIANO</t>
        </r>
      </text>
    </comment>
    <comment ref="A4" authorId="0" shapeId="0">
      <text>
        <r>
          <rPr>
            <sz val="12"/>
            <color indexed="81"/>
            <rFont val="Tahoma"/>
            <family val="2"/>
          </rPr>
          <t>ELEVES CHANT</t>
        </r>
      </text>
    </comment>
  </commentList>
</comments>
</file>

<file path=xl/sharedStrings.xml><?xml version="1.0" encoding="utf-8"?>
<sst xmlns="http://schemas.openxmlformats.org/spreadsheetml/2006/main" count="468" uniqueCount="262">
  <si>
    <t>Lundi</t>
  </si>
  <si>
    <t>1/2</t>
  </si>
  <si>
    <t>Titre</t>
  </si>
  <si>
    <t>Prén. par</t>
  </si>
  <si>
    <t>Prénom</t>
  </si>
  <si>
    <t>Nom</t>
  </si>
  <si>
    <t>Naissance</t>
  </si>
  <si>
    <t>Parents</t>
  </si>
  <si>
    <t>Adresse</t>
  </si>
  <si>
    <t>Adresse 2</t>
  </si>
  <si>
    <t>E-Mail</t>
  </si>
  <si>
    <t>NPA</t>
  </si>
  <si>
    <t>Localité</t>
  </si>
  <si>
    <t>Tél. privé</t>
  </si>
  <si>
    <t>Tél. prof.</t>
  </si>
  <si>
    <t>natel</t>
  </si>
  <si>
    <t>Date div. 1</t>
  </si>
  <si>
    <t>N°fact.1</t>
  </si>
  <si>
    <t>N°fact.1 - BV</t>
  </si>
  <si>
    <t>N°fact.art.1</t>
  </si>
  <si>
    <t>N°fact.art.1 - BV</t>
  </si>
  <si>
    <t>Concerne (1)</t>
  </si>
  <si>
    <t>Cours (1)</t>
  </si>
  <si>
    <t>Nbr cours 1</t>
  </si>
  <si>
    <t>Montant 1</t>
  </si>
  <si>
    <t>Période 1</t>
  </si>
  <si>
    <t>Libellé A (1)</t>
  </si>
  <si>
    <t>Quantité 1</t>
  </si>
  <si>
    <t>Nbr leçons 1</t>
  </si>
  <si>
    <t>Prix lib A (1)</t>
  </si>
  <si>
    <t>Libellé B (1)</t>
  </si>
  <si>
    <t>Prix lib B (1)</t>
  </si>
  <si>
    <t>Libellé C (1)</t>
  </si>
  <si>
    <t>Prix lib C (1)</t>
  </si>
  <si>
    <t>Libellé D (1)</t>
  </si>
  <si>
    <t>Prix lib D (1)</t>
  </si>
  <si>
    <t>Part A (1)</t>
  </si>
  <si>
    <t>Prix Part A (1)</t>
  </si>
  <si>
    <t>Part B (1)</t>
  </si>
  <si>
    <t>Prix Part B (1)</t>
  </si>
  <si>
    <t>date cours été</t>
  </si>
  <si>
    <t>n°fact. été</t>
  </si>
  <si>
    <t>Cours d'été</t>
  </si>
  <si>
    <t>Libellé été</t>
  </si>
  <si>
    <t>prix été</t>
  </si>
  <si>
    <t>BV été</t>
  </si>
  <si>
    <t>S-total 1</t>
  </si>
  <si>
    <t>Prix Sp.1</t>
  </si>
  <si>
    <t>Total 1</t>
  </si>
  <si>
    <t>Total part. 1</t>
  </si>
  <si>
    <t>Tot part (1)</t>
  </si>
  <si>
    <t>BV 1</t>
  </si>
  <si>
    <t>BV 1(P)</t>
  </si>
  <si>
    <t>Texte A (1)</t>
  </si>
  <si>
    <t>Texte B (1)</t>
  </si>
  <si>
    <t>Mensuel 1</t>
  </si>
  <si>
    <t>Mont. Mens. 1</t>
  </si>
  <si>
    <t>Payable 1</t>
  </si>
  <si>
    <t>Date sem.1</t>
  </si>
  <si>
    <t>Echu 1</t>
  </si>
  <si>
    <t>date 1er R/1</t>
  </si>
  <si>
    <t>date 2e R/1</t>
  </si>
  <si>
    <t>date 3e R/1</t>
  </si>
  <si>
    <t>Date div. 2</t>
  </si>
  <si>
    <t>N°fact.2</t>
  </si>
  <si>
    <t>N°fact.2 - BV</t>
  </si>
  <si>
    <t>N°fact.art.2</t>
  </si>
  <si>
    <t>N°fact.art.2 - BV</t>
  </si>
  <si>
    <t>Concerne (2)</t>
  </si>
  <si>
    <t>Cours (2)</t>
  </si>
  <si>
    <t>Nbr cours 2</t>
  </si>
  <si>
    <t>Montant 2</t>
  </si>
  <si>
    <t>Période 2</t>
  </si>
  <si>
    <t>Libellé A (2)</t>
  </si>
  <si>
    <t>Quantité 2</t>
  </si>
  <si>
    <t>Nbr leçons 2</t>
  </si>
  <si>
    <t>Prix lib A (2)</t>
  </si>
  <si>
    <t>Libellé B (2)</t>
  </si>
  <si>
    <t>Prix lib B (2)</t>
  </si>
  <si>
    <t>Libellé C (2)</t>
  </si>
  <si>
    <t>Prix lib C (2)</t>
  </si>
  <si>
    <t>Libellé D (2)</t>
  </si>
  <si>
    <t>Prix lib D (2)</t>
  </si>
  <si>
    <t>Part A (2)</t>
  </si>
  <si>
    <t>Prix Part A (2)</t>
  </si>
  <si>
    <t>Part B (2)</t>
  </si>
  <si>
    <t>Prix Part B (2)</t>
  </si>
  <si>
    <t>S-total 2</t>
  </si>
  <si>
    <t>Prix Sp.2</t>
  </si>
  <si>
    <t>Total 2</t>
  </si>
  <si>
    <t>Total part. 2</t>
  </si>
  <si>
    <t>Tot part (2)</t>
  </si>
  <si>
    <t>BV 2</t>
  </si>
  <si>
    <t>BV 2 (p)</t>
  </si>
  <si>
    <t>Som. 1+2</t>
  </si>
  <si>
    <t>Texte A (2)</t>
  </si>
  <si>
    <t>Texte B (2)</t>
  </si>
  <si>
    <t>Mensuel 2</t>
  </si>
  <si>
    <t>Mont. Mens. 2</t>
  </si>
  <si>
    <t>Payable 2</t>
  </si>
  <si>
    <t>Date sem. 2</t>
  </si>
  <si>
    <t>Echu 2</t>
  </si>
  <si>
    <t>date 1er R/2</t>
  </si>
  <si>
    <t>date 2e R/2</t>
  </si>
  <si>
    <t>date 3e R/2</t>
  </si>
  <si>
    <t>Date début</t>
  </si>
  <si>
    <t>Heure</t>
  </si>
  <si>
    <t>Jour</t>
  </si>
  <si>
    <t>N fact.1</t>
  </si>
  <si>
    <t>Date rentr (1)</t>
  </si>
  <si>
    <t>Rentrées 1</t>
  </si>
  <si>
    <t>Solde 1</t>
  </si>
  <si>
    <t>Date rentr (2)</t>
  </si>
  <si>
    <t>Rentrées 2</t>
  </si>
  <si>
    <t>Solde 2</t>
  </si>
  <si>
    <t>Solde 1&amp;2</t>
  </si>
  <si>
    <t>Madame</t>
  </si>
  <si>
    <t>Marie-Made</t>
  </si>
  <si>
    <t>CP 1504</t>
  </si>
  <si>
    <t>Monthey</t>
  </si>
  <si>
    <t>Septembre à janvier</t>
  </si>
  <si>
    <t>Sous-total</t>
  </si>
  <si>
    <t>Bonvin M.M</t>
  </si>
  <si>
    <t>Février à juin</t>
  </si>
  <si>
    <t>Cours février à juin</t>
  </si>
  <si>
    <t>Monsieur</t>
  </si>
  <si>
    <t>Cottet</t>
  </si>
  <si>
    <t>Ch. des Louets 2</t>
  </si>
  <si>
    <t>Collombey</t>
  </si>
  <si>
    <t>024 – 471 47 14</t>
  </si>
  <si>
    <t>079 – 583 01 90</t>
  </si>
  <si>
    <t>Mathilde</t>
  </si>
  <si>
    <t>Choëx</t>
  </si>
  <si>
    <t>Muraz</t>
  </si>
  <si>
    <t>Troistorrents</t>
  </si>
  <si>
    <t>Jean-Pierre</t>
  </si>
  <si>
    <t>Jacquemin</t>
  </si>
  <si>
    <t>rue du Vigneron 15</t>
  </si>
  <si>
    <t>Vionnaz</t>
  </si>
  <si>
    <t>Amélie</t>
  </si>
  <si>
    <t>Arlettaz</t>
  </si>
  <si>
    <t>Laura</t>
  </si>
  <si>
    <t>Bex</t>
  </si>
  <si>
    <t>St-Maurice</t>
  </si>
  <si>
    <t>Val-d'Illiez</t>
  </si>
  <si>
    <t>de Joël</t>
  </si>
  <si>
    <t>Classeur</t>
  </si>
  <si>
    <t>Champéry</t>
  </si>
  <si>
    <t>de Jean-Pierre</t>
  </si>
  <si>
    <t>LUNDI</t>
  </si>
  <si>
    <t>Feuz</t>
  </si>
  <si>
    <t>d'Emmanuel</t>
  </si>
  <si>
    <t>Bellon</t>
  </si>
  <si>
    <t>Morgan</t>
  </si>
  <si>
    <t>Guerin</t>
  </si>
  <si>
    <t>Rte de Champéry 2</t>
  </si>
  <si>
    <t>Rue des Granges 11</t>
  </si>
  <si>
    <t>bpa@bluewin.ch</t>
  </si>
  <si>
    <t>de Chantal</t>
  </si>
  <si>
    <t>Le Donne</t>
  </si>
  <si>
    <t>Av.de l'Industrie 29</t>
  </si>
  <si>
    <t>Massongex</t>
  </si>
  <si>
    <t>Carnet leçons</t>
  </si>
  <si>
    <t>Dorénaz</t>
  </si>
  <si>
    <t>Odile</t>
  </si>
  <si>
    <t>Véronique</t>
  </si>
  <si>
    <t>Jacquemin L</t>
  </si>
  <si>
    <t>Jacquemin JP</t>
  </si>
  <si>
    <t>Morgins</t>
  </si>
  <si>
    <t>Date</t>
  </si>
  <si>
    <t>Prix</t>
  </si>
  <si>
    <t>Autres</t>
  </si>
  <si>
    <t>St-Triphon</t>
  </si>
  <si>
    <t>Description</t>
  </si>
  <si>
    <t>Payé</t>
  </si>
  <si>
    <t>Fourni le</t>
  </si>
  <si>
    <t>Yvorne</t>
  </si>
  <si>
    <t>Evionnaz</t>
  </si>
  <si>
    <t>Illarsaz</t>
  </si>
  <si>
    <t>Batterie La Loëx 812</t>
  </si>
  <si>
    <t>Les Giettes</t>
  </si>
  <si>
    <t>Bonvin</t>
  </si>
  <si>
    <t>Massongex 40</t>
  </si>
  <si>
    <t>Auboranges</t>
  </si>
  <si>
    <t>Cours de piano premier semestre 2015/2016</t>
  </si>
  <si>
    <t>Rey-Mermet</t>
  </si>
  <si>
    <t>Elise</t>
  </si>
  <si>
    <t>Chemin Finlandais 2</t>
  </si>
  <si>
    <t>Ch. de Miobesset 6</t>
  </si>
  <si>
    <t>Méthode d'apprentisssage du piano (classeur)</t>
  </si>
  <si>
    <t>Panex</t>
  </si>
  <si>
    <t>SEM 1</t>
  </si>
  <si>
    <t>CHF</t>
  </si>
  <si>
    <t>DATE</t>
  </si>
  <si>
    <t>JESSICA CALISE13-14</t>
  </si>
  <si>
    <t>SEM 2</t>
  </si>
  <si>
    <t>FACTURE N°</t>
  </si>
  <si>
    <t>pas de cours</t>
  </si>
  <si>
    <t>490.-</t>
  </si>
  <si>
    <t>JESSICA CALISE14-15</t>
  </si>
  <si>
    <t>Martigny-Croix</t>
  </si>
  <si>
    <t>Chenarlier</t>
  </si>
  <si>
    <t>Bouveret</t>
  </si>
  <si>
    <t>Vevey</t>
  </si>
  <si>
    <t>Agathe</t>
  </si>
  <si>
    <t>Bressoud</t>
  </si>
  <si>
    <t>de Nicolas</t>
  </si>
  <si>
    <t>route de la Doey 26</t>
  </si>
  <si>
    <t>Vérossaz</t>
  </si>
  <si>
    <t>Hebd.</t>
  </si>
  <si>
    <t>Journ.</t>
  </si>
  <si>
    <t>Pierre-Ange Barman</t>
  </si>
  <si>
    <t>Portable :</t>
  </si>
  <si>
    <t>079 670 68 04</t>
  </si>
  <si>
    <t>1870 Monthey</t>
  </si>
  <si>
    <r>
      <rPr>
        <b/>
        <sz val="10"/>
        <color rgb="FF969696"/>
        <rFont val="Gill Sans MT"/>
        <family val="2"/>
      </rPr>
      <t>Courrier électronique :</t>
    </r>
  </si>
  <si>
    <r>
      <rPr>
        <b/>
        <sz val="10"/>
        <color rgb="FF969696"/>
        <rFont val="Gill Sans MT"/>
        <family val="2"/>
      </rPr>
      <t>Date :</t>
    </r>
  </si>
  <si>
    <t>Réf. :</t>
  </si>
  <si>
    <t>Solde</t>
  </si>
  <si>
    <t>Afficher le zéro</t>
  </si>
  <si>
    <t>Ne pas afficher le zéro</t>
  </si>
  <si>
    <t>q</t>
  </si>
  <si>
    <t>Acquitté le                                                                  avec mes remerciements</t>
  </si>
  <si>
    <t>=SIERREUR(RECHERCHEV(B6;Stock!$A$5:$K$435;2;FAUX);0)</t>
  </si>
  <si>
    <t>avec zéro</t>
  </si>
  <si>
    <r>
      <t>"fr."</t>
    </r>
    <r>
      <rPr>
        <sz val="10"/>
        <rFont val="Arial Unicode MS"/>
        <family val="2"/>
      </rPr>
      <t># ##0.00;</t>
    </r>
    <r>
      <rPr>
        <sz val="8"/>
        <color rgb="FF800000"/>
        <rFont val="Arial Unicode MS"/>
        <family val="2"/>
      </rPr>
      <t>"fr."</t>
    </r>
    <r>
      <rPr>
        <sz val="10"/>
        <rFont val="Arial Unicode MS"/>
        <family val="2"/>
      </rPr>
      <t>-# ##0.00;</t>
    </r>
    <r>
      <rPr>
        <sz val="8"/>
        <color rgb="FF800000"/>
        <rFont val="Arial Unicode MS"/>
        <family val="2"/>
      </rPr>
      <t>"fr."</t>
    </r>
    <r>
      <rPr>
        <sz val="10"/>
        <rFont val="Arial Unicode MS"/>
        <family val="2"/>
      </rPr>
      <t xml:space="preserve"> # ##0.00</t>
    </r>
  </si>
  <si>
    <t>Sans zéro</t>
  </si>
  <si>
    <r>
      <t>"fr."</t>
    </r>
    <r>
      <rPr>
        <sz val="10"/>
        <rFont val="Arial Unicode MS"/>
        <family val="2"/>
      </rPr>
      <t># ##0.00;</t>
    </r>
    <r>
      <rPr>
        <sz val="8"/>
        <color rgb="FF800000"/>
        <rFont val="Arial Unicode MS"/>
        <family val="2"/>
      </rPr>
      <t>"fr."</t>
    </r>
    <r>
      <rPr>
        <sz val="10"/>
        <rFont val="Arial Unicode MS"/>
        <family val="2"/>
      </rPr>
      <t>-# ##0.00;</t>
    </r>
  </si>
  <si>
    <t>Facture N° :</t>
  </si>
  <si>
    <t>Montant</t>
  </si>
  <si>
    <t>Cours de Piano Septembre 2015</t>
  </si>
  <si>
    <t>Cours de Piano Octobre 2015</t>
  </si>
  <si>
    <t>Cours de Piano Novembre 2015</t>
  </si>
  <si>
    <t>Cours de Piano Décembre 2015</t>
  </si>
  <si>
    <t>Cours de Piano Janvier 2016</t>
  </si>
  <si>
    <t>Decription</t>
  </si>
  <si>
    <t>le</t>
  </si>
  <si>
    <t>A payer selon BV ci-joint</t>
  </si>
  <si>
    <t>Décompte semestre 1/15-16</t>
  </si>
  <si>
    <t>vco</t>
  </si>
  <si>
    <t>mmbo</t>
  </si>
  <si>
    <t>abr</t>
  </si>
  <si>
    <t>sky</t>
  </si>
  <si>
    <t>aar</t>
  </si>
  <si>
    <t>ofe</t>
  </si>
  <si>
    <t>ere</t>
  </si>
  <si>
    <t>lja</t>
  </si>
  <si>
    <t>jpja</t>
  </si>
  <si>
    <t>mgu</t>
  </si>
  <si>
    <t>Sylvie :</t>
  </si>
  <si>
    <t>Pierre-Ange :</t>
  </si>
  <si>
    <t>Carnet de leçons 2015-2016</t>
  </si>
  <si>
    <t>Ollon</t>
  </si>
  <si>
    <t>2016 - 2017</t>
  </si>
  <si>
    <t>Cours de piano premier semestre 2016/2017</t>
  </si>
  <si>
    <t>Guérin</t>
  </si>
  <si>
    <t>pa</t>
  </si>
  <si>
    <t>Vouvry</t>
  </si>
  <si>
    <t>Coraline</t>
  </si>
  <si>
    <t>de Magali</t>
  </si>
  <si>
    <t>Ch. des Jonquilles 5</t>
  </si>
  <si>
    <t>Cours de piano deuxième semestre 2016/2017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</si>
</sst>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9">
    <numFmt numFmtId="164" formatCode="d\ mmmm\ yy"/>
    <numFmt numFmtId="165" formatCode="\ d\ mmmm\ yyyy"/>
    <numFmt numFmtId="166" formatCode="0##\ \–\ ###\ ##\ ##"/>
    <numFmt numFmtId="167" formatCode="d\ mmmm\ yyyy"/>
    <numFmt numFmtId="168" formatCode="0####"/>
    <numFmt numFmtId="169" formatCode="#\ \ #\ \ #\ \ \ .\ \ 0\ \ 0"/>
    <numFmt numFmtId="170" formatCode="#\ \ \ #\ \ \ #\ \ \ .\ \ \ 0\ \ \ 0"/>
    <numFmt numFmtId="171" formatCode="mmmm\ yy"/>
    <numFmt numFmtId="172" formatCode="d/mm/yyyy"/>
    <numFmt numFmtId="173" formatCode="_ [$€-2]\ * #,##0.00_ ;_ [$€-2]\ * \-#,##0.00_ ;_ [$€-2]\ * &quot;-&quot;??_ "/>
    <numFmt numFmtId="174" formatCode="hh&quot;h&quot;mm"/>
    <numFmt numFmtId="175" formatCode="[$-F400]h:mm:ss\ AM/PM"/>
    <numFmt numFmtId="176" formatCode="dddd"/>
    <numFmt numFmtId="177" formatCode="\d\u\ d\ mmmm\ yyyy"/>
    <numFmt numFmtId="178" formatCode="####"/>
    <numFmt numFmtId="179" formatCode="h&quot;h&quot;mm"/>
    <numFmt numFmtId="180" formatCode="dd/mm/yyyy;@"/>
    <numFmt numFmtId="181" formatCode="&quot;fr.&quot;\ #,##0.00"/>
    <numFmt numFmtId="182" formatCode="hh:mm:ss;@"/>
    <numFmt numFmtId="183" formatCode="#,##0.00;[Red]#,##0.00"/>
    <numFmt numFmtId="184" formatCode="&quot;Réf. :&quot;\ General"/>
    <numFmt numFmtId="185" formatCode="&quot;fr.&quot;#\ ##0.00;&quot;fr.&quot;\-#\ ##0.00;"/>
    <numFmt numFmtId="186" formatCode="\ d/mm/yyyy;;\ "/>
    <numFmt numFmtId="187" formatCode="[hh]:mm"/>
    <numFmt numFmtId="188" formatCode="&quot;fr.&quot;#\ ##0.00;&quot;fr.&quot;\-#\ ##0.00;&quot;fr.&quot;\ #\ ##0.00"/>
    <numFmt numFmtId="189" formatCode="#,##0.00_ ;\-#,##0.00\ "/>
    <numFmt numFmtId="190" formatCode="yyyy;@"/>
    <numFmt numFmtId="191" formatCode="&quot;Cours de Piano&quot;\ mmmm\ yyyy;@"/>
    <numFmt numFmtId="192" formatCode="&quot;Monthey, le &quot;dd/mm/yyyy"/>
  </numFmts>
  <fonts count="75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Tahoma"/>
      <family val="2"/>
    </font>
    <font>
      <sz val="14"/>
      <name val="Arial Unicode MS"/>
      <family val="2"/>
    </font>
    <font>
      <sz val="11"/>
      <color indexed="10"/>
      <name val="Tahoma"/>
      <family val="2"/>
    </font>
    <font>
      <sz val="11"/>
      <color indexed="18"/>
      <name val="Tahoma"/>
      <family val="2"/>
    </font>
    <font>
      <sz val="11"/>
      <color indexed="20"/>
      <name val="Tahoma"/>
      <family val="2"/>
    </font>
    <font>
      <sz val="10"/>
      <name val="Tahoma"/>
      <family val="2"/>
    </font>
    <font>
      <sz val="14"/>
      <color indexed="12"/>
      <name val="Arial Unicode MS"/>
      <family val="2"/>
    </font>
    <font>
      <sz val="14"/>
      <color indexed="10"/>
      <name val="Arial Unicode MS"/>
      <family val="2"/>
    </font>
    <font>
      <sz val="14"/>
      <color indexed="57"/>
      <name val="Arial Unicode MS"/>
      <family val="2"/>
    </font>
    <font>
      <sz val="14"/>
      <color indexed="16"/>
      <name val="Arial Unicode MS"/>
      <family val="2"/>
    </font>
    <font>
      <sz val="12"/>
      <name val="Arial"/>
      <family val="2"/>
    </font>
    <font>
      <i/>
      <sz val="14"/>
      <color indexed="23"/>
      <name val="Arial Unicode MS"/>
      <family val="2"/>
    </font>
    <font>
      <b/>
      <sz val="12"/>
      <name val="Arial"/>
      <family val="2"/>
    </font>
    <font>
      <sz val="12"/>
      <name val="Calibri"/>
      <family val="2"/>
      <scheme val="minor"/>
    </font>
    <font>
      <sz val="20"/>
      <name val="Arial"/>
      <family val="2"/>
    </font>
    <font>
      <sz val="14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4"/>
      <color indexed="12"/>
      <name val="Calibri"/>
      <family val="2"/>
    </font>
    <font>
      <b/>
      <sz val="11"/>
      <name val="Calibri"/>
      <family val="2"/>
      <scheme val="minor"/>
    </font>
    <font>
      <sz val="10"/>
      <name val="Arial"/>
      <family val="2"/>
    </font>
    <font>
      <i/>
      <sz val="10"/>
      <color theme="0" tint="-0.499984740745262"/>
      <name val="Arial"/>
      <family val="2"/>
    </font>
    <font>
      <i/>
      <sz val="14"/>
      <color theme="0" tint="-0.499984740745262"/>
      <name val="Arial Unicode MS"/>
      <family val="2"/>
    </font>
    <font>
      <i/>
      <u/>
      <sz val="14"/>
      <color theme="0" tint="-0.499984740745262"/>
      <name val="Calibri"/>
      <family val="2"/>
    </font>
    <font>
      <i/>
      <sz val="12"/>
      <color theme="0" tint="-0.499984740745262"/>
      <name val="Arial"/>
      <family val="2"/>
    </font>
    <font>
      <b/>
      <sz val="22"/>
      <color theme="0"/>
      <name val="Calibri"/>
      <family val="2"/>
      <scheme val="minor"/>
    </font>
    <font>
      <b/>
      <sz val="24"/>
      <color rgb="FF006100"/>
      <name val="Calibri"/>
      <family val="2"/>
      <scheme val="minor"/>
    </font>
    <font>
      <sz val="10"/>
      <name val="Arial"/>
      <family val="2"/>
    </font>
    <font>
      <b/>
      <i/>
      <sz val="14"/>
      <name val="Arial"/>
      <family val="2"/>
    </font>
    <font>
      <b/>
      <sz val="14"/>
      <name val="Tahoma"/>
      <family val="2"/>
    </font>
    <font>
      <b/>
      <sz val="14"/>
      <color theme="1"/>
      <name val="Arial"/>
      <family val="2"/>
    </font>
    <font>
      <b/>
      <sz val="24"/>
      <color rgb="FFFEF4EC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indexed="81"/>
      <name val="Tahoma"/>
      <family val="2"/>
    </font>
    <font>
      <b/>
      <sz val="24"/>
      <color rgb="FFFF0000"/>
      <name val="Calibri"/>
      <family val="2"/>
      <scheme val="minor"/>
    </font>
    <font>
      <b/>
      <sz val="22"/>
      <color rgb="FF7030A0"/>
      <name val="Arial"/>
      <family val="2"/>
    </font>
    <font>
      <b/>
      <sz val="16"/>
      <color theme="1"/>
      <name val="Arial"/>
      <family val="2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4" tint="-0.499984740745262"/>
      <name val="Arial Unicode MS"/>
      <family val="2"/>
    </font>
    <font>
      <sz val="10"/>
      <color theme="0" tint="-0.499984740745262"/>
      <name val="Arial"/>
      <family val="2"/>
    </font>
    <font>
      <b/>
      <sz val="24"/>
      <color theme="3"/>
      <name val="Calibri"/>
      <family val="2"/>
      <scheme val="minor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1"/>
      <name val="Arial Narrow"/>
      <family val="2"/>
    </font>
    <font>
      <b/>
      <i/>
      <sz val="22"/>
      <name val="Bookman Old Style"/>
      <family val="1"/>
    </font>
    <font>
      <sz val="10"/>
      <color theme="1"/>
      <name val="Calibri"/>
      <family val="2"/>
      <scheme val="minor"/>
    </font>
    <font>
      <b/>
      <i/>
      <sz val="9"/>
      <color indexed="23"/>
      <name val="Arial Narrow"/>
      <family val="2"/>
    </font>
    <font>
      <b/>
      <sz val="10"/>
      <color indexed="55"/>
      <name val="Calibri"/>
      <family val="2"/>
      <scheme val="minor"/>
    </font>
    <font>
      <sz val="10"/>
      <color theme="1"/>
      <name val="Gill Sans MT"/>
      <family val="2"/>
    </font>
    <font>
      <sz val="10"/>
      <name val="Arial Narrow"/>
      <family val="2"/>
    </font>
    <font>
      <b/>
      <sz val="10"/>
      <color rgb="FF969696"/>
      <name val="Gill Sans MT"/>
      <family val="2"/>
    </font>
    <font>
      <sz val="11"/>
      <name val="Antigoni Light"/>
      <family val="2"/>
    </font>
    <font>
      <sz val="9"/>
      <color theme="0" tint="-0.499984740745262"/>
      <name val="Arial"/>
      <family val="2"/>
    </font>
    <font>
      <b/>
      <sz val="11"/>
      <name val="Antigoni Light"/>
      <family val="2"/>
    </font>
    <font>
      <b/>
      <sz val="11"/>
      <name val="Arial Narrow"/>
      <family val="2"/>
    </font>
    <font>
      <sz val="11"/>
      <name val="Calibri"/>
      <family val="2"/>
      <scheme val="minor"/>
    </font>
    <font>
      <b/>
      <i/>
      <sz val="9"/>
      <name val="Arial"/>
      <family val="2"/>
    </font>
    <font>
      <b/>
      <sz val="11"/>
      <color theme="0"/>
      <name val="Cambria"/>
      <family val="2"/>
      <scheme val="major"/>
    </font>
    <font>
      <b/>
      <sz val="10"/>
      <color theme="0"/>
      <name val="Bookman Old Style"/>
      <family val="1"/>
    </font>
    <font>
      <i/>
      <sz val="10"/>
      <color indexed="23"/>
      <name val="Arial Narrow"/>
      <family val="2"/>
    </font>
    <font>
      <b/>
      <sz val="10"/>
      <name val="Arial"/>
      <family val="2"/>
    </font>
    <font>
      <sz val="20"/>
      <name val="Wingdings"/>
      <charset val="2"/>
    </font>
    <font>
      <sz val="8"/>
      <color rgb="FF800000"/>
      <name val="Arial Unicode MS"/>
      <family val="2"/>
    </font>
    <font>
      <sz val="10"/>
      <name val="Arial Unicode MS"/>
      <family val="2"/>
    </font>
    <font>
      <b/>
      <sz val="16"/>
      <color theme="0" tint="-0.499984740745262"/>
      <name val="Gisha"/>
      <family val="2"/>
    </font>
    <font>
      <sz val="10"/>
      <name val="Calibri"/>
      <family val="2"/>
      <scheme val="minor"/>
    </font>
    <font>
      <b/>
      <sz val="24"/>
      <color theme="5" tint="-0.249977111117893"/>
      <name val="Calibri"/>
      <family val="2"/>
      <scheme val="minor"/>
    </font>
    <font>
      <b/>
      <sz val="48"/>
      <color theme="4" tint="-0.499984740745262"/>
      <name val="Gill Sans MT Condensed"/>
      <family val="2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4" tint="-0.249977111117893"/>
        <bgColor indexed="64"/>
      </patternFill>
    </fill>
    <fill>
      <gradientFill degree="90">
        <stop position="0">
          <color theme="0"/>
        </stop>
        <stop position="1">
          <color rgb="FFECA900"/>
        </stop>
      </gradientFill>
    </fill>
  </fills>
  <borders count="62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hair">
        <color theme="0" tint="-0.499984740745262"/>
      </left>
      <right style="hair">
        <color theme="0" tint="-0.499984740745262"/>
      </right>
      <top/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/>
      <diagonal/>
    </border>
    <border>
      <left style="medium">
        <color theme="3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theme="0" tint="-0.499984740745262"/>
      </left>
      <right style="medium">
        <color theme="3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auto="1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thin">
        <color auto="1"/>
      </right>
      <top style="hair">
        <color theme="0" tint="-0.499984740745262"/>
      </top>
      <bottom style="hair">
        <color theme="0" tint="-0.499984740745262"/>
      </bottom>
      <diagonal/>
    </border>
    <border>
      <left/>
      <right/>
      <top/>
      <bottom style="hair">
        <color theme="0" tint="-0.499984740745262"/>
      </bottom>
      <diagonal/>
    </border>
    <border>
      <left/>
      <right style="hair">
        <color rgb="FF7F7F7F"/>
      </right>
      <top style="hair">
        <color rgb="FF7F7F7F"/>
      </top>
      <bottom style="hair">
        <color rgb="FF7F7F7F"/>
      </bottom>
      <diagonal/>
    </border>
    <border>
      <left/>
      <right style="thin">
        <color indexed="22"/>
      </right>
      <top style="thin">
        <color indexed="22"/>
      </top>
      <bottom/>
      <diagonal/>
    </border>
    <border>
      <left/>
      <right style="medium">
        <color theme="8" tint="-0.499984740745262"/>
      </right>
      <top/>
      <bottom/>
      <diagonal/>
    </border>
    <border>
      <left style="hair">
        <color theme="0" tint="-0.499984740745262"/>
      </left>
      <right style="medium">
        <color theme="8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theme="4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auto="1"/>
      </left>
      <right style="hair">
        <color theme="0" tint="-0.499984740745262"/>
      </right>
      <top style="thin">
        <color auto="1"/>
      </top>
      <bottom style="hair">
        <color theme="0" tint="-0.499984740745262"/>
      </bottom>
      <diagonal/>
    </border>
    <border>
      <left style="hair">
        <color theme="0" tint="-0.499984740745262"/>
      </left>
      <right style="thin">
        <color auto="1"/>
      </right>
      <top style="thin">
        <color auto="1"/>
      </top>
      <bottom style="hair">
        <color theme="0" tint="-0.499984740745262"/>
      </bottom>
      <diagonal/>
    </border>
    <border>
      <left style="hair">
        <color theme="0" tint="-0.499984740745262"/>
      </left>
      <right/>
      <top/>
      <bottom/>
      <diagonal/>
    </border>
    <border>
      <left style="hair">
        <color rgb="FF7F7F7F"/>
      </left>
      <right style="hair">
        <color rgb="FF7F7F7F"/>
      </right>
      <top style="hair">
        <color rgb="FF7F7F7F"/>
      </top>
      <bottom style="hair">
        <color rgb="FF7F7F7F"/>
      </bottom>
      <diagonal/>
    </border>
    <border>
      <left style="hair">
        <color rgb="FF808080"/>
      </left>
      <right style="hair">
        <color rgb="FF808080"/>
      </right>
      <top style="hair">
        <color rgb="FF808080"/>
      </top>
      <bottom style="hair">
        <color rgb="FF808080"/>
      </bottom>
      <diagonal/>
    </border>
    <border>
      <left style="hair">
        <color theme="0" tint="-0.499984740745262"/>
      </left>
      <right style="hair">
        <color theme="0" tint="-0.499984740745262"/>
      </right>
      <top style="thin">
        <color auto="1"/>
      </top>
      <bottom style="hair">
        <color theme="0" tint="-0.499984740745262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/>
      <right style="hair">
        <color auto="1"/>
      </right>
      <top style="thin">
        <color indexed="64"/>
      </top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 style="thin">
        <color indexed="64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theme="0" tint="-0.499984740745262"/>
      </left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theme="4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rgb="FF2F75B5"/>
      </left>
      <right style="thin">
        <color theme="0"/>
      </right>
      <top style="medium">
        <color rgb="FF2F75B5"/>
      </top>
      <bottom/>
      <diagonal/>
    </border>
    <border>
      <left/>
      <right/>
      <top style="medium">
        <color rgb="FF2F75B5"/>
      </top>
      <bottom/>
      <diagonal/>
    </border>
    <border>
      <left style="hair">
        <color theme="0"/>
      </left>
      <right style="hair">
        <color theme="0"/>
      </right>
      <top style="medium">
        <color rgb="FF2F75B5"/>
      </top>
      <bottom/>
      <diagonal/>
    </border>
    <border>
      <left style="hair">
        <color theme="0"/>
      </left>
      <right style="medium">
        <color rgb="FF2F75B5"/>
      </right>
      <top style="medium">
        <color rgb="FF2F75B5"/>
      </top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/>
      <right/>
      <top style="thin">
        <color theme="4" tint="-0.24994659260841701"/>
      </top>
      <bottom/>
      <diagonal/>
    </border>
    <border>
      <left style="hair">
        <color theme="4" tint="-0.24994659260841701"/>
      </left>
      <right style="hair">
        <color theme="4" tint="-0.24994659260841701"/>
      </right>
      <top style="thin">
        <color theme="4" tint="-0.24994659260841701"/>
      </top>
      <bottom/>
      <diagonal/>
    </border>
    <border>
      <left style="hair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/>
      <bottom/>
      <diagonal/>
    </border>
    <border>
      <left style="hair">
        <color theme="4" tint="-0.24994659260841701"/>
      </left>
      <right style="hair">
        <color theme="4" tint="-0.24994659260841701"/>
      </right>
      <top/>
      <bottom/>
      <diagonal/>
    </border>
    <border>
      <left style="hair">
        <color theme="4" tint="-0.24994659260841701"/>
      </left>
      <right style="thin">
        <color theme="4" tint="-0.2499465926084170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hair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 style="hair">
        <color theme="4" tint="-0.24994659260841701"/>
      </right>
      <top/>
      <bottom/>
      <diagonal/>
    </border>
    <border>
      <left style="thin">
        <color theme="4" tint="-0.24994659260841701"/>
      </left>
      <right style="hair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hair">
        <color theme="4" tint="-0.24994659260841701"/>
      </left>
      <right style="hair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hair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</borders>
  <cellStyleXfs count="13">
    <xf numFmtId="0" fontId="0" fillId="0" borderId="0"/>
    <xf numFmtId="0" fontId="23" fillId="0" borderId="0" applyNumberFormat="0" applyFill="0" applyBorder="0" applyAlignment="0" applyProtection="0">
      <alignment vertical="top"/>
      <protection locked="0"/>
    </xf>
    <xf numFmtId="0" fontId="6" fillId="4" borderId="4"/>
    <xf numFmtId="173" fontId="22" fillId="0" borderId="0" applyFont="0" applyFill="0" applyBorder="0" applyAlignment="0" applyProtection="0"/>
    <xf numFmtId="0" fontId="4" fillId="0" borderId="0"/>
    <xf numFmtId="0" fontId="23" fillId="2" borderId="4">
      <alignment horizontal="left" vertical="center"/>
    </xf>
    <xf numFmtId="0" fontId="25" fillId="0" borderId="0"/>
    <xf numFmtId="0" fontId="3" fillId="8" borderId="0" applyNumberFormat="0" applyBorder="0" applyAlignment="0" applyProtection="0"/>
    <xf numFmtId="0" fontId="30" fillId="9" borderId="0" applyBorder="0" applyAlignment="0">
      <alignment horizontal="center" vertical="center"/>
    </xf>
    <xf numFmtId="1" fontId="31" fillId="7" borderId="4">
      <alignment horizontal="center" vertical="center"/>
    </xf>
    <xf numFmtId="0" fontId="6" fillId="5" borderId="4" applyFont="0" applyBorder="0" applyAlignment="0">
      <alignment horizontal="center" vertical="center"/>
    </xf>
    <xf numFmtId="0" fontId="32" fillId="0" borderId="0"/>
    <xf numFmtId="0" fontId="21" fillId="0" borderId="0"/>
  </cellStyleXfs>
  <cellXfs count="394">
    <xf numFmtId="0" fontId="0" fillId="0" borderId="0" xfId="0"/>
    <xf numFmtId="0" fontId="0" fillId="0" borderId="0" xfId="0" applyProtection="1">
      <protection locked="0"/>
    </xf>
    <xf numFmtId="0" fontId="0" fillId="0" borderId="0" xfId="0" applyFill="1" applyBorder="1" applyProtection="1">
      <protection locked="0"/>
    </xf>
    <xf numFmtId="180" fontId="0" fillId="0" borderId="0" xfId="0" applyNumberFormat="1" applyProtection="1">
      <protection locked="0"/>
    </xf>
    <xf numFmtId="1" fontId="36" fillId="11" borderId="4" xfId="9" applyFont="1" applyFill="1" applyProtection="1">
      <alignment horizontal="center" vertical="center"/>
      <protection locked="0"/>
    </xf>
    <xf numFmtId="1" fontId="36" fillId="11" borderId="5" xfId="9" applyFont="1" applyFill="1" applyBorder="1" applyProtection="1">
      <alignment horizontal="center" vertical="center"/>
      <protection locked="0"/>
    </xf>
    <xf numFmtId="1" fontId="36" fillId="0" borderId="0" xfId="9" applyFont="1" applyFill="1" applyBorder="1" applyProtection="1">
      <alignment horizontal="center" vertical="center"/>
      <protection locked="0"/>
    </xf>
    <xf numFmtId="1" fontId="36" fillId="11" borderId="3" xfId="9" applyFont="1" applyFill="1" applyBorder="1" applyProtection="1">
      <alignment horizontal="center" vertical="center"/>
      <protection locked="0"/>
    </xf>
    <xf numFmtId="1" fontId="36" fillId="11" borderId="0" xfId="9" applyFont="1" applyFill="1" applyBorder="1" applyProtection="1">
      <alignment horizontal="center" vertical="center"/>
      <protection locked="0"/>
    </xf>
    <xf numFmtId="1" fontId="3" fillId="0" borderId="4" xfId="7" applyNumberFormat="1" applyFill="1" applyBorder="1" applyAlignment="1" applyProtection="1">
      <alignment horizontal="center" vertical="center"/>
      <protection locked="0"/>
    </xf>
    <xf numFmtId="0" fontId="3" fillId="0" borderId="4" xfId="7" applyFill="1" applyBorder="1" applyAlignment="1" applyProtection="1">
      <alignment horizontal="center" vertical="center"/>
      <protection locked="0"/>
    </xf>
    <xf numFmtId="0" fontId="3" fillId="0" borderId="4" xfId="7" applyFill="1" applyBorder="1" applyAlignment="1" applyProtection="1">
      <alignment horizontal="center"/>
      <protection locked="0"/>
    </xf>
    <xf numFmtId="49" fontId="3" fillId="0" borderId="4" xfId="7" applyNumberFormat="1" applyFill="1" applyBorder="1" applyAlignment="1" applyProtection="1">
      <alignment horizontal="center" vertical="center"/>
      <protection locked="0"/>
    </xf>
    <xf numFmtId="4" fontId="3" fillId="0" borderId="4" xfId="7" applyNumberFormat="1" applyFill="1" applyBorder="1" applyAlignment="1" applyProtection="1">
      <alignment horizontal="center" vertical="center"/>
      <protection locked="0"/>
    </xf>
    <xf numFmtId="2" fontId="3" fillId="0" borderId="4" xfId="7" applyNumberFormat="1" applyFill="1" applyBorder="1" applyAlignment="1" applyProtection="1">
      <alignment horizontal="center" vertical="center"/>
      <protection locked="0"/>
    </xf>
    <xf numFmtId="0" fontId="3" fillId="0" borderId="4" xfId="7" applyFill="1" applyBorder="1" applyAlignment="1" applyProtection="1">
      <alignment horizontal="right" vertical="center" indent="1"/>
      <protection locked="0"/>
    </xf>
    <xf numFmtId="49" fontId="3" fillId="0" borderId="9" xfId="7" applyNumberFormat="1" applyFill="1" applyBorder="1" applyAlignment="1" applyProtection="1">
      <alignment horizontal="center" vertical="center"/>
      <protection locked="0"/>
    </xf>
    <xf numFmtId="0" fontId="3" fillId="0" borderId="14" xfId="7" applyFill="1" applyBorder="1" applyAlignment="1" applyProtection="1">
      <alignment horizontal="left" vertical="center" indent="1"/>
      <protection locked="0"/>
    </xf>
    <xf numFmtId="0" fontId="3" fillId="0" borderId="0" xfId="7" applyFill="1" applyBorder="1" applyAlignment="1" applyProtection="1">
      <alignment horizontal="center" vertical="center"/>
      <protection locked="0"/>
    </xf>
    <xf numFmtId="0" fontId="3" fillId="0" borderId="0" xfId="7" applyNumberFormat="1" applyFill="1" applyBorder="1" applyAlignment="1" applyProtection="1">
      <alignment horizontal="center" vertical="center"/>
      <protection locked="0"/>
    </xf>
    <xf numFmtId="4" fontId="3" fillId="0" borderId="0" xfId="7" applyNumberFormat="1" applyFill="1" applyBorder="1" applyAlignment="1" applyProtection="1">
      <alignment horizontal="center" vertical="center"/>
      <protection locked="0"/>
    </xf>
    <xf numFmtId="2" fontId="3" fillId="0" borderId="0" xfId="7" applyNumberFormat="1" applyFill="1" applyBorder="1" applyAlignment="1" applyProtection="1">
      <alignment horizontal="center" vertical="center"/>
      <protection locked="0"/>
    </xf>
    <xf numFmtId="49" fontId="3" fillId="0" borderId="0" xfId="7" applyNumberFormat="1" applyFill="1" applyBorder="1" applyAlignment="1" applyProtection="1">
      <alignment horizontal="center" vertical="center"/>
      <protection locked="0"/>
    </xf>
    <xf numFmtId="49" fontId="3" fillId="0" borderId="0" xfId="7" applyNumberFormat="1" applyFill="1" applyBorder="1" applyAlignment="1" applyProtection="1">
      <alignment horizontal="left" vertical="center"/>
      <protection locked="0"/>
    </xf>
    <xf numFmtId="2" fontId="3" fillId="0" borderId="15" xfId="7" applyNumberFormat="1" applyFill="1" applyBorder="1" applyAlignment="1" applyProtection="1">
      <alignment horizontal="center" vertical="center"/>
      <protection locked="0"/>
    </xf>
    <xf numFmtId="164" fontId="3" fillId="0" borderId="0" xfId="7" applyNumberFormat="1" applyFill="1" applyBorder="1" applyAlignment="1" applyProtection="1">
      <alignment horizontal="center" vertical="center"/>
      <protection locked="0"/>
    </xf>
    <xf numFmtId="0" fontId="3" fillId="0" borderId="0" xfId="7" applyFill="1" applyBorder="1" applyAlignment="1" applyProtection="1">
      <alignment horizontal="center"/>
      <protection locked="0"/>
    </xf>
    <xf numFmtId="0" fontId="3" fillId="0" borderId="0" xfId="7" applyFill="1" applyBorder="1" applyProtection="1">
      <protection locked="0"/>
    </xf>
    <xf numFmtId="180" fontId="3" fillId="0" borderId="0" xfId="7" applyNumberFormat="1" applyFill="1" applyProtection="1">
      <protection locked="0"/>
    </xf>
    <xf numFmtId="0" fontId="3" fillId="0" borderId="0" xfId="7" applyFill="1" applyProtection="1"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left"/>
      <protection locked="0"/>
    </xf>
    <xf numFmtId="0" fontId="23" fillId="2" borderId="4" xfId="5" applyProtection="1">
      <alignment horizontal="left" vertical="center"/>
      <protection locked="0"/>
    </xf>
    <xf numFmtId="49" fontId="5" fillId="2" borderId="4" xfId="0" applyNumberFormat="1" applyFont="1" applyFill="1" applyBorder="1" applyAlignment="1" applyProtection="1">
      <alignment horizontal="center" vertical="center"/>
      <protection locked="0"/>
    </xf>
    <xf numFmtId="4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right" vertical="center" indent="1"/>
      <protection locked="0"/>
    </xf>
    <xf numFmtId="49" fontId="5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7" xfId="0" applyFont="1" applyFill="1" applyBorder="1" applyAlignment="1" applyProtection="1">
      <alignment horizontal="left" vertical="center" indent="1"/>
      <protection locked="0"/>
    </xf>
    <xf numFmtId="0" fontId="7" fillId="2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6" fillId="2" borderId="4" xfId="0" applyNumberFormat="1" applyFont="1" applyFill="1" applyBorder="1" applyAlignment="1" applyProtection="1">
      <alignment horizontal="center" vertical="center"/>
      <protection locked="0"/>
    </xf>
    <xf numFmtId="49" fontId="5" fillId="2" borderId="4" xfId="0" applyNumberFormat="1" applyFont="1" applyFill="1" applyBorder="1" applyAlignment="1" applyProtection="1">
      <alignment horizontal="left" vertical="center" indent="1"/>
      <protection locked="0"/>
    </xf>
    <xf numFmtId="167" fontId="6" fillId="2" borderId="4" xfId="0" applyNumberFormat="1" applyFont="1" applyFill="1" applyBorder="1" applyAlignment="1" applyProtection="1">
      <alignment horizontal="left" vertical="center"/>
      <protection locked="0"/>
    </xf>
    <xf numFmtId="0" fontId="5" fillId="5" borderId="4" xfId="0" applyFont="1" applyFill="1" applyBorder="1" applyAlignment="1" applyProtection="1">
      <alignment horizontal="center" vertical="center"/>
      <protection locked="0"/>
    </xf>
    <xf numFmtId="4" fontId="5" fillId="5" borderId="4" xfId="0" applyNumberFormat="1" applyFont="1" applyFill="1" applyBorder="1" applyAlignment="1" applyProtection="1">
      <alignment horizontal="center" vertical="center"/>
      <protection locked="0"/>
    </xf>
    <xf numFmtId="49" fontId="5" fillId="5" borderId="4" xfId="0" applyNumberFormat="1" applyFont="1" applyFill="1" applyBorder="1" applyAlignment="1" applyProtection="1">
      <alignment horizontal="center" vertical="center"/>
      <protection locked="0"/>
    </xf>
    <xf numFmtId="2" fontId="8" fillId="5" borderId="4" xfId="0" applyNumberFormat="1" applyFont="1" applyFill="1" applyBorder="1" applyAlignment="1" applyProtection="1">
      <alignment horizontal="center" vertical="center"/>
      <protection locked="0"/>
    </xf>
    <xf numFmtId="2" fontId="9" fillId="5" borderId="16" xfId="0" applyNumberFormat="1" applyFont="1" applyFill="1" applyBorder="1" applyAlignment="1" applyProtection="1">
      <alignment horizontal="right" vertical="center" indent="3"/>
      <protection locked="0"/>
    </xf>
    <xf numFmtId="2" fontId="5" fillId="5" borderId="3" xfId="0" applyNumberFormat="1" applyFont="1" applyFill="1" applyBorder="1" applyAlignment="1" applyProtection="1">
      <alignment horizontal="center" vertical="center"/>
      <protection locked="0"/>
    </xf>
    <xf numFmtId="177" fontId="5" fillId="5" borderId="4" xfId="0" applyNumberFormat="1" applyFont="1" applyFill="1" applyBorder="1" applyAlignment="1" applyProtection="1">
      <alignment horizontal="center" vertical="center"/>
      <protection locked="0"/>
    </xf>
    <xf numFmtId="4" fontId="8" fillId="5" borderId="4" xfId="0" applyNumberFormat="1" applyFont="1" applyFill="1" applyBorder="1" applyAlignment="1" applyProtection="1">
      <alignment horizontal="center" vertical="center"/>
      <protection locked="0"/>
    </xf>
    <xf numFmtId="2" fontId="9" fillId="5" borderId="4" xfId="0" applyNumberFormat="1" applyFont="1" applyFill="1" applyBorder="1" applyAlignment="1" applyProtection="1">
      <alignment horizontal="center" vertical="center"/>
      <protection locked="0"/>
    </xf>
    <xf numFmtId="0" fontId="10" fillId="2" borderId="0" xfId="0" applyFont="1" applyFill="1" applyBorder="1" applyAlignment="1" applyProtection="1">
      <alignment horizontal="center"/>
      <protection locked="0"/>
    </xf>
    <xf numFmtId="0" fontId="10" fillId="2" borderId="18" xfId="0" applyFont="1" applyFill="1" applyBorder="1" applyAlignment="1" applyProtection="1">
      <alignment horizontal="center"/>
      <protection locked="0"/>
    </xf>
    <xf numFmtId="0" fontId="10" fillId="2" borderId="23" xfId="0" applyFont="1" applyFill="1" applyBorder="1" applyAlignment="1" applyProtection="1">
      <alignment horizontal="center"/>
      <protection locked="0"/>
    </xf>
    <xf numFmtId="0" fontId="10" fillId="2" borderId="19" xfId="0" applyFont="1" applyFill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1" fontId="6" fillId="2" borderId="4" xfId="0" applyNumberFormat="1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left"/>
      <protection locked="0"/>
    </xf>
    <xf numFmtId="165" fontId="6" fillId="2" borderId="4" xfId="0" applyNumberFormat="1" applyFont="1" applyFill="1" applyBorder="1" applyAlignment="1" applyProtection="1">
      <alignment horizontal="left"/>
      <protection locked="0"/>
    </xf>
    <xf numFmtId="0" fontId="6" fillId="2" borderId="4" xfId="0" applyFont="1" applyFill="1" applyBorder="1" applyAlignment="1" applyProtection="1">
      <alignment horizontal="left" vertical="center"/>
      <protection locked="0"/>
    </xf>
    <xf numFmtId="166" fontId="6" fillId="2" borderId="4" xfId="0" applyNumberFormat="1" applyFont="1" applyFill="1" applyBorder="1" applyAlignment="1" applyProtection="1">
      <alignment horizontal="left" vertical="center"/>
      <protection locked="0"/>
    </xf>
    <xf numFmtId="166" fontId="11" fillId="2" borderId="4" xfId="0" applyNumberFormat="1" applyFont="1" applyFill="1" applyBorder="1" applyAlignment="1" applyProtection="1">
      <alignment horizontal="left" vertical="center"/>
      <protection locked="0"/>
    </xf>
    <xf numFmtId="167" fontId="6" fillId="0" borderId="4" xfId="0" applyNumberFormat="1" applyFont="1" applyFill="1" applyBorder="1" applyAlignment="1" applyProtection="1">
      <alignment horizontal="center" vertical="center"/>
      <protection locked="0"/>
    </xf>
    <xf numFmtId="49" fontId="6" fillId="2" borderId="4" xfId="0" applyNumberFormat="1" applyFont="1" applyFill="1" applyBorder="1" applyAlignment="1" applyProtection="1">
      <alignment horizontal="center" vertical="center"/>
      <protection locked="0"/>
    </xf>
    <xf numFmtId="0" fontId="6" fillId="0" borderId="4" xfId="0" applyFont="1" applyBorder="1" applyAlignment="1" applyProtection="1">
      <alignment horizontal="center" vertical="center"/>
      <protection locked="0"/>
    </xf>
    <xf numFmtId="4" fontId="6" fillId="0" borderId="4" xfId="0" applyNumberFormat="1" applyFont="1" applyFill="1" applyBorder="1" applyAlignment="1" applyProtection="1">
      <alignment horizontal="center" vertical="center"/>
      <protection locked="0"/>
    </xf>
    <xf numFmtId="4" fontId="6" fillId="2" borderId="4" xfId="0" applyNumberFormat="1" applyFont="1" applyFill="1" applyBorder="1" applyAlignment="1" applyProtection="1">
      <alignment horizontal="center" vertical="center"/>
      <protection locked="0"/>
    </xf>
    <xf numFmtId="4" fontId="6" fillId="0" borderId="4" xfId="0" applyNumberFormat="1" applyFont="1" applyBorder="1" applyAlignment="1" applyProtection="1">
      <alignment horizontal="center" vertical="center"/>
      <protection locked="0"/>
    </xf>
    <xf numFmtId="168" fontId="6" fillId="2" borderId="4" xfId="0" applyNumberFormat="1" applyFont="1" applyFill="1" applyBorder="1" applyAlignment="1" applyProtection="1">
      <alignment horizontal="center" vertical="center"/>
      <protection locked="0"/>
    </xf>
    <xf numFmtId="169" fontId="6" fillId="0" borderId="4" xfId="0" applyNumberFormat="1" applyFont="1" applyBorder="1" applyAlignment="1" applyProtection="1">
      <alignment horizontal="center" vertical="center"/>
      <protection locked="0"/>
    </xf>
    <xf numFmtId="170" fontId="6" fillId="0" borderId="4" xfId="0" applyNumberFormat="1" applyFont="1" applyBorder="1" applyAlignment="1" applyProtection="1">
      <alignment horizontal="right" vertical="center" indent="1"/>
      <protection locked="0"/>
    </xf>
    <xf numFmtId="165" fontId="6" fillId="0" borderId="4" xfId="0" applyNumberFormat="1" applyFont="1" applyBorder="1" applyAlignment="1" applyProtection="1">
      <alignment horizontal="center" vertical="center"/>
      <protection locked="0"/>
    </xf>
    <xf numFmtId="165" fontId="6" fillId="0" borderId="4" xfId="0" applyNumberFormat="1" applyFont="1" applyBorder="1" applyAlignment="1" applyProtection="1">
      <alignment horizontal="left" vertical="center" indent="1"/>
      <protection locked="0"/>
    </xf>
    <xf numFmtId="49" fontId="6" fillId="2" borderId="9" xfId="0" applyNumberFormat="1" applyFont="1" applyFill="1" applyBorder="1" applyAlignment="1" applyProtection="1">
      <alignment horizontal="center" vertical="center"/>
      <protection locked="0"/>
    </xf>
    <xf numFmtId="178" fontId="6" fillId="2" borderId="4" xfId="0" applyNumberFormat="1" applyFont="1" applyFill="1" applyBorder="1" applyAlignment="1" applyProtection="1">
      <alignment horizontal="center" vertical="center"/>
      <protection locked="0"/>
    </xf>
    <xf numFmtId="168" fontId="12" fillId="2" borderId="4" xfId="0" applyNumberFormat="1" applyFont="1" applyFill="1" applyBorder="1" applyAlignment="1" applyProtection="1">
      <alignment horizontal="center" vertical="center"/>
      <protection locked="0"/>
    </xf>
    <xf numFmtId="49" fontId="12" fillId="2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Protection="1">
      <protection locked="0"/>
    </xf>
    <xf numFmtId="167" fontId="6" fillId="2" borderId="4" xfId="0" applyNumberFormat="1" applyFont="1" applyFill="1" applyBorder="1" applyAlignment="1" applyProtection="1">
      <alignment horizontal="center" vertical="center"/>
      <protection locked="0"/>
    </xf>
    <xf numFmtId="167" fontId="6" fillId="2" borderId="4" xfId="0" applyNumberFormat="1" applyFont="1" applyFill="1" applyBorder="1" applyAlignment="1" applyProtection="1">
      <alignment horizontal="left" vertical="center" indent="1"/>
      <protection locked="0"/>
    </xf>
    <xf numFmtId="49" fontId="6" fillId="2" borderId="4" xfId="0" applyNumberFormat="1" applyFont="1" applyFill="1" applyBorder="1" applyAlignment="1" applyProtection="1">
      <alignment horizontal="left" vertical="center"/>
      <protection locked="0"/>
    </xf>
    <xf numFmtId="174" fontId="6" fillId="2" borderId="4" xfId="0" applyNumberFormat="1" applyFont="1" applyFill="1" applyBorder="1" applyAlignment="1" applyProtection="1">
      <alignment horizontal="center" vertical="center"/>
      <protection locked="0"/>
    </xf>
    <xf numFmtId="176" fontId="6" fillId="0" borderId="4" xfId="0" applyNumberFormat="1" applyFont="1" applyFill="1" applyBorder="1" applyAlignment="1" applyProtection="1">
      <alignment horizontal="center" vertical="center"/>
      <protection locked="0"/>
    </xf>
    <xf numFmtId="0" fontId="6" fillId="5" borderId="4" xfId="0" applyFont="1" applyFill="1" applyBorder="1" applyAlignment="1" applyProtection="1">
      <alignment horizontal="center" vertical="center"/>
      <protection locked="0"/>
    </xf>
    <xf numFmtId="168" fontId="6" fillId="5" borderId="4" xfId="0" applyNumberFormat="1" applyFont="1" applyFill="1" applyBorder="1" applyAlignment="1" applyProtection="1">
      <alignment horizontal="center" vertical="center"/>
      <protection locked="0"/>
    </xf>
    <xf numFmtId="4" fontId="6" fillId="5" borderId="4" xfId="0" applyNumberFormat="1" applyFont="1" applyFill="1" applyBorder="1" applyAlignment="1" applyProtection="1">
      <alignment horizontal="right" vertical="center" indent="2"/>
      <protection locked="0"/>
    </xf>
    <xf numFmtId="167" fontId="13" fillId="5" borderId="4" xfId="0" applyNumberFormat="1" applyFont="1" applyFill="1" applyBorder="1" applyAlignment="1" applyProtection="1">
      <alignment horizontal="center" vertical="center"/>
      <protection locked="0"/>
    </xf>
    <xf numFmtId="2" fontId="13" fillId="5" borderId="4" xfId="0" applyNumberFormat="1" applyFont="1" applyFill="1" applyBorder="1" applyAlignment="1" applyProtection="1">
      <alignment horizontal="center" vertical="center"/>
      <protection locked="0"/>
    </xf>
    <xf numFmtId="2" fontId="14" fillId="5" borderId="16" xfId="0" applyNumberFormat="1" applyFont="1" applyFill="1" applyBorder="1" applyAlignment="1" applyProtection="1">
      <alignment horizontal="right" vertical="center" indent="3"/>
      <protection locked="0"/>
    </xf>
    <xf numFmtId="2" fontId="6" fillId="5" borderId="3" xfId="0" applyNumberFormat="1" applyFont="1" applyFill="1" applyBorder="1" applyAlignment="1" applyProtection="1">
      <alignment horizontal="center" vertical="center"/>
      <protection locked="0"/>
    </xf>
    <xf numFmtId="177" fontId="6" fillId="5" borderId="4" xfId="0" applyNumberFormat="1" applyFont="1" applyFill="1" applyBorder="1" applyAlignment="1" applyProtection="1">
      <alignment horizontal="center" vertical="center"/>
      <protection locked="0"/>
    </xf>
    <xf numFmtId="4" fontId="13" fillId="5" borderId="4" xfId="0" applyNumberFormat="1" applyFont="1" applyFill="1" applyBorder="1" applyAlignment="1" applyProtection="1">
      <alignment horizontal="center" vertical="center"/>
      <protection locked="0"/>
    </xf>
    <xf numFmtId="2" fontId="14" fillId="5" borderId="4" xfId="0" applyNumberFormat="1" applyFont="1" applyFill="1" applyBorder="1" applyAlignment="1" applyProtection="1">
      <alignment horizontal="right" vertical="center" indent="2"/>
      <protection locked="0"/>
    </xf>
    <xf numFmtId="0" fontId="6" fillId="2" borderId="0" xfId="0" applyFont="1" applyFill="1" applyBorder="1" applyProtection="1">
      <protection locked="0"/>
    </xf>
    <xf numFmtId="0" fontId="6" fillId="2" borderId="10" xfId="0" applyFont="1" applyFill="1" applyBorder="1" applyAlignment="1" applyProtection="1">
      <alignment horizontal="center"/>
      <protection locked="0"/>
    </xf>
    <xf numFmtId="0" fontId="6" fillId="2" borderId="4" xfId="0" applyFont="1" applyFill="1" applyBorder="1" applyAlignment="1" applyProtection="1">
      <alignment horizontal="center"/>
      <protection locked="0"/>
    </xf>
    <xf numFmtId="174" fontId="6" fillId="2" borderId="11" xfId="0" applyNumberFormat="1" applyFont="1" applyFill="1" applyBorder="1" applyAlignment="1" applyProtection="1">
      <alignment horizontal="center" vertical="center"/>
      <protection locked="0"/>
    </xf>
    <xf numFmtId="14" fontId="17" fillId="0" borderId="24" xfId="0" applyNumberFormat="1" applyFont="1" applyFill="1" applyBorder="1" applyAlignment="1" applyProtection="1">
      <alignment horizontal="center" vertical="center"/>
      <protection locked="0"/>
    </xf>
    <xf numFmtId="181" fontId="38" fillId="0" borderId="0" xfId="0" applyNumberFormat="1" applyFont="1" applyFill="1" applyBorder="1" applyAlignment="1" applyProtection="1">
      <alignment horizontal="center" vertical="center"/>
      <protection locked="0"/>
    </xf>
    <xf numFmtId="0" fontId="38" fillId="0" borderId="29" xfId="0" applyFont="1" applyFill="1" applyBorder="1" applyAlignment="1" applyProtection="1">
      <alignment horizontal="center" vertical="center"/>
      <protection locked="0"/>
    </xf>
    <xf numFmtId="14" fontId="17" fillId="0" borderId="0" xfId="0" applyNumberFormat="1" applyFont="1" applyFill="1" applyBorder="1" applyAlignment="1" applyProtection="1">
      <alignment horizontal="center" vertical="center"/>
      <protection locked="0"/>
    </xf>
    <xf numFmtId="0" fontId="38" fillId="0" borderId="1" xfId="0" applyFont="1" applyFill="1" applyBorder="1" applyAlignment="1" applyProtection="1">
      <alignment horizontal="center" vertical="center"/>
      <protection locked="0"/>
    </xf>
    <xf numFmtId="1" fontId="33" fillId="6" borderId="4" xfId="0" applyNumberFormat="1" applyFont="1" applyFill="1" applyBorder="1" applyAlignment="1" applyProtection="1">
      <alignment horizontal="right" vertical="center"/>
      <protection locked="0"/>
    </xf>
    <xf numFmtId="0" fontId="6" fillId="2" borderId="4" xfId="0" applyFont="1" applyFill="1" applyBorder="1" applyAlignment="1" applyProtection="1">
      <alignment horizontal="left" vertical="center" indent="2"/>
      <protection locked="0"/>
    </xf>
    <xf numFmtId="165" fontId="6" fillId="0" borderId="22" xfId="0" applyNumberFormat="1" applyFont="1" applyBorder="1" applyAlignment="1" applyProtection="1">
      <alignment horizontal="left" vertical="center" indent="1"/>
      <protection locked="0"/>
    </xf>
    <xf numFmtId="167" fontId="6" fillId="3" borderId="21" xfId="0" applyNumberFormat="1" applyFont="1" applyFill="1" applyBorder="1" applyAlignment="1" applyProtection="1">
      <alignment horizontal="center" vertical="center"/>
      <protection locked="0"/>
    </xf>
    <xf numFmtId="167" fontId="6" fillId="3" borderId="13" xfId="0" applyNumberFormat="1" applyFont="1" applyFill="1" applyBorder="1" applyAlignment="1" applyProtection="1">
      <alignment horizontal="left" vertical="center" indent="1"/>
      <protection locked="0"/>
    </xf>
    <xf numFmtId="176" fontId="6" fillId="2" borderId="4" xfId="0" applyNumberFormat="1" applyFont="1" applyFill="1" applyBorder="1" applyAlignment="1" applyProtection="1">
      <alignment horizontal="center"/>
      <protection locked="0"/>
    </xf>
    <xf numFmtId="14" fontId="15" fillId="0" borderId="24" xfId="0" applyNumberFormat="1" applyFont="1" applyFill="1" applyBorder="1" applyAlignment="1" applyProtection="1">
      <alignment horizontal="center" vertical="center"/>
      <protection locked="0"/>
    </xf>
    <xf numFmtId="181" fontId="37" fillId="0" borderId="0" xfId="0" applyNumberFormat="1" applyFont="1" applyFill="1" applyBorder="1" applyAlignment="1" applyProtection="1">
      <alignment horizontal="center" vertical="center"/>
      <protection locked="0"/>
    </xf>
    <xf numFmtId="14" fontId="37" fillId="0" borderId="29" xfId="0" applyNumberFormat="1" applyFont="1" applyFill="1" applyBorder="1" applyAlignment="1" applyProtection="1">
      <alignment horizontal="center" vertical="center"/>
      <protection locked="0"/>
    </xf>
    <xf numFmtId="0" fontId="37" fillId="0" borderId="0" xfId="0" applyFont="1" applyFill="1" applyBorder="1" applyAlignment="1" applyProtection="1">
      <alignment horizontal="left" vertical="center"/>
      <protection locked="0"/>
    </xf>
    <xf numFmtId="180" fontId="37" fillId="0" borderId="29" xfId="0" applyNumberFormat="1" applyFont="1" applyFill="1" applyBorder="1" applyAlignment="1" applyProtection="1">
      <alignment horizontal="center" vertical="center"/>
      <protection locked="0"/>
    </xf>
    <xf numFmtId="165" fontId="6" fillId="2" borderId="4" xfId="0" applyNumberFormat="1" applyFont="1" applyFill="1" applyBorder="1" applyAlignment="1" applyProtection="1">
      <alignment horizontal="center" vertical="center"/>
      <protection locked="0"/>
    </xf>
    <xf numFmtId="0" fontId="6" fillId="2" borderId="4" xfId="0" applyNumberFormat="1" applyFont="1" applyFill="1" applyBorder="1" applyAlignment="1" applyProtection="1">
      <alignment horizontal="center" vertical="center"/>
      <protection locked="0"/>
    </xf>
    <xf numFmtId="0" fontId="6" fillId="0" borderId="4" xfId="0" applyFont="1" applyFill="1" applyBorder="1" applyAlignment="1" applyProtection="1">
      <alignment horizontal="center" vertical="center"/>
      <protection locked="0"/>
    </xf>
    <xf numFmtId="1" fontId="6" fillId="0" borderId="4" xfId="0" applyNumberFormat="1" applyFont="1" applyFill="1" applyBorder="1" applyAlignment="1" applyProtection="1">
      <alignment horizontal="center" vertical="center"/>
      <protection locked="0"/>
    </xf>
    <xf numFmtId="165" fontId="6" fillId="2" borderId="4" xfId="0" applyNumberFormat="1" applyFont="1" applyFill="1" applyBorder="1" applyAlignment="1" applyProtection="1">
      <alignment horizontal="left" vertical="center"/>
      <protection locked="0"/>
    </xf>
    <xf numFmtId="166" fontId="6" fillId="2" borderId="4" xfId="0" applyNumberFormat="1" applyFont="1" applyFill="1" applyBorder="1" applyAlignment="1" applyProtection="1">
      <alignment horizontal="center" vertical="center"/>
      <protection locked="0"/>
    </xf>
    <xf numFmtId="49" fontId="11" fillId="2" borderId="4" xfId="0" applyNumberFormat="1" applyFont="1" applyFill="1" applyBorder="1" applyAlignment="1" applyProtection="1">
      <alignment horizontal="center" vertical="center"/>
      <protection locked="0"/>
    </xf>
    <xf numFmtId="0" fontId="16" fillId="2" borderId="0" xfId="0" applyFont="1" applyFill="1" applyBorder="1" applyProtection="1">
      <protection locked="0"/>
    </xf>
    <xf numFmtId="4" fontId="6" fillId="2" borderId="5" xfId="0" applyNumberFormat="1" applyFont="1" applyFill="1" applyBorder="1" applyAlignment="1" applyProtection="1">
      <alignment horizontal="center" vertical="center"/>
      <protection locked="0"/>
    </xf>
    <xf numFmtId="4" fontId="6" fillId="2" borderId="3" xfId="0" applyNumberFormat="1" applyFont="1" applyFill="1" applyBorder="1" applyAlignment="1" applyProtection="1">
      <alignment horizontal="center" vertical="center"/>
      <protection locked="0"/>
    </xf>
    <xf numFmtId="49" fontId="6" fillId="2" borderId="5" xfId="0" applyNumberFormat="1" applyFont="1" applyFill="1" applyBorder="1" applyAlignment="1" applyProtection="1">
      <alignment horizontal="center" vertical="center"/>
      <protection locked="0"/>
    </xf>
    <xf numFmtId="0" fontId="12" fillId="2" borderId="4" xfId="0" applyNumberFormat="1" applyFont="1" applyFill="1" applyBorder="1" applyAlignment="1" applyProtection="1">
      <alignment horizontal="center" vertical="center"/>
      <protection locked="0"/>
    </xf>
    <xf numFmtId="179" fontId="6" fillId="2" borderId="4" xfId="0" applyNumberFormat="1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 applyProtection="1">
      <alignment horizontal="center"/>
      <protection locked="0"/>
    </xf>
    <xf numFmtId="0" fontId="27" fillId="2" borderId="4" xfId="0" applyFont="1" applyFill="1" applyBorder="1" applyAlignment="1" applyProtection="1">
      <alignment horizontal="center" vertical="center"/>
      <protection locked="0"/>
    </xf>
    <xf numFmtId="0" fontId="27" fillId="2" borderId="4" xfId="0" applyFont="1" applyFill="1" applyBorder="1" applyAlignment="1" applyProtection="1">
      <alignment horizontal="left" vertical="center" indent="2"/>
      <protection locked="0"/>
    </xf>
    <xf numFmtId="0" fontId="27" fillId="2" borderId="4" xfId="0" applyFont="1" applyFill="1" applyBorder="1" applyAlignment="1" applyProtection="1">
      <alignment horizontal="left" vertical="center"/>
      <protection locked="0"/>
    </xf>
    <xf numFmtId="0" fontId="28" fillId="2" borderId="4" xfId="5" applyFont="1" applyProtection="1">
      <alignment horizontal="left" vertical="center"/>
      <protection locked="0"/>
    </xf>
    <xf numFmtId="166" fontId="27" fillId="2" borderId="4" xfId="0" applyNumberFormat="1" applyFont="1" applyFill="1" applyBorder="1" applyAlignment="1" applyProtection="1">
      <alignment horizontal="center" vertical="center"/>
      <protection locked="0"/>
    </xf>
    <xf numFmtId="167" fontId="27" fillId="0" borderId="4" xfId="0" applyNumberFormat="1" applyFont="1" applyFill="1" applyBorder="1" applyAlignment="1" applyProtection="1">
      <alignment horizontal="center" vertical="center"/>
      <protection locked="0"/>
    </xf>
    <xf numFmtId="49" fontId="27" fillId="2" borderId="4" xfId="0" applyNumberFormat="1" applyFont="1" applyFill="1" applyBorder="1" applyAlignment="1" applyProtection="1">
      <alignment horizontal="center" vertical="center"/>
      <protection locked="0"/>
    </xf>
    <xf numFmtId="2" fontId="27" fillId="2" borderId="4" xfId="0" applyNumberFormat="1" applyFont="1" applyFill="1" applyBorder="1" applyAlignment="1" applyProtection="1">
      <alignment horizontal="center" vertical="center"/>
      <protection locked="0"/>
    </xf>
    <xf numFmtId="0" fontId="27" fillId="0" borderId="4" xfId="0" applyFont="1" applyBorder="1" applyAlignment="1" applyProtection="1">
      <alignment horizontal="center" vertical="center"/>
      <protection locked="0"/>
    </xf>
    <xf numFmtId="4" fontId="27" fillId="0" borderId="4" xfId="0" applyNumberFormat="1" applyFont="1" applyFill="1" applyBorder="1" applyAlignment="1" applyProtection="1">
      <alignment horizontal="center" vertical="center"/>
      <protection locked="0"/>
    </xf>
    <xf numFmtId="4" fontId="27" fillId="2" borderId="4" xfId="0" applyNumberFormat="1" applyFont="1" applyFill="1" applyBorder="1" applyAlignment="1" applyProtection="1">
      <alignment horizontal="center" vertical="center"/>
      <protection locked="0"/>
    </xf>
    <xf numFmtId="4" fontId="27" fillId="0" borderId="4" xfId="0" applyNumberFormat="1" applyFont="1" applyBorder="1" applyAlignment="1" applyProtection="1">
      <alignment horizontal="center" vertical="center"/>
      <protection locked="0"/>
    </xf>
    <xf numFmtId="168" fontId="27" fillId="2" borderId="4" xfId="0" applyNumberFormat="1" applyFont="1" applyFill="1" applyBorder="1" applyAlignment="1" applyProtection="1">
      <alignment horizontal="center" vertical="center"/>
      <protection locked="0"/>
    </xf>
    <xf numFmtId="169" fontId="27" fillId="0" borderId="4" xfId="0" applyNumberFormat="1" applyFont="1" applyBorder="1" applyAlignment="1" applyProtection="1">
      <alignment horizontal="center" vertical="center"/>
      <protection locked="0"/>
    </xf>
    <xf numFmtId="170" fontId="27" fillId="0" borderId="4" xfId="0" applyNumberFormat="1" applyFont="1" applyBorder="1" applyAlignment="1" applyProtection="1">
      <alignment horizontal="right" vertical="center" indent="1"/>
      <protection locked="0"/>
    </xf>
    <xf numFmtId="165" fontId="27" fillId="0" borderId="0" xfId="0" applyNumberFormat="1" applyFont="1" applyBorder="1" applyAlignment="1" applyProtection="1">
      <alignment horizontal="center" vertical="center"/>
      <protection locked="0"/>
    </xf>
    <xf numFmtId="165" fontId="27" fillId="0" borderId="0" xfId="0" applyNumberFormat="1" applyFont="1" applyBorder="1" applyAlignment="1" applyProtection="1">
      <alignment horizontal="left" vertical="center" indent="1"/>
      <protection locked="0"/>
    </xf>
    <xf numFmtId="49" fontId="27" fillId="2" borderId="9" xfId="0" applyNumberFormat="1" applyFont="1" applyFill="1" applyBorder="1" applyAlignment="1" applyProtection="1">
      <alignment horizontal="center" vertical="center"/>
      <protection locked="0"/>
    </xf>
    <xf numFmtId="0" fontId="27" fillId="2" borderId="7" xfId="0" applyFont="1" applyFill="1" applyBorder="1" applyAlignment="1" applyProtection="1">
      <alignment horizontal="left" vertical="center" indent="1"/>
      <protection locked="0"/>
    </xf>
    <xf numFmtId="0" fontId="27" fillId="2" borderId="4" xfId="0" applyNumberFormat="1" applyFont="1" applyFill="1" applyBorder="1" applyAlignment="1" applyProtection="1">
      <alignment horizontal="center" vertical="center"/>
      <protection locked="0"/>
    </xf>
    <xf numFmtId="2" fontId="27" fillId="0" borderId="4" xfId="0" applyNumberFormat="1" applyFont="1" applyBorder="1" applyAlignment="1" applyProtection="1">
      <alignment horizontal="center" vertical="center"/>
      <protection locked="0"/>
    </xf>
    <xf numFmtId="167" fontId="27" fillId="3" borderId="13" xfId="0" applyNumberFormat="1" applyFont="1" applyFill="1" applyBorder="1" applyAlignment="1" applyProtection="1">
      <alignment horizontal="left" vertical="center" indent="1"/>
      <protection locked="0"/>
    </xf>
    <xf numFmtId="167" fontId="27" fillId="2" borderId="4" xfId="0" applyNumberFormat="1" applyFont="1" applyFill="1" applyBorder="1" applyAlignment="1" applyProtection="1">
      <alignment horizontal="left" vertical="center"/>
      <protection locked="0"/>
    </xf>
    <xf numFmtId="174" fontId="27" fillId="2" borderId="4" xfId="0" applyNumberFormat="1" applyFont="1" applyFill="1" applyBorder="1" applyAlignment="1" applyProtection="1">
      <alignment horizontal="center" vertical="center"/>
      <protection locked="0"/>
    </xf>
    <xf numFmtId="176" fontId="27" fillId="0" borderId="4" xfId="0" applyNumberFormat="1" applyFont="1" applyFill="1" applyBorder="1" applyAlignment="1" applyProtection="1">
      <alignment horizontal="center" vertical="center"/>
      <protection locked="0"/>
    </xf>
    <xf numFmtId="0" fontId="27" fillId="5" borderId="4" xfId="0" applyFont="1" applyFill="1" applyBorder="1" applyAlignment="1" applyProtection="1">
      <alignment horizontal="center" vertical="center"/>
      <protection locked="0"/>
    </xf>
    <xf numFmtId="168" fontId="27" fillId="5" borderId="4" xfId="0" applyNumberFormat="1" applyFont="1" applyFill="1" applyBorder="1" applyAlignment="1" applyProtection="1">
      <alignment horizontal="center" vertical="center"/>
      <protection locked="0"/>
    </xf>
    <xf numFmtId="4" fontId="27" fillId="5" borderId="4" xfId="0" applyNumberFormat="1" applyFont="1" applyFill="1" applyBorder="1" applyAlignment="1" applyProtection="1">
      <alignment horizontal="right" vertical="center" indent="2"/>
      <protection locked="0"/>
    </xf>
    <xf numFmtId="167" fontId="27" fillId="5" borderId="4" xfId="0" applyNumberFormat="1" applyFont="1" applyFill="1" applyBorder="1" applyAlignment="1" applyProtection="1">
      <alignment horizontal="center" vertical="center"/>
      <protection locked="0"/>
    </xf>
    <xf numFmtId="2" fontId="27" fillId="5" borderId="4" xfId="0" applyNumberFormat="1" applyFont="1" applyFill="1" applyBorder="1" applyAlignment="1" applyProtection="1">
      <alignment horizontal="center" vertical="center"/>
      <protection locked="0"/>
    </xf>
    <xf numFmtId="4" fontId="27" fillId="5" borderId="16" xfId="0" applyNumberFormat="1" applyFont="1" applyFill="1" applyBorder="1" applyAlignment="1" applyProtection="1">
      <alignment horizontal="right" vertical="center" indent="3"/>
      <protection locked="0"/>
    </xf>
    <xf numFmtId="2" fontId="27" fillId="5" borderId="3" xfId="0" applyNumberFormat="1" applyFont="1" applyFill="1" applyBorder="1" applyAlignment="1" applyProtection="1">
      <alignment horizontal="center" vertical="center"/>
      <protection locked="0"/>
    </xf>
    <xf numFmtId="177" fontId="27" fillId="5" borderId="4" xfId="0" applyNumberFormat="1" applyFont="1" applyFill="1" applyBorder="1" applyAlignment="1" applyProtection="1">
      <alignment horizontal="center" vertical="center"/>
      <protection locked="0"/>
    </xf>
    <xf numFmtId="2" fontId="27" fillId="5" borderId="4" xfId="0" applyNumberFormat="1" applyFont="1" applyFill="1" applyBorder="1" applyAlignment="1" applyProtection="1">
      <alignment horizontal="right" vertical="center" indent="2"/>
      <protection locked="0"/>
    </xf>
    <xf numFmtId="0" fontId="27" fillId="2" borderId="0" xfId="0" applyFont="1" applyFill="1" applyBorder="1" applyProtection="1">
      <protection locked="0"/>
    </xf>
    <xf numFmtId="0" fontId="27" fillId="2" borderId="10" xfId="0" applyFont="1" applyFill="1" applyBorder="1" applyAlignment="1" applyProtection="1">
      <alignment horizontal="center"/>
      <protection locked="0"/>
    </xf>
    <xf numFmtId="0" fontId="27" fillId="2" borderId="4" xfId="0" applyFont="1" applyFill="1" applyBorder="1" applyAlignment="1" applyProtection="1">
      <alignment horizontal="center"/>
      <protection locked="0"/>
    </xf>
    <xf numFmtId="176" fontId="27" fillId="2" borderId="4" xfId="0" applyNumberFormat="1" applyFont="1" applyFill="1" applyBorder="1" applyAlignment="1" applyProtection="1">
      <alignment horizontal="center"/>
      <protection locked="0"/>
    </xf>
    <xf numFmtId="174" fontId="27" fillId="2" borderId="11" xfId="0" applyNumberFormat="1" applyFont="1" applyFill="1" applyBorder="1" applyAlignment="1" applyProtection="1">
      <alignment horizontal="center" vertical="center"/>
      <protection locked="0"/>
    </xf>
    <xf numFmtId="0" fontId="26" fillId="0" borderId="0" xfId="0" applyFont="1" applyFill="1" applyBorder="1" applyProtection="1">
      <protection locked="0"/>
    </xf>
    <xf numFmtId="14" fontId="29" fillId="0" borderId="24" xfId="0" applyNumberFormat="1" applyFont="1" applyFill="1" applyBorder="1" applyAlignment="1" applyProtection="1">
      <alignment horizontal="center" vertical="center"/>
      <protection locked="0"/>
    </xf>
    <xf numFmtId="181" fontId="29" fillId="0" borderId="0" xfId="0" applyNumberFormat="1" applyFont="1" applyFill="1" applyBorder="1" applyAlignment="1" applyProtection="1">
      <alignment horizontal="center" vertical="center"/>
      <protection locked="0"/>
    </xf>
    <xf numFmtId="14" fontId="29" fillId="0" borderId="29" xfId="0" applyNumberFormat="1" applyFont="1" applyFill="1" applyBorder="1" applyAlignment="1" applyProtection="1">
      <alignment horizontal="center" vertical="center"/>
      <protection locked="0"/>
    </xf>
    <xf numFmtId="0" fontId="29" fillId="0" borderId="0" xfId="0" applyFont="1" applyFill="1" applyBorder="1" applyAlignment="1" applyProtection="1">
      <alignment horizontal="left" vertical="center"/>
      <protection locked="0"/>
    </xf>
    <xf numFmtId="0" fontId="26" fillId="0" borderId="0" xfId="0" applyFont="1" applyProtection="1">
      <protection locked="0"/>
    </xf>
    <xf numFmtId="0" fontId="26" fillId="0" borderId="0" xfId="0" applyFont="1" applyBorder="1" applyProtection="1">
      <protection locked="0"/>
    </xf>
    <xf numFmtId="0" fontId="23" fillId="2" borderId="4" xfId="1" applyFill="1" applyBorder="1" applyAlignment="1" applyProtection="1">
      <alignment horizontal="left" vertical="center"/>
      <protection locked="0"/>
    </xf>
    <xf numFmtId="49" fontId="6" fillId="5" borderId="3" xfId="0" applyNumberFormat="1" applyFont="1" applyFill="1" applyBorder="1" applyAlignment="1" applyProtection="1">
      <alignment horizontal="center" vertical="center"/>
      <protection locked="0"/>
    </xf>
    <xf numFmtId="49" fontId="6" fillId="0" borderId="4" xfId="0" applyNumberFormat="1" applyFont="1" applyBorder="1" applyAlignment="1" applyProtection="1">
      <alignment horizontal="center" vertical="center"/>
      <protection locked="0"/>
    </xf>
    <xf numFmtId="2" fontId="6" fillId="0" borderId="4" xfId="0" applyNumberFormat="1" applyFont="1" applyBorder="1" applyAlignment="1" applyProtection="1">
      <alignment horizontal="center" vertical="center"/>
      <protection locked="0"/>
    </xf>
    <xf numFmtId="49" fontId="6" fillId="3" borderId="22" xfId="0" applyNumberFormat="1" applyFont="1" applyFill="1" applyBorder="1" applyAlignment="1" applyProtection="1">
      <alignment horizontal="center" vertical="center"/>
      <protection locked="0"/>
    </xf>
    <xf numFmtId="49" fontId="6" fillId="0" borderId="9" xfId="0" applyNumberFormat="1" applyFont="1" applyBorder="1" applyAlignment="1" applyProtection="1">
      <alignment horizontal="center" vertical="center"/>
      <protection locked="0"/>
    </xf>
    <xf numFmtId="0" fontId="6" fillId="0" borderId="7" xfId="0" applyFont="1" applyBorder="1" applyAlignment="1" applyProtection="1">
      <alignment horizontal="left" vertical="center" indent="1"/>
      <protection locked="0"/>
    </xf>
    <xf numFmtId="167" fontId="6" fillId="0" borderId="4" xfId="0" applyNumberFormat="1" applyFont="1" applyBorder="1" applyAlignment="1" applyProtection="1">
      <alignment horizontal="center" vertical="center"/>
      <protection locked="0"/>
    </xf>
    <xf numFmtId="168" fontId="6" fillId="0" borderId="4" xfId="0" applyNumberFormat="1" applyFont="1" applyBorder="1" applyAlignment="1" applyProtection="1">
      <alignment horizontal="center" vertical="center"/>
      <protection locked="0"/>
    </xf>
    <xf numFmtId="181" fontId="15" fillId="0" borderId="0" xfId="0" applyNumberFormat="1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Border="1" applyAlignment="1" applyProtection="1">
      <alignment horizontal="left" vertical="center"/>
      <protection locked="0"/>
    </xf>
    <xf numFmtId="0" fontId="6" fillId="0" borderId="4" xfId="0" applyFont="1" applyBorder="1" applyAlignment="1" applyProtection="1">
      <alignment horizontal="left" vertical="center" indent="2"/>
      <protection locked="0"/>
    </xf>
    <xf numFmtId="166" fontId="6" fillId="0" borderId="4" xfId="0" applyNumberFormat="1" applyFont="1" applyBorder="1" applyAlignment="1" applyProtection="1">
      <alignment horizontal="left" vertical="center"/>
      <protection locked="0"/>
    </xf>
    <xf numFmtId="171" fontId="6" fillId="2" borderId="4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0" fontId="0" fillId="0" borderId="20" xfId="0" applyFill="1" applyBorder="1" applyProtection="1">
      <protection locked="0"/>
    </xf>
    <xf numFmtId="180" fontId="0" fillId="0" borderId="0" xfId="0" applyNumberFormat="1" applyFill="1" applyBorder="1" applyProtection="1">
      <protection locked="0"/>
    </xf>
    <xf numFmtId="178" fontId="6" fillId="0" borderId="4" xfId="0" applyNumberFormat="1" applyFont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 applyProtection="1">
      <alignment horizontal="center" vertical="center"/>
      <protection locked="0"/>
    </xf>
    <xf numFmtId="4" fontId="6" fillId="2" borderId="4" xfId="0" applyNumberFormat="1" applyFont="1" applyFill="1" applyBorder="1" applyAlignment="1" applyProtection="1">
      <alignment horizontal="center" vertical="center"/>
    </xf>
    <xf numFmtId="4" fontId="6" fillId="0" borderId="4" xfId="0" applyNumberFormat="1" applyFont="1" applyFill="1" applyBorder="1" applyAlignment="1" applyProtection="1">
      <alignment horizontal="center" vertical="center"/>
    </xf>
    <xf numFmtId="170" fontId="6" fillId="0" borderId="4" xfId="0" applyNumberFormat="1" applyFont="1" applyBorder="1" applyAlignment="1" applyProtection="1">
      <alignment horizontal="right" vertical="center" indent="1"/>
    </xf>
    <xf numFmtId="0" fontId="6" fillId="5" borderId="4" xfId="0" applyFont="1" applyFill="1" applyBorder="1" applyAlignment="1" applyProtection="1">
      <alignment horizontal="center" vertical="center"/>
    </xf>
    <xf numFmtId="168" fontId="6" fillId="5" borderId="4" xfId="0" applyNumberFormat="1" applyFont="1" applyFill="1" applyBorder="1" applyAlignment="1" applyProtection="1">
      <alignment horizontal="center" vertical="center"/>
    </xf>
    <xf numFmtId="4" fontId="6" fillId="5" borderId="4" xfId="0" applyNumberFormat="1" applyFont="1" applyFill="1" applyBorder="1" applyAlignment="1" applyProtection="1">
      <alignment horizontal="right" vertical="center" indent="2"/>
    </xf>
    <xf numFmtId="2" fontId="6" fillId="5" borderId="3" xfId="0" applyNumberFormat="1" applyFont="1" applyFill="1" applyBorder="1" applyAlignment="1" applyProtection="1">
      <alignment horizontal="center" vertical="center"/>
    </xf>
    <xf numFmtId="2" fontId="14" fillId="5" borderId="4" xfId="0" applyNumberFormat="1" applyFont="1" applyFill="1" applyBorder="1" applyAlignment="1" applyProtection="1">
      <alignment horizontal="right" vertical="center" indent="2"/>
    </xf>
    <xf numFmtId="0" fontId="6" fillId="2" borderId="10" xfId="0" applyFont="1" applyFill="1" applyBorder="1" applyAlignment="1" applyProtection="1">
      <alignment horizontal="center"/>
    </xf>
    <xf numFmtId="0" fontId="6" fillId="2" borderId="4" xfId="0" applyFont="1" applyFill="1" applyBorder="1" applyAlignment="1" applyProtection="1">
      <alignment horizontal="center"/>
    </xf>
    <xf numFmtId="176" fontId="6" fillId="2" borderId="4" xfId="0" applyNumberFormat="1" applyFont="1" applyFill="1" applyBorder="1" applyAlignment="1" applyProtection="1">
      <alignment horizontal="center"/>
    </xf>
    <xf numFmtId="174" fontId="6" fillId="2" borderId="11" xfId="0" applyNumberFormat="1" applyFont="1" applyFill="1" applyBorder="1" applyAlignment="1" applyProtection="1">
      <alignment horizontal="center" vertical="center"/>
    </xf>
    <xf numFmtId="176" fontId="6" fillId="0" borderId="4" xfId="0" applyNumberFormat="1" applyFont="1" applyFill="1" applyBorder="1" applyAlignment="1" applyProtection="1">
      <alignment horizontal="center" vertical="center"/>
    </xf>
    <xf numFmtId="2" fontId="14" fillId="5" borderId="16" xfId="0" applyNumberFormat="1" applyFont="1" applyFill="1" applyBorder="1" applyAlignment="1" applyProtection="1">
      <alignment horizontal="right" vertical="center" indent="3"/>
    </xf>
    <xf numFmtId="1" fontId="33" fillId="6" borderId="4" xfId="0" applyNumberFormat="1" applyFont="1" applyFill="1" applyBorder="1" applyAlignment="1" applyProtection="1">
      <alignment horizontal="right" vertical="center"/>
    </xf>
    <xf numFmtId="169" fontId="6" fillId="0" borderId="4" xfId="0" applyNumberFormat="1" applyFont="1" applyBorder="1" applyAlignment="1" applyProtection="1">
      <alignment horizontal="center" vertical="center"/>
    </xf>
    <xf numFmtId="49" fontId="6" fillId="5" borderId="3" xfId="0" applyNumberFormat="1" applyFont="1" applyFill="1" applyBorder="1" applyAlignment="1" applyProtection="1">
      <alignment horizontal="center" vertical="center"/>
    </xf>
    <xf numFmtId="4" fontId="6" fillId="2" borderId="5" xfId="0" applyNumberFormat="1" applyFont="1" applyFill="1" applyBorder="1" applyAlignment="1" applyProtection="1">
      <alignment horizontal="center" vertical="center"/>
    </xf>
    <xf numFmtId="1" fontId="40" fillId="0" borderId="12" xfId="9" applyFont="1" applyFill="1" applyBorder="1" applyProtection="1">
      <alignment horizontal="center" vertical="center"/>
      <protection locked="0"/>
    </xf>
    <xf numFmtId="1" fontId="40" fillId="0" borderId="0" xfId="9" applyFont="1" applyFill="1" applyBorder="1" applyProtection="1">
      <alignment horizontal="center" vertical="center"/>
      <protection locked="0"/>
    </xf>
    <xf numFmtId="1" fontId="40" fillId="0" borderId="20" xfId="9" applyFont="1" applyFill="1" applyBorder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6" borderId="8" xfId="0" applyFill="1" applyBorder="1" applyAlignment="1">
      <alignment horizontal="right" vertical="center"/>
    </xf>
    <xf numFmtId="0" fontId="0" fillId="0" borderId="8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6" borderId="32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4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14" fontId="0" fillId="0" borderId="31" xfId="0" applyNumberFormat="1" applyFill="1" applyBorder="1" applyAlignment="1">
      <alignment horizontal="center" vertical="center"/>
    </xf>
    <xf numFmtId="0" fontId="43" fillId="0" borderId="8" xfId="0" applyFont="1" applyBorder="1" applyAlignment="1" applyProtection="1">
      <alignment horizontal="right" vertical="center"/>
      <protection locked="0"/>
    </xf>
    <xf numFmtId="0" fontId="43" fillId="0" borderId="8" xfId="0" applyFont="1" applyBorder="1" applyAlignment="1" applyProtection="1">
      <alignment horizontal="right" vertical="center"/>
    </xf>
    <xf numFmtId="0" fontId="45" fillId="2" borderId="4" xfId="0" applyFont="1" applyFill="1" applyBorder="1" applyAlignment="1" applyProtection="1">
      <alignment horizontal="center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1" fontId="3" fillId="0" borderId="6" xfId="7" applyNumberFormat="1" applyFill="1" applyBorder="1" applyAlignment="1" applyProtection="1">
      <alignment horizontal="center" vertical="center"/>
      <protection locked="0"/>
    </xf>
    <xf numFmtId="1" fontId="6" fillId="2" borderId="2" xfId="0" applyNumberFormat="1" applyFont="1" applyFill="1" applyBorder="1" applyAlignment="1" applyProtection="1">
      <alignment horizontal="center" vertical="center"/>
      <protection locked="0"/>
    </xf>
    <xf numFmtId="175" fontId="0" fillId="0" borderId="8" xfId="0" applyNumberFormat="1" applyFont="1" applyFill="1" applyBorder="1" applyAlignment="1" applyProtection="1">
      <alignment horizontal="center" vertical="center"/>
      <protection locked="0"/>
    </xf>
    <xf numFmtId="1" fontId="48" fillId="0" borderId="34" xfId="0" applyNumberFormat="1" applyFont="1" applyBorder="1" applyAlignment="1" applyProtection="1">
      <alignment horizontal="right" vertical="center"/>
    </xf>
    <xf numFmtId="46" fontId="0" fillId="0" borderId="8" xfId="0" applyNumberFormat="1" applyFont="1" applyBorder="1" applyAlignment="1" applyProtection="1">
      <alignment horizontal="center" vertical="center"/>
    </xf>
    <xf numFmtId="46" fontId="0" fillId="0" borderId="32" xfId="0" applyNumberFormat="1" applyFont="1" applyBorder="1" applyAlignment="1" applyProtection="1">
      <alignment horizontal="center" vertical="center"/>
      <protection locked="0"/>
    </xf>
    <xf numFmtId="46" fontId="0" fillId="0" borderId="8" xfId="0" applyNumberFormat="1" applyFont="1" applyBorder="1" applyAlignment="1" applyProtection="1">
      <alignment horizontal="center" vertical="center"/>
      <protection locked="0"/>
    </xf>
    <xf numFmtId="46" fontId="0" fillId="0" borderId="32" xfId="0" applyNumberFormat="1" applyFont="1" applyFill="1" applyBorder="1" applyAlignment="1" applyProtection="1">
      <alignment horizontal="center" vertical="center"/>
      <protection locked="0"/>
    </xf>
    <xf numFmtId="46" fontId="46" fillId="0" borderId="32" xfId="0" applyNumberFormat="1" applyFont="1" applyBorder="1" applyAlignment="1" applyProtection="1">
      <alignment horizontal="center" vertical="center"/>
      <protection locked="0"/>
    </xf>
    <xf numFmtId="46" fontId="46" fillId="0" borderId="8" xfId="0" applyNumberFormat="1" applyFont="1" applyBorder="1" applyAlignment="1" applyProtection="1">
      <alignment horizontal="center" vertical="center"/>
      <protection locked="0"/>
    </xf>
    <xf numFmtId="46" fontId="0" fillId="0" borderId="35" xfId="0" applyNumberFormat="1" applyFont="1" applyFill="1" applyBorder="1" applyAlignment="1" applyProtection="1">
      <alignment horizontal="center" vertical="center"/>
      <protection locked="0"/>
    </xf>
    <xf numFmtId="46" fontId="0" fillId="0" borderId="35" xfId="0" applyNumberFormat="1" applyFont="1" applyBorder="1" applyAlignment="1" applyProtection="1">
      <alignment horizontal="center" vertical="center"/>
      <protection locked="0"/>
    </xf>
    <xf numFmtId="46" fontId="0" fillId="0" borderId="34" xfId="0" applyNumberFormat="1" applyFont="1" applyFill="1" applyBorder="1" applyAlignment="1" applyProtection="1">
      <alignment horizontal="center" vertical="center"/>
      <protection locked="0"/>
    </xf>
    <xf numFmtId="46" fontId="0" fillId="0" borderId="0" xfId="0" applyNumberFormat="1" applyFill="1" applyBorder="1" applyProtection="1">
      <protection locked="0"/>
    </xf>
    <xf numFmtId="46" fontId="0" fillId="0" borderId="0" xfId="0" applyNumberFormat="1" applyProtection="1">
      <protection locked="0"/>
    </xf>
    <xf numFmtId="0" fontId="49" fillId="0" borderId="0" xfId="0" applyFont="1" applyAlignment="1" applyProtection="1">
      <alignment horizontal="left" vertical="center"/>
      <protection locked="0"/>
    </xf>
    <xf numFmtId="0" fontId="41" fillId="0" borderId="0" xfId="0" applyFont="1" applyAlignment="1" applyProtection="1">
      <alignment horizontal="right" vertical="center"/>
      <protection locked="0"/>
    </xf>
    <xf numFmtId="0" fontId="41" fillId="0" borderId="0" xfId="0" applyFont="1" applyAlignment="1" applyProtection="1">
      <alignment horizontal="right" vertical="center"/>
    </xf>
    <xf numFmtId="46" fontId="47" fillId="0" borderId="34" xfId="9" applyNumberFormat="1" applyFont="1" applyFill="1" applyBorder="1" applyAlignment="1" applyProtection="1">
      <alignment horizontal="right" vertical="center"/>
    </xf>
    <xf numFmtId="46" fontId="47" fillId="0" borderId="37" xfId="9" applyNumberFormat="1" applyFont="1" applyFill="1" applyBorder="1" applyAlignment="1" applyProtection="1">
      <alignment vertical="center"/>
    </xf>
    <xf numFmtId="46" fontId="47" fillId="0" borderId="8" xfId="9" applyNumberFormat="1" applyFont="1" applyFill="1" applyBorder="1" applyAlignment="1" applyProtection="1">
      <alignment vertical="center"/>
    </xf>
    <xf numFmtId="0" fontId="23" fillId="2" borderId="0" xfId="5" applyBorder="1" applyProtection="1">
      <alignment horizontal="left" vertical="center"/>
      <protection locked="0"/>
    </xf>
    <xf numFmtId="0" fontId="43" fillId="0" borderId="4" xfId="0" applyFont="1" applyBorder="1" applyAlignment="1" applyProtection="1">
      <alignment horizontal="right" vertical="center"/>
      <protection locked="0"/>
    </xf>
    <xf numFmtId="0" fontId="6" fillId="2" borderId="12" xfId="0" applyFont="1" applyFill="1" applyBorder="1" applyAlignment="1" applyProtection="1">
      <alignment horizontal="center" vertical="center"/>
      <protection locked="0"/>
    </xf>
    <xf numFmtId="0" fontId="44" fillId="0" borderId="4" xfId="0" applyFont="1" applyBorder="1" applyAlignment="1" applyProtection="1">
      <alignment horizontal="right" vertical="center"/>
    </xf>
    <xf numFmtId="1" fontId="40" fillId="0" borderId="37" xfId="9" applyFont="1" applyFill="1" applyBorder="1" applyProtection="1">
      <alignment horizontal="center" vertical="center"/>
      <protection locked="0"/>
    </xf>
    <xf numFmtId="0" fontId="44" fillId="0" borderId="8" xfId="0" applyFont="1" applyBorder="1" applyAlignment="1" applyProtection="1">
      <alignment horizontal="center" vertical="center"/>
    </xf>
    <xf numFmtId="0" fontId="50" fillId="0" borderId="0" xfId="12" applyFont="1" applyProtection="1">
      <protection locked="0"/>
    </xf>
    <xf numFmtId="0" fontId="51" fillId="0" borderId="0" xfId="12" applyFont="1" applyFill="1" applyAlignment="1" applyProtection="1">
      <alignment vertical="center"/>
    </xf>
    <xf numFmtId="0" fontId="21" fillId="0" borderId="0" xfId="12" applyFill="1" applyProtection="1">
      <protection locked="0"/>
    </xf>
    <xf numFmtId="0" fontId="50" fillId="0" borderId="0" xfId="12" applyFont="1" applyFill="1" applyProtection="1">
      <protection locked="0"/>
    </xf>
    <xf numFmtId="183" fontId="50" fillId="0" borderId="0" xfId="12" applyNumberFormat="1" applyFont="1" applyFill="1" applyAlignment="1" applyProtection="1">
      <alignment horizontal="right" vertical="center"/>
      <protection locked="0"/>
    </xf>
    <xf numFmtId="0" fontId="2" fillId="0" borderId="0" xfId="12" applyFont="1" applyFill="1" applyAlignment="1" applyProtection="1">
      <alignment horizontal="left" indent="1"/>
      <protection locked="0"/>
    </xf>
    <xf numFmtId="0" fontId="52" fillId="0" borderId="0" xfId="12" applyFont="1" applyFill="1" applyAlignment="1" applyProtection="1">
      <alignment horizontal="left" indent="1"/>
      <protection locked="0"/>
    </xf>
    <xf numFmtId="0" fontId="53" fillId="0" borderId="0" xfId="12" applyFont="1" applyFill="1" applyBorder="1" applyAlignment="1" applyProtection="1">
      <alignment horizontal="center" vertical="top"/>
      <protection locked="0"/>
    </xf>
    <xf numFmtId="0" fontId="54" fillId="0" borderId="0" xfId="12" applyFont="1" applyFill="1" applyAlignment="1" applyProtection="1">
      <alignment horizontal="right"/>
      <protection locked="0"/>
    </xf>
    <xf numFmtId="49" fontId="55" fillId="0" borderId="0" xfId="12" applyNumberFormat="1" applyFont="1" applyFill="1" applyAlignment="1" applyProtection="1">
      <alignment horizontal="left" indent="1"/>
      <protection locked="0"/>
    </xf>
    <xf numFmtId="49" fontId="52" fillId="0" borderId="0" xfId="12" applyNumberFormat="1" applyFont="1" applyFill="1" applyProtection="1">
      <protection locked="0"/>
    </xf>
    <xf numFmtId="178" fontId="56" fillId="0" borderId="0" xfId="12" applyNumberFormat="1" applyFont="1" applyFill="1" applyBorder="1" applyAlignment="1" applyProtection="1">
      <alignment horizontal="center"/>
      <protection locked="0"/>
    </xf>
    <xf numFmtId="0" fontId="57" fillId="0" borderId="0" xfId="12" applyFont="1" applyFill="1" applyAlignment="1" applyProtection="1">
      <alignment horizontal="right"/>
      <protection locked="0"/>
    </xf>
    <xf numFmtId="0" fontId="56" fillId="0" borderId="0" xfId="12" applyFont="1" applyFill="1" applyBorder="1" applyAlignment="1" applyProtection="1">
      <alignment horizontal="center"/>
      <protection locked="0"/>
    </xf>
    <xf numFmtId="172" fontId="56" fillId="0" borderId="0" xfId="12" applyNumberFormat="1" applyFont="1" applyFill="1" applyBorder="1" applyAlignment="1" applyProtection="1">
      <alignment horizontal="center" vertical="center"/>
      <protection locked="0"/>
    </xf>
    <xf numFmtId="0" fontId="58" fillId="0" borderId="0" xfId="12" quotePrefix="1" applyFont="1" applyFill="1" applyBorder="1" applyAlignment="1" applyProtection="1">
      <protection locked="0"/>
    </xf>
    <xf numFmtId="0" fontId="55" fillId="0" borderId="0" xfId="12" applyFont="1" applyFill="1" applyAlignment="1" applyProtection="1">
      <alignment horizontal="left" indent="1"/>
      <protection locked="0"/>
    </xf>
    <xf numFmtId="0" fontId="58" fillId="0" borderId="0" xfId="12" applyFont="1" applyFill="1" applyBorder="1" applyAlignment="1" applyProtection="1">
      <protection locked="0"/>
    </xf>
    <xf numFmtId="0" fontId="50" fillId="12" borderId="0" xfId="12" applyFont="1" applyFill="1" applyBorder="1" applyProtection="1">
      <protection locked="0"/>
    </xf>
    <xf numFmtId="0" fontId="50" fillId="0" borderId="0" xfId="12" applyFont="1" applyFill="1" applyBorder="1" applyProtection="1">
      <protection locked="0"/>
    </xf>
    <xf numFmtId="184" fontId="59" fillId="0" borderId="0" xfId="12" applyNumberFormat="1" applyFont="1" applyFill="1" applyBorder="1" applyAlignment="1" applyProtection="1">
      <alignment vertical="top"/>
      <protection locked="0"/>
    </xf>
    <xf numFmtId="0" fontId="58" fillId="0" borderId="0" xfId="12" applyFont="1" applyFill="1" applyBorder="1" applyAlignment="1" applyProtection="1">
      <alignment horizontal="left"/>
      <protection locked="0"/>
    </xf>
    <xf numFmtId="0" fontId="60" fillId="0" borderId="0" xfId="12" applyFont="1" applyFill="1" applyBorder="1" applyAlignment="1" applyProtection="1">
      <alignment horizontal="left"/>
      <protection locked="0"/>
    </xf>
    <xf numFmtId="0" fontId="61" fillId="0" borderId="0" xfId="12" applyFont="1" applyFill="1" applyAlignment="1" applyProtection="1">
      <alignment horizontal="center" vertical="center"/>
      <protection locked="0"/>
    </xf>
    <xf numFmtId="0" fontId="21" fillId="0" borderId="0" xfId="12" applyFont="1" applyFill="1" applyBorder="1" applyAlignment="1" applyProtection="1">
      <alignment vertical="center"/>
      <protection locked="0"/>
    </xf>
    <xf numFmtId="185" fontId="24" fillId="0" borderId="0" xfId="12" applyNumberFormat="1" applyFont="1" applyFill="1" applyBorder="1" applyAlignment="1" applyProtection="1">
      <alignment vertical="center"/>
    </xf>
    <xf numFmtId="0" fontId="50" fillId="0" borderId="0" xfId="12" applyFont="1" applyFill="1" applyAlignment="1" applyProtection="1">
      <alignment horizontal="center" vertical="center"/>
      <protection locked="0"/>
    </xf>
    <xf numFmtId="0" fontId="61" fillId="0" borderId="0" xfId="12" applyFont="1" applyAlignment="1" applyProtection="1">
      <alignment horizontal="center" vertical="center"/>
      <protection locked="0"/>
    </xf>
    <xf numFmtId="0" fontId="52" fillId="0" borderId="0" xfId="12" applyNumberFormat="1" applyFont="1" applyFill="1" applyAlignment="1" applyProtection="1">
      <alignment horizontal="left"/>
    </xf>
    <xf numFmtId="0" fontId="21" fillId="0" borderId="0" xfId="12" applyFont="1" applyFill="1" applyBorder="1" applyAlignment="1" applyProtection="1">
      <alignment horizontal="left" vertical="center" indent="1"/>
      <protection locked="0"/>
    </xf>
    <xf numFmtId="0" fontId="62" fillId="0" borderId="0" xfId="12" applyFont="1" applyFill="1" applyBorder="1" applyAlignment="1" applyProtection="1">
      <alignment vertical="center"/>
    </xf>
    <xf numFmtId="0" fontId="63" fillId="0" borderId="0" xfId="12" applyFont="1" applyFill="1" applyBorder="1" applyAlignment="1" applyProtection="1">
      <alignment horizontal="right" vertical="center" indent="1"/>
      <protection locked="0"/>
    </xf>
    <xf numFmtId="0" fontId="61" fillId="0" borderId="0" xfId="12" applyFont="1" applyFill="1" applyBorder="1" applyAlignment="1" applyProtection="1">
      <alignment horizontal="center" vertical="center"/>
      <protection locked="0"/>
    </xf>
    <xf numFmtId="0" fontId="50" fillId="0" borderId="0" xfId="12" applyFont="1" applyFill="1" applyBorder="1" applyAlignment="1" applyProtection="1">
      <alignment horizontal="center" vertical="center"/>
      <protection locked="0"/>
    </xf>
    <xf numFmtId="0" fontId="63" fillId="0" borderId="40" xfId="12" applyFont="1" applyFill="1" applyBorder="1" applyAlignment="1" applyProtection="1">
      <alignment horizontal="right" vertical="center" indent="1"/>
      <protection locked="0"/>
    </xf>
    <xf numFmtId="0" fontId="63" fillId="0" borderId="41" xfId="12" applyFont="1" applyFill="1" applyBorder="1" applyAlignment="1" applyProtection="1">
      <alignment horizontal="right" vertical="center" indent="1"/>
      <protection locked="0"/>
    </xf>
    <xf numFmtId="0" fontId="21" fillId="0" borderId="41" xfId="12" applyFont="1" applyFill="1" applyBorder="1" applyAlignment="1" applyProtection="1">
      <alignment horizontal="left" vertical="center" indent="1"/>
      <protection locked="0"/>
    </xf>
    <xf numFmtId="0" fontId="64" fillId="13" borderId="43" xfId="12" applyFont="1" applyFill="1" applyBorder="1" applyAlignment="1" applyProtection="1">
      <alignment horizontal="center" vertical="center"/>
      <protection locked="0"/>
    </xf>
    <xf numFmtId="0" fontId="64" fillId="13" borderId="44" xfId="12" applyFont="1" applyFill="1" applyBorder="1" applyAlignment="1" applyProtection="1">
      <alignment horizontal="left" vertical="center"/>
      <protection locked="0"/>
    </xf>
    <xf numFmtId="0" fontId="64" fillId="13" borderId="45" xfId="12" applyFont="1" applyFill="1" applyBorder="1" applyAlignment="1" applyProtection="1">
      <alignment horizontal="center" vertical="center"/>
      <protection locked="0"/>
    </xf>
    <xf numFmtId="0" fontId="64" fillId="13" borderId="46" xfId="12" applyFont="1" applyFill="1" applyBorder="1" applyAlignment="1" applyProtection="1">
      <alignment horizontal="center" vertical="center"/>
      <protection locked="0"/>
    </xf>
    <xf numFmtId="0" fontId="65" fillId="13" borderId="0" xfId="12" applyFont="1" applyFill="1" applyBorder="1" applyAlignment="1" applyProtection="1">
      <alignment horizontal="left" vertical="center" indent="1"/>
      <protection locked="0"/>
    </xf>
    <xf numFmtId="0" fontId="65" fillId="13" borderId="0" xfId="12" applyFont="1" applyFill="1" applyBorder="1" applyAlignment="1" applyProtection="1">
      <alignment horizontal="left" vertical="center"/>
      <protection locked="0"/>
    </xf>
    <xf numFmtId="0" fontId="65" fillId="13" borderId="0" xfId="12" applyFont="1" applyFill="1" applyBorder="1" applyAlignment="1" applyProtection="1">
      <alignment horizontal="center" vertical="center"/>
      <protection locked="0"/>
    </xf>
    <xf numFmtId="186" fontId="56" fillId="0" borderId="47" xfId="12" applyNumberFormat="1" applyFont="1" applyBorder="1" applyAlignment="1" applyProtection="1">
      <alignment horizontal="left" vertical="center" indent="1"/>
    </xf>
    <xf numFmtId="0" fontId="56" fillId="0" borderId="48" xfId="12" applyFont="1" applyBorder="1" applyAlignment="1" applyProtection="1">
      <alignment horizontal="left" vertical="center"/>
      <protection locked="0"/>
    </xf>
    <xf numFmtId="181" fontId="56" fillId="0" borderId="49" xfId="12" applyNumberFormat="1" applyFont="1" applyBorder="1" applyAlignment="1" applyProtection="1">
      <alignment horizontal="center" vertical="center"/>
    </xf>
    <xf numFmtId="181" fontId="56" fillId="0" borderId="50" xfId="12" applyNumberFormat="1" applyFont="1" applyBorder="1" applyAlignment="1" applyProtection="1">
      <alignment horizontal="right" vertical="center" indent="1"/>
    </xf>
    <xf numFmtId="187" fontId="66" fillId="0" borderId="0" xfId="12" applyNumberFormat="1" applyFont="1" applyAlignment="1" applyProtection="1">
      <alignment horizontal="right"/>
      <protection locked="0"/>
    </xf>
    <xf numFmtId="182" fontId="50" fillId="0" borderId="0" xfId="12" applyNumberFormat="1" applyFont="1" applyProtection="1">
      <protection locked="0"/>
    </xf>
    <xf numFmtId="185" fontId="56" fillId="0" borderId="51" xfId="12" applyNumberFormat="1" applyFont="1" applyBorder="1" applyAlignment="1" applyProtection="1">
      <alignment horizontal="left" vertical="center" indent="1"/>
    </xf>
    <xf numFmtId="0" fontId="56" fillId="0" borderId="0" xfId="12" applyFont="1" applyBorder="1" applyAlignment="1" applyProtection="1">
      <alignment horizontal="left" vertical="center"/>
      <protection locked="0"/>
    </xf>
    <xf numFmtId="185" fontId="56" fillId="0" borderId="53" xfId="12" applyNumberFormat="1" applyFont="1" applyBorder="1" applyAlignment="1" applyProtection="1">
      <alignment horizontal="right" vertical="center" indent="1"/>
    </xf>
    <xf numFmtId="185" fontId="50" fillId="0" borderId="0" xfId="12" applyNumberFormat="1" applyFont="1" applyProtection="1">
      <protection locked="0"/>
    </xf>
    <xf numFmtId="186" fontId="56" fillId="0" borderId="51" xfId="12" applyNumberFormat="1" applyFont="1" applyBorder="1" applyAlignment="1" applyProtection="1">
      <alignment horizontal="left" vertical="center" indent="1"/>
    </xf>
    <xf numFmtId="188" fontId="50" fillId="0" borderId="0" xfId="12" applyNumberFormat="1" applyFont="1" applyProtection="1">
      <protection locked="0"/>
    </xf>
    <xf numFmtId="181" fontId="56" fillId="0" borderId="52" xfId="12" applyNumberFormat="1" applyFont="1" applyBorder="1" applyAlignment="1" applyProtection="1">
      <alignment horizontal="center" vertical="center"/>
      <protection locked="0"/>
    </xf>
    <xf numFmtId="0" fontId="21" fillId="0" borderId="0" xfId="12" applyProtection="1">
      <protection locked="0"/>
    </xf>
    <xf numFmtId="189" fontId="50" fillId="0" borderId="0" xfId="12" applyNumberFormat="1" applyFont="1" applyBorder="1" applyAlignment="1" applyProtection="1">
      <alignment horizontal="right" vertical="center" indent="1"/>
      <protection locked="0"/>
    </xf>
    <xf numFmtId="0" fontId="18" fillId="0" borderId="0" xfId="12" applyFont="1" applyProtection="1">
      <protection locked="0"/>
    </xf>
    <xf numFmtId="183" fontId="50" fillId="0" borderId="0" xfId="12" applyNumberFormat="1" applyFont="1" applyAlignment="1" applyProtection="1">
      <alignment horizontal="right" vertical="center"/>
      <protection locked="0"/>
    </xf>
    <xf numFmtId="0" fontId="68" fillId="0" borderId="0" xfId="12" applyFont="1" applyBorder="1" applyAlignment="1" applyProtection="1">
      <alignment horizontal="center" vertical="center"/>
      <protection locked="0"/>
    </xf>
    <xf numFmtId="0" fontId="21" fillId="0" borderId="0" xfId="12" applyFont="1" applyBorder="1" applyAlignment="1" applyProtection="1">
      <alignment horizontal="left" vertical="center"/>
      <protection locked="0"/>
    </xf>
    <xf numFmtId="0" fontId="19" fillId="0" borderId="0" xfId="12" applyFont="1" applyAlignment="1" applyProtection="1">
      <alignment horizontal="center"/>
      <protection locked="0"/>
    </xf>
    <xf numFmtId="0" fontId="20" fillId="0" borderId="0" xfId="12" applyFont="1" applyAlignment="1" applyProtection="1">
      <alignment horizontal="center" vertical="center"/>
      <protection locked="0"/>
    </xf>
    <xf numFmtId="0" fontId="21" fillId="0" borderId="0" xfId="12" applyFont="1" applyAlignment="1" applyProtection="1">
      <alignment horizontal="left" vertical="center"/>
      <protection locked="0"/>
    </xf>
    <xf numFmtId="0" fontId="21" fillId="0" borderId="54" xfId="12" applyBorder="1" applyProtection="1">
      <protection locked="0"/>
    </xf>
    <xf numFmtId="0" fontId="21" fillId="0" borderId="39" xfId="12" applyBorder="1" applyProtection="1">
      <protection locked="0"/>
    </xf>
    <xf numFmtId="0" fontId="50" fillId="0" borderId="39" xfId="12" applyFont="1" applyBorder="1" applyProtection="1">
      <protection locked="0"/>
    </xf>
    <xf numFmtId="183" fontId="50" fillId="0" borderId="38" xfId="12" applyNumberFormat="1" applyFont="1" applyBorder="1" applyAlignment="1" applyProtection="1">
      <alignment horizontal="right" vertical="center"/>
      <protection locked="0"/>
    </xf>
    <xf numFmtId="0" fontId="21" fillId="0" borderId="0" xfId="12"/>
    <xf numFmtId="0" fontId="15" fillId="0" borderId="0" xfId="12" quotePrefix="1" applyFont="1" applyAlignment="1">
      <alignment vertical="center"/>
    </xf>
    <xf numFmtId="0" fontId="69" fillId="0" borderId="0" xfId="12" applyFont="1"/>
    <xf numFmtId="0" fontId="21" fillId="0" borderId="0" xfId="12" applyAlignment="1">
      <alignment vertical="center"/>
    </xf>
    <xf numFmtId="0" fontId="6" fillId="2" borderId="4" xfId="0" applyFont="1" applyFill="1" applyBorder="1" applyAlignment="1" applyProtection="1">
      <alignment horizontal="center" vertical="center"/>
    </xf>
    <xf numFmtId="0" fontId="62" fillId="0" borderId="0" xfId="12" applyFont="1" applyFill="1" applyBorder="1" applyAlignment="1" applyProtection="1">
      <alignment horizontal="left" vertical="center"/>
    </xf>
    <xf numFmtId="0" fontId="6" fillId="2" borderId="4" xfId="0" applyFont="1" applyFill="1" applyBorder="1" applyAlignment="1" applyProtection="1">
      <alignment horizontal="left" vertical="center"/>
    </xf>
    <xf numFmtId="186" fontId="52" fillId="0" borderId="0" xfId="12" applyNumberFormat="1" applyFont="1" applyFill="1" applyAlignment="1" applyProtection="1">
      <alignment horizontal="left"/>
    </xf>
    <xf numFmtId="0" fontId="52" fillId="0" borderId="0" xfId="12" applyFont="1" applyAlignment="1" applyProtection="1">
      <alignment horizontal="left"/>
      <protection locked="0"/>
    </xf>
    <xf numFmtId="180" fontId="0" fillId="0" borderId="0" xfId="0" applyNumberFormat="1"/>
    <xf numFmtId="190" fontId="38" fillId="0" borderId="0" xfId="0" applyNumberFormat="1" applyFont="1" applyAlignment="1">
      <alignment horizontal="center" vertical="center"/>
    </xf>
    <xf numFmtId="191" fontId="0" fillId="0" borderId="0" xfId="0" applyNumberFormat="1" applyAlignment="1">
      <alignment horizontal="center" vertical="center"/>
    </xf>
    <xf numFmtId="14" fontId="56" fillId="0" borderId="49" xfId="12" applyNumberFormat="1" applyFont="1" applyBorder="1" applyAlignment="1" applyProtection="1">
      <alignment horizontal="center" vertical="center"/>
    </xf>
    <xf numFmtId="14" fontId="56" fillId="0" borderId="52" xfId="12" applyNumberFormat="1" applyFont="1" applyBorder="1" applyAlignment="1" applyProtection="1">
      <alignment horizontal="center" vertical="center"/>
    </xf>
    <xf numFmtId="14" fontId="56" fillId="0" borderId="52" xfId="12" applyNumberFormat="1" applyFont="1" applyBorder="1" applyAlignment="1" applyProtection="1">
      <alignment horizontal="center" vertical="center"/>
      <protection locked="0"/>
    </xf>
    <xf numFmtId="181" fontId="56" fillId="0" borderId="52" xfId="12" applyNumberFormat="1" applyFont="1" applyBorder="1" applyAlignment="1" applyProtection="1">
      <alignment horizontal="center" vertical="center"/>
    </xf>
    <xf numFmtId="188" fontId="56" fillId="0" borderId="53" xfId="12" applyNumberFormat="1" applyFont="1" applyBorder="1" applyAlignment="1" applyProtection="1">
      <alignment horizontal="right" vertical="center" indent="1"/>
    </xf>
    <xf numFmtId="172" fontId="21" fillId="0" borderId="55" xfId="12" applyNumberFormat="1" applyFont="1" applyFill="1" applyBorder="1" applyAlignment="1" applyProtection="1">
      <alignment horizontal="left" vertical="center" indent="1"/>
    </xf>
    <xf numFmtId="185" fontId="21" fillId="0" borderId="56" xfId="12" applyNumberFormat="1" applyFont="1" applyFill="1" applyBorder="1" applyAlignment="1" applyProtection="1">
      <alignment vertical="center"/>
    </xf>
    <xf numFmtId="181" fontId="56" fillId="0" borderId="57" xfId="12" applyNumberFormat="1" applyFont="1" applyBorder="1" applyAlignment="1" applyProtection="1">
      <alignment horizontal="left" vertical="center" indent="1"/>
    </xf>
    <xf numFmtId="181" fontId="56" fillId="0" borderId="58" xfId="12" applyNumberFormat="1" applyFont="1" applyBorder="1" applyAlignment="1" applyProtection="1">
      <alignment horizontal="left" vertical="center" indent="1"/>
    </xf>
    <xf numFmtId="181" fontId="56" fillId="0" borderId="58" xfId="12" applyNumberFormat="1" applyFont="1" applyBorder="1" applyAlignment="1" applyProtection="1">
      <alignment horizontal="center" vertical="center"/>
      <protection locked="0"/>
    </xf>
    <xf numFmtId="181" fontId="67" fillId="0" borderId="59" xfId="12" applyNumberFormat="1" applyFont="1" applyFill="1" applyBorder="1" applyAlignment="1" applyProtection="1">
      <alignment horizontal="center" vertical="center"/>
    </xf>
    <xf numFmtId="181" fontId="67" fillId="0" borderId="60" xfId="12" applyNumberFormat="1" applyFont="1" applyFill="1" applyBorder="1" applyAlignment="1" applyProtection="1">
      <alignment horizontal="center" vertical="center"/>
    </xf>
    <xf numFmtId="181" fontId="67" fillId="0" borderId="61" xfId="12" applyNumberFormat="1" applyFont="1" applyFill="1" applyBorder="1" applyAlignment="1" applyProtection="1">
      <alignment horizontal="center" vertical="center"/>
    </xf>
    <xf numFmtId="49" fontId="56" fillId="0" borderId="51" xfId="12" applyNumberFormat="1" applyFont="1" applyBorder="1" applyAlignment="1" applyProtection="1">
      <alignment horizontal="left" vertical="center"/>
      <protection locked="0"/>
    </xf>
    <xf numFmtId="185" fontId="21" fillId="0" borderId="55" xfId="12" applyNumberFormat="1" applyFont="1" applyFill="1" applyBorder="1" applyAlignment="1" applyProtection="1">
      <alignment vertical="center"/>
    </xf>
    <xf numFmtId="0" fontId="21" fillId="0" borderId="0" xfId="12" applyBorder="1" applyProtection="1">
      <protection locked="0"/>
    </xf>
    <xf numFmtId="0" fontId="50" fillId="0" borderId="0" xfId="12" applyFont="1" applyBorder="1" applyProtection="1">
      <protection locked="0"/>
    </xf>
    <xf numFmtId="183" fontId="50" fillId="0" borderId="0" xfId="12" applyNumberFormat="1" applyFont="1" applyBorder="1" applyAlignment="1" applyProtection="1">
      <alignment horizontal="right" vertical="center"/>
      <protection locked="0"/>
    </xf>
    <xf numFmtId="14" fontId="50" fillId="0" borderId="0" xfId="12" applyNumberFormat="1" applyFont="1" applyProtection="1">
      <protection locked="0"/>
    </xf>
    <xf numFmtId="0" fontId="49" fillId="0" borderId="54" xfId="0" applyFont="1" applyBorder="1" applyAlignment="1" applyProtection="1">
      <alignment horizontal="right" vertical="center"/>
      <protection locked="0"/>
    </xf>
    <xf numFmtId="0" fontId="49" fillId="0" borderId="34" xfId="0" applyFont="1" applyBorder="1" applyAlignment="1" applyProtection="1">
      <alignment horizontal="right" vertical="center"/>
      <protection locked="0"/>
    </xf>
    <xf numFmtId="0" fontId="49" fillId="0" borderId="8" xfId="0" applyFont="1" applyBorder="1" applyAlignment="1" applyProtection="1">
      <alignment horizontal="center" vertical="center"/>
      <protection locked="0"/>
    </xf>
    <xf numFmtId="0" fontId="55" fillId="0" borderId="0" xfId="12" applyNumberFormat="1" applyFont="1" applyFill="1" applyAlignment="1" applyProtection="1">
      <alignment horizontal="left" indent="1"/>
    </xf>
    <xf numFmtId="0" fontId="1" fillId="0" borderId="0" xfId="12" applyFont="1" applyFill="1" applyAlignment="1" applyProtection="1">
      <alignment horizontal="left" indent="1"/>
    </xf>
    <xf numFmtId="1" fontId="73" fillId="14" borderId="4" xfId="9" applyFont="1" applyFill="1" applyProtection="1">
      <alignment horizontal="center" vertical="center"/>
      <protection locked="0"/>
    </xf>
    <xf numFmtId="1" fontId="73" fillId="14" borderId="17" xfId="9" applyFont="1" applyFill="1" applyBorder="1" applyProtection="1">
      <alignment horizontal="center" vertical="center"/>
      <protection locked="0"/>
    </xf>
    <xf numFmtId="1" fontId="73" fillId="14" borderId="36" xfId="9" applyFont="1" applyFill="1" applyBorder="1" applyProtection="1">
      <alignment horizontal="center" vertical="center"/>
      <protection locked="0"/>
    </xf>
    <xf numFmtId="1" fontId="73" fillId="14" borderId="3" xfId="9" applyFont="1" applyFill="1" applyBorder="1" applyProtection="1">
      <alignment horizontal="center" vertical="center"/>
      <protection locked="0"/>
    </xf>
    <xf numFmtId="1" fontId="73" fillId="0" borderId="4" xfId="9" applyFont="1" applyFill="1" applyProtection="1">
      <alignment horizontal="center" vertical="center"/>
      <protection locked="0"/>
    </xf>
    <xf numFmtId="1" fontId="73" fillId="0" borderId="17" xfId="9" applyFont="1" applyFill="1" applyBorder="1" applyProtection="1">
      <alignment horizontal="center" vertical="center"/>
      <protection locked="0"/>
    </xf>
    <xf numFmtId="1" fontId="73" fillId="0" borderId="36" xfId="9" applyFont="1" applyFill="1" applyBorder="1" applyProtection="1">
      <alignment horizontal="center" vertical="center"/>
      <protection locked="0"/>
    </xf>
    <xf numFmtId="1" fontId="73" fillId="0" borderId="3" xfId="9" applyFont="1" applyFill="1" applyBorder="1" applyProtection="1">
      <alignment horizontal="center" vertical="center"/>
      <protection locked="0"/>
    </xf>
    <xf numFmtId="1" fontId="74" fillId="2" borderId="33" xfId="0" applyNumberFormat="1" applyFont="1" applyFill="1" applyBorder="1" applyAlignment="1" applyProtection="1">
      <alignment horizontal="center" vertical="center"/>
      <protection locked="0"/>
    </xf>
    <xf numFmtId="0" fontId="23" fillId="0" borderId="4" xfId="1" applyFill="1" applyBorder="1" applyAlignment="1" applyProtection="1">
      <alignment horizontal="left" vertical="center"/>
      <protection locked="0"/>
    </xf>
    <xf numFmtId="167" fontId="6" fillId="2" borderId="4" xfId="0" applyNumberFormat="1" applyFont="1" applyFill="1" applyBorder="1" applyAlignment="1" applyProtection="1">
      <alignment horizontal="left"/>
      <protection locked="0"/>
    </xf>
    <xf numFmtId="46" fontId="47" fillId="0" borderId="35" xfId="9" applyNumberFormat="1" applyFont="1" applyFill="1" applyBorder="1" applyAlignment="1" applyProtection="1">
      <alignment horizontal="right" vertical="center"/>
    </xf>
    <xf numFmtId="0" fontId="49" fillId="0" borderId="34" xfId="0" applyFont="1" applyBorder="1" applyAlignment="1" applyProtection="1">
      <alignment horizontal="center" vertical="center"/>
      <protection locked="0"/>
    </xf>
    <xf numFmtId="0" fontId="49" fillId="0" borderId="35" xfId="0" applyFont="1" applyBorder="1" applyAlignment="1" applyProtection="1">
      <alignment horizontal="center" vertical="center"/>
      <protection locked="0"/>
    </xf>
    <xf numFmtId="0" fontId="34" fillId="10" borderId="25" xfId="0" applyFont="1" applyFill="1" applyBorder="1" applyAlignment="1" applyProtection="1">
      <alignment horizontal="center" vertical="center"/>
      <protection locked="0"/>
    </xf>
    <xf numFmtId="0" fontId="34" fillId="10" borderId="26" xfId="0" applyFont="1" applyFill="1" applyBorder="1" applyAlignment="1" applyProtection="1">
      <alignment horizontal="center" vertical="center"/>
      <protection locked="0"/>
    </xf>
    <xf numFmtId="0" fontId="34" fillId="10" borderId="28" xfId="0" applyFont="1" applyFill="1" applyBorder="1" applyAlignment="1" applyProtection="1">
      <alignment horizontal="center" vertical="center"/>
      <protection locked="0"/>
    </xf>
    <xf numFmtId="0" fontId="35" fillId="10" borderId="30" xfId="0" applyFont="1" applyFill="1" applyBorder="1" applyAlignment="1" applyProtection="1">
      <alignment horizontal="center" vertical="center"/>
      <protection locked="0"/>
    </xf>
    <xf numFmtId="0" fontId="35" fillId="10" borderId="26" xfId="0" applyFont="1" applyFill="1" applyBorder="1" applyAlignment="1" applyProtection="1">
      <alignment horizontal="center" vertical="center"/>
      <protection locked="0"/>
    </xf>
    <xf numFmtId="0" fontId="35" fillId="10" borderId="27" xfId="0" applyFont="1" applyFill="1" applyBorder="1" applyAlignment="1" applyProtection="1">
      <alignment horizontal="center" vertical="center"/>
      <protection locked="0"/>
    </xf>
    <xf numFmtId="46" fontId="47" fillId="0" borderId="34" xfId="9" applyNumberFormat="1" applyFont="1" applyFill="1" applyBorder="1" applyAlignment="1" applyProtection="1">
      <alignment horizontal="center" vertical="center"/>
    </xf>
    <xf numFmtId="46" fontId="47" fillId="0" borderId="35" xfId="9" applyNumberFormat="1" applyFont="1" applyFill="1" applyBorder="1" applyAlignment="1" applyProtection="1">
      <alignment horizontal="center" vertical="center"/>
    </xf>
    <xf numFmtId="46" fontId="47" fillId="0" borderId="38" xfId="9" applyNumberFormat="1" applyFont="1" applyFill="1" applyBorder="1" applyAlignment="1" applyProtection="1">
      <alignment horizontal="center" vertical="center"/>
    </xf>
    <xf numFmtId="182" fontId="47" fillId="0" borderId="0" xfId="9" applyNumberFormat="1" applyFont="1" applyFill="1" applyBorder="1" applyAlignment="1" applyProtection="1">
      <alignment horizontal="center" vertical="center"/>
    </xf>
    <xf numFmtId="0" fontId="0" fillId="0" borderId="39" xfId="0" applyBorder="1" applyAlignment="1">
      <alignment horizontal="center"/>
    </xf>
    <xf numFmtId="0" fontId="42" fillId="0" borderId="0" xfId="0" applyFont="1" applyAlignment="1">
      <alignment horizontal="center" vertical="center"/>
    </xf>
    <xf numFmtId="184" fontId="71" fillId="0" borderId="0" xfId="12" applyNumberFormat="1" applyFont="1" applyFill="1" applyBorder="1" applyAlignment="1" applyProtection="1">
      <alignment horizontal="left" vertical="center"/>
      <protection locked="0"/>
    </xf>
    <xf numFmtId="192" fontId="72" fillId="0" borderId="41" xfId="12" applyNumberFormat="1" applyFont="1" applyFill="1" applyBorder="1" applyAlignment="1" applyProtection="1">
      <alignment horizontal="left" vertical="center"/>
    </xf>
    <xf numFmtId="192" fontId="72" fillId="0" borderId="42" xfId="12" applyNumberFormat="1" applyFont="1" applyFill="1" applyBorder="1" applyAlignment="1" applyProtection="1">
      <alignment horizontal="left" vertical="center"/>
    </xf>
  </cellXfs>
  <cellStyles count="13">
    <cellStyle name="20 % - Accent6" xfId="7" builtinId="50"/>
    <cellStyle name="Adresse mail" xfId="5"/>
    <cellStyle name="Base donnée FIN" xfId="10"/>
    <cellStyle name="Base données Ecole" xfId="2"/>
    <cellStyle name="Eléves 2011-2012" xfId="8"/>
    <cellStyle name="Euro" xfId="3"/>
    <cellStyle name="Lien hypertexte" xfId="1" builtinId="8" customBuiltin="1"/>
    <cellStyle name="Nombre élèves" xfId="9"/>
    <cellStyle name="Normal" xfId="0" builtinId="0"/>
    <cellStyle name="Normal 2" xfId="11"/>
    <cellStyle name="Normal 3" xfId="4"/>
    <cellStyle name="Normal 4" xfId="6"/>
    <cellStyle name="Normal 5" xfId="12"/>
  </cellStyles>
  <dxfs count="16">
    <dxf>
      <fill>
        <patternFill>
          <bgColor rgb="FFDEE7EE"/>
        </patternFill>
      </fill>
    </dxf>
    <dxf>
      <fill>
        <patternFill>
          <bgColor rgb="FFDEE7EE"/>
        </patternFill>
      </fill>
    </dxf>
    <dxf>
      <fill>
        <patternFill>
          <bgColor rgb="FFDEE7EE"/>
        </patternFill>
      </fill>
    </dxf>
    <dxf>
      <fill>
        <patternFill>
          <bgColor rgb="FFDEE7EE"/>
        </patternFill>
      </fill>
    </dxf>
    <dxf>
      <fill>
        <patternFill>
          <bgColor rgb="FFDEE7EE"/>
        </patternFill>
      </fill>
    </dxf>
    <dxf>
      <fill>
        <patternFill>
          <bgColor rgb="FFDEE7EE"/>
        </patternFill>
      </fill>
    </dxf>
    <dxf>
      <fill>
        <patternFill>
          <bgColor rgb="FFDEE7EE"/>
        </patternFill>
      </fill>
    </dxf>
    <dxf>
      <fill>
        <patternFill>
          <bgColor rgb="FFDEE7EE"/>
        </patternFill>
      </fill>
    </dxf>
    <dxf>
      <fill>
        <patternFill>
          <bgColor rgb="FFDEE7EE"/>
        </patternFill>
      </fill>
    </dxf>
    <dxf>
      <fill>
        <patternFill>
          <bgColor rgb="FFDEE7EE"/>
        </patternFill>
      </fill>
    </dxf>
    <dxf>
      <fill>
        <patternFill>
          <bgColor rgb="FFDEE7EE"/>
        </patternFill>
      </fill>
    </dxf>
    <dxf>
      <fill>
        <patternFill>
          <bgColor rgb="FFDEE7EE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9" defaultPivotStyle="PivotStyleLight16"/>
  <colors>
    <mruColors>
      <color rgb="FFECA900"/>
      <color rgb="FFFFFFFF"/>
      <color rgb="FFFEF4EC"/>
      <color rgb="FFD1FE62"/>
      <color rgb="FFDEF6E3"/>
      <color rgb="FFC6EFCE"/>
      <color rgb="FF002600"/>
      <color rgb="FF006100"/>
      <color rgb="FF8000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612107</xdr:colOff>
      <xdr:row>2</xdr:row>
      <xdr:rowOff>53526</xdr:rowOff>
    </xdr:from>
    <xdr:to>
      <xdr:col>0</xdr:col>
      <xdr:colOff>1120085</xdr:colOff>
      <xdr:row>2</xdr:row>
      <xdr:rowOff>350548</xdr:rowOff>
    </xdr:to>
    <xdr:sp macro="[0]!Mardi" textlink="">
      <xdr:nvSpPr>
        <xdr:cNvPr id="3" name="Rectangle à coins arrondis 2"/>
        <xdr:cNvSpPr/>
      </xdr:nvSpPr>
      <xdr:spPr>
        <a:xfrm>
          <a:off x="612107" y="793114"/>
          <a:ext cx="507978" cy="297022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400" b="1">
              <a:solidFill>
                <a:schemeClr val="tx2">
                  <a:lumMod val="50000"/>
                </a:schemeClr>
              </a:solidFill>
            </a:rPr>
            <a:t>MA</a:t>
          </a:r>
        </a:p>
      </xdr:txBody>
    </xdr:sp>
    <xdr:clientData/>
  </xdr:twoCellAnchor>
  <xdr:twoCellAnchor editAs="oneCell">
    <xdr:from>
      <xdr:col>0</xdr:col>
      <xdr:colOff>1172660</xdr:colOff>
      <xdr:row>2</xdr:row>
      <xdr:rowOff>49964</xdr:rowOff>
    </xdr:from>
    <xdr:to>
      <xdr:col>0</xdr:col>
      <xdr:colOff>1680638</xdr:colOff>
      <xdr:row>2</xdr:row>
      <xdr:rowOff>339259</xdr:rowOff>
    </xdr:to>
    <xdr:sp macro="[0]!Mercredi" textlink="">
      <xdr:nvSpPr>
        <xdr:cNvPr id="4" name="Rectangle à coins arrondis 3"/>
        <xdr:cNvSpPr/>
      </xdr:nvSpPr>
      <xdr:spPr>
        <a:xfrm>
          <a:off x="1172660" y="789552"/>
          <a:ext cx="507978" cy="289295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400" b="1">
              <a:solidFill>
                <a:schemeClr val="tx2">
                  <a:lumMod val="50000"/>
                </a:schemeClr>
              </a:solidFill>
            </a:rPr>
            <a:t>MERCREDI</a:t>
          </a:r>
          <a:r>
            <a:rPr lang="fr-CH" sz="1400" b="1"/>
            <a:t> PIANO</a:t>
          </a:r>
          <a:endParaRPr lang="fr-CH" sz="1100" b="1"/>
        </a:p>
      </xdr:txBody>
    </xdr:sp>
    <xdr:clientData/>
  </xdr:twoCellAnchor>
  <xdr:twoCellAnchor editAs="oneCell">
    <xdr:from>
      <xdr:col>0</xdr:col>
      <xdr:colOff>1731999</xdr:colOff>
      <xdr:row>2</xdr:row>
      <xdr:rowOff>48184</xdr:rowOff>
    </xdr:from>
    <xdr:to>
      <xdr:col>0</xdr:col>
      <xdr:colOff>2239977</xdr:colOff>
      <xdr:row>2</xdr:row>
      <xdr:rowOff>346415</xdr:rowOff>
    </xdr:to>
    <xdr:sp macro="[0]!Jeudi" textlink="">
      <xdr:nvSpPr>
        <xdr:cNvPr id="5" name="Rectangle à coins arrondis 4"/>
        <xdr:cNvSpPr/>
      </xdr:nvSpPr>
      <xdr:spPr>
        <a:xfrm>
          <a:off x="1731999" y="787772"/>
          <a:ext cx="507978" cy="298231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400" b="1">
              <a:solidFill>
                <a:schemeClr val="tx2">
                  <a:lumMod val="50000"/>
                </a:schemeClr>
              </a:solidFill>
            </a:rPr>
            <a:t>JE</a:t>
          </a:r>
          <a:endParaRPr lang="fr-CH" sz="1100" b="1">
            <a:solidFill>
              <a:schemeClr val="tx2">
                <a:lumMod val="50000"/>
              </a:schemeClr>
            </a:solidFill>
          </a:endParaRPr>
        </a:p>
      </xdr:txBody>
    </xdr:sp>
    <xdr:clientData/>
  </xdr:twoCellAnchor>
  <xdr:twoCellAnchor editAs="oneCell">
    <xdr:from>
      <xdr:col>0</xdr:col>
      <xdr:colOff>2298588</xdr:colOff>
      <xdr:row>2</xdr:row>
      <xdr:rowOff>51173</xdr:rowOff>
    </xdr:from>
    <xdr:to>
      <xdr:col>0</xdr:col>
      <xdr:colOff>2806566</xdr:colOff>
      <xdr:row>2</xdr:row>
      <xdr:rowOff>341318</xdr:rowOff>
    </xdr:to>
    <xdr:sp macro="[0]!Vendredi" textlink="">
      <xdr:nvSpPr>
        <xdr:cNvPr id="6" name="Rectangle à coins arrondis 5"/>
        <xdr:cNvSpPr/>
      </xdr:nvSpPr>
      <xdr:spPr>
        <a:xfrm>
          <a:off x="2298588" y="790761"/>
          <a:ext cx="507978" cy="290145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400" b="1">
              <a:solidFill>
                <a:schemeClr val="tx2">
                  <a:lumMod val="50000"/>
                </a:schemeClr>
              </a:solidFill>
            </a:rPr>
            <a:t>VENDREDI</a:t>
          </a:r>
          <a:r>
            <a:rPr lang="fr-CH" sz="1400" b="1"/>
            <a:t> PIANO</a:t>
          </a:r>
          <a:endParaRPr lang="fr-CH" sz="1100" b="1"/>
        </a:p>
      </xdr:txBody>
    </xdr:sp>
    <xdr:clientData/>
  </xdr:twoCellAnchor>
  <xdr:twoCellAnchor editAs="oneCell">
    <xdr:from>
      <xdr:col>0</xdr:col>
      <xdr:colOff>57302</xdr:colOff>
      <xdr:row>3</xdr:row>
      <xdr:rowOff>37107</xdr:rowOff>
    </xdr:from>
    <xdr:to>
      <xdr:col>0</xdr:col>
      <xdr:colOff>566956</xdr:colOff>
      <xdr:row>3</xdr:row>
      <xdr:rowOff>326937</xdr:rowOff>
    </xdr:to>
    <xdr:sp macro="[0]!lundi_chant" textlink="">
      <xdr:nvSpPr>
        <xdr:cNvPr id="7" name="Rectangle à coins arrondis 6"/>
        <xdr:cNvSpPr/>
      </xdr:nvSpPr>
      <xdr:spPr>
        <a:xfrm>
          <a:off x="57302" y="1140886"/>
          <a:ext cx="509654" cy="289830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400" b="1">
              <a:solidFill>
                <a:schemeClr val="tx2">
                  <a:lumMod val="50000"/>
                </a:schemeClr>
              </a:solidFill>
            </a:rPr>
            <a:t>LUNDI</a:t>
          </a:r>
          <a:r>
            <a:rPr lang="fr-CH" sz="1400" b="1"/>
            <a:t> CHANT</a:t>
          </a:r>
          <a:endParaRPr lang="fr-CH" sz="1100" b="1"/>
        </a:p>
      </xdr:txBody>
    </xdr:sp>
    <xdr:clientData/>
  </xdr:twoCellAnchor>
  <xdr:twoCellAnchor editAs="oneCell">
    <xdr:from>
      <xdr:col>0</xdr:col>
      <xdr:colOff>617762</xdr:colOff>
      <xdr:row>3</xdr:row>
      <xdr:rowOff>33942</xdr:rowOff>
    </xdr:from>
    <xdr:to>
      <xdr:col>0</xdr:col>
      <xdr:colOff>1127416</xdr:colOff>
      <xdr:row>3</xdr:row>
      <xdr:rowOff>326047</xdr:rowOff>
    </xdr:to>
    <xdr:sp macro="[0]!mardi_chant" textlink="">
      <xdr:nvSpPr>
        <xdr:cNvPr id="8" name="Rectangle à coins arrondis 7"/>
        <xdr:cNvSpPr/>
      </xdr:nvSpPr>
      <xdr:spPr>
        <a:xfrm>
          <a:off x="617762" y="1137721"/>
          <a:ext cx="509654" cy="292105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400" b="1">
              <a:solidFill>
                <a:schemeClr val="tx2">
                  <a:lumMod val="50000"/>
                </a:schemeClr>
              </a:solidFill>
            </a:rPr>
            <a:t>MARDI</a:t>
          </a:r>
          <a:r>
            <a:rPr lang="fr-CH" sz="1400" b="1"/>
            <a:t> CHANT</a:t>
          </a:r>
        </a:p>
      </xdr:txBody>
    </xdr:sp>
    <xdr:clientData/>
  </xdr:twoCellAnchor>
  <xdr:twoCellAnchor editAs="oneCell">
    <xdr:from>
      <xdr:col>0</xdr:col>
      <xdr:colOff>1175942</xdr:colOff>
      <xdr:row>3</xdr:row>
      <xdr:rowOff>37595</xdr:rowOff>
    </xdr:from>
    <xdr:to>
      <xdr:col>0</xdr:col>
      <xdr:colOff>1685596</xdr:colOff>
      <xdr:row>3</xdr:row>
      <xdr:rowOff>330481</xdr:rowOff>
    </xdr:to>
    <xdr:sp macro="[0]!aller_mercredi" textlink="">
      <xdr:nvSpPr>
        <xdr:cNvPr id="9" name="Rectangle à coins arrondis 8"/>
        <xdr:cNvSpPr/>
      </xdr:nvSpPr>
      <xdr:spPr>
        <a:xfrm>
          <a:off x="1175942" y="1141374"/>
          <a:ext cx="509654" cy="292886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400" b="1">
              <a:solidFill>
                <a:schemeClr val="tx2">
                  <a:lumMod val="50000"/>
                </a:schemeClr>
              </a:solidFill>
            </a:rPr>
            <a:t>MERCREDI</a:t>
          </a:r>
          <a:r>
            <a:rPr lang="fr-CH" sz="1400" b="1" baseline="0"/>
            <a:t>  CHANT</a:t>
          </a:r>
          <a:endParaRPr lang="fr-CH" sz="1100" b="1"/>
        </a:p>
      </xdr:txBody>
    </xdr:sp>
    <xdr:clientData/>
  </xdr:twoCellAnchor>
  <xdr:twoCellAnchor editAs="oneCell">
    <xdr:from>
      <xdr:col>0</xdr:col>
      <xdr:colOff>1745129</xdr:colOff>
      <xdr:row>3</xdr:row>
      <xdr:rowOff>38663</xdr:rowOff>
    </xdr:from>
    <xdr:to>
      <xdr:col>0</xdr:col>
      <xdr:colOff>2254783</xdr:colOff>
      <xdr:row>3</xdr:row>
      <xdr:rowOff>336894</xdr:rowOff>
    </xdr:to>
    <xdr:sp macro="[0]!aller_jeudi_chant" textlink="">
      <xdr:nvSpPr>
        <xdr:cNvPr id="10" name="Rectangle à coins arrondis 9"/>
        <xdr:cNvSpPr/>
      </xdr:nvSpPr>
      <xdr:spPr>
        <a:xfrm>
          <a:off x="1745129" y="1142442"/>
          <a:ext cx="509654" cy="29823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400" b="1" i="0" baseline="0">
              <a:solidFill>
                <a:schemeClr val="tx2">
                  <a:lumMod val="50000"/>
                </a:schemeClr>
              </a:solidFill>
            </a:rPr>
            <a:t>JE</a:t>
          </a:r>
          <a:endParaRPr lang="fr-CH" sz="1100" b="1" i="0" baseline="0">
            <a:solidFill>
              <a:schemeClr val="tx2">
                <a:lumMod val="50000"/>
              </a:schemeClr>
            </a:solidFill>
          </a:endParaRPr>
        </a:p>
      </xdr:txBody>
    </xdr:sp>
    <xdr:clientData/>
  </xdr:twoCellAnchor>
  <xdr:twoCellAnchor editAs="oneCell">
    <xdr:from>
      <xdr:col>0</xdr:col>
      <xdr:colOff>2299879</xdr:colOff>
      <xdr:row>3</xdr:row>
      <xdr:rowOff>33754</xdr:rowOff>
    </xdr:from>
    <xdr:to>
      <xdr:col>0</xdr:col>
      <xdr:colOff>2809533</xdr:colOff>
      <xdr:row>3</xdr:row>
      <xdr:rowOff>321439</xdr:rowOff>
    </xdr:to>
    <xdr:sp macro="[0]!aller_vendredi" textlink="">
      <xdr:nvSpPr>
        <xdr:cNvPr id="11" name="Rectangle à coins arrondis 10"/>
        <xdr:cNvSpPr/>
      </xdr:nvSpPr>
      <xdr:spPr>
        <a:xfrm>
          <a:off x="2299879" y="1137533"/>
          <a:ext cx="509654" cy="287685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400" b="1">
              <a:solidFill>
                <a:schemeClr val="tx2">
                  <a:lumMod val="50000"/>
                </a:schemeClr>
              </a:solidFill>
            </a:rPr>
            <a:t>VENDREDI CHANT</a:t>
          </a:r>
          <a:endParaRPr lang="fr-CH" sz="1100" b="1">
            <a:solidFill>
              <a:schemeClr val="tx2">
                <a:lumMod val="50000"/>
              </a:schemeClr>
            </a:solidFill>
          </a:endParaRPr>
        </a:p>
      </xdr:txBody>
    </xdr:sp>
    <xdr:clientData/>
  </xdr:twoCellAnchor>
  <xdr:twoCellAnchor>
    <xdr:from>
      <xdr:col>111</xdr:col>
      <xdr:colOff>1175163</xdr:colOff>
      <xdr:row>7</xdr:row>
      <xdr:rowOff>12372</xdr:rowOff>
    </xdr:from>
    <xdr:to>
      <xdr:col>111</xdr:col>
      <xdr:colOff>1895163</xdr:colOff>
      <xdr:row>8</xdr:row>
      <xdr:rowOff>71651</xdr:rowOff>
    </xdr:to>
    <xdr:sp macro="[0]!Début_classeur" textlink="">
      <xdr:nvSpPr>
        <xdr:cNvPr id="32" name="Rectangle à coins arrondis 31"/>
        <xdr:cNvSpPr/>
      </xdr:nvSpPr>
      <xdr:spPr>
        <a:xfrm>
          <a:off x="213050747" y="1286495"/>
          <a:ext cx="720000" cy="319052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400" b="1"/>
            <a:t>HOME</a:t>
          </a:r>
        </a:p>
      </xdr:txBody>
    </xdr:sp>
    <xdr:clientData/>
  </xdr:twoCellAnchor>
  <xdr:twoCellAnchor editAs="oneCell">
    <xdr:from>
      <xdr:col>0</xdr:col>
      <xdr:colOff>51594</xdr:colOff>
      <xdr:row>2</xdr:row>
      <xdr:rowOff>54357</xdr:rowOff>
    </xdr:from>
    <xdr:to>
      <xdr:col>0</xdr:col>
      <xdr:colOff>559100</xdr:colOff>
      <xdr:row>2</xdr:row>
      <xdr:rowOff>347940</xdr:rowOff>
    </xdr:to>
    <xdr:sp macro="[0]!lundi" textlink="">
      <xdr:nvSpPr>
        <xdr:cNvPr id="2" name="Rectangle à coins arrondis 1"/>
        <xdr:cNvSpPr/>
      </xdr:nvSpPr>
      <xdr:spPr>
        <a:xfrm>
          <a:off x="51594" y="796565"/>
          <a:ext cx="507506" cy="293583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400" b="1">
              <a:solidFill>
                <a:schemeClr val="tx2">
                  <a:lumMod val="50000"/>
                </a:schemeClr>
              </a:solidFill>
            </a:rPr>
            <a:t>LU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118261</xdr:colOff>
      <xdr:row>0</xdr:row>
      <xdr:rowOff>101833</xdr:rowOff>
    </xdr:from>
    <xdr:to>
      <xdr:col>2</xdr:col>
      <xdr:colOff>656851</xdr:colOff>
      <xdr:row>1</xdr:row>
      <xdr:rowOff>259871</xdr:rowOff>
    </xdr:to>
    <xdr:sp macro="[0]!TRI_VILLE_PIANO" textlink="">
      <xdr:nvSpPr>
        <xdr:cNvPr id="2" name="Rectangle à coins arrondis 1"/>
        <xdr:cNvSpPr/>
      </xdr:nvSpPr>
      <xdr:spPr>
        <a:xfrm>
          <a:off x="1499386" y="101833"/>
          <a:ext cx="1843515" cy="31996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1">
              <a:solidFill>
                <a:schemeClr val="bg1"/>
              </a:solidFill>
            </a:rPr>
            <a:t>PIANO</a:t>
          </a:r>
          <a:endParaRPr lang="fr-CH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80161</xdr:colOff>
      <xdr:row>0</xdr:row>
      <xdr:rowOff>120883</xdr:rowOff>
    </xdr:from>
    <xdr:to>
      <xdr:col>5</xdr:col>
      <xdr:colOff>618751</xdr:colOff>
      <xdr:row>1</xdr:row>
      <xdr:rowOff>278921</xdr:rowOff>
    </xdr:to>
    <xdr:sp macro="[0]!TRI_VILLE_CHANT" textlink="">
      <xdr:nvSpPr>
        <xdr:cNvPr id="3" name="Rectangle à coins arrondis 2"/>
        <xdr:cNvSpPr/>
      </xdr:nvSpPr>
      <xdr:spPr>
        <a:xfrm>
          <a:off x="3737761" y="120883"/>
          <a:ext cx="1843515" cy="319963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1">
              <a:solidFill>
                <a:schemeClr val="bg1"/>
              </a:solidFill>
            </a:rPr>
            <a:t>CHANT</a:t>
          </a:r>
          <a:endParaRPr lang="fr-CH" sz="1100" b="1">
            <a:solidFill>
              <a:schemeClr val="bg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492633</xdr:colOff>
      <xdr:row>35</xdr:row>
      <xdr:rowOff>434469</xdr:rowOff>
    </xdr:from>
    <xdr:to>
      <xdr:col>6</xdr:col>
      <xdr:colOff>594964</xdr:colOff>
      <xdr:row>41</xdr:row>
      <xdr:rowOff>143541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45508" y="8983157"/>
          <a:ext cx="1404081" cy="1129884"/>
        </a:xfrm>
        <a:prstGeom prst="rect">
          <a:avLst/>
        </a:prstGeom>
      </xdr:spPr>
    </xdr:pic>
    <xdr:clientData/>
  </xdr:twoCellAnchor>
  <xdr:twoCellAnchor>
    <xdr:from>
      <xdr:col>9</xdr:col>
      <xdr:colOff>69276</xdr:colOff>
      <xdr:row>19</xdr:row>
      <xdr:rowOff>138548</xdr:rowOff>
    </xdr:from>
    <xdr:to>
      <xdr:col>9</xdr:col>
      <xdr:colOff>502231</xdr:colOff>
      <xdr:row>21</xdr:row>
      <xdr:rowOff>138549</xdr:rowOff>
    </xdr:to>
    <xdr:sp macro="" textlink="">
      <xdr:nvSpPr>
        <xdr:cNvPr id="4" name="Bouée 3"/>
        <xdr:cNvSpPr/>
      </xdr:nvSpPr>
      <xdr:spPr>
        <a:xfrm>
          <a:off x="6898701" y="4358123"/>
          <a:ext cx="432955" cy="438151"/>
        </a:xfrm>
        <a:prstGeom prst="donu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69274</xdr:colOff>
      <xdr:row>17</xdr:row>
      <xdr:rowOff>95258</xdr:rowOff>
    </xdr:from>
    <xdr:to>
      <xdr:col>9</xdr:col>
      <xdr:colOff>502229</xdr:colOff>
      <xdr:row>19</xdr:row>
      <xdr:rowOff>95258</xdr:rowOff>
    </xdr:to>
    <xdr:sp macro="" textlink="">
      <xdr:nvSpPr>
        <xdr:cNvPr id="5" name="Bouée 4"/>
        <xdr:cNvSpPr/>
      </xdr:nvSpPr>
      <xdr:spPr>
        <a:xfrm>
          <a:off x="6898699" y="3876683"/>
          <a:ext cx="432955" cy="438150"/>
        </a:xfrm>
        <a:prstGeom prst="donut">
          <a:avLst/>
        </a:prstGeom>
        <a:solidFill>
          <a:srgbClr val="659A2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657225</xdr:colOff>
      <xdr:row>34</xdr:row>
      <xdr:rowOff>276225</xdr:rowOff>
    </xdr:from>
    <xdr:to>
      <xdr:col>2</xdr:col>
      <xdr:colOff>2657475</xdr:colOff>
      <xdr:row>34</xdr:row>
      <xdr:rowOff>276225</xdr:rowOff>
    </xdr:to>
    <xdr:cxnSp macro="">
      <xdr:nvCxnSpPr>
        <xdr:cNvPr id="7" name="Connecteur droit 6"/>
        <xdr:cNvCxnSpPr/>
      </xdr:nvCxnSpPr>
      <xdr:spPr>
        <a:xfrm>
          <a:off x="1831975" y="7332663"/>
          <a:ext cx="1743075" cy="0"/>
        </a:xfrm>
        <a:prstGeom prst="line">
          <a:avLst/>
        </a:prstGeom>
        <a:ln w="635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492633</xdr:colOff>
      <xdr:row>35</xdr:row>
      <xdr:rowOff>434469</xdr:rowOff>
    </xdr:from>
    <xdr:to>
      <xdr:col>6</xdr:col>
      <xdr:colOff>594964</xdr:colOff>
      <xdr:row>41</xdr:row>
      <xdr:rowOff>143541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45508" y="8921244"/>
          <a:ext cx="1397731" cy="1147347"/>
        </a:xfrm>
        <a:prstGeom prst="rect">
          <a:avLst/>
        </a:prstGeom>
      </xdr:spPr>
    </xdr:pic>
    <xdr:clientData/>
  </xdr:twoCellAnchor>
  <xdr:twoCellAnchor>
    <xdr:from>
      <xdr:col>9</xdr:col>
      <xdr:colOff>69276</xdr:colOff>
      <xdr:row>19</xdr:row>
      <xdr:rowOff>138548</xdr:rowOff>
    </xdr:from>
    <xdr:to>
      <xdr:col>9</xdr:col>
      <xdr:colOff>502231</xdr:colOff>
      <xdr:row>21</xdr:row>
      <xdr:rowOff>138549</xdr:rowOff>
    </xdr:to>
    <xdr:sp macro="" textlink="">
      <xdr:nvSpPr>
        <xdr:cNvPr id="3" name="Bouée 2"/>
        <xdr:cNvSpPr/>
      </xdr:nvSpPr>
      <xdr:spPr>
        <a:xfrm>
          <a:off x="6860601" y="4520048"/>
          <a:ext cx="432955" cy="438151"/>
        </a:xfrm>
        <a:prstGeom prst="donu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69274</xdr:colOff>
      <xdr:row>17</xdr:row>
      <xdr:rowOff>95258</xdr:rowOff>
    </xdr:from>
    <xdr:to>
      <xdr:col>9</xdr:col>
      <xdr:colOff>502229</xdr:colOff>
      <xdr:row>19</xdr:row>
      <xdr:rowOff>95258</xdr:rowOff>
    </xdr:to>
    <xdr:sp macro="" textlink="">
      <xdr:nvSpPr>
        <xdr:cNvPr id="4" name="Bouée 3"/>
        <xdr:cNvSpPr/>
      </xdr:nvSpPr>
      <xdr:spPr>
        <a:xfrm>
          <a:off x="6860599" y="4038608"/>
          <a:ext cx="432955" cy="438150"/>
        </a:xfrm>
        <a:prstGeom prst="donut">
          <a:avLst/>
        </a:prstGeom>
        <a:solidFill>
          <a:srgbClr val="659A2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657225</xdr:colOff>
      <xdr:row>34</xdr:row>
      <xdr:rowOff>276225</xdr:rowOff>
    </xdr:from>
    <xdr:to>
      <xdr:col>2</xdr:col>
      <xdr:colOff>2657475</xdr:colOff>
      <xdr:row>34</xdr:row>
      <xdr:rowOff>276225</xdr:rowOff>
    </xdr:to>
    <xdr:cxnSp macro="">
      <xdr:nvCxnSpPr>
        <xdr:cNvPr id="5" name="Connecteur droit 4"/>
        <xdr:cNvCxnSpPr/>
      </xdr:nvCxnSpPr>
      <xdr:spPr>
        <a:xfrm>
          <a:off x="1828800" y="8324850"/>
          <a:ext cx="1743075" cy="0"/>
        </a:xfrm>
        <a:prstGeom prst="line">
          <a:avLst/>
        </a:prstGeom>
        <a:ln w="635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492633</xdr:colOff>
      <xdr:row>35</xdr:row>
      <xdr:rowOff>434469</xdr:rowOff>
    </xdr:from>
    <xdr:to>
      <xdr:col>6</xdr:col>
      <xdr:colOff>594964</xdr:colOff>
      <xdr:row>41</xdr:row>
      <xdr:rowOff>143541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45508" y="8921244"/>
          <a:ext cx="1397731" cy="1147347"/>
        </a:xfrm>
        <a:prstGeom prst="rect">
          <a:avLst/>
        </a:prstGeom>
      </xdr:spPr>
    </xdr:pic>
    <xdr:clientData/>
  </xdr:twoCellAnchor>
  <xdr:twoCellAnchor>
    <xdr:from>
      <xdr:col>9</xdr:col>
      <xdr:colOff>69276</xdr:colOff>
      <xdr:row>19</xdr:row>
      <xdr:rowOff>138548</xdr:rowOff>
    </xdr:from>
    <xdr:to>
      <xdr:col>9</xdr:col>
      <xdr:colOff>502231</xdr:colOff>
      <xdr:row>21</xdr:row>
      <xdr:rowOff>138549</xdr:rowOff>
    </xdr:to>
    <xdr:sp macro="" textlink="">
      <xdr:nvSpPr>
        <xdr:cNvPr id="3" name="Bouée 2"/>
        <xdr:cNvSpPr/>
      </xdr:nvSpPr>
      <xdr:spPr>
        <a:xfrm>
          <a:off x="6860601" y="4520048"/>
          <a:ext cx="432955" cy="438151"/>
        </a:xfrm>
        <a:prstGeom prst="donu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69274</xdr:colOff>
      <xdr:row>17</xdr:row>
      <xdr:rowOff>95258</xdr:rowOff>
    </xdr:from>
    <xdr:to>
      <xdr:col>9</xdr:col>
      <xdr:colOff>502229</xdr:colOff>
      <xdr:row>19</xdr:row>
      <xdr:rowOff>95258</xdr:rowOff>
    </xdr:to>
    <xdr:sp macro="" textlink="">
      <xdr:nvSpPr>
        <xdr:cNvPr id="4" name="Bouée 3"/>
        <xdr:cNvSpPr/>
      </xdr:nvSpPr>
      <xdr:spPr>
        <a:xfrm>
          <a:off x="6860599" y="4038608"/>
          <a:ext cx="432955" cy="438150"/>
        </a:xfrm>
        <a:prstGeom prst="donut">
          <a:avLst/>
        </a:prstGeom>
        <a:solidFill>
          <a:srgbClr val="659A2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657225</xdr:colOff>
      <xdr:row>34</xdr:row>
      <xdr:rowOff>276225</xdr:rowOff>
    </xdr:from>
    <xdr:to>
      <xdr:col>2</xdr:col>
      <xdr:colOff>2657475</xdr:colOff>
      <xdr:row>34</xdr:row>
      <xdr:rowOff>276225</xdr:rowOff>
    </xdr:to>
    <xdr:cxnSp macro="">
      <xdr:nvCxnSpPr>
        <xdr:cNvPr id="5" name="Connecteur droit 4"/>
        <xdr:cNvCxnSpPr/>
      </xdr:nvCxnSpPr>
      <xdr:spPr>
        <a:xfrm>
          <a:off x="1828800" y="8324850"/>
          <a:ext cx="1743075" cy="0"/>
        </a:xfrm>
        <a:prstGeom prst="line">
          <a:avLst/>
        </a:prstGeom>
        <a:ln w="635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10</xdr:col>
      <xdr:colOff>710045</xdr:colOff>
      <xdr:row>35</xdr:row>
      <xdr:rowOff>277091</xdr:rowOff>
    </xdr:from>
    <xdr:to>
      <xdr:col>11</xdr:col>
      <xdr:colOff>95250</xdr:colOff>
      <xdr:row>40</xdr:row>
      <xdr:rowOff>153700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44295" y="8754341"/>
          <a:ext cx="1264228" cy="11062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bpa@bluewin.ch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XDV35"/>
  <sheetViews>
    <sheetView showGridLines="0" tabSelected="1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C10" sqref="C10"/>
    </sheetView>
  </sheetViews>
  <sheetFormatPr baseColWidth="10" defaultColWidth="11.42578125" defaultRowHeight="12.75"/>
  <cols>
    <col min="1" max="1" width="51.140625" style="1" customWidth="1"/>
    <col min="2" max="2" width="14.85546875" style="1" bestFit="1" customWidth="1"/>
    <col min="3" max="3" width="24" style="1" customWidth="1"/>
    <col min="4" max="4" width="24.28515625" style="1" bestFit="1" customWidth="1"/>
    <col min="5" max="5" width="27.28515625" style="1" bestFit="1" customWidth="1"/>
    <col min="6" max="6" width="22.42578125" style="1" bestFit="1" customWidth="1"/>
    <col min="7" max="7" width="31.5703125" style="1" hidden="1" customWidth="1"/>
    <col min="8" max="8" width="27.85546875" style="1" bestFit="1" customWidth="1"/>
    <col min="9" max="9" width="38.7109375" style="1" bestFit="1" customWidth="1"/>
    <col min="10" max="10" width="45" style="1" bestFit="1" customWidth="1"/>
    <col min="11" max="11" width="25.85546875" style="1" bestFit="1" customWidth="1"/>
    <col min="12" max="12" width="41.28515625" style="1" bestFit="1" customWidth="1"/>
    <col min="13" max="13" width="10" style="1" bestFit="1" customWidth="1"/>
    <col min="14" max="14" width="30" style="1" bestFit="1" customWidth="1"/>
    <col min="15" max="15" width="30" style="1" hidden="1" customWidth="1"/>
    <col min="16" max="16" width="21.5703125" style="1" bestFit="1" customWidth="1"/>
    <col min="17" max="17" width="34.28515625" style="1" bestFit="1" customWidth="1"/>
    <col min="18" max="18" width="21.7109375" style="1" bestFit="1" customWidth="1"/>
    <col min="19" max="19" width="22.140625" style="1" bestFit="1" customWidth="1"/>
    <col min="20" max="20" width="21.7109375" style="1" bestFit="1" customWidth="1"/>
    <col min="21" max="21" width="25.7109375" style="1" bestFit="1" customWidth="1"/>
    <col min="22" max="22" width="23.7109375" style="1" bestFit="1" customWidth="1"/>
    <col min="23" max="23" width="32.42578125" style="1" bestFit="1" customWidth="1"/>
    <col min="24" max="24" width="26.140625" style="1" bestFit="1" customWidth="1"/>
    <col min="25" max="25" width="70.7109375" style="1" bestFit="1" customWidth="1"/>
    <col min="26" max="26" width="23.7109375" style="1" bestFit="1" customWidth="1"/>
    <col min="27" max="27" width="21.7109375" style="1" customWidth="1"/>
    <col min="28" max="29" width="31.140625" style="1" bestFit="1" customWidth="1"/>
    <col min="30" max="30" width="58.7109375" style="1" bestFit="1" customWidth="1"/>
    <col min="31" max="31" width="25.42578125" style="1" bestFit="1" customWidth="1"/>
    <col min="32" max="32" width="24.42578125" style="1" bestFit="1" customWidth="1"/>
    <col min="33" max="33" width="90.85546875" style="1" bestFit="1" customWidth="1"/>
    <col min="34" max="34" width="31" style="1" bestFit="1" customWidth="1"/>
    <col min="35" max="35" width="72.28515625" style="1" bestFit="1" customWidth="1"/>
    <col min="36" max="36" width="25.5703125" style="1" bestFit="1" customWidth="1"/>
    <col min="37" max="37" width="50" style="1" bestFit="1" customWidth="1"/>
    <col min="38" max="38" width="24.5703125" style="1" bestFit="1" customWidth="1"/>
    <col min="39" max="39" width="19.42578125" style="1" bestFit="1" customWidth="1"/>
    <col min="40" max="40" width="27.85546875" style="1" bestFit="1" customWidth="1"/>
    <col min="41" max="41" width="19.140625" style="1" bestFit="1" customWidth="1"/>
    <col min="42" max="42" width="27.5703125" style="1" bestFit="1" customWidth="1"/>
    <col min="43" max="43" width="29.140625" style="1" bestFit="1" customWidth="1"/>
    <col min="44" max="44" width="21.42578125" style="1" bestFit="1" customWidth="1"/>
    <col min="45" max="45" width="23.28515625" style="1" bestFit="1" customWidth="1"/>
    <col min="46" max="46" width="21" style="1" bestFit="1" customWidth="1"/>
    <col min="47" max="47" width="15.85546875" style="1" bestFit="1" customWidth="1"/>
    <col min="48" max="48" width="14.5703125" style="1" bestFit="1" customWidth="1"/>
    <col min="49" max="49" width="17.42578125" style="1" bestFit="1" customWidth="1"/>
    <col min="50" max="50" width="17.85546875" style="1" bestFit="1" customWidth="1"/>
    <col min="51" max="51" width="14.42578125" style="1" bestFit="1" customWidth="1"/>
    <col min="52" max="52" width="24.7109375" style="1" bestFit="1" customWidth="1"/>
    <col min="53" max="53" width="23.140625" style="1" bestFit="1" customWidth="1"/>
    <col min="54" max="54" width="27.7109375" style="1" bestFit="1" customWidth="1"/>
    <col min="55" max="55" width="15.28515625" style="1" bestFit="1" customWidth="1"/>
    <col min="56" max="56" width="22.28515625" style="1" bestFit="1" customWidth="1"/>
    <col min="57" max="57" width="22" style="1" bestFit="1" customWidth="1"/>
    <col min="58" max="58" width="26.140625" style="1" bestFit="1" customWidth="1"/>
    <col min="59" max="59" width="29.5703125" style="1" bestFit="1" customWidth="1"/>
    <col min="60" max="60" width="69.5703125" style="1" bestFit="1" customWidth="1"/>
    <col min="61" max="61" width="26.85546875" style="1" bestFit="1" customWidth="1"/>
    <col min="62" max="62" width="29.28515625" style="1" bestFit="1" customWidth="1"/>
    <col min="63" max="63" width="25.140625" style="1" bestFit="1" customWidth="1"/>
    <col min="64" max="65" width="23.5703125" style="1" bestFit="1" customWidth="1"/>
    <col min="66" max="66" width="24.28515625" style="1" bestFit="1" customWidth="1"/>
    <col min="67" max="67" width="21.7109375" style="1" bestFit="1" customWidth="1"/>
    <col min="68" max="68" width="25" style="1" bestFit="1" customWidth="1"/>
    <col min="69" max="69" width="25.7109375" style="1" bestFit="1" customWidth="1"/>
    <col min="70" max="70" width="23.7109375" style="1" bestFit="1" customWidth="1"/>
    <col min="71" max="71" width="32.42578125" style="1" bestFit="1" customWidth="1"/>
    <col min="72" max="72" width="26.140625" style="1" bestFit="1" customWidth="1"/>
    <col min="73" max="73" width="73.7109375" style="1" bestFit="1" customWidth="1"/>
    <col min="74" max="74" width="23.7109375" style="1" bestFit="1" customWidth="1"/>
    <col min="75" max="75" width="21.7109375" style="1" bestFit="1" customWidth="1"/>
    <col min="76" max="76" width="19.5703125" style="1" bestFit="1" customWidth="1"/>
    <col min="77" max="77" width="33.85546875" style="1" bestFit="1" customWidth="1"/>
    <col min="78" max="78" width="58.7109375" style="1" bestFit="1" customWidth="1"/>
    <col min="79" max="79" width="25.42578125" style="1" bestFit="1" customWidth="1"/>
    <col min="80" max="80" width="24.42578125" style="1" bestFit="1" customWidth="1"/>
    <col min="81" max="81" width="66.140625" style="1" bestFit="1" customWidth="1"/>
    <col min="82" max="82" width="29.28515625" style="1" customWidth="1"/>
    <col min="83" max="83" width="73.140625" style="1" bestFit="1" customWidth="1"/>
    <col min="84" max="84" width="25.5703125" style="1" bestFit="1" customWidth="1"/>
    <col min="85" max="85" width="77" style="1" bestFit="1" customWidth="1"/>
    <col min="86" max="86" width="24.5703125" style="1" bestFit="1" customWidth="1"/>
    <col min="87" max="87" width="19.42578125" style="1" bestFit="1" customWidth="1"/>
    <col min="88" max="88" width="27.85546875" style="1" bestFit="1" customWidth="1"/>
    <col min="89" max="89" width="19.140625" style="1" bestFit="1" customWidth="1"/>
    <col min="90" max="90" width="27.5703125" style="1" bestFit="1" customWidth="1"/>
    <col min="91" max="91" width="17.42578125" style="1" bestFit="1" customWidth="1"/>
    <col min="92" max="92" width="17.85546875" style="1" bestFit="1" customWidth="1"/>
    <col min="93" max="93" width="14.42578125" style="1" bestFit="1" customWidth="1"/>
    <col min="94" max="94" width="24.7109375" style="1" bestFit="1" customWidth="1"/>
    <col min="95" max="95" width="23.140625" style="1" bestFit="1" customWidth="1"/>
    <col min="96" max="96" width="27.7109375" style="1" bestFit="1" customWidth="1"/>
    <col min="97" max="97" width="16.42578125" style="1" bestFit="1" customWidth="1"/>
    <col min="98" max="98" width="19.140625" style="1" bestFit="1" customWidth="1"/>
    <col min="99" max="99" width="22.28515625" style="1" bestFit="1" customWidth="1"/>
    <col min="100" max="100" width="22" style="1" bestFit="1" customWidth="1"/>
    <col min="101" max="101" width="27.85546875" style="1" bestFit="1" customWidth="1"/>
    <col min="102" max="102" width="29.5703125" style="1" bestFit="1" customWidth="1"/>
    <col min="103" max="103" width="57.7109375" style="1" bestFit="1" customWidth="1"/>
    <col min="104" max="104" width="25.85546875" style="1" bestFit="1" customWidth="1"/>
    <col min="105" max="105" width="23.7109375" style="1" bestFit="1" customWidth="1"/>
    <col min="106" max="106" width="25.140625" style="1" bestFit="1" customWidth="1"/>
    <col min="107" max="108" width="23.5703125" style="1" bestFit="1" customWidth="1"/>
    <col min="109" max="109" width="29.5703125" style="1" bestFit="1" customWidth="1"/>
    <col min="110" max="110" width="21.28515625" style="1" bestFit="1" customWidth="1"/>
    <col min="111" max="111" width="13.140625" style="1" bestFit="1" customWidth="1"/>
    <col min="112" max="112" width="47.140625" style="1" bestFit="1" customWidth="1"/>
    <col min="113" max="113" width="37.85546875" style="1" bestFit="1" customWidth="1"/>
    <col min="114" max="114" width="23" style="1" bestFit="1" customWidth="1"/>
    <col min="115" max="115" width="32.140625" style="1" bestFit="1" customWidth="1"/>
    <col min="116" max="116" width="27" style="1" bestFit="1" customWidth="1"/>
    <col min="117" max="117" width="23.42578125" style="1" bestFit="1" customWidth="1"/>
    <col min="118" max="118" width="21.42578125" style="1" bestFit="1" customWidth="1"/>
    <col min="119" max="119" width="36.42578125" style="1" bestFit="1" customWidth="1"/>
    <col min="120" max="120" width="23" style="1" bestFit="1" customWidth="1"/>
    <col min="121" max="121" width="32.140625" style="1" bestFit="1" customWidth="1"/>
    <col min="122" max="122" width="30" style="1" bestFit="1" customWidth="1"/>
    <col min="123" max="123" width="23.85546875" style="1" bestFit="1" customWidth="1"/>
    <col min="124" max="124" width="29.5703125" style="1" bestFit="1" customWidth="1"/>
    <col min="125" max="125" width="11.42578125" style="1"/>
    <col min="126" max="126" width="26.85546875" style="1" hidden="1" customWidth="1"/>
    <col min="127" max="127" width="22.140625" style="1" hidden="1" customWidth="1"/>
    <col min="128" max="128" width="22.85546875" style="1" hidden="1" customWidth="1"/>
    <col min="129" max="129" width="18.85546875" style="1" hidden="1" customWidth="1"/>
    <col min="130" max="130" width="4" style="2" customWidth="1"/>
    <col min="131" max="131" width="20.140625" style="1" hidden="1" customWidth="1"/>
    <col min="132" max="132" width="20.140625" style="3" hidden="1" customWidth="1"/>
    <col min="133" max="136" width="20.140625" style="1" hidden="1" customWidth="1"/>
    <col min="137" max="137" width="0" style="1" hidden="1" customWidth="1"/>
    <col min="138" max="138" width="12.7109375" style="1" hidden="1" customWidth="1"/>
    <col min="139" max="139" width="20.5703125" style="1" customWidth="1"/>
    <col min="140" max="140" width="14.28515625" style="1" bestFit="1" customWidth="1"/>
    <col min="141" max="142" width="11.42578125" style="1"/>
    <col min="143" max="143" width="22.85546875" style="1" customWidth="1"/>
    <col min="144" max="144" width="14.28515625" style="1" bestFit="1" customWidth="1"/>
    <col min="145" max="145" width="20" style="1" bestFit="1" customWidth="1"/>
    <col min="146" max="146" width="21.85546875" style="1" customWidth="1"/>
    <col min="147" max="147" width="17.85546875" style="1" bestFit="1" customWidth="1"/>
    <col min="148" max="16384" width="11.42578125" style="1"/>
  </cols>
  <sheetData>
    <row r="1" spans="1:376 16324:16350" ht="29.25" customHeight="1">
      <c r="A1" s="250"/>
      <c r="B1" s="215"/>
      <c r="C1" s="215"/>
      <c r="D1" s="215"/>
      <c r="E1" s="215"/>
      <c r="F1" s="215"/>
      <c r="G1" s="215"/>
      <c r="H1" s="215"/>
      <c r="I1" s="215"/>
      <c r="J1" s="215"/>
      <c r="K1" s="215"/>
      <c r="P1" s="215"/>
      <c r="Q1" s="215"/>
      <c r="R1" s="215"/>
      <c r="S1" s="215"/>
      <c r="T1" s="215"/>
      <c r="U1" s="215"/>
      <c r="V1" s="215"/>
      <c r="W1" s="215"/>
      <c r="X1" s="215"/>
      <c r="Y1" s="215"/>
      <c r="Z1" s="215"/>
      <c r="AA1" s="215"/>
      <c r="AB1" s="215"/>
      <c r="AC1" s="215"/>
      <c r="AD1" s="215"/>
      <c r="AE1" s="215"/>
      <c r="AF1" s="215"/>
      <c r="AG1" s="215"/>
      <c r="AH1" s="215"/>
      <c r="AI1" s="215"/>
      <c r="AJ1" s="215"/>
      <c r="AK1" s="215"/>
      <c r="AL1" s="215"/>
      <c r="AM1" s="215"/>
      <c r="AN1" s="215"/>
      <c r="AO1" s="215"/>
      <c r="AP1" s="215"/>
      <c r="AQ1" s="215"/>
      <c r="AR1" s="215"/>
      <c r="AS1" s="215"/>
      <c r="AT1" s="215"/>
      <c r="AU1" s="215"/>
      <c r="AV1" s="215"/>
      <c r="AW1" s="215"/>
      <c r="AX1" s="215"/>
      <c r="AY1" s="215"/>
      <c r="AZ1" s="215"/>
      <c r="BA1" s="215"/>
      <c r="BB1" s="215"/>
      <c r="BC1" s="215"/>
      <c r="BD1" s="215"/>
      <c r="BE1" s="215"/>
      <c r="BF1" s="215"/>
      <c r="BG1" s="215"/>
      <c r="BH1" s="215"/>
      <c r="BI1" s="215"/>
      <c r="BJ1" s="215"/>
      <c r="BK1" s="215"/>
      <c r="BL1" s="215"/>
      <c r="BM1" s="215"/>
      <c r="BN1" s="215"/>
      <c r="BO1" s="215"/>
      <c r="BP1" s="215"/>
      <c r="BQ1" s="215"/>
      <c r="BR1" s="215"/>
      <c r="BS1" s="215"/>
      <c r="BT1" s="215"/>
      <c r="BU1" s="215"/>
      <c r="BV1" s="215"/>
      <c r="BW1" s="215"/>
      <c r="BX1" s="215"/>
      <c r="BY1" s="215"/>
      <c r="BZ1" s="215"/>
      <c r="CA1" s="215"/>
      <c r="CB1" s="215"/>
      <c r="CC1" s="215"/>
      <c r="CD1" s="215"/>
      <c r="CE1" s="215"/>
      <c r="CF1" s="215"/>
      <c r="CG1" s="215"/>
      <c r="CH1" s="215"/>
      <c r="CI1" s="215"/>
      <c r="CJ1" s="215"/>
      <c r="CK1" s="215"/>
      <c r="CL1" s="215"/>
      <c r="CM1" s="215"/>
      <c r="CN1" s="215"/>
      <c r="CO1" s="215"/>
      <c r="CP1" s="215"/>
      <c r="CQ1" s="215"/>
      <c r="CR1" s="215"/>
      <c r="CS1" s="215"/>
      <c r="CT1" s="215"/>
      <c r="CU1" s="215"/>
      <c r="CV1" s="215"/>
      <c r="CW1" s="215"/>
      <c r="CX1" s="215"/>
      <c r="CY1" s="215"/>
      <c r="CZ1" s="215"/>
      <c r="DA1" s="215"/>
      <c r="DB1" s="215"/>
      <c r="DC1" s="215"/>
      <c r="DD1" s="215"/>
      <c r="DE1" s="215"/>
      <c r="DF1" s="215"/>
      <c r="DG1" s="215"/>
      <c r="DH1" s="215"/>
      <c r="DI1" s="215"/>
      <c r="DJ1" s="215"/>
      <c r="DK1" s="215"/>
      <c r="DL1" s="215"/>
      <c r="DM1" s="215"/>
      <c r="DN1" s="215"/>
      <c r="DO1" s="215"/>
      <c r="DP1" s="215"/>
      <c r="DQ1" s="215"/>
      <c r="DR1" s="215"/>
      <c r="DS1" s="215"/>
      <c r="DT1" s="215"/>
      <c r="DU1" s="216"/>
      <c r="DV1" s="216"/>
      <c r="DW1" s="216"/>
      <c r="DX1" s="216"/>
      <c r="DY1" s="216"/>
      <c r="DZ1" s="216"/>
      <c r="EA1" s="2"/>
      <c r="EB1" s="194"/>
      <c r="EC1" s="2"/>
      <c r="ED1" s="2"/>
      <c r="EE1" s="2"/>
      <c r="EF1" s="2"/>
      <c r="EG1" s="2"/>
      <c r="EH1" s="2"/>
      <c r="EI1" s="2"/>
      <c r="EK1" s="377" t="s">
        <v>209</v>
      </c>
      <c r="EL1" s="378"/>
      <c r="EM1" s="362" t="s">
        <v>210</v>
      </c>
    </row>
    <row r="2" spans="1:376 16324:16350" ht="29.25" customHeight="1">
      <c r="A2" s="250"/>
      <c r="B2" s="216"/>
      <c r="C2" s="216"/>
      <c r="D2" s="216"/>
      <c r="E2" s="216"/>
      <c r="F2" s="216"/>
      <c r="G2" s="216"/>
      <c r="H2" s="216"/>
      <c r="I2" s="216"/>
      <c r="J2" s="216"/>
      <c r="K2" s="216"/>
      <c r="P2" s="216"/>
      <c r="Q2" s="216"/>
      <c r="R2" s="216"/>
      <c r="S2" s="216"/>
      <c r="T2" s="216"/>
      <c r="U2" s="216"/>
      <c r="V2" s="216"/>
      <c r="W2" s="216"/>
      <c r="X2" s="216"/>
      <c r="Y2" s="216"/>
      <c r="Z2" s="216"/>
      <c r="AA2" s="216"/>
      <c r="AB2" s="216"/>
      <c r="AC2" s="216"/>
      <c r="AD2" s="216"/>
      <c r="AE2" s="216"/>
      <c r="AF2" s="216"/>
      <c r="AG2" s="216"/>
      <c r="AH2" s="216"/>
      <c r="AI2" s="216"/>
      <c r="AJ2" s="216"/>
      <c r="AK2" s="216"/>
      <c r="AL2" s="216"/>
      <c r="AM2" s="216"/>
      <c r="AN2" s="216"/>
      <c r="AO2" s="216"/>
      <c r="AP2" s="216"/>
      <c r="AQ2" s="216"/>
      <c r="AR2" s="216"/>
      <c r="AS2" s="216"/>
      <c r="AT2" s="215"/>
      <c r="AU2" s="215"/>
      <c r="AV2" s="215"/>
      <c r="AW2" s="215"/>
      <c r="AX2" s="215"/>
      <c r="AY2" s="215"/>
      <c r="AZ2" s="215"/>
      <c r="BA2" s="215"/>
      <c r="BB2" s="215"/>
      <c r="BC2" s="215"/>
      <c r="BD2" s="215"/>
      <c r="BE2" s="215"/>
      <c r="BF2" s="215"/>
      <c r="BG2" s="215"/>
      <c r="BH2" s="215"/>
      <c r="BI2" s="215"/>
      <c r="BJ2" s="215"/>
      <c r="BK2" s="215"/>
      <c r="BL2" s="215"/>
      <c r="BM2" s="215"/>
      <c r="BN2" s="215"/>
      <c r="BO2" s="215"/>
      <c r="BP2" s="215"/>
      <c r="BQ2" s="215"/>
      <c r="BR2" s="215"/>
      <c r="BS2" s="215"/>
      <c r="BT2" s="215"/>
      <c r="BU2" s="215"/>
      <c r="BV2" s="215"/>
      <c r="BW2" s="215"/>
      <c r="BX2" s="215"/>
      <c r="BY2" s="215"/>
      <c r="BZ2" s="215"/>
      <c r="CA2" s="215"/>
      <c r="CB2" s="215"/>
      <c r="CC2" s="215"/>
      <c r="CD2" s="215"/>
      <c r="CE2" s="215"/>
      <c r="CF2" s="215"/>
      <c r="CG2" s="215"/>
      <c r="CH2" s="215"/>
      <c r="CI2" s="215"/>
      <c r="CJ2" s="215"/>
      <c r="CK2" s="215"/>
      <c r="CL2" s="215"/>
      <c r="CM2" s="215"/>
      <c r="CN2" s="215"/>
      <c r="CO2" s="215"/>
      <c r="CP2" s="215"/>
      <c r="CQ2" s="215"/>
      <c r="CR2" s="215"/>
      <c r="CS2" s="215"/>
      <c r="CT2" s="215"/>
      <c r="CU2" s="215"/>
      <c r="CV2" s="215"/>
      <c r="CW2" s="215"/>
      <c r="CX2" s="215"/>
      <c r="CY2" s="215"/>
      <c r="CZ2" s="215"/>
      <c r="DA2" s="215"/>
      <c r="DB2" s="215"/>
      <c r="DC2" s="215"/>
      <c r="DD2" s="215"/>
      <c r="DE2" s="215"/>
      <c r="DF2" s="215"/>
      <c r="DG2" s="215"/>
      <c r="DH2" s="215"/>
      <c r="DI2" s="215"/>
      <c r="DJ2" s="215"/>
      <c r="DK2" s="215"/>
      <c r="DL2" s="215"/>
      <c r="DM2" s="215"/>
      <c r="DN2" s="215"/>
      <c r="DO2" s="215"/>
      <c r="DP2" s="215"/>
      <c r="DQ2" s="215"/>
      <c r="DR2" s="215"/>
      <c r="DS2" s="215"/>
      <c r="DT2" s="215"/>
      <c r="DU2" s="216"/>
      <c r="DV2" s="216"/>
      <c r="DW2" s="216"/>
      <c r="DX2" s="216"/>
      <c r="DY2" s="216"/>
      <c r="DZ2" s="216"/>
      <c r="EA2" s="2"/>
      <c r="EB2" s="194"/>
      <c r="EC2" s="2"/>
      <c r="ED2" s="2"/>
      <c r="EE2" s="2"/>
      <c r="EF2" s="2"/>
      <c r="EG2" s="2"/>
      <c r="EH2" s="2"/>
      <c r="EI2" s="2"/>
      <c r="EJ2" s="361" t="s">
        <v>249</v>
      </c>
      <c r="EK2" s="376"/>
      <c r="EL2" s="376"/>
      <c r="EM2" s="252"/>
    </row>
    <row r="3" spans="1:376 16324:16350" ht="28.5" customHeight="1">
      <c r="A3" s="249"/>
      <c r="B3" s="216"/>
      <c r="C3" s="216"/>
      <c r="D3" s="216"/>
      <c r="E3" s="216"/>
      <c r="F3" s="216"/>
      <c r="G3" s="216"/>
      <c r="H3" s="216"/>
      <c r="I3" s="216"/>
      <c r="J3" s="216"/>
      <c r="K3" s="216"/>
      <c r="L3" s="253"/>
      <c r="M3" s="196"/>
      <c r="N3" s="216"/>
      <c r="O3" s="216"/>
      <c r="P3" s="216"/>
      <c r="Q3" s="216"/>
      <c r="R3" s="216"/>
      <c r="S3" s="216"/>
      <c r="T3" s="216"/>
      <c r="U3" s="216"/>
      <c r="V3" s="216"/>
      <c r="W3" s="216"/>
      <c r="X3" s="216"/>
      <c r="Y3" s="216"/>
      <c r="Z3" s="216"/>
      <c r="AA3" s="216"/>
      <c r="AB3" s="216"/>
      <c r="AC3" s="216"/>
      <c r="AD3" s="216"/>
      <c r="AE3" s="216"/>
      <c r="AF3" s="216"/>
      <c r="AG3" s="216"/>
      <c r="AH3" s="216"/>
      <c r="AI3" s="216"/>
      <c r="AJ3" s="216"/>
      <c r="AK3" s="216"/>
      <c r="AL3" s="216"/>
      <c r="AM3" s="216"/>
      <c r="AN3" s="216"/>
      <c r="AO3" s="216"/>
      <c r="AP3" s="216"/>
      <c r="AQ3" s="216"/>
      <c r="AR3" s="216"/>
      <c r="AS3" s="216"/>
      <c r="AT3" s="215"/>
      <c r="AU3" s="215"/>
      <c r="AV3" s="215"/>
      <c r="AW3" s="215"/>
      <c r="AX3" s="215"/>
      <c r="AY3" s="215"/>
      <c r="AZ3" s="215"/>
      <c r="BA3" s="215"/>
      <c r="BB3" s="215"/>
      <c r="BC3" s="215"/>
      <c r="BD3" s="215"/>
      <c r="BE3" s="215"/>
      <c r="BF3" s="215"/>
      <c r="BG3" s="215"/>
      <c r="BH3" s="215"/>
      <c r="BI3" s="215"/>
      <c r="BJ3" s="215"/>
      <c r="BK3" s="215"/>
      <c r="BL3" s="215"/>
      <c r="BM3" s="215"/>
      <c r="BN3" s="215"/>
      <c r="BO3" s="215"/>
      <c r="BP3" s="215"/>
      <c r="BQ3" s="215"/>
      <c r="BR3" s="215"/>
      <c r="BS3" s="215"/>
      <c r="BT3" s="215"/>
      <c r="BU3" s="215"/>
      <c r="BV3" s="215"/>
      <c r="BW3" s="215"/>
      <c r="BX3" s="215"/>
      <c r="BY3" s="215"/>
      <c r="BZ3" s="215"/>
      <c r="CA3" s="215"/>
      <c r="CB3" s="215"/>
      <c r="CC3" s="215"/>
      <c r="CD3" s="215"/>
      <c r="CE3" s="215"/>
      <c r="CF3" s="215"/>
      <c r="CG3" s="215"/>
      <c r="CH3" s="215"/>
      <c r="CI3" s="215"/>
      <c r="CJ3" s="215"/>
      <c r="CK3" s="215"/>
      <c r="CL3" s="215"/>
      <c r="CM3" s="215"/>
      <c r="CN3" s="215"/>
      <c r="CO3" s="215"/>
      <c r="CP3" s="215"/>
      <c r="CQ3" s="215"/>
      <c r="CR3" s="215"/>
      <c r="CS3" s="215"/>
      <c r="CT3" s="215"/>
      <c r="CU3" s="215"/>
      <c r="CV3" s="215"/>
      <c r="CW3" s="215"/>
      <c r="CX3" s="215"/>
      <c r="CY3" s="215"/>
      <c r="CZ3" s="215"/>
      <c r="DA3" s="215"/>
      <c r="DB3" s="215"/>
      <c r="DC3" s="215"/>
      <c r="DD3" s="215"/>
      <c r="DE3" s="215"/>
      <c r="DF3" s="215"/>
      <c r="DG3" s="215"/>
      <c r="DH3" s="215"/>
      <c r="DI3" s="215"/>
      <c r="DJ3" s="215"/>
      <c r="DK3" s="215"/>
      <c r="DL3" s="215"/>
      <c r="DM3" s="215"/>
      <c r="DN3" s="215"/>
      <c r="DO3" s="215"/>
      <c r="DP3" s="215"/>
      <c r="DQ3" s="215"/>
      <c r="DR3" s="215"/>
      <c r="DS3" s="215"/>
      <c r="DT3" s="215"/>
      <c r="DU3" s="216"/>
      <c r="DV3" s="216"/>
      <c r="DW3" s="216"/>
      <c r="DX3" s="216"/>
      <c r="DY3" s="216"/>
      <c r="DZ3" s="216"/>
      <c r="EA3" s="2"/>
      <c r="EB3" s="194"/>
      <c r="EC3" s="2"/>
      <c r="ED3" s="2"/>
      <c r="EE3" s="2"/>
      <c r="EF3" s="2"/>
      <c r="EG3" s="2"/>
      <c r="EH3" s="2"/>
      <c r="EI3" s="2"/>
      <c r="EJ3" s="360" t="s">
        <v>250</v>
      </c>
      <c r="EK3" s="376">
        <f>SUM(EL10:EL25)</f>
        <v>0.22916666666666657</v>
      </c>
      <c r="EL3" s="376"/>
      <c r="EM3" s="252">
        <f>EK3/5</f>
        <v>4.5833333333333316E-2</v>
      </c>
      <c r="EN3" s="251"/>
    </row>
    <row r="4" spans="1:376 16324:16350" ht="28.5" customHeight="1">
      <c r="A4" s="249"/>
      <c r="B4" s="216">
        <v>1</v>
      </c>
      <c r="C4" s="216">
        <v>2</v>
      </c>
      <c r="D4" s="216">
        <v>3</v>
      </c>
      <c r="E4" s="216">
        <v>4</v>
      </c>
      <c r="F4" s="216">
        <v>5</v>
      </c>
      <c r="G4" s="216">
        <v>6</v>
      </c>
      <c r="H4" s="216">
        <v>7</v>
      </c>
      <c r="I4" s="216">
        <v>8</v>
      </c>
      <c r="J4" s="216">
        <v>9</v>
      </c>
      <c r="K4" s="216">
        <v>10</v>
      </c>
      <c r="L4" s="216">
        <v>11</v>
      </c>
      <c r="M4" s="216">
        <v>12</v>
      </c>
      <c r="N4" s="216">
        <v>13</v>
      </c>
      <c r="O4" s="216">
        <v>14</v>
      </c>
      <c r="P4" s="216">
        <v>15</v>
      </c>
      <c r="Q4" s="216">
        <v>16</v>
      </c>
      <c r="R4" s="216">
        <v>17</v>
      </c>
      <c r="S4" s="216">
        <v>18</v>
      </c>
      <c r="T4" s="216">
        <v>19</v>
      </c>
      <c r="U4" s="216">
        <v>20</v>
      </c>
      <c r="V4" s="216">
        <v>21</v>
      </c>
      <c r="W4" s="216">
        <v>22</v>
      </c>
      <c r="X4" s="216">
        <v>23</v>
      </c>
      <c r="Y4" s="216">
        <v>24</v>
      </c>
      <c r="Z4" s="216">
        <v>25</v>
      </c>
      <c r="AA4" s="216">
        <v>26</v>
      </c>
      <c r="AB4" s="216">
        <v>27</v>
      </c>
      <c r="AC4" s="216">
        <v>28</v>
      </c>
      <c r="AD4" s="216">
        <v>29</v>
      </c>
      <c r="AE4" s="216">
        <v>30</v>
      </c>
      <c r="AF4" s="216">
        <v>31</v>
      </c>
      <c r="AG4" s="216">
        <v>32</v>
      </c>
      <c r="AH4" s="216">
        <v>33</v>
      </c>
      <c r="AI4" s="216">
        <v>34</v>
      </c>
      <c r="AJ4" s="216">
        <v>35</v>
      </c>
      <c r="AK4" s="216">
        <v>36</v>
      </c>
      <c r="AL4" s="216">
        <v>37</v>
      </c>
      <c r="AM4" s="216">
        <v>38</v>
      </c>
      <c r="AN4" s="216">
        <v>39</v>
      </c>
      <c r="AO4" s="216">
        <v>40</v>
      </c>
      <c r="AP4" s="216">
        <v>41</v>
      </c>
      <c r="AQ4" s="216">
        <v>42</v>
      </c>
      <c r="AR4" s="216">
        <v>43</v>
      </c>
      <c r="AS4" s="216">
        <v>44</v>
      </c>
      <c r="AT4" s="216">
        <v>45</v>
      </c>
      <c r="AU4" s="216">
        <v>46</v>
      </c>
      <c r="AV4" s="216">
        <v>47</v>
      </c>
      <c r="AW4" s="216">
        <v>48</v>
      </c>
      <c r="AX4" s="216">
        <v>49</v>
      </c>
      <c r="AY4" s="216">
        <v>50</v>
      </c>
      <c r="AZ4" s="216">
        <v>51</v>
      </c>
      <c r="BA4" s="216">
        <v>52</v>
      </c>
      <c r="BB4" s="216">
        <v>53</v>
      </c>
      <c r="BC4" s="216">
        <v>54</v>
      </c>
      <c r="BD4" s="216">
        <v>55</v>
      </c>
      <c r="BE4" s="216">
        <v>56</v>
      </c>
      <c r="BF4" s="216">
        <v>57</v>
      </c>
      <c r="BG4" s="216">
        <v>58</v>
      </c>
      <c r="BH4" s="216">
        <v>59</v>
      </c>
      <c r="BI4" s="216">
        <v>60</v>
      </c>
      <c r="BJ4" s="216">
        <v>61</v>
      </c>
      <c r="BK4" s="216">
        <v>62</v>
      </c>
      <c r="BL4" s="216">
        <v>63</v>
      </c>
      <c r="BM4" s="216">
        <v>64</v>
      </c>
      <c r="BN4" s="216">
        <v>65</v>
      </c>
      <c r="BO4" s="216">
        <v>66</v>
      </c>
      <c r="BP4" s="216">
        <v>67</v>
      </c>
      <c r="BQ4" s="216">
        <v>68</v>
      </c>
      <c r="BR4" s="216">
        <v>69</v>
      </c>
      <c r="BS4" s="216">
        <v>70</v>
      </c>
      <c r="BT4" s="216">
        <v>71</v>
      </c>
      <c r="BU4" s="216">
        <v>72</v>
      </c>
      <c r="BV4" s="216">
        <v>73</v>
      </c>
      <c r="BW4" s="216">
        <v>74</v>
      </c>
      <c r="BX4" s="216">
        <v>75</v>
      </c>
      <c r="BY4" s="216">
        <v>76</v>
      </c>
      <c r="BZ4" s="216">
        <v>77</v>
      </c>
      <c r="CA4" s="216">
        <v>78</v>
      </c>
      <c r="CB4" s="216">
        <v>79</v>
      </c>
      <c r="CC4" s="216">
        <v>80</v>
      </c>
      <c r="CD4" s="216">
        <v>81</v>
      </c>
      <c r="CE4" s="216">
        <v>82</v>
      </c>
      <c r="CF4" s="216">
        <v>83</v>
      </c>
      <c r="CG4" s="216">
        <v>84</v>
      </c>
      <c r="CH4" s="216">
        <v>85</v>
      </c>
      <c r="CI4" s="216">
        <v>86</v>
      </c>
      <c r="CJ4" s="216">
        <v>87</v>
      </c>
      <c r="CK4" s="216">
        <v>88</v>
      </c>
      <c r="CL4" s="216">
        <v>89</v>
      </c>
      <c r="CM4" s="216">
        <v>90</v>
      </c>
      <c r="CN4" s="216">
        <v>91</v>
      </c>
      <c r="CO4" s="216">
        <v>92</v>
      </c>
      <c r="CP4" s="216">
        <v>93</v>
      </c>
      <c r="CQ4" s="216">
        <v>94</v>
      </c>
      <c r="CR4" s="216">
        <v>95</v>
      </c>
      <c r="CS4" s="216">
        <v>96</v>
      </c>
      <c r="CT4" s="216">
        <v>97</v>
      </c>
      <c r="CU4" s="216">
        <v>98</v>
      </c>
      <c r="CV4" s="216">
        <v>99</v>
      </c>
      <c r="CW4" s="216">
        <v>100</v>
      </c>
      <c r="CX4" s="216">
        <v>101</v>
      </c>
      <c r="CY4" s="216">
        <v>102</v>
      </c>
      <c r="CZ4" s="216">
        <v>103</v>
      </c>
      <c r="DA4" s="216">
        <v>104</v>
      </c>
      <c r="DB4" s="216">
        <v>105</v>
      </c>
      <c r="DC4" s="216">
        <v>106</v>
      </c>
      <c r="DD4" s="216">
        <v>107</v>
      </c>
      <c r="DE4" s="216">
        <v>108</v>
      </c>
      <c r="DF4" s="216">
        <v>109</v>
      </c>
      <c r="DG4" s="216">
        <v>110</v>
      </c>
      <c r="DH4" s="216">
        <v>111</v>
      </c>
      <c r="DI4" s="216">
        <v>112</v>
      </c>
      <c r="DJ4" s="216">
        <v>113</v>
      </c>
      <c r="DK4" s="216">
        <v>114</v>
      </c>
      <c r="DL4" s="216">
        <v>115</v>
      </c>
      <c r="DM4" s="216">
        <v>116</v>
      </c>
      <c r="DN4" s="216">
        <v>117</v>
      </c>
      <c r="DO4" s="216">
        <v>118</v>
      </c>
      <c r="DP4" s="216">
        <v>119</v>
      </c>
      <c r="DQ4" s="216">
        <v>120</v>
      </c>
      <c r="DR4" s="216">
        <v>121</v>
      </c>
      <c r="DS4" s="216">
        <v>122</v>
      </c>
      <c r="DT4" s="216">
        <v>123</v>
      </c>
      <c r="DU4" s="216">
        <v>124</v>
      </c>
      <c r="DV4" s="216">
        <v>125</v>
      </c>
      <c r="DW4" s="216">
        <v>126</v>
      </c>
      <c r="DX4" s="216">
        <v>127</v>
      </c>
      <c r="DY4" s="216">
        <v>128</v>
      </c>
      <c r="DZ4" s="216">
        <v>129</v>
      </c>
      <c r="EA4" s="216">
        <v>130</v>
      </c>
      <c r="EB4" s="216">
        <v>131</v>
      </c>
      <c r="EC4" s="216">
        <v>132</v>
      </c>
      <c r="ED4" s="216">
        <v>133</v>
      </c>
      <c r="EE4" s="216">
        <v>134</v>
      </c>
      <c r="EF4" s="216">
        <v>135</v>
      </c>
      <c r="EG4" s="216">
        <v>136</v>
      </c>
      <c r="EH4" s="216">
        <v>137</v>
      </c>
      <c r="EI4" s="216">
        <v>138</v>
      </c>
      <c r="EJ4" s="216">
        <v>139</v>
      </c>
      <c r="EK4" s="216">
        <v>140</v>
      </c>
      <c r="EL4" s="216">
        <v>141</v>
      </c>
      <c r="EM4" s="216">
        <v>142</v>
      </c>
      <c r="EN4" s="216">
        <v>143</v>
      </c>
      <c r="EO4" s="216">
        <v>144</v>
      </c>
      <c r="EP4" s="216">
        <v>145</v>
      </c>
      <c r="EQ4" s="216">
        <v>146</v>
      </c>
      <c r="ER4" s="216">
        <v>147</v>
      </c>
      <c r="ES4" s="216">
        <v>148</v>
      </c>
      <c r="ET4" s="216">
        <v>149</v>
      </c>
      <c r="EU4" s="216">
        <v>150</v>
      </c>
      <c r="EV4" s="216">
        <v>151</v>
      </c>
      <c r="EW4" s="216">
        <v>152</v>
      </c>
      <c r="EX4" s="216">
        <v>153</v>
      </c>
      <c r="EY4" s="216">
        <v>154</v>
      </c>
      <c r="EZ4" s="216">
        <v>155</v>
      </c>
      <c r="FA4" s="216">
        <v>156</v>
      </c>
      <c r="FB4" s="216">
        <v>157</v>
      </c>
      <c r="FC4" s="216">
        <v>158</v>
      </c>
      <c r="FD4" s="216">
        <v>159</v>
      </c>
      <c r="FE4" s="216">
        <v>160</v>
      </c>
      <c r="FF4" s="216">
        <v>161</v>
      </c>
      <c r="FG4" s="216">
        <v>162</v>
      </c>
      <c r="FH4" s="216">
        <v>163</v>
      </c>
      <c r="FI4" s="216">
        <v>164</v>
      </c>
      <c r="FJ4" s="216">
        <v>165</v>
      </c>
      <c r="FK4" s="216">
        <v>166</v>
      </c>
      <c r="FL4" s="216">
        <v>167</v>
      </c>
      <c r="FM4" s="216">
        <v>168</v>
      </c>
      <c r="FN4" s="216">
        <v>169</v>
      </c>
      <c r="FO4" s="216">
        <v>170</v>
      </c>
      <c r="FP4" s="216">
        <v>171</v>
      </c>
      <c r="FQ4" s="216">
        <v>172</v>
      </c>
      <c r="FR4" s="216">
        <v>173</v>
      </c>
      <c r="FS4" s="216">
        <v>174</v>
      </c>
      <c r="FT4" s="216">
        <v>175</v>
      </c>
      <c r="FU4" s="216">
        <v>176</v>
      </c>
      <c r="FV4" s="216">
        <v>177</v>
      </c>
      <c r="FW4" s="216">
        <v>178</v>
      </c>
      <c r="FX4" s="216">
        <v>179</v>
      </c>
      <c r="FY4" s="216">
        <v>180</v>
      </c>
      <c r="FZ4" s="216">
        <v>181</v>
      </c>
      <c r="GA4" s="216">
        <v>182</v>
      </c>
      <c r="GB4" s="216">
        <v>183</v>
      </c>
      <c r="GC4" s="216">
        <v>184</v>
      </c>
      <c r="GD4" s="216">
        <v>185</v>
      </c>
      <c r="GE4" s="216">
        <v>186</v>
      </c>
      <c r="GF4" s="216">
        <v>187</v>
      </c>
      <c r="GG4" s="216">
        <v>188</v>
      </c>
      <c r="GH4" s="216">
        <v>189</v>
      </c>
      <c r="GI4" s="216">
        <v>190</v>
      </c>
      <c r="GJ4" s="216">
        <v>191</v>
      </c>
      <c r="GK4" s="216">
        <v>192</v>
      </c>
      <c r="GL4" s="216">
        <v>193</v>
      </c>
      <c r="GM4" s="216">
        <v>194</v>
      </c>
      <c r="GN4" s="216">
        <v>195</v>
      </c>
    </row>
    <row r="5" spans="1:376 16324:16350" ht="42" customHeight="1">
      <c r="A5" s="248"/>
      <c r="B5" s="369"/>
      <c r="C5" s="369"/>
      <c r="D5" s="369"/>
      <c r="E5" s="369"/>
      <c r="F5" s="369"/>
      <c r="G5" s="369"/>
      <c r="H5" s="369"/>
      <c r="I5" s="369"/>
      <c r="J5" s="369"/>
      <c r="K5" s="369"/>
      <c r="L5" s="369"/>
      <c r="M5" s="369"/>
      <c r="N5" s="369"/>
      <c r="O5" s="369"/>
      <c r="P5" s="369"/>
      <c r="Q5" s="369"/>
      <c r="R5" s="369"/>
      <c r="S5" s="369"/>
      <c r="T5" s="369"/>
      <c r="U5" s="369"/>
      <c r="V5" s="369"/>
      <c r="W5" s="369"/>
      <c r="X5" s="369"/>
      <c r="Y5" s="369"/>
      <c r="Z5" s="369"/>
      <c r="AA5" s="369"/>
      <c r="AB5" s="369"/>
      <c r="AC5" s="369"/>
      <c r="AD5" s="369"/>
      <c r="AE5" s="369"/>
      <c r="AF5" s="369"/>
      <c r="AG5" s="369"/>
      <c r="AH5" s="369"/>
      <c r="AI5" s="369"/>
      <c r="AJ5" s="369"/>
      <c r="AK5" s="369"/>
      <c r="AL5" s="369"/>
      <c r="AM5" s="369"/>
      <c r="AN5" s="369"/>
      <c r="AO5" s="369"/>
      <c r="AP5" s="369"/>
      <c r="AQ5" s="369"/>
      <c r="AR5" s="369"/>
      <c r="AS5" s="369"/>
      <c r="AT5" s="369"/>
      <c r="AU5" s="369"/>
      <c r="AV5" s="369"/>
      <c r="AW5" s="369"/>
      <c r="AX5" s="369"/>
      <c r="AY5" s="369"/>
      <c r="AZ5" s="369"/>
      <c r="BA5" s="369"/>
      <c r="BB5" s="369"/>
      <c r="BC5" s="369"/>
      <c r="BD5" s="369"/>
      <c r="BE5" s="369"/>
      <c r="BF5" s="369"/>
      <c r="BG5" s="369"/>
      <c r="BH5" s="369"/>
      <c r="BI5" s="369"/>
      <c r="BJ5" s="369"/>
      <c r="BK5" s="369"/>
      <c r="BL5" s="369"/>
      <c r="BM5" s="369"/>
      <c r="BN5" s="369"/>
      <c r="BO5" s="369"/>
      <c r="BP5" s="369"/>
      <c r="BQ5" s="369"/>
      <c r="BR5" s="369"/>
      <c r="BS5" s="369"/>
      <c r="BT5" s="369"/>
      <c r="BU5" s="369"/>
      <c r="BV5" s="369"/>
      <c r="BW5" s="369"/>
      <c r="BX5" s="369"/>
      <c r="BY5" s="369"/>
      <c r="BZ5" s="369"/>
      <c r="CA5" s="369"/>
      <c r="CB5" s="369"/>
      <c r="CC5" s="369"/>
      <c r="CD5" s="369"/>
      <c r="CE5" s="369"/>
      <c r="CF5" s="369"/>
      <c r="CG5" s="369"/>
      <c r="CH5" s="369"/>
      <c r="CI5" s="369"/>
      <c r="CJ5" s="369"/>
      <c r="CK5" s="369"/>
      <c r="CL5" s="369"/>
      <c r="CM5" s="369"/>
      <c r="CN5" s="369"/>
      <c r="CO5" s="369"/>
      <c r="CP5" s="369"/>
      <c r="CQ5" s="369"/>
      <c r="CR5" s="369"/>
      <c r="CS5" s="369"/>
      <c r="CT5" s="369"/>
      <c r="CU5" s="369"/>
      <c r="CV5" s="369"/>
      <c r="CW5" s="369"/>
      <c r="CX5" s="369"/>
      <c r="CY5" s="369"/>
      <c r="CZ5" s="369"/>
      <c r="DA5" s="369"/>
      <c r="DB5" s="369"/>
      <c r="DC5" s="369"/>
      <c r="DD5" s="369"/>
      <c r="DE5" s="369"/>
      <c r="DF5" s="369"/>
      <c r="DG5" s="369"/>
      <c r="DH5" s="369"/>
      <c r="DI5" s="369"/>
      <c r="DJ5" s="369"/>
      <c r="DK5" s="369"/>
      <c r="DL5" s="369"/>
      <c r="DM5" s="369"/>
      <c r="DN5" s="370"/>
      <c r="DO5" s="371"/>
      <c r="DP5" s="372"/>
      <c r="DQ5" s="369"/>
      <c r="DR5" s="369"/>
      <c r="DS5" s="369"/>
      <c r="DT5" s="369"/>
      <c r="DU5" s="369"/>
      <c r="DV5" s="216"/>
      <c r="DW5" s="216"/>
      <c r="DX5" s="216"/>
      <c r="DY5" s="216"/>
      <c r="DZ5" s="216"/>
      <c r="EA5" s="2"/>
      <c r="EB5" s="194"/>
      <c r="EC5" s="2"/>
      <c r="ED5" s="2"/>
      <c r="EE5" s="2"/>
      <c r="EF5" s="2"/>
      <c r="EG5" s="2"/>
      <c r="EH5" s="2"/>
      <c r="EI5" s="2"/>
      <c r="EJ5" s="247"/>
      <c r="EK5" s="385"/>
      <c r="EL5" s="386"/>
      <c r="EM5" s="386"/>
      <c r="EN5" s="387"/>
    </row>
    <row r="6" spans="1:376 16324:16350" s="4" customFormat="1" ht="44.1" customHeight="1">
      <c r="A6" s="365" t="s">
        <v>0</v>
      </c>
      <c r="B6" s="365" t="s">
        <v>1</v>
      </c>
      <c r="C6" s="365" t="s">
        <v>2</v>
      </c>
      <c r="D6" s="365" t="s">
        <v>3</v>
      </c>
      <c r="E6" s="365" t="s">
        <v>4</v>
      </c>
      <c r="F6" s="365" t="s">
        <v>5</v>
      </c>
      <c r="G6" s="365"/>
      <c r="H6" s="365" t="s">
        <v>6</v>
      </c>
      <c r="I6" s="365" t="s">
        <v>7</v>
      </c>
      <c r="J6" s="365" t="s">
        <v>8</v>
      </c>
      <c r="K6" s="365" t="s">
        <v>9</v>
      </c>
      <c r="L6" s="365" t="s">
        <v>10</v>
      </c>
      <c r="M6" s="365" t="s">
        <v>11</v>
      </c>
      <c r="N6" s="365" t="s">
        <v>12</v>
      </c>
      <c r="O6" s="365"/>
      <c r="P6" s="365" t="s">
        <v>13</v>
      </c>
      <c r="Q6" s="365" t="s">
        <v>14</v>
      </c>
      <c r="R6" s="365" t="s">
        <v>15</v>
      </c>
      <c r="S6" s="365" t="s">
        <v>16</v>
      </c>
      <c r="T6" s="365" t="s">
        <v>17</v>
      </c>
      <c r="U6" s="365" t="s">
        <v>18</v>
      </c>
      <c r="V6" s="365" t="s">
        <v>19</v>
      </c>
      <c r="W6" s="365" t="s">
        <v>20</v>
      </c>
      <c r="X6" s="365" t="s">
        <v>21</v>
      </c>
      <c r="Y6" s="365" t="s">
        <v>22</v>
      </c>
      <c r="Z6" s="365" t="s">
        <v>23</v>
      </c>
      <c r="AA6" s="365" t="s">
        <v>24</v>
      </c>
      <c r="AB6" s="365" t="s">
        <v>25</v>
      </c>
      <c r="AC6" s="365" t="s">
        <v>26</v>
      </c>
      <c r="AD6" s="365" t="s">
        <v>27</v>
      </c>
      <c r="AE6" s="365" t="s">
        <v>28</v>
      </c>
      <c r="AF6" s="365" t="s">
        <v>29</v>
      </c>
      <c r="AG6" s="365" t="s">
        <v>30</v>
      </c>
      <c r="AH6" s="365" t="s">
        <v>31</v>
      </c>
      <c r="AI6" s="365" t="s">
        <v>32</v>
      </c>
      <c r="AJ6" s="365" t="s">
        <v>33</v>
      </c>
      <c r="AK6" s="365" t="s">
        <v>34</v>
      </c>
      <c r="AL6" s="365" t="s">
        <v>35</v>
      </c>
      <c r="AM6" s="365" t="s">
        <v>36</v>
      </c>
      <c r="AN6" s="365" t="s">
        <v>37</v>
      </c>
      <c r="AO6" s="365" t="s">
        <v>38</v>
      </c>
      <c r="AP6" s="365" t="s">
        <v>39</v>
      </c>
      <c r="AQ6" s="365" t="s">
        <v>40</v>
      </c>
      <c r="AR6" s="365" t="s">
        <v>41</v>
      </c>
      <c r="AS6" s="365" t="s">
        <v>42</v>
      </c>
      <c r="AT6" s="365" t="s">
        <v>43</v>
      </c>
      <c r="AU6" s="365" t="s">
        <v>44</v>
      </c>
      <c r="AV6" s="365" t="s">
        <v>45</v>
      </c>
      <c r="AW6" s="365" t="s">
        <v>46</v>
      </c>
      <c r="AX6" s="365" t="s">
        <v>47</v>
      </c>
      <c r="AY6" s="365" t="s">
        <v>48</v>
      </c>
      <c r="AZ6" s="365" t="s">
        <v>49</v>
      </c>
      <c r="BA6" s="365" t="s">
        <v>50</v>
      </c>
      <c r="BB6" s="365" t="s">
        <v>51</v>
      </c>
      <c r="BC6" s="365" t="s">
        <v>52</v>
      </c>
      <c r="BD6" s="365" t="s">
        <v>53</v>
      </c>
      <c r="BE6" s="365" t="s">
        <v>54</v>
      </c>
      <c r="BF6" s="365" t="s">
        <v>55</v>
      </c>
      <c r="BG6" s="365" t="s">
        <v>56</v>
      </c>
      <c r="BH6" s="365" t="s">
        <v>57</v>
      </c>
      <c r="BI6" s="365" t="s">
        <v>58</v>
      </c>
      <c r="BJ6" s="365" t="s">
        <v>59</v>
      </c>
      <c r="BK6" s="365" t="s">
        <v>60</v>
      </c>
      <c r="BL6" s="365" t="s">
        <v>61</v>
      </c>
      <c r="BM6" s="365" t="s">
        <v>62</v>
      </c>
      <c r="BN6" s="365" t="s">
        <v>0</v>
      </c>
      <c r="BO6" s="365" t="s">
        <v>63</v>
      </c>
      <c r="BP6" s="365" t="s">
        <v>64</v>
      </c>
      <c r="BQ6" s="365" t="s">
        <v>65</v>
      </c>
      <c r="BR6" s="365" t="s">
        <v>66</v>
      </c>
      <c r="BS6" s="365" t="s">
        <v>67</v>
      </c>
      <c r="BT6" s="365" t="s">
        <v>68</v>
      </c>
      <c r="BU6" s="365" t="s">
        <v>69</v>
      </c>
      <c r="BV6" s="365" t="s">
        <v>70</v>
      </c>
      <c r="BW6" s="365" t="s">
        <v>71</v>
      </c>
      <c r="BX6" s="365" t="s">
        <v>72</v>
      </c>
      <c r="BY6" s="365" t="s">
        <v>73</v>
      </c>
      <c r="BZ6" s="365" t="s">
        <v>74</v>
      </c>
      <c r="CA6" s="365" t="s">
        <v>75</v>
      </c>
      <c r="CB6" s="365" t="s">
        <v>76</v>
      </c>
      <c r="CC6" s="365" t="s">
        <v>77</v>
      </c>
      <c r="CD6" s="365" t="s">
        <v>78</v>
      </c>
      <c r="CE6" s="365" t="s">
        <v>79</v>
      </c>
      <c r="CF6" s="365" t="s">
        <v>80</v>
      </c>
      <c r="CG6" s="365" t="s">
        <v>81</v>
      </c>
      <c r="CH6" s="365" t="s">
        <v>82</v>
      </c>
      <c r="CI6" s="365" t="s">
        <v>83</v>
      </c>
      <c r="CJ6" s="365" t="s">
        <v>84</v>
      </c>
      <c r="CK6" s="365" t="s">
        <v>85</v>
      </c>
      <c r="CL6" s="365" t="s">
        <v>86</v>
      </c>
      <c r="CM6" s="365" t="s">
        <v>87</v>
      </c>
      <c r="CN6" s="365" t="s">
        <v>88</v>
      </c>
      <c r="CO6" s="365" t="s">
        <v>89</v>
      </c>
      <c r="CP6" s="365" t="s">
        <v>90</v>
      </c>
      <c r="CQ6" s="365" t="s">
        <v>91</v>
      </c>
      <c r="CR6" s="365" t="s">
        <v>92</v>
      </c>
      <c r="CS6" s="365" t="s">
        <v>93</v>
      </c>
      <c r="CT6" s="365" t="s">
        <v>94</v>
      </c>
      <c r="CU6" s="365" t="s">
        <v>95</v>
      </c>
      <c r="CV6" s="365" t="s">
        <v>96</v>
      </c>
      <c r="CW6" s="365" t="s">
        <v>97</v>
      </c>
      <c r="CX6" s="365" t="s">
        <v>98</v>
      </c>
      <c r="CY6" s="365" t="s">
        <v>99</v>
      </c>
      <c r="CZ6" s="365" t="s">
        <v>100</v>
      </c>
      <c r="DA6" s="365" t="s">
        <v>101</v>
      </c>
      <c r="DB6" s="365" t="s">
        <v>102</v>
      </c>
      <c r="DC6" s="365" t="s">
        <v>103</v>
      </c>
      <c r="DD6" s="365" t="s">
        <v>104</v>
      </c>
      <c r="DE6" s="365" t="s">
        <v>105</v>
      </c>
      <c r="DF6" s="365" t="s">
        <v>106</v>
      </c>
      <c r="DG6" s="365" t="s">
        <v>107</v>
      </c>
      <c r="DH6" s="365" t="s">
        <v>0</v>
      </c>
      <c r="DI6" s="365" t="s">
        <v>108</v>
      </c>
      <c r="DJ6" s="365" t="s">
        <v>48</v>
      </c>
      <c r="DK6" s="365" t="s">
        <v>109</v>
      </c>
      <c r="DL6" s="365" t="s">
        <v>110</v>
      </c>
      <c r="DM6" s="366" t="s">
        <v>111</v>
      </c>
      <c r="DN6" s="367" t="s">
        <v>0</v>
      </c>
      <c r="DO6" s="368" t="s">
        <v>64</v>
      </c>
      <c r="DP6" s="365" t="s">
        <v>89</v>
      </c>
      <c r="DQ6" s="365" t="s">
        <v>112</v>
      </c>
      <c r="DR6" s="365" t="s">
        <v>113</v>
      </c>
      <c r="DS6" s="365" t="s">
        <v>114</v>
      </c>
      <c r="DT6" s="365" t="s">
        <v>115</v>
      </c>
      <c r="DU6" s="217"/>
      <c r="DV6" s="216"/>
      <c r="DW6" s="216"/>
      <c r="DX6" s="216"/>
      <c r="DY6" s="21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388"/>
      <c r="EL6" s="388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  <c r="GA6" s="6"/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/>
      <c r="IK6" s="6"/>
      <c r="IL6" s="6"/>
      <c r="IM6" s="6"/>
      <c r="IN6" s="6"/>
      <c r="IO6" s="6"/>
      <c r="IP6" s="6"/>
      <c r="IQ6" s="6"/>
      <c r="IR6" s="6"/>
      <c r="IS6" s="6"/>
      <c r="IT6" s="6"/>
      <c r="IU6" s="6"/>
      <c r="IV6" s="6"/>
      <c r="IW6" s="6"/>
      <c r="IX6" s="6"/>
      <c r="IY6" s="6"/>
      <c r="IZ6" s="6"/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  <c r="NI6" s="6"/>
      <c r="NJ6" s="6"/>
      <c r="NK6" s="6"/>
      <c r="NL6" s="7"/>
      <c r="XCV6" s="5"/>
      <c r="XCW6" s="8"/>
      <c r="XCX6" s="8"/>
      <c r="XCY6" s="8"/>
      <c r="XCZ6" s="8"/>
      <c r="XDA6" s="8"/>
      <c r="XDB6" s="8"/>
      <c r="XDC6" s="8"/>
      <c r="XDD6" s="8"/>
      <c r="XDE6" s="8"/>
      <c r="XDF6" s="8"/>
      <c r="XDG6" s="8"/>
      <c r="XDH6" s="8"/>
      <c r="XDI6" s="8"/>
      <c r="XDJ6" s="8"/>
      <c r="XDK6" s="8"/>
      <c r="XDL6" s="8"/>
      <c r="XDM6" s="8"/>
      <c r="XDN6" s="8"/>
      <c r="XDO6" s="8"/>
      <c r="XDP6" s="8"/>
      <c r="XDQ6" s="8"/>
      <c r="XDR6" s="8"/>
      <c r="XDS6" s="8"/>
      <c r="XDT6" s="8"/>
      <c r="XDU6" s="8"/>
      <c r="XDV6" s="8"/>
    </row>
    <row r="7" spans="1:376 16324:16350" s="29" customFormat="1" ht="8.25" customHeight="1" thickBot="1">
      <c r="A7" s="232"/>
      <c r="B7" s="9"/>
      <c r="C7" s="10"/>
      <c r="D7" s="10"/>
      <c r="E7" s="11"/>
      <c r="F7" s="11"/>
      <c r="G7" s="11"/>
      <c r="H7" s="11"/>
      <c r="I7" s="11"/>
      <c r="J7" s="11"/>
      <c r="K7" s="10"/>
      <c r="L7" s="34"/>
      <c r="M7" s="61"/>
      <c r="N7" s="10"/>
      <c r="O7" s="10"/>
      <c r="P7" s="10"/>
      <c r="Q7" s="10"/>
      <c r="R7" s="10"/>
      <c r="S7" s="12"/>
      <c r="T7" s="12"/>
      <c r="U7" s="12"/>
      <c r="V7" s="12"/>
      <c r="W7" s="10"/>
      <c r="X7" s="10"/>
      <c r="Y7" s="10"/>
      <c r="Z7" s="10" t="s">
        <v>149</v>
      </c>
      <c r="AA7" s="13"/>
      <c r="AB7" s="13"/>
      <c r="AC7" s="13"/>
      <c r="AD7" s="13"/>
      <c r="AE7" s="13"/>
      <c r="AF7" s="13"/>
      <c r="AG7" s="13"/>
      <c r="AH7" s="13"/>
      <c r="AI7" s="10"/>
      <c r="AJ7" s="13"/>
      <c r="AK7" s="10"/>
      <c r="AL7" s="13"/>
      <c r="AM7" s="13"/>
      <c r="AN7" s="14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5"/>
      <c r="BC7" s="10"/>
      <c r="BD7" s="10"/>
      <c r="BE7" s="10"/>
      <c r="BF7" s="10"/>
      <c r="BG7" s="14"/>
      <c r="BH7" s="13"/>
      <c r="BI7" s="12"/>
      <c r="BJ7" s="12"/>
      <c r="BK7" s="12"/>
      <c r="BL7" s="12"/>
      <c r="BM7" s="16"/>
      <c r="BN7" s="17"/>
      <c r="BO7" s="18"/>
      <c r="BP7" s="19"/>
      <c r="BQ7" s="19"/>
      <c r="BR7" s="19"/>
      <c r="BS7" s="19"/>
      <c r="BT7" s="20"/>
      <c r="BU7" s="18"/>
      <c r="BV7" s="10" t="s">
        <v>149</v>
      </c>
      <c r="BW7" s="20"/>
      <c r="BX7" s="20"/>
      <c r="BY7" s="20"/>
      <c r="BZ7" s="20"/>
      <c r="CA7" s="20"/>
      <c r="CB7" s="20"/>
      <c r="CC7" s="20"/>
      <c r="CD7" s="20"/>
      <c r="CE7" s="18"/>
      <c r="CF7" s="21"/>
      <c r="CG7" s="18"/>
      <c r="CH7" s="21"/>
      <c r="CI7" s="21"/>
      <c r="CJ7" s="21"/>
      <c r="CK7" s="21"/>
      <c r="CL7" s="21"/>
      <c r="CM7" s="20"/>
      <c r="CN7" s="20"/>
      <c r="CO7" s="20"/>
      <c r="CP7" s="20"/>
      <c r="CQ7" s="20"/>
      <c r="CR7" s="18"/>
      <c r="CS7" s="18"/>
      <c r="CT7" s="20"/>
      <c r="CU7" s="20"/>
      <c r="CV7" s="20"/>
      <c r="CW7" s="20"/>
      <c r="CX7" s="20"/>
      <c r="CY7" s="20"/>
      <c r="CZ7" s="22"/>
      <c r="DA7" s="22"/>
      <c r="DB7" s="22"/>
      <c r="DC7" s="22"/>
      <c r="DD7" s="22"/>
      <c r="DE7" s="23"/>
      <c r="DF7" s="18"/>
      <c r="DG7" s="18"/>
      <c r="DH7" s="18"/>
      <c r="DI7" s="18"/>
      <c r="DJ7" s="20"/>
      <c r="DK7" s="22"/>
      <c r="DL7" s="21"/>
      <c r="DM7" s="24"/>
      <c r="DN7" s="21"/>
      <c r="DO7" s="22"/>
      <c r="DP7" s="20"/>
      <c r="DQ7" s="25"/>
      <c r="DR7" s="20"/>
      <c r="DS7" s="20"/>
      <c r="DT7" s="21"/>
      <c r="DU7" s="26"/>
      <c r="DV7" s="26"/>
      <c r="DW7" s="26"/>
      <c r="DX7" s="26"/>
      <c r="DY7" s="26"/>
      <c r="DZ7" s="27"/>
      <c r="EA7" s="26"/>
      <c r="EB7" s="28"/>
      <c r="XCW7" s="27"/>
      <c r="XCX7" s="27"/>
      <c r="XCY7" s="27"/>
      <c r="XCZ7" s="27"/>
      <c r="XDA7" s="27"/>
      <c r="XDB7" s="27"/>
      <c r="XDC7" s="27"/>
      <c r="XDD7" s="27"/>
      <c r="XDE7" s="27"/>
      <c r="XDF7" s="27"/>
      <c r="XDG7" s="27"/>
      <c r="XDH7" s="27"/>
      <c r="XDI7" s="27"/>
      <c r="XDJ7" s="27"/>
      <c r="XDK7" s="27"/>
      <c r="XDL7" s="27"/>
      <c r="XDM7" s="27"/>
      <c r="XDN7" s="27"/>
      <c r="XDO7" s="27"/>
      <c r="XDP7" s="27"/>
      <c r="XDQ7" s="27"/>
      <c r="XDR7" s="27"/>
      <c r="XDS7" s="27"/>
      <c r="XDT7" s="27"/>
      <c r="XDU7" s="27"/>
      <c r="XDV7" s="27"/>
    </row>
    <row r="8" spans="1:376 16324:16350" ht="44.1" customHeight="1" thickTop="1" thickBot="1">
      <c r="A8" s="373" t="s">
        <v>253</v>
      </c>
      <c r="B8" s="231"/>
      <c r="C8" s="31"/>
      <c r="D8" s="31"/>
      <c r="E8" s="32"/>
      <c r="F8" s="32"/>
      <c r="G8" s="32"/>
      <c r="H8" s="33"/>
      <c r="I8" s="32"/>
      <c r="J8" s="32"/>
      <c r="K8" s="31"/>
      <c r="L8" s="82"/>
      <c r="M8" s="82"/>
      <c r="N8" s="31"/>
      <c r="O8" s="31"/>
      <c r="P8" s="31"/>
      <c r="Q8" s="31"/>
      <c r="R8" s="31"/>
      <c r="S8" s="35"/>
      <c r="T8" s="35"/>
      <c r="U8" s="35"/>
      <c r="V8" s="35"/>
      <c r="W8" s="31"/>
      <c r="X8" s="31"/>
      <c r="Y8" s="31"/>
      <c r="Z8" s="31"/>
      <c r="AA8" s="36"/>
      <c r="AB8" s="36"/>
      <c r="AC8" s="36"/>
      <c r="AD8" s="36"/>
      <c r="AE8" s="36"/>
      <c r="AF8" s="36"/>
      <c r="AG8" s="36"/>
      <c r="AH8" s="36"/>
      <c r="AI8" s="31"/>
      <c r="AJ8" s="36"/>
      <c r="AK8" s="31"/>
      <c r="AL8" s="36"/>
      <c r="AM8" s="36"/>
      <c r="AN8" s="37"/>
      <c r="AO8" s="36"/>
      <c r="AP8" s="36"/>
      <c r="AQ8" s="36"/>
      <c r="AR8" s="36"/>
      <c r="AS8" s="36"/>
      <c r="AT8" s="36"/>
      <c r="AU8" s="36"/>
      <c r="AV8" s="36"/>
      <c r="AW8" s="36"/>
      <c r="AX8" s="36"/>
      <c r="AY8" s="36"/>
      <c r="AZ8" s="36"/>
      <c r="BA8" s="36"/>
      <c r="BB8" s="38"/>
      <c r="BC8" s="31"/>
      <c r="BD8" s="31"/>
      <c r="BE8" s="31"/>
      <c r="BF8" s="31"/>
      <c r="BG8" s="37"/>
      <c r="BH8" s="36"/>
      <c r="BI8" s="35"/>
      <c r="BJ8" s="35"/>
      <c r="BK8" s="35"/>
      <c r="BL8" s="35"/>
      <c r="BM8" s="39"/>
      <c r="BN8" s="40"/>
      <c r="BO8" s="31"/>
      <c r="BP8" s="41"/>
      <c r="BQ8" s="41"/>
      <c r="BR8" s="41"/>
      <c r="BS8" s="42"/>
      <c r="BT8" s="36"/>
      <c r="BU8" s="31"/>
      <c r="BV8" s="31"/>
      <c r="BW8" s="36"/>
      <c r="BX8" s="36"/>
      <c r="BY8" s="36"/>
      <c r="BZ8" s="36"/>
      <c r="CA8" s="30"/>
      <c r="CB8" s="36"/>
      <c r="CC8" s="36"/>
      <c r="CD8" s="36"/>
      <c r="CE8" s="31"/>
      <c r="CF8" s="43"/>
      <c r="CG8" s="31"/>
      <c r="CH8" s="37"/>
      <c r="CI8" s="37"/>
      <c r="CJ8" s="37"/>
      <c r="CK8" s="37"/>
      <c r="CL8" s="37"/>
      <c r="CM8" s="36"/>
      <c r="CN8" s="36"/>
      <c r="CO8" s="36"/>
      <c r="CP8" s="36"/>
      <c r="CQ8" s="36"/>
      <c r="CR8" s="31"/>
      <c r="CS8" s="31"/>
      <c r="CT8" s="36"/>
      <c r="CU8" s="36"/>
      <c r="CV8" s="36"/>
      <c r="CW8" s="36"/>
      <c r="CX8" s="36"/>
      <c r="CY8" s="36"/>
      <c r="CZ8" s="35"/>
      <c r="DA8" s="44"/>
      <c r="DB8" s="35"/>
      <c r="DC8" s="35"/>
      <c r="DD8" s="35"/>
      <c r="DE8" s="45"/>
      <c r="DF8" s="31"/>
      <c r="DG8" s="31"/>
      <c r="DH8" s="46"/>
      <c r="DI8" s="46"/>
      <c r="DJ8" s="47"/>
      <c r="DK8" s="48"/>
      <c r="DL8" s="49"/>
      <c r="DM8" s="50"/>
      <c r="DN8" s="51"/>
      <c r="DO8" s="48"/>
      <c r="DP8" s="47"/>
      <c r="DQ8" s="52"/>
      <c r="DR8" s="53"/>
      <c r="DS8" s="53"/>
      <c r="DT8" s="54"/>
      <c r="DU8" s="55"/>
      <c r="DV8" s="56"/>
      <c r="DW8" s="57"/>
      <c r="DX8" s="57"/>
      <c r="DY8" s="58"/>
      <c r="EA8" s="379" t="s">
        <v>162</v>
      </c>
      <c r="EB8" s="380"/>
      <c r="EC8" s="380"/>
      <c r="ED8" s="381"/>
      <c r="EE8" s="382" t="s">
        <v>171</v>
      </c>
      <c r="EF8" s="383"/>
      <c r="EG8" s="383"/>
      <c r="EH8" s="384"/>
      <c r="XCW8" s="59"/>
      <c r="XCX8" s="59"/>
      <c r="XCY8" s="59"/>
      <c r="XCZ8" s="59"/>
      <c r="XDA8" s="59"/>
      <c r="XDB8" s="59"/>
      <c r="XDC8" s="59"/>
      <c r="XDD8" s="59"/>
      <c r="XDE8" s="59"/>
      <c r="XDF8" s="59"/>
      <c r="XDG8" s="59"/>
      <c r="XDH8" s="59"/>
      <c r="XDI8" s="59"/>
      <c r="XDJ8" s="59"/>
      <c r="XDK8" s="59"/>
      <c r="XDL8" s="59"/>
      <c r="XDM8" s="59"/>
      <c r="XDN8" s="59"/>
      <c r="XDO8" s="59"/>
      <c r="XDP8" s="59"/>
      <c r="XDQ8" s="59"/>
      <c r="XDR8" s="59"/>
      <c r="XDS8" s="59"/>
      <c r="XDT8" s="59"/>
      <c r="XDU8" s="59"/>
      <c r="XDV8" s="59"/>
    </row>
    <row r="9" spans="1:376 16324:16350" ht="24" thickTop="1">
      <c r="A9" s="233"/>
      <c r="B9" s="60"/>
      <c r="C9" s="61"/>
      <c r="D9" s="61"/>
      <c r="E9" s="62"/>
      <c r="F9" s="62"/>
      <c r="G9" s="62"/>
      <c r="H9" s="375"/>
      <c r="I9" s="62"/>
      <c r="J9" s="62"/>
      <c r="K9" s="61"/>
      <c r="L9" s="254"/>
      <c r="M9" s="256"/>
      <c r="N9" s="64"/>
      <c r="O9" s="64"/>
      <c r="P9" s="65"/>
      <c r="Q9" s="66"/>
      <c r="R9" s="65"/>
      <c r="S9" s="67"/>
      <c r="T9" s="60"/>
      <c r="U9" s="68"/>
      <c r="V9" s="68"/>
      <c r="W9" s="60"/>
      <c r="X9" s="61"/>
      <c r="Y9" s="69"/>
      <c r="Z9" s="61"/>
      <c r="AA9" s="70"/>
      <c r="AB9" s="70"/>
      <c r="AC9" s="70"/>
      <c r="AD9" s="61"/>
      <c r="AE9" s="71"/>
      <c r="AF9" s="71"/>
      <c r="AG9" s="72"/>
      <c r="AH9" s="71"/>
      <c r="AI9" s="61"/>
      <c r="AJ9" s="71"/>
      <c r="AK9" s="61"/>
      <c r="AL9" s="71"/>
      <c r="AM9" s="69"/>
      <c r="AN9" s="71"/>
      <c r="AO9" s="61"/>
      <c r="AP9" s="61"/>
      <c r="AQ9" s="61"/>
      <c r="AR9" s="73"/>
      <c r="AS9" s="61"/>
      <c r="AT9" s="61"/>
      <c r="AU9" s="71"/>
      <c r="AV9" s="74"/>
      <c r="AW9" s="71"/>
      <c r="AX9" s="71"/>
      <c r="AY9" s="71"/>
      <c r="AZ9" s="71"/>
      <c r="BA9" s="71"/>
      <c r="BB9" s="75"/>
      <c r="BC9" s="61"/>
      <c r="BD9" s="61"/>
      <c r="BE9" s="61"/>
      <c r="BF9" s="61"/>
      <c r="BG9" s="43"/>
      <c r="BH9" s="71"/>
      <c r="BI9" s="76"/>
      <c r="BJ9" s="77"/>
      <c r="BK9" s="68"/>
      <c r="BL9" s="68"/>
      <c r="BM9" s="78"/>
      <c r="BN9" s="40"/>
      <c r="BO9" s="68"/>
      <c r="BP9" s="79"/>
      <c r="BQ9" s="80"/>
      <c r="BR9" s="81"/>
      <c r="BS9" s="68"/>
      <c r="BT9" s="68"/>
      <c r="BU9" s="69"/>
      <c r="BV9" s="61"/>
      <c r="BW9" s="70"/>
      <c r="BX9" s="72"/>
      <c r="BY9" s="72"/>
      <c r="BZ9" s="71"/>
      <c r="CA9" s="60"/>
      <c r="CB9" s="70"/>
      <c r="CC9" s="72"/>
      <c r="CD9" s="82"/>
      <c r="CE9" s="72"/>
      <c r="CF9" s="43"/>
      <c r="CG9" s="61"/>
      <c r="CH9" s="43"/>
      <c r="CI9" s="43"/>
      <c r="CJ9" s="43"/>
      <c r="CK9" s="43"/>
      <c r="CL9" s="43"/>
      <c r="CM9" s="71"/>
      <c r="CN9" s="71"/>
      <c r="CO9" s="71"/>
      <c r="CP9" s="70"/>
      <c r="CQ9" s="70"/>
      <c r="CR9" s="75"/>
      <c r="CS9" s="61"/>
      <c r="CT9" s="71"/>
      <c r="CU9" s="61"/>
      <c r="CV9" s="71"/>
      <c r="CW9" s="71"/>
      <c r="CX9" s="71"/>
      <c r="CY9" s="71"/>
      <c r="CZ9" s="83"/>
      <c r="DA9" s="84"/>
      <c r="DB9" s="68"/>
      <c r="DC9" s="68"/>
      <c r="DD9" s="85"/>
      <c r="DE9" s="45"/>
      <c r="DF9" s="86"/>
      <c r="DG9" s="87"/>
      <c r="DH9" s="88"/>
      <c r="DI9" s="89"/>
      <c r="DJ9" s="90"/>
      <c r="DK9" s="91"/>
      <c r="DL9" s="92"/>
      <c r="DM9" s="93"/>
      <c r="DN9" s="94"/>
      <c r="DO9" s="89"/>
      <c r="DP9" s="90"/>
      <c r="DQ9" s="95"/>
      <c r="DR9" s="96"/>
      <c r="DS9" s="97"/>
      <c r="DT9" s="97"/>
      <c r="DU9" s="98"/>
      <c r="DV9" s="99"/>
      <c r="DW9" s="100"/>
      <c r="DX9" s="100"/>
      <c r="DY9" s="101"/>
      <c r="EA9" s="102" t="s">
        <v>175</v>
      </c>
      <c r="EB9" s="103" t="s">
        <v>170</v>
      </c>
      <c r="EC9" s="103" t="s">
        <v>174</v>
      </c>
      <c r="ED9" s="104" t="s">
        <v>169</v>
      </c>
      <c r="EE9" s="105" t="s">
        <v>173</v>
      </c>
      <c r="EF9" s="103" t="s">
        <v>170</v>
      </c>
      <c r="EG9" s="103" t="s">
        <v>174</v>
      </c>
      <c r="EH9" s="106" t="s">
        <v>169</v>
      </c>
      <c r="XCW9" s="59"/>
      <c r="XCX9" s="59"/>
      <c r="XCY9" s="59"/>
      <c r="XCZ9" s="59"/>
      <c r="XDA9" s="59"/>
      <c r="XDB9" s="59"/>
      <c r="XDC9" s="59"/>
      <c r="XDD9" s="59"/>
      <c r="XDE9" s="59"/>
      <c r="XDF9" s="59"/>
      <c r="XDG9" s="59"/>
      <c r="XDH9" s="59"/>
      <c r="XDI9" s="59"/>
      <c r="XDJ9" s="59"/>
      <c r="XDK9" s="59"/>
      <c r="XDL9" s="59"/>
      <c r="XDM9" s="59"/>
      <c r="XDN9" s="59"/>
      <c r="XDO9" s="59"/>
      <c r="XDP9" s="59"/>
      <c r="XDQ9" s="59"/>
      <c r="XDR9" s="59"/>
      <c r="XDS9" s="59"/>
      <c r="XDT9" s="59"/>
      <c r="XDU9" s="59"/>
      <c r="XDV9" s="59"/>
    </row>
    <row r="10" spans="1:376 16324:16350" ht="20.25" customHeight="1">
      <c r="A10" s="211" t="str">
        <f>F10</f>
        <v>Bonvin</v>
      </c>
      <c r="B10" s="60" t="s">
        <v>240</v>
      </c>
      <c r="C10" s="61" t="s">
        <v>116</v>
      </c>
      <c r="D10" s="61"/>
      <c r="E10" s="108" t="s">
        <v>117</v>
      </c>
      <c r="F10" s="108" t="s">
        <v>181</v>
      </c>
      <c r="G10" s="333" t="str">
        <f>CONCATENATE(E10," ",F10)</f>
        <v>Marie-Made Bonvin</v>
      </c>
      <c r="H10" s="375"/>
      <c r="I10" s="62"/>
      <c r="J10" s="62" t="s">
        <v>118</v>
      </c>
      <c r="K10" s="61"/>
      <c r="L10" s="34"/>
      <c r="M10" s="61">
        <v>1870</v>
      </c>
      <c r="N10" s="64" t="s">
        <v>119</v>
      </c>
      <c r="O10" s="335" t="str">
        <f>CONCATENATE(M10," ",N10)</f>
        <v>1870 Monthey</v>
      </c>
      <c r="P10" s="65">
        <v>244715786</v>
      </c>
      <c r="Q10" s="66"/>
      <c r="R10" s="65">
        <v>794898236</v>
      </c>
      <c r="S10" s="67"/>
      <c r="T10" s="60">
        <v>16171</v>
      </c>
      <c r="U10" s="68"/>
      <c r="V10" s="68"/>
      <c r="W10" s="68"/>
      <c r="X10" s="61"/>
      <c r="Y10" s="69" t="s">
        <v>254</v>
      </c>
      <c r="Z10" s="61">
        <v>16</v>
      </c>
      <c r="AA10" s="198">
        <f>Z10*36.5</f>
        <v>584</v>
      </c>
      <c r="AB10" s="70" t="s">
        <v>120</v>
      </c>
      <c r="AC10" s="70" t="s">
        <v>120</v>
      </c>
      <c r="AD10" s="61"/>
      <c r="AE10" s="71"/>
      <c r="AF10" s="197">
        <f>AA10</f>
        <v>584</v>
      </c>
      <c r="AG10" s="72"/>
      <c r="AH10" s="71"/>
      <c r="AI10" s="61"/>
      <c r="AJ10" s="71"/>
      <c r="AK10" s="61"/>
      <c r="AL10" s="71"/>
      <c r="AM10" s="69"/>
      <c r="AN10" s="71"/>
      <c r="AO10" s="61"/>
      <c r="AP10" s="61"/>
      <c r="AQ10" s="61"/>
      <c r="AR10" s="73"/>
      <c r="AS10" s="61"/>
      <c r="AT10" s="61"/>
      <c r="AU10" s="71"/>
      <c r="AV10" s="74"/>
      <c r="AW10" s="197">
        <f>AF10+AH10+AX10</f>
        <v>584</v>
      </c>
      <c r="AX10" s="71"/>
      <c r="AY10" s="197">
        <f>AW10+AJ10+AL10</f>
        <v>584</v>
      </c>
      <c r="AZ10" s="71"/>
      <c r="BA10" s="71"/>
      <c r="BB10" s="199">
        <f>AY10</f>
        <v>584</v>
      </c>
      <c r="BC10" s="61"/>
      <c r="BD10" s="61" t="s">
        <v>121</v>
      </c>
      <c r="BE10" s="61"/>
      <c r="BF10" s="61"/>
      <c r="BG10" s="43"/>
      <c r="BH10" s="71"/>
      <c r="BI10" s="76">
        <v>42613</v>
      </c>
      <c r="BJ10" s="109">
        <v>42643</v>
      </c>
      <c r="BK10" s="68"/>
      <c r="BL10" s="68"/>
      <c r="BM10" s="78"/>
      <c r="BN10" s="40" t="s">
        <v>122</v>
      </c>
      <c r="BO10" s="68"/>
      <c r="BP10" s="79">
        <v>16337</v>
      </c>
      <c r="BQ10" s="80"/>
      <c r="BR10" s="81"/>
      <c r="BS10" s="68"/>
      <c r="BT10" s="68"/>
      <c r="BU10" s="69" t="s">
        <v>261</v>
      </c>
      <c r="BV10" s="61">
        <v>16</v>
      </c>
      <c r="BW10" s="198">
        <f>BV10*36.5</f>
        <v>584</v>
      </c>
      <c r="BX10" s="72" t="s">
        <v>123</v>
      </c>
      <c r="BY10" s="72" t="s">
        <v>124</v>
      </c>
      <c r="BZ10" s="71"/>
      <c r="CA10" s="60"/>
      <c r="CB10" s="198">
        <f>BW10</f>
        <v>584</v>
      </c>
      <c r="CC10" s="72"/>
      <c r="CD10" s="82"/>
      <c r="CE10" s="72"/>
      <c r="CF10" s="43"/>
      <c r="CG10" s="61"/>
      <c r="CH10" s="43"/>
      <c r="CI10" s="43"/>
      <c r="CJ10" s="43"/>
      <c r="CK10" s="43"/>
      <c r="CL10" s="43"/>
      <c r="CM10" s="197">
        <f>CD10+CB10+CN10</f>
        <v>584</v>
      </c>
      <c r="CN10" s="71"/>
      <c r="CO10" s="197">
        <f>CM10+CF10+CH10</f>
        <v>584</v>
      </c>
      <c r="CP10" s="198">
        <f>CJ10+CL10</f>
        <v>0</v>
      </c>
      <c r="CQ10" s="198">
        <f>CL10+CJ10</f>
        <v>0</v>
      </c>
      <c r="CR10" s="199">
        <f>CO10</f>
        <v>584</v>
      </c>
      <c r="CS10" s="61"/>
      <c r="CT10" s="197">
        <f>AY10+CO10</f>
        <v>1168</v>
      </c>
      <c r="CU10" s="61" t="s">
        <v>121</v>
      </c>
      <c r="CV10" s="71"/>
      <c r="CW10" s="71"/>
      <c r="CX10" s="71"/>
      <c r="CY10" s="71"/>
      <c r="CZ10" s="111">
        <v>42400</v>
      </c>
      <c r="DA10" s="111">
        <v>42428</v>
      </c>
      <c r="DB10" s="68"/>
      <c r="DC10" s="68"/>
      <c r="DD10" s="68"/>
      <c r="DE10" s="45">
        <v>42618</v>
      </c>
      <c r="DF10" s="86">
        <v>0.375</v>
      </c>
      <c r="DG10" s="209">
        <f>DE10</f>
        <v>42618</v>
      </c>
      <c r="DH10" s="200" t="str">
        <f t="shared" ref="DH10:DH13" si="0">F10</f>
        <v>Bonvin</v>
      </c>
      <c r="DI10" s="201">
        <f>T10</f>
        <v>16171</v>
      </c>
      <c r="DJ10" s="202">
        <f>AY10</f>
        <v>584</v>
      </c>
      <c r="DK10" s="91"/>
      <c r="DL10" s="92"/>
      <c r="DM10" s="210">
        <f>DJ10-DL10</f>
        <v>584</v>
      </c>
      <c r="DN10" s="203" t="str">
        <f>BN10</f>
        <v>Bonvin M.M</v>
      </c>
      <c r="DO10" s="201">
        <f>BP10</f>
        <v>16337</v>
      </c>
      <c r="DP10" s="202">
        <f>CO10</f>
        <v>584</v>
      </c>
      <c r="DQ10" s="95"/>
      <c r="DR10" s="96"/>
      <c r="DS10" s="204">
        <f>DP10-DR10</f>
        <v>584</v>
      </c>
      <c r="DT10" s="204">
        <f>DM10+DS10</f>
        <v>1168</v>
      </c>
      <c r="DU10" s="98"/>
      <c r="DV10" s="205" t="str">
        <f t="shared" ref="DV10:DW13" si="1">E10</f>
        <v>Marie-Made</v>
      </c>
      <c r="DW10" s="206" t="str">
        <f t="shared" si="1"/>
        <v>Bonvin</v>
      </c>
      <c r="DX10" s="207">
        <f>DG10</f>
        <v>42618</v>
      </c>
      <c r="DY10" s="208">
        <f>DF10</f>
        <v>0.375</v>
      </c>
      <c r="EA10" s="113"/>
      <c r="EB10" s="114"/>
      <c r="EC10" s="114"/>
      <c r="ED10" s="115"/>
      <c r="EE10" s="116"/>
      <c r="EF10" s="114"/>
      <c r="EG10" s="114"/>
      <c r="EH10" s="117"/>
      <c r="EI10" s="235" t="str">
        <f t="shared" ref="EI10:EI25" si="2">A10</f>
        <v>Bonvin</v>
      </c>
      <c r="EJ10" s="237">
        <v>0.375</v>
      </c>
      <c r="EK10" s="238">
        <v>0.39583333333333331</v>
      </c>
      <c r="EL10" s="236">
        <f>EK10-EJ10</f>
        <v>2.0833333333333315E-2</v>
      </c>
      <c r="XCW10" s="59"/>
      <c r="XCX10" s="59"/>
      <c r="XCY10" s="59"/>
      <c r="XCZ10" s="59"/>
      <c r="XDA10" s="59"/>
      <c r="XDB10" s="59"/>
      <c r="XDC10" s="59"/>
      <c r="XDD10" s="59"/>
      <c r="XDE10" s="59"/>
      <c r="XDF10" s="59"/>
      <c r="XDG10" s="59"/>
      <c r="XDH10" s="59"/>
      <c r="XDI10" s="59"/>
      <c r="XDJ10" s="59"/>
      <c r="XDK10" s="59"/>
      <c r="XDL10" s="59"/>
      <c r="XDM10" s="59"/>
      <c r="XDN10" s="59"/>
      <c r="XDO10" s="59"/>
      <c r="XDP10" s="59"/>
      <c r="XDQ10" s="59"/>
      <c r="XDR10" s="59"/>
      <c r="XDS10" s="59"/>
      <c r="XDT10" s="59"/>
      <c r="XDU10" s="59"/>
      <c r="XDV10" s="59"/>
    </row>
    <row r="11" spans="1:376 16324:16350" ht="20.25" customHeight="1">
      <c r="A11" s="211" t="str">
        <f t="shared" ref="A11:A13" si="3">F11</f>
        <v>Cottet</v>
      </c>
      <c r="B11" s="60" t="s">
        <v>239</v>
      </c>
      <c r="C11" s="61" t="s">
        <v>116</v>
      </c>
      <c r="D11" s="61"/>
      <c r="E11" s="108" t="s">
        <v>165</v>
      </c>
      <c r="F11" s="108" t="s">
        <v>126</v>
      </c>
      <c r="G11" s="333" t="str">
        <f t="shared" ref="G11:G22" si="4">CONCATENATE(E11," ",F11)</f>
        <v>Véronique Cottet</v>
      </c>
      <c r="H11" s="375"/>
      <c r="I11" s="62"/>
      <c r="J11" s="62" t="s">
        <v>127</v>
      </c>
      <c r="K11" s="61"/>
      <c r="L11" s="34"/>
      <c r="M11" s="61">
        <v>1868</v>
      </c>
      <c r="N11" s="64" t="s">
        <v>128</v>
      </c>
      <c r="O11" s="335" t="str">
        <f t="shared" ref="O11:O25" si="5">CONCATENATE(M11," ",N11)</f>
        <v>1868 Collombey</v>
      </c>
      <c r="P11" s="65" t="s">
        <v>129</v>
      </c>
      <c r="Q11" s="65"/>
      <c r="R11" s="65" t="s">
        <v>130</v>
      </c>
      <c r="S11" s="67"/>
      <c r="T11" s="60">
        <v>16172</v>
      </c>
      <c r="U11" s="68"/>
      <c r="V11" s="68"/>
      <c r="W11" s="68"/>
      <c r="X11" s="43"/>
      <c r="Y11" s="69" t="s">
        <v>254</v>
      </c>
      <c r="Z11" s="61">
        <v>16</v>
      </c>
      <c r="AA11" s="198">
        <f>Z11*36.5</f>
        <v>584</v>
      </c>
      <c r="AB11" s="70" t="s">
        <v>120</v>
      </c>
      <c r="AC11" s="70" t="s">
        <v>120</v>
      </c>
      <c r="AD11" s="61"/>
      <c r="AE11" s="71"/>
      <c r="AF11" s="197">
        <f>AA11</f>
        <v>584</v>
      </c>
      <c r="AG11" s="72"/>
      <c r="AH11" s="71"/>
      <c r="AI11" s="72"/>
      <c r="AJ11" s="71"/>
      <c r="AK11" s="61"/>
      <c r="AL11" s="71"/>
      <c r="AM11" s="61"/>
      <c r="AN11" s="43"/>
      <c r="AO11" s="43"/>
      <c r="AP11" s="43"/>
      <c r="AQ11" s="43"/>
      <c r="AR11" s="73"/>
      <c r="AS11" s="43"/>
      <c r="AT11" s="43"/>
      <c r="AU11" s="43"/>
      <c r="AV11" s="74"/>
      <c r="AW11" s="197">
        <f>AF11+AH11+AX11</f>
        <v>584</v>
      </c>
      <c r="AX11" s="61"/>
      <c r="AY11" s="197">
        <f>AW11+AJ11+AL11</f>
        <v>584</v>
      </c>
      <c r="AZ11" s="71"/>
      <c r="BA11" s="71"/>
      <c r="BB11" s="199">
        <f>AY11</f>
        <v>584</v>
      </c>
      <c r="BC11" s="61"/>
      <c r="BD11" s="61" t="s">
        <v>121</v>
      </c>
      <c r="BE11" s="61"/>
      <c r="BF11" s="68"/>
      <c r="BG11" s="43"/>
      <c r="BH11" s="71"/>
      <c r="BI11" s="76">
        <v>42613</v>
      </c>
      <c r="BJ11" s="109">
        <v>42643</v>
      </c>
      <c r="BK11" s="118"/>
      <c r="BL11" s="68"/>
      <c r="BM11" s="78"/>
      <c r="BN11" s="40" t="s">
        <v>126</v>
      </c>
      <c r="BO11" s="61"/>
      <c r="BP11" s="79">
        <v>16338</v>
      </c>
      <c r="BQ11" s="73"/>
      <c r="BR11" s="68"/>
      <c r="BS11" s="119"/>
      <c r="BT11" s="71"/>
      <c r="BU11" s="69" t="s">
        <v>261</v>
      </c>
      <c r="BV11" s="61">
        <v>0</v>
      </c>
      <c r="BW11" s="198">
        <f>BV11*36.5</f>
        <v>0</v>
      </c>
      <c r="BX11" s="72" t="s">
        <v>123</v>
      </c>
      <c r="BY11" s="72" t="s">
        <v>124</v>
      </c>
      <c r="BZ11" s="71"/>
      <c r="CA11" s="60"/>
      <c r="CB11" s="198">
        <f>BW11</f>
        <v>0</v>
      </c>
      <c r="CC11" s="72"/>
      <c r="CD11" s="82"/>
      <c r="CE11" s="72"/>
      <c r="CF11" s="43"/>
      <c r="CG11" s="72"/>
      <c r="CH11" s="43"/>
      <c r="CI11" s="43"/>
      <c r="CJ11" s="43"/>
      <c r="CK11" s="43"/>
      <c r="CL11" s="43"/>
      <c r="CM11" s="197">
        <f>CD11+CB11+CN11</f>
        <v>0</v>
      </c>
      <c r="CN11" s="71"/>
      <c r="CO11" s="197">
        <f>CM11+CF11+CH11</f>
        <v>0</v>
      </c>
      <c r="CP11" s="198">
        <f>CJ11+CL11</f>
        <v>0</v>
      </c>
      <c r="CQ11" s="198">
        <f>CL11+CJ11</f>
        <v>0</v>
      </c>
      <c r="CR11" s="199">
        <f>CO11</f>
        <v>0</v>
      </c>
      <c r="CS11" s="61"/>
      <c r="CT11" s="197">
        <f>AY11+CO11</f>
        <v>584</v>
      </c>
      <c r="CU11" s="61" t="s">
        <v>121</v>
      </c>
      <c r="CV11" s="71"/>
      <c r="CW11" s="71"/>
      <c r="CX11" s="71"/>
      <c r="CY11" s="71"/>
      <c r="CZ11" s="111"/>
      <c r="DA11" s="111"/>
      <c r="DB11" s="68"/>
      <c r="DC11" s="68"/>
      <c r="DD11" s="68"/>
      <c r="DE11" s="45">
        <v>42618</v>
      </c>
      <c r="DF11" s="86">
        <v>0.41666666666666669</v>
      </c>
      <c r="DG11" s="209">
        <f>DE11</f>
        <v>42618</v>
      </c>
      <c r="DH11" s="200" t="str">
        <f t="shared" si="0"/>
        <v>Cottet</v>
      </c>
      <c r="DI11" s="201">
        <f>T11</f>
        <v>16172</v>
      </c>
      <c r="DJ11" s="202">
        <f>AY11</f>
        <v>584</v>
      </c>
      <c r="DK11" s="91"/>
      <c r="DL11" s="92"/>
      <c r="DM11" s="210">
        <f>DJ11-DL11</f>
        <v>584</v>
      </c>
      <c r="DN11" s="203" t="str">
        <f>BN11</f>
        <v>Cottet</v>
      </c>
      <c r="DO11" s="201">
        <f>BP11</f>
        <v>16338</v>
      </c>
      <c r="DP11" s="202">
        <f>CO11</f>
        <v>0</v>
      </c>
      <c r="DQ11" s="95"/>
      <c r="DR11" s="96"/>
      <c r="DS11" s="204">
        <f>DP11-DR11</f>
        <v>0</v>
      </c>
      <c r="DT11" s="204">
        <f>DM11+DS11</f>
        <v>584</v>
      </c>
      <c r="DU11" s="98"/>
      <c r="DV11" s="205" t="str">
        <f t="shared" si="1"/>
        <v>Véronique</v>
      </c>
      <c r="DW11" s="206" t="str">
        <f t="shared" si="1"/>
        <v>Cottet</v>
      </c>
      <c r="DX11" s="207">
        <f>DG11</f>
        <v>42618</v>
      </c>
      <c r="DY11" s="208">
        <f>DF11</f>
        <v>0.41666666666666669</v>
      </c>
      <c r="EA11" s="113"/>
      <c r="EB11" s="114"/>
      <c r="EC11" s="114"/>
      <c r="ED11" s="115"/>
      <c r="EE11" s="116"/>
      <c r="EF11" s="114"/>
      <c r="EG11" s="114"/>
      <c r="EH11" s="117"/>
      <c r="EI11" s="235" t="str">
        <f t="shared" si="2"/>
        <v>Cottet</v>
      </c>
      <c r="EJ11" s="237">
        <v>0.39583333333333331</v>
      </c>
      <c r="EK11" s="238">
        <v>0.41666666666666669</v>
      </c>
      <c r="EL11" s="236">
        <f t="shared" ref="EL11:EL25" si="6">EK11-EJ11</f>
        <v>2.083333333333337E-2</v>
      </c>
      <c r="XCW11" s="59"/>
      <c r="XCX11" s="59"/>
      <c r="XCY11" s="59"/>
      <c r="XCZ11" s="59"/>
      <c r="XDA11" s="59"/>
      <c r="XDB11" s="59"/>
      <c r="XDC11" s="59"/>
      <c r="XDD11" s="59"/>
      <c r="XDE11" s="59"/>
      <c r="XDF11" s="59"/>
      <c r="XDG11" s="59"/>
      <c r="XDH11" s="59"/>
      <c r="XDI11" s="59"/>
      <c r="XDJ11" s="59"/>
      <c r="XDK11" s="59"/>
      <c r="XDL11" s="59"/>
      <c r="XDM11" s="59"/>
      <c r="XDN11" s="59"/>
      <c r="XDO11" s="59"/>
      <c r="XDP11" s="59"/>
      <c r="XDQ11" s="59"/>
      <c r="XDR11" s="59"/>
      <c r="XDS11" s="59"/>
      <c r="XDT11" s="59"/>
      <c r="XDU11" s="59"/>
      <c r="XDV11" s="59"/>
    </row>
    <row r="12" spans="1:376 16324:16350" ht="20.25">
      <c r="A12" s="211">
        <f t="shared" si="3"/>
        <v>0</v>
      </c>
      <c r="B12" s="60"/>
      <c r="C12" s="61"/>
      <c r="D12" s="61"/>
      <c r="E12" s="108"/>
      <c r="F12" s="108"/>
      <c r="G12" s="333" t="str">
        <f t="shared" si="4"/>
        <v xml:space="preserve"> </v>
      </c>
      <c r="H12" s="375"/>
      <c r="I12" s="62"/>
      <c r="J12" s="62"/>
      <c r="K12" s="230"/>
      <c r="L12" s="374"/>
      <c r="M12" s="10"/>
      <c r="N12" s="64"/>
      <c r="O12" s="335" t="str">
        <f t="shared" si="5"/>
        <v xml:space="preserve"> </v>
      </c>
      <c r="P12" s="65"/>
      <c r="Q12" s="65"/>
      <c r="R12" s="65"/>
      <c r="S12" s="67"/>
      <c r="T12" s="60"/>
      <c r="U12" s="68"/>
      <c r="V12" s="68"/>
      <c r="W12" s="68"/>
      <c r="X12" s="43"/>
      <c r="Y12" s="69"/>
      <c r="Z12" s="61">
        <v>0</v>
      </c>
      <c r="AA12" s="198">
        <f>Z12*36.5</f>
        <v>0</v>
      </c>
      <c r="AB12" s="70" t="s">
        <v>120</v>
      </c>
      <c r="AC12" s="70" t="s">
        <v>120</v>
      </c>
      <c r="AD12" s="61"/>
      <c r="AE12" s="71"/>
      <c r="AF12" s="197">
        <f>AA12</f>
        <v>0</v>
      </c>
      <c r="AG12" s="72"/>
      <c r="AH12" s="71"/>
      <c r="AI12" s="72"/>
      <c r="AJ12" s="71"/>
      <c r="AK12" s="61"/>
      <c r="AL12" s="71"/>
      <c r="AM12" s="61"/>
      <c r="AN12" s="43"/>
      <c r="AO12" s="43"/>
      <c r="AP12" s="43"/>
      <c r="AQ12" s="43"/>
      <c r="AR12" s="73"/>
      <c r="AS12" s="43"/>
      <c r="AT12" s="43"/>
      <c r="AU12" s="43"/>
      <c r="AV12" s="74"/>
      <c r="AW12" s="197">
        <f>AF12+AH12+AX12</f>
        <v>0</v>
      </c>
      <c r="AX12" s="61"/>
      <c r="AY12" s="197">
        <f>AW12+AJ12+AL12</f>
        <v>0</v>
      </c>
      <c r="AZ12" s="71"/>
      <c r="BA12" s="71"/>
      <c r="BB12" s="199">
        <f>AY12</f>
        <v>0</v>
      </c>
      <c r="BC12" s="61"/>
      <c r="BD12" s="61" t="s">
        <v>121</v>
      </c>
      <c r="BE12" s="61"/>
      <c r="BF12" s="68"/>
      <c r="BG12" s="43"/>
      <c r="BH12" s="71"/>
      <c r="BI12" s="76"/>
      <c r="BJ12" s="109"/>
      <c r="BK12" s="118"/>
      <c r="BL12" s="68"/>
      <c r="BM12" s="78"/>
      <c r="BN12" s="40"/>
      <c r="BO12" s="61"/>
      <c r="BP12" s="79">
        <v>16339</v>
      </c>
      <c r="BQ12" s="73"/>
      <c r="BR12" s="68"/>
      <c r="BS12" s="119"/>
      <c r="BT12" s="71"/>
      <c r="BU12" s="69" t="s">
        <v>261</v>
      </c>
      <c r="BV12" s="61">
        <v>0</v>
      </c>
      <c r="BW12" s="198">
        <f>BV12*36.5</f>
        <v>0</v>
      </c>
      <c r="BX12" s="72" t="s">
        <v>123</v>
      </c>
      <c r="BY12" s="72" t="s">
        <v>124</v>
      </c>
      <c r="BZ12" s="71"/>
      <c r="CA12" s="60"/>
      <c r="CB12" s="198">
        <f>BW12</f>
        <v>0</v>
      </c>
      <c r="CC12" s="72"/>
      <c r="CD12" s="82"/>
      <c r="CE12" s="72"/>
      <c r="CF12" s="43"/>
      <c r="CG12" s="72"/>
      <c r="CH12" s="43"/>
      <c r="CI12" s="43"/>
      <c r="CJ12" s="43"/>
      <c r="CK12" s="43"/>
      <c r="CL12" s="43"/>
      <c r="CM12" s="197">
        <f>CD12+CB12+CN12</f>
        <v>0</v>
      </c>
      <c r="CN12" s="71"/>
      <c r="CO12" s="197">
        <f>CM12+CF12+CH12</f>
        <v>0</v>
      </c>
      <c r="CP12" s="198">
        <f>CJ12+CL12</f>
        <v>0</v>
      </c>
      <c r="CQ12" s="198">
        <f>CL12+CJ12</f>
        <v>0</v>
      </c>
      <c r="CR12" s="199">
        <f>CO12</f>
        <v>0</v>
      </c>
      <c r="CS12" s="61"/>
      <c r="CT12" s="197">
        <f>AY12+CO12</f>
        <v>0</v>
      </c>
      <c r="CU12" s="61" t="s">
        <v>121</v>
      </c>
      <c r="CV12" s="71"/>
      <c r="CW12" s="71"/>
      <c r="CX12" s="71"/>
      <c r="CY12" s="71"/>
      <c r="CZ12" s="111">
        <v>42063</v>
      </c>
      <c r="DA12" s="111">
        <v>42094</v>
      </c>
      <c r="DB12" s="68"/>
      <c r="DC12" s="68"/>
      <c r="DD12" s="68"/>
      <c r="DE12" s="45">
        <v>42618</v>
      </c>
      <c r="DF12" s="86">
        <v>0.41666666666666669</v>
      </c>
      <c r="DG12" s="209">
        <f>DE12</f>
        <v>42618</v>
      </c>
      <c r="DH12" s="200">
        <f t="shared" si="0"/>
        <v>0</v>
      </c>
      <c r="DI12" s="201">
        <f>T12</f>
        <v>0</v>
      </c>
      <c r="DJ12" s="202">
        <f>AY12</f>
        <v>0</v>
      </c>
      <c r="DK12" s="91"/>
      <c r="DL12" s="92"/>
      <c r="DM12" s="210">
        <f>DJ12-DL12</f>
        <v>0</v>
      </c>
      <c r="DN12" s="203">
        <f>BN12</f>
        <v>0</v>
      </c>
      <c r="DO12" s="201">
        <f>BP12</f>
        <v>16339</v>
      </c>
      <c r="DP12" s="202">
        <f>CO12</f>
        <v>0</v>
      </c>
      <c r="DQ12" s="95"/>
      <c r="DR12" s="96"/>
      <c r="DS12" s="204">
        <f>DP12-DR12</f>
        <v>0</v>
      </c>
      <c r="DT12" s="204">
        <f>DM12+DS12</f>
        <v>0</v>
      </c>
      <c r="DU12" s="98"/>
      <c r="DV12" s="205">
        <f t="shared" si="1"/>
        <v>0</v>
      </c>
      <c r="DW12" s="206">
        <f t="shared" si="1"/>
        <v>0</v>
      </c>
      <c r="DX12" s="207">
        <f>DG12</f>
        <v>42618</v>
      </c>
      <c r="DY12" s="208">
        <f>DF12</f>
        <v>0.41666666666666669</v>
      </c>
      <c r="EA12" s="113"/>
      <c r="EB12" s="114"/>
      <c r="EC12" s="114"/>
      <c r="ED12" s="115"/>
      <c r="EE12" s="116"/>
      <c r="EF12" s="114"/>
      <c r="EG12" s="114"/>
      <c r="EH12" s="117"/>
      <c r="EI12" s="235">
        <f t="shared" si="2"/>
        <v>0</v>
      </c>
      <c r="EJ12" s="237"/>
      <c r="EK12" s="238"/>
      <c r="EL12" s="236">
        <f t="shared" ref="EL12" si="7">EK12-EJ12</f>
        <v>0</v>
      </c>
      <c r="XCW12" s="59"/>
      <c r="XCX12" s="59"/>
      <c r="XCY12" s="59"/>
      <c r="XCZ12" s="59"/>
      <c r="XDA12" s="59"/>
      <c r="XDB12" s="59"/>
      <c r="XDC12" s="59"/>
      <c r="XDD12" s="59"/>
      <c r="XDE12" s="59"/>
      <c r="XDF12" s="59"/>
      <c r="XDG12" s="59"/>
      <c r="XDH12" s="59"/>
      <c r="XDI12" s="59"/>
      <c r="XDJ12" s="59"/>
      <c r="XDK12" s="59"/>
      <c r="XDL12" s="59"/>
      <c r="XDM12" s="59"/>
      <c r="XDN12" s="59"/>
      <c r="XDO12" s="59"/>
      <c r="XDP12" s="59"/>
      <c r="XDQ12" s="59"/>
      <c r="XDR12" s="59"/>
      <c r="XDS12" s="59"/>
      <c r="XDT12" s="59"/>
      <c r="XDU12" s="59"/>
      <c r="XDV12" s="59"/>
    </row>
    <row r="13" spans="1:376 16324:16350" ht="20.25">
      <c r="A13" s="211" t="str">
        <f t="shared" si="3"/>
        <v>Arlettaz</v>
      </c>
      <c r="B13" s="60" t="s">
        <v>243</v>
      </c>
      <c r="C13" s="120"/>
      <c r="D13" s="120"/>
      <c r="E13" s="108" t="s">
        <v>139</v>
      </c>
      <c r="F13" s="108" t="s">
        <v>140</v>
      </c>
      <c r="G13" s="333" t="str">
        <f t="shared" si="4"/>
        <v>Amélie Arlettaz</v>
      </c>
      <c r="H13" s="45"/>
      <c r="I13" s="64" t="s">
        <v>188</v>
      </c>
      <c r="J13" s="64" t="s">
        <v>179</v>
      </c>
      <c r="K13" s="64"/>
      <c r="L13" s="253"/>
      <c r="M13" s="196">
        <v>1871</v>
      </c>
      <c r="N13" s="64" t="s">
        <v>180</v>
      </c>
      <c r="O13" s="335" t="str">
        <f t="shared" si="5"/>
        <v>1871 Les Giettes</v>
      </c>
      <c r="P13" s="123">
        <v>244721231</v>
      </c>
      <c r="Q13" s="123"/>
      <c r="R13" s="123">
        <v>797290520</v>
      </c>
      <c r="S13" s="67"/>
      <c r="T13" s="60">
        <v>16174</v>
      </c>
      <c r="U13" s="68"/>
      <c r="V13" s="68"/>
      <c r="W13" s="124"/>
      <c r="X13" s="61"/>
      <c r="Y13" s="69" t="s">
        <v>184</v>
      </c>
      <c r="Z13" s="61">
        <v>16</v>
      </c>
      <c r="AA13" s="198">
        <f>Z13*36.5</f>
        <v>584</v>
      </c>
      <c r="AB13" s="70" t="s">
        <v>120</v>
      </c>
      <c r="AC13" s="70" t="s">
        <v>120</v>
      </c>
      <c r="AD13" s="61"/>
      <c r="AE13" s="71"/>
      <c r="AF13" s="197">
        <f>AA13</f>
        <v>584</v>
      </c>
      <c r="AG13" s="72"/>
      <c r="AH13" s="71"/>
      <c r="AI13" s="69"/>
      <c r="AJ13" s="43"/>
      <c r="AK13" s="61"/>
      <c r="AL13" s="71"/>
      <c r="AM13" s="69"/>
      <c r="AN13" s="43"/>
      <c r="AO13" s="43"/>
      <c r="AP13" s="43"/>
      <c r="AQ13" s="43"/>
      <c r="AR13" s="73"/>
      <c r="AS13" s="43"/>
      <c r="AT13" s="43"/>
      <c r="AU13" s="43"/>
      <c r="AV13" s="212">
        <f>AU13</f>
        <v>0</v>
      </c>
      <c r="AW13" s="197">
        <f>AF13+AH13+AX13</f>
        <v>584</v>
      </c>
      <c r="AX13" s="43"/>
      <c r="AY13" s="197">
        <f>AW13+AJ13+AL13</f>
        <v>584</v>
      </c>
      <c r="AZ13" s="197">
        <f>AN13+AP13</f>
        <v>0</v>
      </c>
      <c r="BA13" s="197">
        <f>AN13+AP13</f>
        <v>0</v>
      </c>
      <c r="BB13" s="199">
        <f>AY13</f>
        <v>584</v>
      </c>
      <c r="BC13" s="61"/>
      <c r="BD13" s="61" t="s">
        <v>121</v>
      </c>
      <c r="BE13" s="61"/>
      <c r="BF13" s="68"/>
      <c r="BG13" s="71"/>
      <c r="BH13" s="61"/>
      <c r="BI13" s="76">
        <v>42613</v>
      </c>
      <c r="BJ13" s="109">
        <v>42643</v>
      </c>
      <c r="BK13" s="118"/>
      <c r="BL13" s="68"/>
      <c r="BM13" s="78"/>
      <c r="BN13" s="40" t="s">
        <v>140</v>
      </c>
      <c r="BO13" s="68"/>
      <c r="BP13" s="79">
        <v>16342</v>
      </c>
      <c r="BQ13" s="73"/>
      <c r="BR13" s="68"/>
      <c r="BS13" s="68"/>
      <c r="BT13" s="68"/>
      <c r="BU13" s="69" t="s">
        <v>261</v>
      </c>
      <c r="BV13" s="61">
        <v>16</v>
      </c>
      <c r="BW13" s="198">
        <f>BV13*36.5</f>
        <v>584</v>
      </c>
      <c r="BX13" s="72" t="s">
        <v>123</v>
      </c>
      <c r="BY13" s="72" t="s">
        <v>124</v>
      </c>
      <c r="BZ13" s="71"/>
      <c r="CA13" s="60"/>
      <c r="CB13" s="198">
        <f>BW13</f>
        <v>584</v>
      </c>
      <c r="CC13" s="72"/>
      <c r="CD13" s="82"/>
      <c r="CE13" s="72"/>
      <c r="CF13" s="43"/>
      <c r="CG13" s="61"/>
      <c r="CH13" s="43"/>
      <c r="CI13" s="43"/>
      <c r="CJ13" s="43"/>
      <c r="CK13" s="43"/>
      <c r="CL13" s="43"/>
      <c r="CM13" s="197">
        <f>CD13+CB13+CN13</f>
        <v>584</v>
      </c>
      <c r="CN13" s="71"/>
      <c r="CO13" s="197">
        <f>CM13+CF13+CH13</f>
        <v>584</v>
      </c>
      <c r="CP13" s="198">
        <f>CJ13+CL13</f>
        <v>0</v>
      </c>
      <c r="CQ13" s="197">
        <f>CL13+CJ13</f>
        <v>0</v>
      </c>
      <c r="CR13" s="199">
        <f>CO13</f>
        <v>584</v>
      </c>
      <c r="CS13" s="61"/>
      <c r="CT13" s="197">
        <f>AY13+CO13</f>
        <v>1168</v>
      </c>
      <c r="CU13" s="61" t="s">
        <v>121</v>
      </c>
      <c r="CV13" s="61"/>
      <c r="CW13" s="68"/>
      <c r="CX13" s="71"/>
      <c r="CY13" s="61"/>
      <c r="CZ13" s="111">
        <v>42400</v>
      </c>
      <c r="DA13" s="111">
        <v>42428</v>
      </c>
      <c r="DB13" s="68"/>
      <c r="DC13" s="68"/>
      <c r="DD13" s="68"/>
      <c r="DE13" s="45">
        <v>42618</v>
      </c>
      <c r="DF13" s="86">
        <v>0.51041666666666663</v>
      </c>
      <c r="DG13" s="209">
        <f>DE13</f>
        <v>42618</v>
      </c>
      <c r="DH13" s="200" t="str">
        <f t="shared" si="0"/>
        <v>Arlettaz</v>
      </c>
      <c r="DI13" s="201">
        <f>T13</f>
        <v>16174</v>
      </c>
      <c r="DJ13" s="202">
        <f>AY13</f>
        <v>584</v>
      </c>
      <c r="DK13" s="91">
        <v>42612</v>
      </c>
      <c r="DL13" s="92">
        <v>584</v>
      </c>
      <c r="DM13" s="210">
        <f>DJ13-DL13</f>
        <v>0</v>
      </c>
      <c r="DN13" s="203" t="str">
        <f>BN13</f>
        <v>Arlettaz</v>
      </c>
      <c r="DO13" s="201">
        <f>BP13</f>
        <v>16342</v>
      </c>
      <c r="DP13" s="202">
        <f>CO13</f>
        <v>584</v>
      </c>
      <c r="DQ13" s="95"/>
      <c r="DR13" s="92"/>
      <c r="DS13" s="204">
        <f>DP13-DR13</f>
        <v>584</v>
      </c>
      <c r="DT13" s="204">
        <f>DM13+DS13</f>
        <v>584</v>
      </c>
      <c r="DU13" s="125"/>
      <c r="DV13" s="205" t="str">
        <f t="shared" si="1"/>
        <v>Amélie</v>
      </c>
      <c r="DW13" s="206" t="str">
        <f t="shared" si="1"/>
        <v>Arlettaz</v>
      </c>
      <c r="DX13" s="207">
        <f>DG13</f>
        <v>42618</v>
      </c>
      <c r="DY13" s="208">
        <f>DF13</f>
        <v>0.51041666666666663</v>
      </c>
      <c r="EA13" s="113">
        <v>41907</v>
      </c>
      <c r="EB13" s="114">
        <v>12</v>
      </c>
      <c r="EC13" s="114">
        <v>12</v>
      </c>
      <c r="ED13" s="115">
        <v>41890</v>
      </c>
      <c r="EE13" s="116"/>
      <c r="EF13" s="114"/>
      <c r="EG13" s="114"/>
      <c r="EH13" s="117"/>
      <c r="EI13" s="235" t="str">
        <f t="shared" si="2"/>
        <v>Arlettaz</v>
      </c>
      <c r="EJ13" s="237">
        <v>0.51041666666666663</v>
      </c>
      <c r="EK13" s="238">
        <v>0.53125</v>
      </c>
      <c r="EL13" s="236">
        <f t="shared" si="6"/>
        <v>2.083333333333337E-2</v>
      </c>
      <c r="XCW13" s="59"/>
      <c r="XCX13" s="59"/>
      <c r="XCY13" s="59"/>
      <c r="XCZ13" s="59"/>
      <c r="XDA13" s="59"/>
      <c r="XDB13" s="59"/>
      <c r="XDC13" s="59"/>
      <c r="XDD13" s="59"/>
      <c r="XDE13" s="59"/>
      <c r="XDF13" s="59"/>
      <c r="XDG13" s="59"/>
      <c r="XDH13" s="59"/>
      <c r="XDI13" s="59"/>
      <c r="XDJ13" s="59"/>
      <c r="XDK13" s="59"/>
      <c r="XDL13" s="59"/>
      <c r="XDM13" s="59"/>
      <c r="XDN13" s="59"/>
      <c r="XDO13" s="59"/>
      <c r="XDP13" s="59"/>
      <c r="XDQ13" s="59"/>
      <c r="XDR13" s="59"/>
      <c r="XDS13" s="59"/>
      <c r="XDT13" s="59"/>
      <c r="XDU13" s="59"/>
      <c r="XDV13" s="59"/>
    </row>
    <row r="14" spans="1:376 16324:16350" ht="20.25" customHeight="1">
      <c r="A14" s="107"/>
      <c r="B14" s="60"/>
      <c r="C14" s="61"/>
      <c r="D14" s="61"/>
      <c r="E14" s="108"/>
      <c r="F14" s="108"/>
      <c r="G14" s="333" t="str">
        <f t="shared" si="4"/>
        <v xml:space="preserve"> </v>
      </c>
      <c r="H14" s="375"/>
      <c r="I14" s="62"/>
      <c r="J14" s="62"/>
      <c r="K14" s="61"/>
      <c r="L14" s="34"/>
      <c r="M14" s="61"/>
      <c r="N14" s="64"/>
      <c r="O14" s="335" t="str">
        <f t="shared" si="5"/>
        <v xml:space="preserve"> </v>
      </c>
      <c r="P14" s="123"/>
      <c r="Q14" s="61"/>
      <c r="R14" s="123"/>
      <c r="S14" s="83"/>
      <c r="T14" s="60"/>
      <c r="U14" s="68"/>
      <c r="V14" s="68"/>
      <c r="W14" s="61"/>
      <c r="X14" s="61"/>
      <c r="Y14" s="69"/>
      <c r="Z14" s="61"/>
      <c r="AA14" s="70"/>
      <c r="AB14" s="70"/>
      <c r="AC14" s="71"/>
      <c r="AD14" s="71"/>
      <c r="AE14" s="71"/>
      <c r="AF14" s="126"/>
      <c r="AG14" s="71"/>
      <c r="AH14" s="71"/>
      <c r="AI14" s="61"/>
      <c r="AJ14" s="71"/>
      <c r="AK14" s="61"/>
      <c r="AL14" s="71"/>
      <c r="AM14" s="127"/>
      <c r="AN14" s="43"/>
      <c r="AO14" s="71"/>
      <c r="AP14" s="71"/>
      <c r="AQ14" s="71"/>
      <c r="AR14" s="73"/>
      <c r="AS14" s="71"/>
      <c r="AT14" s="71"/>
      <c r="AU14" s="71"/>
      <c r="AV14" s="71"/>
      <c r="AW14" s="71"/>
      <c r="AX14" s="71"/>
      <c r="AY14" s="71"/>
      <c r="AZ14" s="71"/>
      <c r="BA14" s="71"/>
      <c r="BB14" s="75"/>
      <c r="BC14" s="61"/>
      <c r="BD14" s="61"/>
      <c r="BE14" s="61"/>
      <c r="BF14" s="68"/>
      <c r="BG14" s="71"/>
      <c r="BH14" s="61"/>
      <c r="BI14" s="76"/>
      <c r="BJ14" s="109"/>
      <c r="BK14" s="68"/>
      <c r="BL14" s="68"/>
      <c r="BM14" s="128"/>
      <c r="BN14" s="40"/>
      <c r="BO14" s="61"/>
      <c r="BP14" s="79">
        <v>16343</v>
      </c>
      <c r="BQ14" s="80"/>
      <c r="BR14" s="129"/>
      <c r="BS14" s="119"/>
      <c r="BT14" s="71"/>
      <c r="BU14" s="69"/>
      <c r="BV14" s="61"/>
      <c r="BW14" s="70"/>
      <c r="BX14" s="72"/>
      <c r="BY14" s="72"/>
      <c r="BZ14" s="71"/>
      <c r="CA14" s="60"/>
      <c r="CB14" s="70"/>
      <c r="CC14" s="72"/>
      <c r="CD14" s="82"/>
      <c r="CE14" s="72"/>
      <c r="CF14" s="43"/>
      <c r="CG14" s="61"/>
      <c r="CH14" s="43"/>
      <c r="CI14" s="43"/>
      <c r="CJ14" s="43"/>
      <c r="CK14" s="43"/>
      <c r="CL14" s="43"/>
      <c r="CM14" s="71"/>
      <c r="CN14" s="71"/>
      <c r="CO14" s="71"/>
      <c r="CP14" s="70"/>
      <c r="CQ14" s="71"/>
      <c r="CR14" s="75"/>
      <c r="CS14" s="61"/>
      <c r="CT14" s="71"/>
      <c r="CU14" s="61"/>
      <c r="CV14" s="71"/>
      <c r="CW14" s="68"/>
      <c r="CX14" s="71"/>
      <c r="CY14" s="61"/>
      <c r="CZ14" s="111"/>
      <c r="DA14" s="111"/>
      <c r="DB14" s="68"/>
      <c r="DC14" s="68"/>
      <c r="DD14" s="68"/>
      <c r="DE14" s="45"/>
      <c r="DF14" s="130"/>
      <c r="DG14" s="87"/>
      <c r="DH14" s="88"/>
      <c r="DI14" s="89"/>
      <c r="DJ14" s="90"/>
      <c r="DK14" s="91"/>
      <c r="DL14" s="92"/>
      <c r="DM14" s="93"/>
      <c r="DN14" s="94"/>
      <c r="DO14" s="89"/>
      <c r="DP14" s="90"/>
      <c r="DQ14" s="95"/>
      <c r="DR14" s="96"/>
      <c r="DS14" s="97"/>
      <c r="DT14" s="97"/>
      <c r="DU14" s="131"/>
      <c r="DV14" s="99"/>
      <c r="DW14" s="100"/>
      <c r="DX14" s="112"/>
      <c r="DY14" s="101"/>
      <c r="EA14" s="113"/>
      <c r="EB14" s="114"/>
      <c r="EC14" s="114"/>
      <c r="ED14" s="115"/>
      <c r="EE14" s="116"/>
      <c r="EF14" s="114"/>
      <c r="EG14" s="114"/>
      <c r="EH14" s="117"/>
      <c r="EI14" s="235">
        <f t="shared" si="2"/>
        <v>0</v>
      </c>
      <c r="EJ14" s="237"/>
      <c r="EK14" s="238"/>
      <c r="EL14" s="236">
        <f t="shared" si="6"/>
        <v>0</v>
      </c>
      <c r="XCW14" s="59"/>
      <c r="XCX14" s="59"/>
      <c r="XCY14" s="59"/>
      <c r="XCZ14" s="59"/>
      <c r="XDA14" s="59"/>
      <c r="XDB14" s="59"/>
      <c r="XDC14" s="59"/>
      <c r="XDD14" s="59"/>
      <c r="XDE14" s="59"/>
      <c r="XDF14" s="59"/>
      <c r="XDG14" s="59"/>
      <c r="XDH14" s="59"/>
      <c r="XDI14" s="59"/>
      <c r="XDJ14" s="59"/>
      <c r="XDK14" s="59"/>
      <c r="XDL14" s="59"/>
      <c r="XDM14" s="59"/>
      <c r="XDN14" s="59"/>
      <c r="XDO14" s="59"/>
      <c r="XDP14" s="59"/>
      <c r="XDQ14" s="59"/>
      <c r="XDR14" s="59"/>
      <c r="XDS14" s="59"/>
      <c r="XDT14" s="59"/>
      <c r="XDU14" s="59"/>
      <c r="XDV14" s="59"/>
    </row>
    <row r="15" spans="1:376 16324:16350" s="176" customFormat="1" ht="20.25">
      <c r="A15" s="107"/>
      <c r="B15" s="60"/>
      <c r="C15" s="132"/>
      <c r="D15" s="132"/>
      <c r="E15" s="133" t="s">
        <v>256</v>
      </c>
      <c r="F15" s="133"/>
      <c r="G15" s="333" t="str">
        <f t="shared" si="4"/>
        <v xml:space="preserve">pa </v>
      </c>
      <c r="H15" s="154"/>
      <c r="I15" s="134"/>
      <c r="J15" s="134"/>
      <c r="K15" s="132"/>
      <c r="L15" s="135"/>
      <c r="M15" s="132"/>
      <c r="N15" s="134"/>
      <c r="O15" s="335" t="str">
        <f t="shared" si="5"/>
        <v xml:space="preserve"> </v>
      </c>
      <c r="P15" s="136"/>
      <c r="Q15" s="136"/>
      <c r="R15" s="123"/>
      <c r="S15" s="137"/>
      <c r="T15" s="60"/>
      <c r="U15" s="138"/>
      <c r="V15" s="138"/>
      <c r="W15" s="138"/>
      <c r="X15" s="139"/>
      <c r="Y15" s="140"/>
      <c r="Z15" s="132"/>
      <c r="AA15" s="141"/>
      <c r="AB15" s="141"/>
      <c r="AC15" s="141"/>
      <c r="AD15" s="142"/>
      <c r="AE15" s="142"/>
      <c r="AF15" s="142"/>
      <c r="AG15" s="141"/>
      <c r="AH15" s="142"/>
      <c r="AI15" s="140"/>
      <c r="AJ15" s="143"/>
      <c r="AK15" s="143"/>
      <c r="AL15" s="142"/>
      <c r="AM15" s="139"/>
      <c r="AN15" s="139"/>
      <c r="AO15" s="139"/>
      <c r="AP15" s="139"/>
      <c r="AQ15" s="139"/>
      <c r="AR15" s="144"/>
      <c r="AS15" s="139"/>
      <c r="AT15" s="139"/>
      <c r="AU15" s="139"/>
      <c r="AV15" s="145"/>
      <c r="AW15" s="142"/>
      <c r="AX15" s="142"/>
      <c r="AY15" s="142"/>
      <c r="AZ15" s="142"/>
      <c r="BA15" s="142"/>
      <c r="BB15" s="146"/>
      <c r="BC15" s="132"/>
      <c r="BD15" s="132"/>
      <c r="BE15" s="132"/>
      <c r="BF15" s="132"/>
      <c r="BG15" s="139"/>
      <c r="BH15" s="142"/>
      <c r="BI15" s="147"/>
      <c r="BJ15" s="148"/>
      <c r="BK15" s="138"/>
      <c r="BL15" s="138"/>
      <c r="BM15" s="149"/>
      <c r="BN15" s="150"/>
      <c r="BO15" s="132"/>
      <c r="BP15" s="79">
        <v>16344</v>
      </c>
      <c r="BQ15" s="144"/>
      <c r="BR15" s="138"/>
      <c r="BS15" s="151"/>
      <c r="BT15" s="142"/>
      <c r="BU15" s="140"/>
      <c r="BV15" s="132"/>
      <c r="BW15" s="141"/>
      <c r="BX15" s="143"/>
      <c r="BY15" s="143"/>
      <c r="BZ15" s="142"/>
      <c r="CA15" s="142"/>
      <c r="CB15" s="141"/>
      <c r="CC15" s="143"/>
      <c r="CD15" s="152"/>
      <c r="CE15" s="143"/>
      <c r="CF15" s="139"/>
      <c r="CG15" s="132"/>
      <c r="CH15" s="139"/>
      <c r="CI15" s="139"/>
      <c r="CJ15" s="139"/>
      <c r="CK15" s="139"/>
      <c r="CL15" s="139"/>
      <c r="CM15" s="142"/>
      <c r="CN15" s="142"/>
      <c r="CO15" s="142"/>
      <c r="CP15" s="141"/>
      <c r="CQ15" s="142"/>
      <c r="CR15" s="146"/>
      <c r="CS15" s="132"/>
      <c r="CT15" s="142"/>
      <c r="CU15" s="132"/>
      <c r="CV15" s="142"/>
      <c r="CW15" s="142"/>
      <c r="CX15" s="142"/>
      <c r="CY15" s="142"/>
      <c r="CZ15" s="153"/>
      <c r="DA15" s="153"/>
      <c r="DB15" s="138"/>
      <c r="DC15" s="138"/>
      <c r="DD15" s="138"/>
      <c r="DE15" s="154"/>
      <c r="DF15" s="155"/>
      <c r="DG15" s="156"/>
      <c r="DH15" s="157"/>
      <c r="DI15" s="158"/>
      <c r="DJ15" s="159"/>
      <c r="DK15" s="160"/>
      <c r="DL15" s="161"/>
      <c r="DM15" s="162"/>
      <c r="DN15" s="163"/>
      <c r="DO15" s="158"/>
      <c r="DP15" s="159"/>
      <c r="DQ15" s="164"/>
      <c r="DR15" s="161"/>
      <c r="DS15" s="165"/>
      <c r="DT15" s="165"/>
      <c r="DU15" s="166"/>
      <c r="DV15" s="167"/>
      <c r="DW15" s="168"/>
      <c r="DX15" s="169"/>
      <c r="DY15" s="170"/>
      <c r="DZ15" s="171"/>
      <c r="EA15" s="172"/>
      <c r="EB15" s="173"/>
      <c r="EC15" s="173"/>
      <c r="ED15" s="174"/>
      <c r="EE15" s="175"/>
      <c r="EF15" s="173"/>
      <c r="EG15" s="173"/>
      <c r="EH15" s="117"/>
      <c r="EI15" s="235">
        <f t="shared" si="2"/>
        <v>0</v>
      </c>
      <c r="EJ15" s="240"/>
      <c r="EK15" s="241"/>
      <c r="EL15" s="236">
        <f t="shared" si="6"/>
        <v>0</v>
      </c>
      <c r="EN15" s="1"/>
      <c r="EO15" s="1"/>
      <c r="EP15" s="1"/>
      <c r="EQ15" s="1"/>
      <c r="XCW15" s="177"/>
      <c r="XCX15" s="177"/>
      <c r="XCY15" s="177"/>
      <c r="XCZ15" s="177"/>
      <c r="XDA15" s="177"/>
      <c r="XDB15" s="177"/>
      <c r="XDC15" s="177"/>
      <c r="XDD15" s="177"/>
      <c r="XDE15" s="177"/>
      <c r="XDF15" s="177"/>
      <c r="XDG15" s="177"/>
      <c r="XDH15" s="177"/>
      <c r="XDI15" s="177"/>
      <c r="XDJ15" s="177"/>
      <c r="XDK15" s="177"/>
      <c r="XDL15" s="177"/>
      <c r="XDM15" s="177"/>
      <c r="XDN15" s="177"/>
      <c r="XDO15" s="177"/>
      <c r="XDP15" s="177"/>
      <c r="XDQ15" s="177"/>
      <c r="XDR15" s="177"/>
      <c r="XDS15" s="177"/>
      <c r="XDT15" s="177"/>
      <c r="XDU15" s="177"/>
      <c r="XDV15" s="177"/>
    </row>
    <row r="16" spans="1:376 16324:16350" ht="20.25">
      <c r="A16" s="211" t="str">
        <f t="shared" ref="A16:A23" si="8">F16</f>
        <v>Feuz</v>
      </c>
      <c r="B16" s="60" t="s">
        <v>244</v>
      </c>
      <c r="C16" s="61" t="s">
        <v>116</v>
      </c>
      <c r="D16" s="61"/>
      <c r="E16" s="108" t="s">
        <v>164</v>
      </c>
      <c r="F16" s="108" t="s">
        <v>150</v>
      </c>
      <c r="G16" s="333" t="str">
        <f t="shared" si="4"/>
        <v>Odile Feuz</v>
      </c>
      <c r="H16" s="375"/>
      <c r="I16" s="63"/>
      <c r="J16" s="62" t="s">
        <v>182</v>
      </c>
      <c r="K16" s="61"/>
      <c r="L16" s="178"/>
      <c r="M16" s="61">
        <v>1880</v>
      </c>
      <c r="N16" s="64" t="s">
        <v>142</v>
      </c>
      <c r="O16" s="335" t="str">
        <f t="shared" si="5"/>
        <v>1880 Bex</v>
      </c>
      <c r="P16" s="123">
        <v>244634428</v>
      </c>
      <c r="Q16" s="123"/>
      <c r="R16" s="123">
        <v>793512572</v>
      </c>
      <c r="S16" s="67"/>
      <c r="T16" s="60">
        <v>16175</v>
      </c>
      <c r="U16" s="68"/>
      <c r="V16" s="68"/>
      <c r="W16" s="61"/>
      <c r="X16" s="61"/>
      <c r="Y16" s="69" t="s">
        <v>254</v>
      </c>
      <c r="Z16" s="61">
        <v>16</v>
      </c>
      <c r="AA16" s="198">
        <f t="shared" ref="AA16" si="9">Z16*36.5</f>
        <v>584</v>
      </c>
      <c r="AB16" s="70" t="s">
        <v>120</v>
      </c>
      <c r="AC16" s="70" t="s">
        <v>120</v>
      </c>
      <c r="AD16" s="61"/>
      <c r="AE16" s="71"/>
      <c r="AF16" s="197">
        <f t="shared" ref="AF16" si="10">AA16</f>
        <v>584</v>
      </c>
      <c r="AG16" s="72"/>
      <c r="AH16" s="71"/>
      <c r="AI16" s="69"/>
      <c r="AJ16" s="72"/>
      <c r="AK16" s="72"/>
      <c r="AL16" s="71"/>
      <c r="AM16" s="69"/>
      <c r="AN16" s="43"/>
      <c r="AO16" s="43"/>
      <c r="AP16" s="43"/>
      <c r="AQ16" s="43"/>
      <c r="AR16" s="73"/>
      <c r="AS16" s="43"/>
      <c r="AT16" s="43"/>
      <c r="AU16" s="43"/>
      <c r="AV16" s="212">
        <f t="shared" ref="AV16" si="11">AU16</f>
        <v>0</v>
      </c>
      <c r="AW16" s="197">
        <f t="shared" ref="AW16" si="12">AF16+AH16+AX16</f>
        <v>584</v>
      </c>
      <c r="AX16" s="43"/>
      <c r="AY16" s="197">
        <f t="shared" ref="AY16" si="13">AW16+AJ16+AL16</f>
        <v>584</v>
      </c>
      <c r="AZ16" s="197">
        <f t="shared" ref="AZ16" si="14">AN16+AP16</f>
        <v>0</v>
      </c>
      <c r="BA16" s="197">
        <f>AN16+AP16</f>
        <v>0</v>
      </c>
      <c r="BB16" s="199">
        <f t="shared" ref="BB16" si="15">AY16</f>
        <v>584</v>
      </c>
      <c r="BC16" s="61"/>
      <c r="BD16" s="61" t="s">
        <v>121</v>
      </c>
      <c r="BE16" s="61"/>
      <c r="BF16" s="68"/>
      <c r="BG16" s="71"/>
      <c r="BH16" s="61"/>
      <c r="BI16" s="76">
        <v>42613</v>
      </c>
      <c r="BJ16" s="109">
        <v>42643</v>
      </c>
      <c r="BK16" s="118"/>
      <c r="BL16" s="68"/>
      <c r="BM16" s="78"/>
      <c r="BN16" s="40" t="s">
        <v>150</v>
      </c>
      <c r="BO16" s="68"/>
      <c r="BP16" s="79">
        <v>16345</v>
      </c>
      <c r="BQ16" s="73"/>
      <c r="BR16" s="68"/>
      <c r="BS16" s="68"/>
      <c r="BT16" s="68"/>
      <c r="BU16" s="69" t="s">
        <v>261</v>
      </c>
      <c r="BV16" s="61">
        <v>16</v>
      </c>
      <c r="BW16" s="198">
        <f t="shared" ref="BW16" si="16">BV16*36.5</f>
        <v>584</v>
      </c>
      <c r="BX16" s="72" t="s">
        <v>123</v>
      </c>
      <c r="BY16" s="72" t="s">
        <v>124</v>
      </c>
      <c r="BZ16" s="61"/>
      <c r="CA16" s="60"/>
      <c r="CB16" s="198">
        <f t="shared" ref="CB16" si="17">BW16</f>
        <v>584</v>
      </c>
      <c r="CC16" s="72"/>
      <c r="CD16" s="82"/>
      <c r="CE16" s="72"/>
      <c r="CF16" s="43"/>
      <c r="CG16" s="61"/>
      <c r="CH16" s="43"/>
      <c r="CI16" s="43"/>
      <c r="CJ16" s="43"/>
      <c r="CK16" s="43"/>
      <c r="CL16" s="43"/>
      <c r="CM16" s="197">
        <f t="shared" ref="CM16" si="18">CD16+CB16+CN16</f>
        <v>584</v>
      </c>
      <c r="CN16" s="71"/>
      <c r="CO16" s="197">
        <f t="shared" ref="CO16" si="19">CM16+CF16+CH16</f>
        <v>584</v>
      </c>
      <c r="CP16" s="198">
        <f t="shared" ref="CP16" si="20">CJ16+CL16</f>
        <v>0</v>
      </c>
      <c r="CQ16" s="197">
        <f t="shared" ref="CQ16" si="21">CL16+CJ16</f>
        <v>0</v>
      </c>
      <c r="CR16" s="199">
        <f t="shared" ref="CR16" si="22">CO16</f>
        <v>584</v>
      </c>
      <c r="CS16" s="61"/>
      <c r="CT16" s="197">
        <f t="shared" ref="CT16" si="23">AY16+CO16</f>
        <v>1168</v>
      </c>
      <c r="CU16" s="61" t="s">
        <v>121</v>
      </c>
      <c r="CV16" s="61"/>
      <c r="CW16" s="68"/>
      <c r="CX16" s="71"/>
      <c r="CY16" s="61"/>
      <c r="CZ16" s="111">
        <v>42400</v>
      </c>
      <c r="DA16" s="111">
        <v>42428</v>
      </c>
      <c r="DB16" s="68"/>
      <c r="DC16" s="68"/>
      <c r="DD16" s="68"/>
      <c r="DE16" s="45">
        <v>42618</v>
      </c>
      <c r="DF16" s="86">
        <v>0.58333333333333337</v>
      </c>
      <c r="DG16" s="209">
        <f t="shared" ref="DG16" si="24">DE16</f>
        <v>42618</v>
      </c>
      <c r="DH16" s="200" t="str">
        <f>F16</f>
        <v>Feuz</v>
      </c>
      <c r="DI16" s="201">
        <f t="shared" ref="DI16" si="25">T16</f>
        <v>16175</v>
      </c>
      <c r="DJ16" s="202">
        <f t="shared" ref="DJ16" si="26">AY16</f>
        <v>584</v>
      </c>
      <c r="DK16" s="91">
        <v>42622</v>
      </c>
      <c r="DL16" s="92">
        <v>584</v>
      </c>
      <c r="DM16" s="210">
        <f t="shared" ref="DM16" si="27">DJ16-DL16</f>
        <v>0</v>
      </c>
      <c r="DN16" s="213" t="str">
        <f t="shared" ref="DN16" si="28">BN16</f>
        <v>Feuz</v>
      </c>
      <c r="DO16" s="201">
        <f t="shared" ref="DO16" si="29">BP16</f>
        <v>16345</v>
      </c>
      <c r="DP16" s="202">
        <f t="shared" ref="DP16" si="30">CO16</f>
        <v>584</v>
      </c>
      <c r="DQ16" s="95"/>
      <c r="DR16" s="92"/>
      <c r="DS16" s="204">
        <f t="shared" ref="DS16" si="31">DP16-DR16</f>
        <v>584</v>
      </c>
      <c r="DT16" s="204">
        <f t="shared" ref="DT16" si="32">DM16+DS16</f>
        <v>584</v>
      </c>
      <c r="DU16" s="125"/>
      <c r="DV16" s="205" t="str">
        <f>E16</f>
        <v>Odile</v>
      </c>
      <c r="DW16" s="206" t="str">
        <f>F16</f>
        <v>Feuz</v>
      </c>
      <c r="DX16" s="207">
        <f t="shared" ref="DX16" si="33">DG16</f>
        <v>42618</v>
      </c>
      <c r="DY16" s="208">
        <f t="shared" ref="DY16" si="34">DF16</f>
        <v>0.58333333333333337</v>
      </c>
      <c r="EA16" s="113">
        <v>41907</v>
      </c>
      <c r="EB16" s="114">
        <v>12</v>
      </c>
      <c r="EC16" s="114"/>
      <c r="ED16" s="115"/>
      <c r="EE16" s="116"/>
      <c r="EF16" s="114"/>
      <c r="EG16" s="114"/>
      <c r="EH16" s="117"/>
      <c r="EI16" s="235" t="str">
        <f t="shared" si="2"/>
        <v>Feuz</v>
      </c>
      <c r="EJ16" s="237">
        <v>0.58333333333333337</v>
      </c>
      <c r="EK16" s="238">
        <v>0.60416666666666663</v>
      </c>
      <c r="EL16" s="236">
        <f t="shared" si="6"/>
        <v>2.0833333333333259E-2</v>
      </c>
      <c r="XCW16" s="59"/>
      <c r="XCX16" s="59"/>
      <c r="XCY16" s="59"/>
      <c r="XCZ16" s="59"/>
      <c r="XDA16" s="59"/>
      <c r="XDB16" s="59"/>
      <c r="XDC16" s="59"/>
      <c r="XDD16" s="59"/>
      <c r="XDE16" s="59"/>
      <c r="XDF16" s="59"/>
      <c r="XDG16" s="59"/>
      <c r="XDH16" s="59"/>
      <c r="XDI16" s="59"/>
      <c r="XDJ16" s="59"/>
      <c r="XDK16" s="59"/>
      <c r="XDL16" s="59"/>
      <c r="XDM16" s="59"/>
      <c r="XDN16" s="59"/>
      <c r="XDO16" s="59"/>
      <c r="XDP16" s="59"/>
      <c r="XDQ16" s="59"/>
      <c r="XDR16" s="59"/>
      <c r="XDS16" s="59"/>
      <c r="XDT16" s="59"/>
      <c r="XDU16" s="59"/>
      <c r="XDV16" s="59"/>
    </row>
    <row r="17" spans="1:189 16325:16350" ht="20.25">
      <c r="A17" s="211">
        <f t="shared" si="8"/>
        <v>0</v>
      </c>
      <c r="B17" s="60"/>
      <c r="C17" s="61"/>
      <c r="D17" s="61"/>
      <c r="E17" s="108"/>
      <c r="F17" s="108"/>
      <c r="G17" s="333" t="str">
        <f t="shared" si="4"/>
        <v xml:space="preserve"> </v>
      </c>
      <c r="H17" s="375"/>
      <c r="I17" s="63"/>
      <c r="J17" s="62"/>
      <c r="K17" s="61"/>
      <c r="L17" s="178"/>
      <c r="M17" s="61"/>
      <c r="N17" s="64"/>
      <c r="O17" s="335" t="str">
        <f t="shared" si="5"/>
        <v xml:space="preserve"> </v>
      </c>
      <c r="P17" s="123"/>
      <c r="Q17" s="123"/>
      <c r="R17" s="123"/>
      <c r="S17" s="67"/>
      <c r="T17" s="60"/>
      <c r="U17" s="68"/>
      <c r="V17" s="68"/>
      <c r="W17" s="61"/>
      <c r="X17" s="61"/>
      <c r="Y17" s="69"/>
      <c r="Z17" s="61"/>
      <c r="AA17" s="70"/>
      <c r="AB17" s="70"/>
      <c r="AC17" s="70"/>
      <c r="AD17" s="61"/>
      <c r="AE17" s="71"/>
      <c r="AF17" s="71"/>
      <c r="AG17" s="72"/>
      <c r="AH17" s="71"/>
      <c r="AI17" s="69"/>
      <c r="AJ17" s="72"/>
      <c r="AK17" s="72"/>
      <c r="AL17" s="71"/>
      <c r="AM17" s="69"/>
      <c r="AN17" s="43"/>
      <c r="AO17" s="43"/>
      <c r="AP17" s="43"/>
      <c r="AQ17" s="43"/>
      <c r="AR17" s="73"/>
      <c r="AS17" s="43"/>
      <c r="AT17" s="43"/>
      <c r="AU17" s="43"/>
      <c r="AV17" s="74"/>
      <c r="AW17" s="71"/>
      <c r="AX17" s="43"/>
      <c r="AY17" s="71"/>
      <c r="AZ17" s="71"/>
      <c r="BA17" s="71"/>
      <c r="BB17" s="75"/>
      <c r="BC17" s="61"/>
      <c r="BD17" s="61"/>
      <c r="BE17" s="61"/>
      <c r="BF17" s="68"/>
      <c r="BG17" s="71"/>
      <c r="BH17" s="61"/>
      <c r="BI17" s="76"/>
      <c r="BJ17" s="109"/>
      <c r="BK17" s="118"/>
      <c r="BL17" s="68"/>
      <c r="BM17" s="78"/>
      <c r="BN17" s="40"/>
      <c r="BO17" s="68"/>
      <c r="BP17" s="79">
        <v>16347</v>
      </c>
      <c r="BQ17" s="73"/>
      <c r="BR17" s="68"/>
      <c r="BS17" s="68"/>
      <c r="BT17" s="68"/>
      <c r="BU17" s="69"/>
      <c r="BV17" s="61"/>
      <c r="BW17" s="70"/>
      <c r="BX17" s="72"/>
      <c r="BY17" s="72"/>
      <c r="BZ17" s="61"/>
      <c r="CA17" s="60"/>
      <c r="CB17" s="70"/>
      <c r="CC17" s="72"/>
      <c r="CD17" s="82"/>
      <c r="CE17" s="72"/>
      <c r="CF17" s="43"/>
      <c r="CG17" s="61"/>
      <c r="CH17" s="43"/>
      <c r="CI17" s="43"/>
      <c r="CJ17" s="43"/>
      <c r="CK17" s="43"/>
      <c r="CL17" s="43"/>
      <c r="CM17" s="71"/>
      <c r="CN17" s="71"/>
      <c r="CO17" s="71"/>
      <c r="CP17" s="70"/>
      <c r="CQ17" s="71"/>
      <c r="CR17" s="75"/>
      <c r="CS17" s="61"/>
      <c r="CT17" s="71"/>
      <c r="CU17" s="61"/>
      <c r="CV17" s="61"/>
      <c r="CW17" s="68"/>
      <c r="CX17" s="71"/>
      <c r="CY17" s="61"/>
      <c r="CZ17" s="111"/>
      <c r="DA17" s="111"/>
      <c r="DB17" s="68"/>
      <c r="DC17" s="68"/>
      <c r="DD17" s="68"/>
      <c r="DE17" s="45"/>
      <c r="DF17" s="86"/>
      <c r="DG17" s="87"/>
      <c r="DH17" s="88"/>
      <c r="DI17" s="89"/>
      <c r="DJ17" s="90"/>
      <c r="DK17" s="91"/>
      <c r="DL17" s="92"/>
      <c r="DM17" s="93"/>
      <c r="DN17" s="179"/>
      <c r="DO17" s="89"/>
      <c r="DP17" s="90"/>
      <c r="DQ17" s="95"/>
      <c r="DR17" s="92"/>
      <c r="DS17" s="97"/>
      <c r="DT17" s="97"/>
      <c r="DU17" s="125"/>
      <c r="DV17" s="99"/>
      <c r="DW17" s="100"/>
      <c r="DX17" s="112"/>
      <c r="DY17" s="101"/>
      <c r="EA17" s="113"/>
      <c r="EB17" s="114"/>
      <c r="EC17" s="114"/>
      <c r="ED17" s="115"/>
      <c r="EE17" s="116"/>
      <c r="EF17" s="114"/>
      <c r="EG17" s="114"/>
      <c r="EH17" s="117"/>
      <c r="EI17" s="235">
        <f t="shared" si="2"/>
        <v>0</v>
      </c>
      <c r="EJ17" s="237"/>
      <c r="EK17" s="238"/>
      <c r="EL17" s="236">
        <f t="shared" si="6"/>
        <v>0</v>
      </c>
      <c r="XCW17" s="59"/>
      <c r="XCX17" s="59"/>
      <c r="XCY17" s="59"/>
      <c r="XCZ17" s="59"/>
      <c r="XDA17" s="59"/>
      <c r="XDB17" s="59"/>
      <c r="XDC17" s="59"/>
      <c r="XDD17" s="59"/>
      <c r="XDE17" s="59"/>
      <c r="XDF17" s="59"/>
      <c r="XDG17" s="59"/>
      <c r="XDH17" s="59"/>
      <c r="XDI17" s="59"/>
      <c r="XDJ17" s="59"/>
      <c r="XDK17" s="59"/>
      <c r="XDL17" s="59"/>
      <c r="XDM17" s="59"/>
      <c r="XDN17" s="59"/>
      <c r="XDO17" s="59"/>
      <c r="XDP17" s="59"/>
      <c r="XDQ17" s="59"/>
      <c r="XDR17" s="59"/>
      <c r="XDS17" s="59"/>
      <c r="XDT17" s="59"/>
      <c r="XDU17" s="59"/>
      <c r="XDV17" s="59"/>
    </row>
    <row r="18" spans="1:189 16325:16350" ht="20.25">
      <c r="A18" s="211" t="str">
        <f>F18</f>
        <v>Le Donne</v>
      </c>
      <c r="B18" s="60"/>
      <c r="C18" s="61"/>
      <c r="D18" s="61"/>
      <c r="E18" s="108" t="s">
        <v>131</v>
      </c>
      <c r="F18" s="108" t="s">
        <v>159</v>
      </c>
      <c r="G18" s="333" t="str">
        <f>CONCATENATE(E18," ",F18)</f>
        <v>Mathilde Le Donne</v>
      </c>
      <c r="H18" s="45"/>
      <c r="I18" s="122" t="s">
        <v>158</v>
      </c>
      <c r="J18" s="64" t="s">
        <v>160</v>
      </c>
      <c r="K18" s="61"/>
      <c r="L18" s="178"/>
      <c r="M18" s="61">
        <v>1870</v>
      </c>
      <c r="N18" s="64" t="s">
        <v>119</v>
      </c>
      <c r="O18" s="335" t="str">
        <f>CONCATENATE(M18," ",N18)</f>
        <v>1870 Monthey</v>
      </c>
      <c r="P18" s="123">
        <v>244710033</v>
      </c>
      <c r="Q18" s="123"/>
      <c r="R18" s="123">
        <v>763973776</v>
      </c>
      <c r="S18" s="67"/>
      <c r="T18" s="73">
        <v>16225</v>
      </c>
      <c r="U18" s="68"/>
      <c r="V18" s="68"/>
      <c r="W18" s="124"/>
      <c r="X18" s="61"/>
      <c r="Y18" s="69" t="s">
        <v>254</v>
      </c>
      <c r="Z18" s="61">
        <v>16</v>
      </c>
      <c r="AA18" s="198">
        <f>Z18*36.5</f>
        <v>584</v>
      </c>
      <c r="AB18" s="70" t="s">
        <v>120</v>
      </c>
      <c r="AC18" s="70" t="s">
        <v>120</v>
      </c>
      <c r="AD18" s="61"/>
      <c r="AE18" s="71"/>
      <c r="AF18" s="197">
        <f>AA18</f>
        <v>584</v>
      </c>
      <c r="AG18" s="72"/>
      <c r="AH18" s="71"/>
      <c r="AI18" s="69"/>
      <c r="AJ18" s="72"/>
      <c r="AK18" s="72"/>
      <c r="AL18" s="71"/>
      <c r="AM18" s="69"/>
      <c r="AN18" s="71"/>
      <c r="AO18" s="61"/>
      <c r="AP18" s="61"/>
      <c r="AQ18" s="83"/>
      <c r="AR18" s="186"/>
      <c r="AS18" s="61"/>
      <c r="AT18" s="61"/>
      <c r="AU18" s="71"/>
      <c r="AV18" s="212">
        <f>AU18</f>
        <v>0</v>
      </c>
      <c r="AW18" s="197">
        <f>AF18+AH18+AX18</f>
        <v>584</v>
      </c>
      <c r="AX18" s="71"/>
      <c r="AY18" s="197">
        <f>AW18+AJ18+AL18</f>
        <v>584</v>
      </c>
      <c r="AZ18" s="197">
        <f>AN18+AP18</f>
        <v>0</v>
      </c>
      <c r="BA18" s="197">
        <f>AN18+AP18</f>
        <v>0</v>
      </c>
      <c r="BB18" s="199">
        <f>AY18</f>
        <v>584</v>
      </c>
      <c r="BC18" s="61"/>
      <c r="BD18" s="61" t="s">
        <v>121</v>
      </c>
      <c r="BE18" s="71"/>
      <c r="BF18" s="68"/>
      <c r="BG18" s="43"/>
      <c r="BH18" s="61"/>
      <c r="BI18" s="76">
        <v>42613</v>
      </c>
      <c r="BJ18" s="109">
        <v>42643</v>
      </c>
      <c r="BK18" s="118"/>
      <c r="BL18" s="68"/>
      <c r="BM18" s="78"/>
      <c r="BN18" s="40" t="s">
        <v>159</v>
      </c>
      <c r="BO18" s="68"/>
      <c r="BP18" s="195">
        <v>16412</v>
      </c>
      <c r="BQ18" s="73"/>
      <c r="BR18" s="68"/>
      <c r="BS18" s="68"/>
      <c r="BT18" s="68"/>
      <c r="BU18" s="69" t="s">
        <v>261</v>
      </c>
      <c r="BV18" s="61">
        <v>16</v>
      </c>
      <c r="BW18" s="198">
        <f>BV18*36.5</f>
        <v>584</v>
      </c>
      <c r="BX18" s="72" t="s">
        <v>123</v>
      </c>
      <c r="BY18" s="72" t="s">
        <v>124</v>
      </c>
      <c r="BZ18" s="71"/>
      <c r="CA18" s="60"/>
      <c r="CB18" s="198">
        <f>BW18</f>
        <v>584</v>
      </c>
      <c r="CC18" s="72"/>
      <c r="CD18" s="82"/>
      <c r="CE18" s="72"/>
      <c r="CF18" s="43"/>
      <c r="CG18" s="61"/>
      <c r="CH18" s="43"/>
      <c r="CI18" s="43"/>
      <c r="CJ18" s="43"/>
      <c r="CK18" s="43"/>
      <c r="CL18" s="43"/>
      <c r="CM18" s="197">
        <f>CD18+CB18+CN18</f>
        <v>584</v>
      </c>
      <c r="CN18" s="71"/>
      <c r="CO18" s="197">
        <f>CM18+CF18+CH18</f>
        <v>584</v>
      </c>
      <c r="CP18" s="198">
        <f>CJ18+CL18</f>
        <v>0</v>
      </c>
      <c r="CQ18" s="197">
        <f>CL18+CJ18</f>
        <v>0</v>
      </c>
      <c r="CR18" s="199">
        <f>CO18</f>
        <v>584</v>
      </c>
      <c r="CS18" s="61"/>
      <c r="CT18" s="197">
        <f>AY18+CO18</f>
        <v>1168</v>
      </c>
      <c r="CU18" s="61" t="s">
        <v>121</v>
      </c>
      <c r="CV18" s="71"/>
      <c r="CW18" s="182"/>
      <c r="CX18" s="71"/>
      <c r="CY18" s="71"/>
      <c r="CZ18" s="111">
        <v>42400</v>
      </c>
      <c r="DA18" s="111">
        <v>42428</v>
      </c>
      <c r="DB18" s="68"/>
      <c r="DC18" s="68"/>
      <c r="DD18" s="68"/>
      <c r="DE18" s="45">
        <v>42618</v>
      </c>
      <c r="DF18" s="86">
        <v>0.68055555555555547</v>
      </c>
      <c r="DG18" s="209">
        <f>DE18</f>
        <v>42618</v>
      </c>
      <c r="DH18" s="200" t="str">
        <f>F18</f>
        <v>Le Donne</v>
      </c>
      <c r="DI18" s="201">
        <f>T18</f>
        <v>16225</v>
      </c>
      <c r="DJ18" s="202">
        <f>AY18</f>
        <v>584</v>
      </c>
      <c r="DK18" s="91">
        <v>42615</v>
      </c>
      <c r="DL18" s="92">
        <v>584</v>
      </c>
      <c r="DM18" s="210">
        <f>DJ18-DL18</f>
        <v>0</v>
      </c>
      <c r="DN18" s="203" t="str">
        <f>BN18</f>
        <v>Le Donne</v>
      </c>
      <c r="DO18" s="201">
        <f>BP18</f>
        <v>16412</v>
      </c>
      <c r="DP18" s="202">
        <f>CO18</f>
        <v>584</v>
      </c>
      <c r="DQ18" s="95"/>
      <c r="DR18" s="92"/>
      <c r="DS18" s="204">
        <f>DP18-DR18</f>
        <v>584</v>
      </c>
      <c r="DT18" s="204">
        <f>DM18+DS18</f>
        <v>584</v>
      </c>
      <c r="DU18" s="98"/>
      <c r="DV18" s="205" t="str">
        <f t="shared" ref="DV18:DW19" si="35">E18</f>
        <v>Mathilde</v>
      </c>
      <c r="DW18" s="206" t="str">
        <f t="shared" si="35"/>
        <v>Le Donne</v>
      </c>
      <c r="DX18" s="207">
        <f>DG18</f>
        <v>42618</v>
      </c>
      <c r="DY18" s="208">
        <f>DF18</f>
        <v>0.68055555555555547</v>
      </c>
      <c r="EA18" s="113">
        <v>41907</v>
      </c>
      <c r="EB18" s="187">
        <v>12</v>
      </c>
      <c r="EC18" s="187">
        <v>12</v>
      </c>
      <c r="ED18" s="115"/>
      <c r="EE18" s="188"/>
      <c r="EF18" s="114"/>
      <c r="EG18" s="114"/>
      <c r="EH18" s="117"/>
      <c r="EI18" s="235" t="str">
        <f>A18</f>
        <v>Le Donne</v>
      </c>
      <c r="EJ18" s="243">
        <v>0.73958333333333337</v>
      </c>
      <c r="EK18" s="237">
        <v>0.76041666666666663</v>
      </c>
      <c r="EL18" s="236">
        <f>EK18-EJ18</f>
        <v>2.0833333333333259E-2</v>
      </c>
      <c r="XCW18" s="59"/>
      <c r="XCX18" s="59"/>
      <c r="XCY18" s="59"/>
      <c r="XCZ18" s="59"/>
      <c r="XDA18" s="59"/>
      <c r="XDB18" s="59"/>
      <c r="XDC18" s="59"/>
      <c r="XDD18" s="59"/>
      <c r="XDE18" s="59"/>
      <c r="XDF18" s="59"/>
      <c r="XDG18" s="59"/>
      <c r="XDH18" s="59"/>
      <c r="XDI18" s="59"/>
      <c r="XDJ18" s="59"/>
      <c r="XDK18" s="59"/>
      <c r="XDL18" s="59"/>
      <c r="XDM18" s="59"/>
      <c r="XDN18" s="59"/>
      <c r="XDO18" s="59"/>
      <c r="XDP18" s="59"/>
      <c r="XDQ18" s="59"/>
      <c r="XDR18" s="59"/>
      <c r="XDS18" s="59"/>
      <c r="XDT18" s="59"/>
      <c r="XDU18" s="59"/>
      <c r="XDV18" s="59"/>
    </row>
    <row r="19" spans="1:189 16325:16350" ht="20.25">
      <c r="A19" s="211" t="str">
        <f>F19</f>
        <v>Bressoud</v>
      </c>
      <c r="B19" s="60" t="s">
        <v>241</v>
      </c>
      <c r="C19" s="61"/>
      <c r="D19" s="61"/>
      <c r="E19" s="108" t="s">
        <v>204</v>
      </c>
      <c r="F19" s="108" t="s">
        <v>205</v>
      </c>
      <c r="G19" s="333" t="str">
        <f>CONCATENATE(E19," ",F19)</f>
        <v>Agathe Bressoud</v>
      </c>
      <c r="H19" s="375"/>
      <c r="I19" s="62" t="s">
        <v>206</v>
      </c>
      <c r="J19" s="62" t="s">
        <v>207</v>
      </c>
      <c r="K19" s="230"/>
      <c r="L19" s="374"/>
      <c r="M19" s="255">
        <v>1891</v>
      </c>
      <c r="N19" s="64" t="s">
        <v>208</v>
      </c>
      <c r="O19" s="335" t="str">
        <f>CONCATENATE(M19," ",N19)</f>
        <v>1891 Vérossaz</v>
      </c>
      <c r="P19" s="65">
        <v>794591514</v>
      </c>
      <c r="Q19" s="65"/>
      <c r="R19" s="65"/>
      <c r="S19" s="67"/>
      <c r="T19" s="60">
        <v>16194</v>
      </c>
      <c r="U19" s="68"/>
      <c r="V19" s="68"/>
      <c r="W19" s="68"/>
      <c r="X19" s="43"/>
      <c r="Y19" s="69" t="s">
        <v>254</v>
      </c>
      <c r="Z19" s="61">
        <v>16</v>
      </c>
      <c r="AA19" s="198">
        <f>Z19*36.5</f>
        <v>584</v>
      </c>
      <c r="AB19" s="70" t="s">
        <v>120</v>
      </c>
      <c r="AC19" s="70" t="s">
        <v>120</v>
      </c>
      <c r="AD19" s="61"/>
      <c r="AE19" s="71"/>
      <c r="AF19" s="197">
        <f>AA19</f>
        <v>584</v>
      </c>
      <c r="AG19" s="72"/>
      <c r="AH19" s="71"/>
      <c r="AI19" s="72"/>
      <c r="AJ19" s="71"/>
      <c r="AK19" s="61"/>
      <c r="AL19" s="71"/>
      <c r="AM19" s="61"/>
      <c r="AN19" s="43"/>
      <c r="AO19" s="43"/>
      <c r="AP19" s="43"/>
      <c r="AQ19" s="43"/>
      <c r="AR19" s="73"/>
      <c r="AS19" s="43"/>
      <c r="AT19" s="43"/>
      <c r="AU19" s="43"/>
      <c r="AV19" s="74"/>
      <c r="AW19" s="197">
        <f>AF19+AH19+AX19</f>
        <v>584</v>
      </c>
      <c r="AX19" s="61"/>
      <c r="AY19" s="197">
        <f>AW19+AJ19+AL19</f>
        <v>584</v>
      </c>
      <c r="AZ19" s="71"/>
      <c r="BA19" s="71"/>
      <c r="BB19" s="199">
        <f>AY19</f>
        <v>584</v>
      </c>
      <c r="BC19" s="61"/>
      <c r="BD19" s="61" t="s">
        <v>121</v>
      </c>
      <c r="BE19" s="61"/>
      <c r="BF19" s="68"/>
      <c r="BG19" s="43"/>
      <c r="BH19" s="71"/>
      <c r="BI19" s="76">
        <v>42613</v>
      </c>
      <c r="BJ19" s="109">
        <v>42643</v>
      </c>
      <c r="BK19" s="118"/>
      <c r="BL19" s="68"/>
      <c r="BM19" s="78"/>
      <c r="BN19" s="40" t="s">
        <v>205</v>
      </c>
      <c r="BO19" s="61"/>
      <c r="BP19" s="79">
        <v>16340</v>
      </c>
      <c r="BQ19" s="73"/>
      <c r="BR19" s="68"/>
      <c r="BS19" s="119"/>
      <c r="BT19" s="71"/>
      <c r="BU19" s="69" t="s">
        <v>261</v>
      </c>
      <c r="BV19" s="61">
        <v>16</v>
      </c>
      <c r="BW19" s="198">
        <f>BV19*36.5</f>
        <v>584</v>
      </c>
      <c r="BX19" s="72" t="s">
        <v>123</v>
      </c>
      <c r="BY19" s="72" t="s">
        <v>124</v>
      </c>
      <c r="BZ19" s="71"/>
      <c r="CA19" s="60"/>
      <c r="CB19" s="198">
        <f>BW19</f>
        <v>584</v>
      </c>
      <c r="CC19" s="72"/>
      <c r="CD19" s="82"/>
      <c r="CE19" s="72"/>
      <c r="CF19" s="43"/>
      <c r="CG19" s="72"/>
      <c r="CH19" s="43"/>
      <c r="CI19" s="43"/>
      <c r="CJ19" s="43"/>
      <c r="CK19" s="43"/>
      <c r="CL19" s="43"/>
      <c r="CM19" s="197">
        <f>CD19+CB19+CN19</f>
        <v>584</v>
      </c>
      <c r="CN19" s="71"/>
      <c r="CO19" s="197">
        <f>CM19+CF19+CH19</f>
        <v>584</v>
      </c>
      <c r="CP19" s="198">
        <f>CJ19+CL19</f>
        <v>0</v>
      </c>
      <c r="CQ19" s="198">
        <f>CL19+CJ19</f>
        <v>0</v>
      </c>
      <c r="CR19" s="199">
        <f>CO19</f>
        <v>584</v>
      </c>
      <c r="CS19" s="61"/>
      <c r="CT19" s="197">
        <f>AY19+CO19</f>
        <v>1168</v>
      </c>
      <c r="CU19" s="61" t="s">
        <v>121</v>
      </c>
      <c r="CV19" s="71"/>
      <c r="CW19" s="71"/>
      <c r="CX19" s="71"/>
      <c r="CY19" s="71"/>
      <c r="CZ19" s="111">
        <v>42400</v>
      </c>
      <c r="DA19" s="111">
        <v>42428</v>
      </c>
      <c r="DB19" s="68"/>
      <c r="DC19" s="68"/>
      <c r="DD19" s="68"/>
      <c r="DE19" s="45">
        <v>42618</v>
      </c>
      <c r="DF19" s="86">
        <v>0.70138888888888884</v>
      </c>
      <c r="DG19" s="209">
        <f>DE19</f>
        <v>42618</v>
      </c>
      <c r="DH19" s="200" t="str">
        <f>F19</f>
        <v>Bressoud</v>
      </c>
      <c r="DI19" s="201">
        <f>T19</f>
        <v>16194</v>
      </c>
      <c r="DJ19" s="202">
        <f>AY19</f>
        <v>584</v>
      </c>
      <c r="DK19" s="91">
        <v>42618</v>
      </c>
      <c r="DL19" s="92">
        <v>584</v>
      </c>
      <c r="DM19" s="210">
        <f>DJ19-DL19</f>
        <v>0</v>
      </c>
      <c r="DN19" s="203" t="str">
        <f>BN19</f>
        <v>Bressoud</v>
      </c>
      <c r="DO19" s="201">
        <f>BP19</f>
        <v>16340</v>
      </c>
      <c r="DP19" s="202">
        <f>CO19</f>
        <v>584</v>
      </c>
      <c r="DQ19" s="95"/>
      <c r="DR19" s="96"/>
      <c r="DS19" s="204">
        <f>DP19-DR19</f>
        <v>584</v>
      </c>
      <c r="DT19" s="204">
        <f>DM19+DS19</f>
        <v>584</v>
      </c>
      <c r="DU19" s="98"/>
      <c r="DV19" s="205" t="str">
        <f t="shared" si="35"/>
        <v>Agathe</v>
      </c>
      <c r="DW19" s="206" t="str">
        <f t="shared" si="35"/>
        <v>Bressoud</v>
      </c>
      <c r="DX19" s="207">
        <f>DG19</f>
        <v>42618</v>
      </c>
      <c r="DY19" s="208">
        <f>DF19</f>
        <v>0.70138888888888884</v>
      </c>
      <c r="EA19" s="113"/>
      <c r="EB19" s="114"/>
      <c r="EC19" s="114"/>
      <c r="ED19" s="115"/>
      <c r="EE19" s="116"/>
      <c r="EF19" s="114"/>
      <c r="EG19" s="114"/>
      <c r="EH19" s="117"/>
      <c r="EI19" s="235" t="str">
        <f>A19</f>
        <v>Bressoud</v>
      </c>
      <c r="EJ19" s="237">
        <v>0.46875</v>
      </c>
      <c r="EK19" s="238">
        <v>0.48958333333333331</v>
      </c>
      <c r="EL19" s="236">
        <f>EK19-EJ19</f>
        <v>2.0833333333333315E-2</v>
      </c>
      <c r="XCW19" s="59"/>
      <c r="XCX19" s="59"/>
      <c r="XCY19" s="59"/>
      <c r="XCZ19" s="59"/>
      <c r="XDA19" s="59"/>
      <c r="XDB19" s="59"/>
      <c r="XDC19" s="59"/>
      <c r="XDD19" s="59"/>
      <c r="XDE19" s="59"/>
      <c r="XDF19" s="59"/>
      <c r="XDG19" s="59"/>
      <c r="XDH19" s="59"/>
      <c r="XDI19" s="59"/>
      <c r="XDJ19" s="59"/>
      <c r="XDK19" s="59"/>
      <c r="XDL19" s="59"/>
      <c r="XDM19" s="59"/>
      <c r="XDN19" s="59"/>
      <c r="XDO19" s="59"/>
      <c r="XDP19" s="59"/>
      <c r="XDQ19" s="59"/>
      <c r="XDR19" s="59"/>
      <c r="XDS19" s="59"/>
      <c r="XDT19" s="59"/>
      <c r="XDU19" s="59"/>
      <c r="XDV19" s="59"/>
    </row>
    <row r="20" spans="1:189 16325:16350" ht="20.25">
      <c r="A20" s="211" t="str">
        <f>F20</f>
        <v>Bellon</v>
      </c>
      <c r="B20" s="60"/>
      <c r="C20" s="61"/>
      <c r="D20" s="61"/>
      <c r="E20" s="108" t="s">
        <v>258</v>
      </c>
      <c r="F20" s="108" t="s">
        <v>152</v>
      </c>
      <c r="G20" s="333" t="str">
        <f>CONCATENATE(E20," ",F20)</f>
        <v>Coraline Bellon</v>
      </c>
      <c r="H20" s="375"/>
      <c r="I20" s="62" t="s">
        <v>259</v>
      </c>
      <c r="J20" s="62" t="s">
        <v>260</v>
      </c>
      <c r="K20" s="230"/>
      <c r="L20" s="374"/>
      <c r="M20" s="255">
        <v>1873</v>
      </c>
      <c r="N20" s="64" t="s">
        <v>144</v>
      </c>
      <c r="O20" s="335" t="str">
        <f>CONCATENATE(M20," ",N20)</f>
        <v>1873 Val-d'Illiez</v>
      </c>
      <c r="P20" s="65">
        <v>799603846</v>
      </c>
      <c r="Q20" s="65"/>
      <c r="R20" s="65"/>
      <c r="S20" s="67"/>
      <c r="T20" s="73">
        <v>16211</v>
      </c>
      <c r="U20" s="68"/>
      <c r="V20" s="68"/>
      <c r="W20" s="68"/>
      <c r="X20" s="43"/>
      <c r="Y20" s="69" t="s">
        <v>254</v>
      </c>
      <c r="Z20" s="61">
        <v>16</v>
      </c>
      <c r="AA20" s="198">
        <f>Z20*36.5</f>
        <v>584</v>
      </c>
      <c r="AB20" s="70" t="s">
        <v>120</v>
      </c>
      <c r="AC20" s="70" t="s">
        <v>120</v>
      </c>
      <c r="AD20" s="61"/>
      <c r="AE20" s="71"/>
      <c r="AF20" s="197">
        <f>AA20</f>
        <v>584</v>
      </c>
      <c r="AG20" s="72"/>
      <c r="AH20" s="71"/>
      <c r="AI20" s="72"/>
      <c r="AJ20" s="71"/>
      <c r="AK20" s="61"/>
      <c r="AL20" s="71"/>
      <c r="AM20" s="61"/>
      <c r="AN20" s="43"/>
      <c r="AO20" s="43"/>
      <c r="AP20" s="43"/>
      <c r="AQ20" s="43"/>
      <c r="AR20" s="73"/>
      <c r="AS20" s="43"/>
      <c r="AT20" s="43"/>
      <c r="AU20" s="43"/>
      <c r="AV20" s="74"/>
      <c r="AW20" s="197">
        <f>AF20+AH20+AX20</f>
        <v>584</v>
      </c>
      <c r="AX20" s="61"/>
      <c r="AY20" s="197">
        <f>AW20+AJ20+AL20</f>
        <v>584</v>
      </c>
      <c r="AZ20" s="71"/>
      <c r="BA20" s="71"/>
      <c r="BB20" s="199">
        <f>AY20</f>
        <v>584</v>
      </c>
      <c r="BC20" s="61"/>
      <c r="BD20" s="61" t="s">
        <v>121</v>
      </c>
      <c r="BE20" s="61"/>
      <c r="BF20" s="68"/>
      <c r="BG20" s="43"/>
      <c r="BH20" s="71"/>
      <c r="BI20" s="76">
        <v>42613</v>
      </c>
      <c r="BJ20" s="109">
        <v>42643</v>
      </c>
      <c r="BK20" s="118"/>
      <c r="BL20" s="68"/>
      <c r="BM20" s="78"/>
      <c r="BN20" s="40" t="s">
        <v>152</v>
      </c>
      <c r="BO20" s="61"/>
      <c r="BP20" s="79">
        <v>16356</v>
      </c>
      <c r="BQ20" s="73"/>
      <c r="BR20" s="68"/>
      <c r="BS20" s="119"/>
      <c r="BT20" s="71"/>
      <c r="BU20" s="69" t="s">
        <v>261</v>
      </c>
      <c r="BV20" s="61">
        <v>16</v>
      </c>
      <c r="BW20" s="198">
        <f>BV20*36.5</f>
        <v>584</v>
      </c>
      <c r="BX20" s="72" t="s">
        <v>123</v>
      </c>
      <c r="BY20" s="72" t="s">
        <v>124</v>
      </c>
      <c r="BZ20" s="71"/>
      <c r="CA20" s="60"/>
      <c r="CB20" s="198">
        <f>BW20</f>
        <v>584</v>
      </c>
      <c r="CC20" s="72"/>
      <c r="CD20" s="82"/>
      <c r="CE20" s="72"/>
      <c r="CF20" s="43"/>
      <c r="CG20" s="72"/>
      <c r="CH20" s="43"/>
      <c r="CI20" s="43"/>
      <c r="CJ20" s="43"/>
      <c r="CK20" s="43"/>
      <c r="CL20" s="43"/>
      <c r="CM20" s="197">
        <f>CD20+CB20+CN20</f>
        <v>584</v>
      </c>
      <c r="CN20" s="71"/>
      <c r="CO20" s="197">
        <f>CM20+CF20+CH20</f>
        <v>584</v>
      </c>
      <c r="CP20" s="198">
        <f>CJ20+CL20</f>
        <v>0</v>
      </c>
      <c r="CQ20" s="198">
        <f>CL20+CJ20</f>
        <v>0</v>
      </c>
      <c r="CR20" s="199">
        <f>CO20</f>
        <v>584</v>
      </c>
      <c r="CS20" s="61"/>
      <c r="CT20" s="197">
        <f>AY20+CO20</f>
        <v>1168</v>
      </c>
      <c r="CU20" s="61" t="s">
        <v>121</v>
      </c>
      <c r="CV20" s="71"/>
      <c r="CW20" s="71"/>
      <c r="CX20" s="71"/>
      <c r="CY20" s="71"/>
      <c r="CZ20" s="111">
        <v>42400</v>
      </c>
      <c r="DA20" s="111">
        <v>42428</v>
      </c>
      <c r="DB20" s="68"/>
      <c r="DC20" s="68"/>
      <c r="DD20" s="68"/>
      <c r="DE20" s="45">
        <v>42618</v>
      </c>
      <c r="DF20" s="86">
        <v>0.72222222222222221</v>
      </c>
      <c r="DG20" s="209">
        <f>DE20</f>
        <v>42618</v>
      </c>
      <c r="DH20" s="200" t="str">
        <f>F20</f>
        <v>Bellon</v>
      </c>
      <c r="DI20" s="201">
        <f>T20</f>
        <v>16211</v>
      </c>
      <c r="DJ20" s="202">
        <f>AY20</f>
        <v>584</v>
      </c>
      <c r="DK20" s="91"/>
      <c r="DL20" s="92"/>
      <c r="DM20" s="210">
        <f>DJ20-DL20</f>
        <v>584</v>
      </c>
      <c r="DN20" s="203" t="str">
        <f>BN20</f>
        <v>Bellon</v>
      </c>
      <c r="DO20" s="201" t="e">
        <f>#REF!</f>
        <v>#REF!</v>
      </c>
      <c r="DP20" s="202">
        <f>CO20</f>
        <v>584</v>
      </c>
      <c r="DQ20" s="95"/>
      <c r="DR20" s="96"/>
      <c r="DS20" s="204">
        <f>DP20-DR20</f>
        <v>584</v>
      </c>
      <c r="DT20" s="204">
        <f>DM20+DS20</f>
        <v>1168</v>
      </c>
      <c r="DU20" s="98"/>
      <c r="DV20" s="205" t="str">
        <f t="shared" ref="DV20" si="36">E20</f>
        <v>Coraline</v>
      </c>
      <c r="DW20" s="206" t="str">
        <f t="shared" ref="DW20" si="37">F20</f>
        <v>Bellon</v>
      </c>
      <c r="DX20" s="207">
        <f>DG20</f>
        <v>42618</v>
      </c>
      <c r="DY20" s="208">
        <f>DF20</f>
        <v>0.72222222222222221</v>
      </c>
      <c r="EA20" s="113"/>
      <c r="EB20" s="114"/>
      <c r="EC20" s="114"/>
      <c r="ED20" s="115"/>
      <c r="EE20" s="116"/>
      <c r="EF20" s="114"/>
      <c r="EG20" s="114"/>
      <c r="EH20" s="117"/>
      <c r="EI20" s="235" t="str">
        <f>A20</f>
        <v>Bellon</v>
      </c>
      <c r="EJ20" s="237">
        <v>0.46875</v>
      </c>
      <c r="EK20" s="238">
        <v>0.48958333333333331</v>
      </c>
      <c r="EL20" s="236">
        <f>EK20-EJ20</f>
        <v>2.0833333333333315E-2</v>
      </c>
      <c r="XCW20" s="59"/>
      <c r="XCX20" s="59"/>
      <c r="XCY20" s="59"/>
      <c r="XCZ20" s="59"/>
      <c r="XDA20" s="59"/>
      <c r="XDB20" s="59"/>
      <c r="XDC20" s="59"/>
      <c r="XDD20" s="59"/>
      <c r="XDE20" s="59"/>
      <c r="XDF20" s="59"/>
      <c r="XDG20" s="59"/>
      <c r="XDH20" s="59"/>
      <c r="XDI20" s="59"/>
      <c r="XDJ20" s="59"/>
      <c r="XDK20" s="59"/>
      <c r="XDL20" s="59"/>
      <c r="XDM20" s="59"/>
      <c r="XDN20" s="59"/>
      <c r="XDO20" s="59"/>
      <c r="XDP20" s="59"/>
      <c r="XDQ20" s="59"/>
      <c r="XDR20" s="59"/>
      <c r="XDS20" s="59"/>
      <c r="XDT20" s="59"/>
      <c r="XDU20" s="59"/>
      <c r="XDV20" s="59"/>
    </row>
    <row r="21" spans="1:189 16325:16350" ht="20.25">
      <c r="A21" s="211" t="str">
        <f>F21</f>
        <v>Rey-Mermet</v>
      </c>
      <c r="B21" s="60" t="s">
        <v>245</v>
      </c>
      <c r="C21" s="69"/>
      <c r="D21" s="69"/>
      <c r="E21" s="189" t="s">
        <v>186</v>
      </c>
      <c r="F21" s="108" t="s">
        <v>185</v>
      </c>
      <c r="G21" s="333" t="str">
        <f t="shared" si="4"/>
        <v>Elise Rey-Mermet</v>
      </c>
      <c r="H21" s="375"/>
      <c r="I21" s="62" t="s">
        <v>145</v>
      </c>
      <c r="J21" s="62" t="s">
        <v>187</v>
      </c>
      <c r="K21" s="61"/>
      <c r="L21" s="178"/>
      <c r="M21" s="61">
        <v>1875</v>
      </c>
      <c r="N21" s="64" t="s">
        <v>168</v>
      </c>
      <c r="O21" s="335" t="str">
        <f t="shared" si="5"/>
        <v>1875 Morgins</v>
      </c>
      <c r="P21" s="123">
        <v>244773664</v>
      </c>
      <c r="Q21" s="190"/>
      <c r="R21" s="123">
        <v>792247319</v>
      </c>
      <c r="S21" s="67"/>
      <c r="T21" s="73">
        <v>16180</v>
      </c>
      <c r="U21" s="180"/>
      <c r="V21" s="180"/>
      <c r="W21" s="180"/>
      <c r="X21" s="180"/>
      <c r="Y21" s="69" t="s">
        <v>254</v>
      </c>
      <c r="Z21" s="69">
        <v>16</v>
      </c>
      <c r="AA21" s="198">
        <f>Z21*36.5</f>
        <v>584</v>
      </c>
      <c r="AB21" s="70" t="s">
        <v>120</v>
      </c>
      <c r="AC21" s="72" t="s">
        <v>120</v>
      </c>
      <c r="AD21" s="72"/>
      <c r="AE21" s="180"/>
      <c r="AF21" s="198">
        <f>AA21</f>
        <v>584</v>
      </c>
      <c r="AG21" s="72"/>
      <c r="AH21" s="72"/>
      <c r="AI21" s="69"/>
      <c r="AJ21" s="72"/>
      <c r="AK21" s="69"/>
      <c r="AL21" s="72"/>
      <c r="AM21" s="69"/>
      <c r="AN21" s="181"/>
      <c r="AO21" s="181"/>
      <c r="AP21" s="181"/>
      <c r="AQ21" s="83"/>
      <c r="AR21" s="73"/>
      <c r="AS21" s="181"/>
      <c r="AT21" s="181"/>
      <c r="AU21" s="181"/>
      <c r="AV21" s="212">
        <f>AU21</f>
        <v>0</v>
      </c>
      <c r="AW21" s="198">
        <f>AF21+AH21+AX21</f>
        <v>584</v>
      </c>
      <c r="AX21" s="72"/>
      <c r="AY21" s="197">
        <f>AW21+AJ21+AL21</f>
        <v>584</v>
      </c>
      <c r="AZ21" s="197">
        <f>AN21+AP21</f>
        <v>0</v>
      </c>
      <c r="BA21" s="71">
        <v>0</v>
      </c>
      <c r="BB21" s="199">
        <f>AY21</f>
        <v>584</v>
      </c>
      <c r="BC21" s="69"/>
      <c r="BD21" s="61" t="s">
        <v>121</v>
      </c>
      <c r="BE21" s="69"/>
      <c r="BF21" s="69"/>
      <c r="BG21" s="181"/>
      <c r="BH21" s="72"/>
      <c r="BI21" s="76">
        <v>42613</v>
      </c>
      <c r="BJ21" s="109">
        <v>42643</v>
      </c>
      <c r="BK21" s="180"/>
      <c r="BL21" s="180"/>
      <c r="BM21" s="183"/>
      <c r="BN21" s="184" t="s">
        <v>185</v>
      </c>
      <c r="BO21" s="185"/>
      <c r="BP21" s="79">
        <v>16352</v>
      </c>
      <c r="BQ21" s="186"/>
      <c r="BR21" s="180"/>
      <c r="BS21" s="69"/>
      <c r="BT21" s="72"/>
      <c r="BU21" s="69" t="s">
        <v>261</v>
      </c>
      <c r="BV21" s="61">
        <v>16</v>
      </c>
      <c r="BW21" s="198">
        <f>BV21*36.5</f>
        <v>584</v>
      </c>
      <c r="BX21" s="72" t="s">
        <v>123</v>
      </c>
      <c r="BY21" s="72" t="s">
        <v>124</v>
      </c>
      <c r="BZ21" s="71"/>
      <c r="CA21" s="60"/>
      <c r="CB21" s="198">
        <f>BW21</f>
        <v>584</v>
      </c>
      <c r="CC21" s="72"/>
      <c r="CD21" s="71"/>
      <c r="CE21" s="72" t="s">
        <v>189</v>
      </c>
      <c r="CF21" s="71">
        <v>23.7</v>
      </c>
      <c r="CG21" s="61" t="s">
        <v>251</v>
      </c>
      <c r="CH21" s="71">
        <v>12</v>
      </c>
      <c r="CI21" s="43"/>
      <c r="CJ21" s="43"/>
      <c r="CK21" s="43"/>
      <c r="CL21" s="43"/>
      <c r="CM21" s="197">
        <f>CD21+CB21+CN21</f>
        <v>584</v>
      </c>
      <c r="CN21" s="71"/>
      <c r="CO21" s="197">
        <f>CM21+CF21+CH21</f>
        <v>619.70000000000005</v>
      </c>
      <c r="CP21" s="198">
        <f>CJ21+CL21</f>
        <v>0</v>
      </c>
      <c r="CQ21" s="197">
        <f>CL21+CJ21</f>
        <v>0</v>
      </c>
      <c r="CR21" s="199">
        <f>CO21</f>
        <v>619.70000000000005</v>
      </c>
      <c r="CS21" s="69"/>
      <c r="CT21" s="198">
        <f>AY21+CO21</f>
        <v>1203.7</v>
      </c>
      <c r="CU21" s="61" t="s">
        <v>121</v>
      </c>
      <c r="CV21" s="72"/>
      <c r="CW21" s="72"/>
      <c r="CX21" s="72"/>
      <c r="CY21" s="72"/>
      <c r="CZ21" s="111">
        <v>42400</v>
      </c>
      <c r="DA21" s="111">
        <v>42428</v>
      </c>
      <c r="DB21" s="180"/>
      <c r="DC21" s="180"/>
      <c r="DD21" s="180"/>
      <c r="DE21" s="45">
        <v>42618</v>
      </c>
      <c r="DF21" s="86">
        <v>0.74305555555555547</v>
      </c>
      <c r="DG21" s="209">
        <f>DE21</f>
        <v>42618</v>
      </c>
      <c r="DH21" s="200" t="str">
        <f t="shared" ref="DH21:DH23" si="38">F21</f>
        <v>Rey-Mermet</v>
      </c>
      <c r="DI21" s="201">
        <f>T21</f>
        <v>16180</v>
      </c>
      <c r="DJ21" s="202">
        <f>AY21</f>
        <v>584</v>
      </c>
      <c r="DK21" s="91"/>
      <c r="DL21" s="92"/>
      <c r="DM21" s="210">
        <f>DJ21-DL21</f>
        <v>584</v>
      </c>
      <c r="DN21" s="203" t="str">
        <f>BN21</f>
        <v>Rey-Mermet</v>
      </c>
      <c r="DO21" s="201">
        <f>BP21</f>
        <v>16352</v>
      </c>
      <c r="DP21" s="202">
        <f>CO21</f>
        <v>619.70000000000005</v>
      </c>
      <c r="DQ21" s="95"/>
      <c r="DR21" s="96"/>
      <c r="DS21" s="204">
        <f>DP21-DR21</f>
        <v>619.70000000000005</v>
      </c>
      <c r="DT21" s="204">
        <f>DM21+DS21</f>
        <v>1203.7</v>
      </c>
      <c r="DU21" s="131"/>
      <c r="DV21" s="205" t="str">
        <f t="shared" ref="DV21:DW23" si="39">E21</f>
        <v>Elise</v>
      </c>
      <c r="DW21" s="206" t="str">
        <f t="shared" si="39"/>
        <v>Rey-Mermet</v>
      </c>
      <c r="DX21" s="207">
        <f>DG21</f>
        <v>42618</v>
      </c>
      <c r="DY21" s="208">
        <f>DF21</f>
        <v>0.74305555555555547</v>
      </c>
      <c r="EA21" s="113">
        <v>41907</v>
      </c>
      <c r="EB21" s="187">
        <v>12</v>
      </c>
      <c r="EC21" s="187"/>
      <c r="ED21" s="115"/>
      <c r="EE21" s="188" t="s">
        <v>146</v>
      </c>
      <c r="EF21" s="114">
        <v>22</v>
      </c>
      <c r="EG21" s="114"/>
      <c r="EH21" s="117"/>
      <c r="EI21" s="235" t="str">
        <f t="shared" si="2"/>
        <v>Rey-Mermet</v>
      </c>
      <c r="EJ21" s="237">
        <v>0.77083333333333337</v>
      </c>
      <c r="EK21" s="238">
        <v>0.79166666666666663</v>
      </c>
      <c r="EL21" s="236">
        <f t="shared" si="6"/>
        <v>2.0833333333333259E-2</v>
      </c>
      <c r="XCW21" s="59"/>
      <c r="XCX21" s="59"/>
      <c r="XCY21" s="59"/>
      <c r="XCZ21" s="59"/>
      <c r="XDA21" s="59"/>
      <c r="XDB21" s="59"/>
      <c r="XDC21" s="59"/>
      <c r="XDD21" s="59"/>
      <c r="XDE21" s="59"/>
      <c r="XDF21" s="59"/>
      <c r="XDG21" s="59"/>
      <c r="XDH21" s="59"/>
      <c r="XDI21" s="59"/>
      <c r="XDJ21" s="59"/>
      <c r="XDK21" s="59"/>
      <c r="XDL21" s="59"/>
      <c r="XDM21" s="59"/>
      <c r="XDN21" s="59"/>
      <c r="XDO21" s="59"/>
      <c r="XDP21" s="59"/>
      <c r="XDQ21" s="59"/>
      <c r="XDR21" s="59"/>
      <c r="XDS21" s="59"/>
      <c r="XDT21" s="59"/>
      <c r="XDU21" s="59"/>
      <c r="XDV21" s="59"/>
    </row>
    <row r="22" spans="1:189 16325:16350" ht="20.25">
      <c r="A22" s="211" t="str">
        <f t="shared" si="8"/>
        <v>Jacquemin</v>
      </c>
      <c r="B22" s="60" t="s">
        <v>246</v>
      </c>
      <c r="C22" s="69"/>
      <c r="D22" s="69"/>
      <c r="E22" s="189" t="s">
        <v>141</v>
      </c>
      <c r="F22" s="108" t="s">
        <v>136</v>
      </c>
      <c r="G22" s="333" t="str">
        <f t="shared" si="4"/>
        <v>Laura Jacquemin</v>
      </c>
      <c r="H22" s="375"/>
      <c r="I22" s="62" t="s">
        <v>148</v>
      </c>
      <c r="J22" s="62" t="s">
        <v>137</v>
      </c>
      <c r="K22" s="61"/>
      <c r="L22" s="34"/>
      <c r="M22" s="61">
        <v>1893</v>
      </c>
      <c r="N22" s="64" t="s">
        <v>133</v>
      </c>
      <c r="O22" s="335" t="str">
        <f t="shared" si="5"/>
        <v>1893 Muraz</v>
      </c>
      <c r="P22" s="123">
        <v>244726412</v>
      </c>
      <c r="Q22" s="65"/>
      <c r="R22" s="123">
        <v>792902401</v>
      </c>
      <c r="S22" s="67"/>
      <c r="T22" s="73">
        <v>16181</v>
      </c>
      <c r="U22" s="180"/>
      <c r="V22" s="180"/>
      <c r="W22" s="180"/>
      <c r="X22" s="180"/>
      <c r="Y22" s="69" t="s">
        <v>254</v>
      </c>
      <c r="Z22" s="69">
        <v>16</v>
      </c>
      <c r="AA22" s="198">
        <f>Z22*36.5</f>
        <v>584</v>
      </c>
      <c r="AB22" s="70" t="s">
        <v>120</v>
      </c>
      <c r="AC22" s="72" t="s">
        <v>120</v>
      </c>
      <c r="AD22" s="72"/>
      <c r="AE22" s="180"/>
      <c r="AF22" s="198">
        <f>AA22</f>
        <v>584</v>
      </c>
      <c r="AG22" s="72"/>
      <c r="AH22" s="72"/>
      <c r="AI22" s="69"/>
      <c r="AJ22" s="72"/>
      <c r="AK22" s="69"/>
      <c r="AL22" s="72"/>
      <c r="AM22" s="69"/>
      <c r="AN22" s="181"/>
      <c r="AO22" s="181"/>
      <c r="AP22" s="181"/>
      <c r="AQ22" s="83"/>
      <c r="AR22" s="73"/>
      <c r="AS22" s="181"/>
      <c r="AT22" s="181"/>
      <c r="AU22" s="181"/>
      <c r="AV22" s="212">
        <f t="shared" ref="AV22" si="40">AU22</f>
        <v>0</v>
      </c>
      <c r="AW22" s="198">
        <f>AF22+AH22+AX22</f>
        <v>584</v>
      </c>
      <c r="AX22" s="72"/>
      <c r="AY22" s="197">
        <f>AW22+AJ22+AL22</f>
        <v>584</v>
      </c>
      <c r="AZ22" s="197">
        <f t="shared" ref="AZ22" si="41">AN22+AP22</f>
        <v>0</v>
      </c>
      <c r="BA22" s="71">
        <v>0</v>
      </c>
      <c r="BB22" s="199">
        <f t="shared" ref="BB22" si="42">AY22</f>
        <v>584</v>
      </c>
      <c r="BC22" s="69"/>
      <c r="BD22" s="61" t="s">
        <v>121</v>
      </c>
      <c r="BE22" s="69"/>
      <c r="BF22" s="69"/>
      <c r="BG22" s="181"/>
      <c r="BH22" s="72"/>
      <c r="BI22" s="76">
        <v>42613</v>
      </c>
      <c r="BJ22" s="109">
        <v>42643</v>
      </c>
      <c r="BK22" s="180"/>
      <c r="BL22" s="180"/>
      <c r="BM22" s="183"/>
      <c r="BN22" s="40" t="s">
        <v>166</v>
      </c>
      <c r="BO22" s="185"/>
      <c r="BP22" s="79">
        <v>16353</v>
      </c>
      <c r="BQ22" s="186"/>
      <c r="BR22" s="180"/>
      <c r="BS22" s="69"/>
      <c r="BT22" s="72"/>
      <c r="BU22" s="69" t="s">
        <v>261</v>
      </c>
      <c r="BV22" s="61">
        <v>16</v>
      </c>
      <c r="BW22" s="198">
        <f>BV22*36.5</f>
        <v>584</v>
      </c>
      <c r="BX22" s="72" t="s">
        <v>123</v>
      </c>
      <c r="BY22" s="72" t="s">
        <v>124</v>
      </c>
      <c r="BZ22" s="71"/>
      <c r="CA22" s="60"/>
      <c r="CB22" s="198">
        <f>BW22</f>
        <v>584</v>
      </c>
      <c r="CC22" s="72"/>
      <c r="CD22" s="71"/>
      <c r="CE22" s="72"/>
      <c r="CF22" s="43"/>
      <c r="CG22" s="61"/>
      <c r="CH22" s="43"/>
      <c r="CI22" s="43"/>
      <c r="CJ22" s="43"/>
      <c r="CK22" s="43"/>
      <c r="CL22" s="43"/>
      <c r="CM22" s="197">
        <f t="shared" ref="CM22" si="43">CD22+CB22+CN22</f>
        <v>584</v>
      </c>
      <c r="CN22" s="71"/>
      <c r="CO22" s="197">
        <f t="shared" ref="CO22" si="44">CM22+CF22+CH22</f>
        <v>584</v>
      </c>
      <c r="CP22" s="198">
        <f t="shared" ref="CP22" si="45">CJ22+CL22</f>
        <v>0</v>
      </c>
      <c r="CQ22" s="197">
        <f>CL22+CJ22</f>
        <v>0</v>
      </c>
      <c r="CR22" s="199">
        <f t="shared" ref="CR22" si="46">CO22</f>
        <v>584</v>
      </c>
      <c r="CS22" s="69"/>
      <c r="CT22" s="198">
        <f>AY22+CO22</f>
        <v>1168</v>
      </c>
      <c r="CU22" s="61" t="s">
        <v>121</v>
      </c>
      <c r="CV22" s="72"/>
      <c r="CW22" s="72"/>
      <c r="CX22" s="72"/>
      <c r="CY22" s="72"/>
      <c r="CZ22" s="111">
        <v>42400</v>
      </c>
      <c r="DA22" s="111">
        <v>42428</v>
      </c>
      <c r="DB22" s="180"/>
      <c r="DC22" s="180"/>
      <c r="DD22" s="180"/>
      <c r="DE22" s="45">
        <v>42618</v>
      </c>
      <c r="DF22" s="86">
        <v>0.76388888888888884</v>
      </c>
      <c r="DG22" s="209">
        <f>DE22</f>
        <v>42618</v>
      </c>
      <c r="DH22" s="200" t="str">
        <f t="shared" si="38"/>
        <v>Jacquemin</v>
      </c>
      <c r="DI22" s="201">
        <f>T22</f>
        <v>16181</v>
      </c>
      <c r="DJ22" s="202">
        <f>AY22</f>
        <v>584</v>
      </c>
      <c r="DK22" s="91">
        <v>42611</v>
      </c>
      <c r="DL22" s="92">
        <v>584</v>
      </c>
      <c r="DM22" s="210">
        <f>DJ22-DL22</f>
        <v>0</v>
      </c>
      <c r="DN22" s="203" t="str">
        <f>BN22</f>
        <v>Jacquemin L</v>
      </c>
      <c r="DO22" s="201">
        <f>BP22</f>
        <v>16353</v>
      </c>
      <c r="DP22" s="202">
        <f>CO22</f>
        <v>584</v>
      </c>
      <c r="DQ22" s="95"/>
      <c r="DR22" s="96"/>
      <c r="DS22" s="204">
        <f>DP22-DR22</f>
        <v>584</v>
      </c>
      <c r="DT22" s="204">
        <f>DM22+DS22</f>
        <v>584</v>
      </c>
      <c r="DU22" s="131"/>
      <c r="DV22" s="205" t="str">
        <f t="shared" si="39"/>
        <v>Laura</v>
      </c>
      <c r="DW22" s="206" t="str">
        <f t="shared" si="39"/>
        <v>Jacquemin</v>
      </c>
      <c r="DX22" s="207">
        <f>DG22</f>
        <v>42618</v>
      </c>
      <c r="DY22" s="208">
        <f>DF22</f>
        <v>0.76388888888888884</v>
      </c>
      <c r="EA22" s="113">
        <v>41907</v>
      </c>
      <c r="EB22" s="187">
        <v>12</v>
      </c>
      <c r="EC22" s="187"/>
      <c r="ED22" s="115"/>
      <c r="EE22" s="188"/>
      <c r="EF22" s="114"/>
      <c r="EG22" s="114"/>
      <c r="EH22" s="117"/>
      <c r="EI22" s="235" t="str">
        <f t="shared" si="2"/>
        <v>Jacquemin</v>
      </c>
      <c r="EJ22" s="237">
        <v>0.79166666666666663</v>
      </c>
      <c r="EK22" s="238">
        <v>0.8125</v>
      </c>
      <c r="EL22" s="236">
        <f t="shared" si="6"/>
        <v>2.083333333333337E-2</v>
      </c>
      <c r="XCW22" s="59"/>
      <c r="XCX22" s="59"/>
      <c r="XCY22" s="59"/>
      <c r="XCZ22" s="59"/>
      <c r="XDA22" s="59"/>
      <c r="XDB22" s="59"/>
      <c r="XDC22" s="59"/>
      <c r="XDD22" s="59"/>
      <c r="XDE22" s="59"/>
      <c r="XDF22" s="59"/>
      <c r="XDG22" s="59"/>
      <c r="XDH22" s="59"/>
      <c r="XDI22" s="59"/>
      <c r="XDJ22" s="59"/>
      <c r="XDK22" s="59"/>
      <c r="XDL22" s="59"/>
      <c r="XDM22" s="59"/>
      <c r="XDN22" s="59"/>
      <c r="XDO22" s="59"/>
      <c r="XDP22" s="59"/>
      <c r="XDQ22" s="59"/>
      <c r="XDR22" s="59"/>
      <c r="XDS22" s="59"/>
      <c r="XDT22" s="59"/>
      <c r="XDU22" s="59"/>
      <c r="XDV22" s="59"/>
    </row>
    <row r="23" spans="1:189 16325:16350" ht="20.25">
      <c r="A23" s="211" t="str">
        <f t="shared" si="8"/>
        <v>Jacquemin</v>
      </c>
      <c r="B23" s="60" t="s">
        <v>247</v>
      </c>
      <c r="C23" s="120" t="s">
        <v>125</v>
      </c>
      <c r="D23" s="61"/>
      <c r="E23" s="108" t="s">
        <v>135</v>
      </c>
      <c r="F23" s="108" t="s">
        <v>136</v>
      </c>
      <c r="G23" s="108"/>
      <c r="H23" s="45"/>
      <c r="I23" s="62"/>
      <c r="J23" s="62" t="s">
        <v>137</v>
      </c>
      <c r="K23" s="61"/>
      <c r="L23" s="34"/>
      <c r="M23" s="61">
        <v>1893</v>
      </c>
      <c r="N23" s="64" t="s">
        <v>133</v>
      </c>
      <c r="O23" s="335" t="str">
        <f t="shared" si="5"/>
        <v>1893 Muraz</v>
      </c>
      <c r="P23" s="123">
        <v>244726412</v>
      </c>
      <c r="Q23" s="65"/>
      <c r="R23" s="123">
        <v>792902401</v>
      </c>
      <c r="S23" s="67"/>
      <c r="T23" s="73">
        <v>16182</v>
      </c>
      <c r="U23" s="68"/>
      <c r="V23" s="68"/>
      <c r="W23" s="61"/>
      <c r="X23" s="61"/>
      <c r="Y23" s="69" t="s">
        <v>254</v>
      </c>
      <c r="Z23" s="69">
        <v>16</v>
      </c>
      <c r="AA23" s="198">
        <f t="shared" ref="AA23" si="47">Z23*36.5</f>
        <v>584</v>
      </c>
      <c r="AB23" s="70" t="s">
        <v>120</v>
      </c>
      <c r="AC23" s="70" t="s">
        <v>120</v>
      </c>
      <c r="AD23" s="71"/>
      <c r="AE23" s="71"/>
      <c r="AF23" s="197">
        <f t="shared" ref="AF23" si="48">AA23</f>
        <v>584</v>
      </c>
      <c r="AG23" s="72"/>
      <c r="AH23" s="71"/>
      <c r="AI23" s="61"/>
      <c r="AJ23" s="71"/>
      <c r="AK23" s="61"/>
      <c r="AL23" s="71"/>
      <c r="AM23" s="69"/>
      <c r="AN23" s="43"/>
      <c r="AO23" s="61"/>
      <c r="AP23" s="61"/>
      <c r="AQ23" s="83"/>
      <c r="AR23" s="73"/>
      <c r="AS23" s="61"/>
      <c r="AT23" s="61"/>
      <c r="AU23" s="71"/>
      <c r="AV23" s="74"/>
      <c r="AW23" s="197">
        <f t="shared" ref="AW23" si="49">AF23+AH23+AX23</f>
        <v>584</v>
      </c>
      <c r="AX23" s="71"/>
      <c r="AY23" s="197">
        <f t="shared" ref="AY23" si="50">AW23+AJ23+AL23</f>
        <v>584</v>
      </c>
      <c r="AZ23" s="71"/>
      <c r="BA23" s="71"/>
      <c r="BB23" s="199">
        <f t="shared" ref="BB23" si="51">AY23</f>
        <v>584</v>
      </c>
      <c r="BC23" s="61"/>
      <c r="BD23" s="61" t="s">
        <v>121</v>
      </c>
      <c r="BE23" s="61"/>
      <c r="BF23" s="68"/>
      <c r="BG23" s="43"/>
      <c r="BH23" s="61"/>
      <c r="BI23" s="76">
        <v>42613</v>
      </c>
      <c r="BJ23" s="109">
        <v>42643</v>
      </c>
      <c r="BK23" s="68"/>
      <c r="BL23" s="68"/>
      <c r="BM23" s="78"/>
      <c r="BN23" s="40" t="s">
        <v>167</v>
      </c>
      <c r="BO23" s="61"/>
      <c r="BP23" s="79">
        <v>16354</v>
      </c>
      <c r="BQ23" s="73"/>
      <c r="BR23" s="68"/>
      <c r="BS23" s="119"/>
      <c r="BT23" s="71"/>
      <c r="BU23" s="69" t="s">
        <v>261</v>
      </c>
      <c r="BV23" s="61">
        <v>16</v>
      </c>
      <c r="BW23" s="198">
        <f t="shared" ref="BW23" si="52">BV23*36.5</f>
        <v>584</v>
      </c>
      <c r="BX23" s="72" t="s">
        <v>123</v>
      </c>
      <c r="BY23" s="72" t="s">
        <v>124</v>
      </c>
      <c r="BZ23" s="71"/>
      <c r="CA23" s="60"/>
      <c r="CB23" s="198">
        <f t="shared" ref="CB23" si="53">BW23</f>
        <v>584</v>
      </c>
      <c r="CC23" s="72"/>
      <c r="CD23" s="82"/>
      <c r="CE23" s="72"/>
      <c r="CF23" s="43"/>
      <c r="CG23" s="61"/>
      <c r="CH23" s="43"/>
      <c r="CI23" s="43"/>
      <c r="CJ23" s="43"/>
      <c r="CK23" s="43"/>
      <c r="CL23" s="43"/>
      <c r="CM23" s="197">
        <f t="shared" ref="CM23" si="54">CD23+CB23+CN23</f>
        <v>584</v>
      </c>
      <c r="CN23" s="71"/>
      <c r="CO23" s="197">
        <f t="shared" ref="CO23" si="55">CM23+CF23+CH23</f>
        <v>584</v>
      </c>
      <c r="CP23" s="198">
        <f t="shared" ref="CP23" si="56">CJ23+CL23</f>
        <v>0</v>
      </c>
      <c r="CQ23" s="197">
        <f t="shared" ref="CQ23" si="57">CL23+CJ23</f>
        <v>0</v>
      </c>
      <c r="CR23" s="199">
        <f t="shared" ref="CR23" si="58">CO23</f>
        <v>584</v>
      </c>
      <c r="CS23" s="61"/>
      <c r="CT23" s="197">
        <f t="shared" ref="CT23" si="59">AY23+CO23</f>
        <v>1168</v>
      </c>
      <c r="CU23" s="61" t="s">
        <v>121</v>
      </c>
      <c r="CV23" s="71"/>
      <c r="CW23" s="68"/>
      <c r="CX23" s="43"/>
      <c r="CY23" s="61"/>
      <c r="CZ23" s="111">
        <v>42400</v>
      </c>
      <c r="DA23" s="111">
        <v>42460</v>
      </c>
      <c r="DB23" s="68"/>
      <c r="DC23" s="68"/>
      <c r="DD23" s="68"/>
      <c r="DE23" s="45">
        <v>42618</v>
      </c>
      <c r="DF23" s="86">
        <v>0.7847222222222221</v>
      </c>
      <c r="DG23" s="209">
        <f t="shared" ref="DG23" si="60">DE23</f>
        <v>42618</v>
      </c>
      <c r="DH23" s="200" t="str">
        <f t="shared" si="38"/>
        <v>Jacquemin</v>
      </c>
      <c r="DI23" s="201">
        <f t="shared" ref="DI23" si="61">T23</f>
        <v>16182</v>
      </c>
      <c r="DJ23" s="202">
        <f t="shared" ref="DJ23" si="62">AY23</f>
        <v>584</v>
      </c>
      <c r="DK23" s="91">
        <v>42611</v>
      </c>
      <c r="DL23" s="92">
        <v>584</v>
      </c>
      <c r="DM23" s="210">
        <f t="shared" ref="DM23" si="63">DJ23-DL23</f>
        <v>0</v>
      </c>
      <c r="DN23" s="203" t="str">
        <f t="shared" ref="DN23" si="64">BN23</f>
        <v>Jacquemin JP</v>
      </c>
      <c r="DO23" s="201">
        <f t="shared" ref="DO23" si="65">BP23</f>
        <v>16354</v>
      </c>
      <c r="DP23" s="202">
        <f t="shared" ref="DP23" si="66">CO23</f>
        <v>584</v>
      </c>
      <c r="DQ23" s="95"/>
      <c r="DR23" s="96"/>
      <c r="DS23" s="204">
        <f t="shared" ref="DS23" si="67">DP23-DR23</f>
        <v>584</v>
      </c>
      <c r="DT23" s="204">
        <f t="shared" ref="DT23" si="68">DM23+DS23</f>
        <v>584</v>
      </c>
      <c r="DU23" s="131"/>
      <c r="DV23" s="205" t="str">
        <f t="shared" si="39"/>
        <v>Jean-Pierre</v>
      </c>
      <c r="DW23" s="206" t="str">
        <f t="shared" si="39"/>
        <v>Jacquemin</v>
      </c>
      <c r="DX23" s="207">
        <f t="shared" ref="DX23" si="69">DG23</f>
        <v>42618</v>
      </c>
      <c r="DY23" s="208">
        <f t="shared" ref="DY23" si="70">DF23</f>
        <v>0.7847222222222221</v>
      </c>
      <c r="EA23" s="113"/>
      <c r="EB23" s="114"/>
      <c r="EC23" s="114"/>
      <c r="ED23" s="115"/>
      <c r="EE23" s="116"/>
      <c r="EF23" s="114"/>
      <c r="EG23" s="114"/>
      <c r="EH23" s="117"/>
      <c r="EI23" s="235" t="str">
        <f t="shared" si="2"/>
        <v>Jacquemin</v>
      </c>
      <c r="EJ23" s="237">
        <v>0.8125</v>
      </c>
      <c r="EK23" s="238">
        <v>0.83333333333333337</v>
      </c>
      <c r="EL23" s="236">
        <f t="shared" si="6"/>
        <v>2.083333333333337E-2</v>
      </c>
      <c r="XCW23" s="59"/>
      <c r="XCX23" s="59"/>
      <c r="XCY23" s="59"/>
      <c r="XCZ23" s="59"/>
      <c r="XDA23" s="59"/>
      <c r="XDB23" s="59"/>
      <c r="XDC23" s="59"/>
      <c r="XDD23" s="59"/>
      <c r="XDE23" s="59"/>
      <c r="XDF23" s="59"/>
      <c r="XDG23" s="59"/>
      <c r="XDH23" s="59"/>
      <c r="XDI23" s="59"/>
      <c r="XDJ23" s="59"/>
      <c r="XDK23" s="59"/>
      <c r="XDL23" s="59"/>
      <c r="XDM23" s="59"/>
      <c r="XDN23" s="59"/>
      <c r="XDO23" s="59"/>
      <c r="XDP23" s="59"/>
      <c r="XDQ23" s="59"/>
      <c r="XDR23" s="59"/>
      <c r="XDS23" s="59"/>
      <c r="XDT23" s="59"/>
      <c r="XDU23" s="59"/>
      <c r="XDV23" s="59"/>
    </row>
    <row r="24" spans="1:189 16325:16350" ht="20.25">
      <c r="A24" s="211" t="str">
        <f>F24</f>
        <v>Guérin</v>
      </c>
      <c r="B24" s="60" t="s">
        <v>248</v>
      </c>
      <c r="C24" s="61"/>
      <c r="D24" s="61"/>
      <c r="E24" s="108" t="s">
        <v>153</v>
      </c>
      <c r="F24" s="108" t="s">
        <v>255</v>
      </c>
      <c r="G24" s="333" t="str">
        <f>CONCATENATE(E24," ",F24)</f>
        <v>Morgan Guérin</v>
      </c>
      <c r="H24" s="375"/>
      <c r="I24" s="62" t="s">
        <v>151</v>
      </c>
      <c r="J24" s="62" t="s">
        <v>155</v>
      </c>
      <c r="K24" s="61"/>
      <c r="L24" s="178"/>
      <c r="M24" s="61">
        <v>1873</v>
      </c>
      <c r="N24" s="64" t="s">
        <v>144</v>
      </c>
      <c r="O24" s="335" t="str">
        <f>CONCATENATE(M24," ",N24)</f>
        <v>1873 Val-d'Illiez</v>
      </c>
      <c r="P24" s="123"/>
      <c r="Q24" s="123"/>
      <c r="R24" s="123">
        <v>794497824</v>
      </c>
      <c r="S24" s="67"/>
      <c r="T24" s="79">
        <v>16192</v>
      </c>
      <c r="U24" s="124"/>
      <c r="V24" s="124"/>
      <c r="W24" s="61"/>
      <c r="X24" s="61"/>
      <c r="Y24" s="69" t="s">
        <v>254</v>
      </c>
      <c r="Z24" s="61">
        <v>16</v>
      </c>
      <c r="AA24" s="198">
        <f>Z24*36.5</f>
        <v>584</v>
      </c>
      <c r="AB24" s="70" t="s">
        <v>120</v>
      </c>
      <c r="AC24" s="70" t="s">
        <v>120</v>
      </c>
      <c r="AD24" s="61"/>
      <c r="AE24" s="71"/>
      <c r="AF24" s="214">
        <f t="shared" ref="AF24" si="71">AA24</f>
        <v>584</v>
      </c>
      <c r="AG24" s="69"/>
      <c r="AH24" s="72"/>
      <c r="AI24" s="69"/>
      <c r="AJ24" s="72"/>
      <c r="AK24" s="72"/>
      <c r="AL24" s="71"/>
      <c r="AM24" s="192"/>
      <c r="AN24" s="71"/>
      <c r="AO24" s="71"/>
      <c r="AP24" s="71"/>
      <c r="AQ24" s="83"/>
      <c r="AR24" s="73"/>
      <c r="AS24" s="61"/>
      <c r="AT24" s="191"/>
      <c r="AU24" s="71"/>
      <c r="AV24" s="69"/>
      <c r="AW24" s="197">
        <f t="shared" ref="AW24" si="72">AF24+AH24+AX24</f>
        <v>584</v>
      </c>
      <c r="AX24" s="71"/>
      <c r="AY24" s="197">
        <f t="shared" ref="AY24" si="73">AW24+AJ24+AL24</f>
        <v>584</v>
      </c>
      <c r="AZ24" s="197">
        <f>AN24+AP24</f>
        <v>0</v>
      </c>
      <c r="BA24" s="71"/>
      <c r="BB24" s="199">
        <f t="shared" ref="BB24" si="74">AY24</f>
        <v>584</v>
      </c>
      <c r="BC24" s="61"/>
      <c r="BD24" s="61" t="s">
        <v>121</v>
      </c>
      <c r="BE24" s="61"/>
      <c r="BF24" s="68"/>
      <c r="BG24" s="43"/>
      <c r="BH24" s="61"/>
      <c r="BI24" s="76">
        <v>42613</v>
      </c>
      <c r="BJ24" s="109">
        <v>42643</v>
      </c>
      <c r="BK24" s="68"/>
      <c r="BL24" s="68"/>
      <c r="BM24" s="128"/>
      <c r="BN24" s="40" t="s">
        <v>154</v>
      </c>
      <c r="BO24" s="61"/>
      <c r="BP24" s="79">
        <v>16373</v>
      </c>
      <c r="BQ24" s="73"/>
      <c r="BR24" s="68"/>
      <c r="BS24" s="119"/>
      <c r="BT24" s="71"/>
      <c r="BU24" s="69" t="s">
        <v>261</v>
      </c>
      <c r="BV24" s="61">
        <v>16</v>
      </c>
      <c r="BW24" s="198">
        <f>BV24*36.5</f>
        <v>584</v>
      </c>
      <c r="BX24" s="72" t="s">
        <v>123</v>
      </c>
      <c r="BY24" s="72" t="s">
        <v>124</v>
      </c>
      <c r="BZ24" s="70"/>
      <c r="CA24" s="60"/>
      <c r="CB24" s="198">
        <f>BW24</f>
        <v>584</v>
      </c>
      <c r="CC24" s="72"/>
      <c r="CD24" s="82"/>
      <c r="CE24" s="72"/>
      <c r="CF24" s="43"/>
      <c r="CG24" s="61"/>
      <c r="CH24" s="43"/>
      <c r="CI24" s="43"/>
      <c r="CJ24" s="43"/>
      <c r="CK24" s="43"/>
      <c r="CL24" s="43"/>
      <c r="CM24" s="197">
        <f t="shared" ref="CM24" si="75">CD24+CB24+CN24</f>
        <v>584</v>
      </c>
      <c r="CN24" s="71"/>
      <c r="CO24" s="197">
        <f t="shared" ref="CO24" si="76">CM24+CF24+CH24</f>
        <v>584</v>
      </c>
      <c r="CP24" s="198">
        <f t="shared" ref="CP24" si="77">CJ24+CL24</f>
        <v>0</v>
      </c>
      <c r="CQ24" s="197">
        <f>CL24+CJ24</f>
        <v>0</v>
      </c>
      <c r="CR24" s="199">
        <f t="shared" ref="CR24" si="78">CO24</f>
        <v>584</v>
      </c>
      <c r="CS24" s="61"/>
      <c r="CT24" s="197">
        <f t="shared" ref="CT24" si="79">AY24+CO24</f>
        <v>1168</v>
      </c>
      <c r="CU24" s="61" t="s">
        <v>121</v>
      </c>
      <c r="CV24" s="71"/>
      <c r="CW24" s="71"/>
      <c r="CX24" s="71"/>
      <c r="CY24" s="71"/>
      <c r="CZ24" s="111">
        <v>42400</v>
      </c>
      <c r="DA24" s="111">
        <v>42428</v>
      </c>
      <c r="DB24" s="68"/>
      <c r="DC24" s="68"/>
      <c r="DD24" s="68"/>
      <c r="DE24" s="45">
        <v>42618</v>
      </c>
      <c r="DF24" s="86">
        <v>0.80555555555555547</v>
      </c>
      <c r="DG24" s="209">
        <f>DE24</f>
        <v>42618</v>
      </c>
      <c r="DH24" s="200" t="str">
        <f>F24</f>
        <v>Guérin</v>
      </c>
      <c r="DI24" s="201">
        <f t="shared" ref="DI24" si="80">T24</f>
        <v>16192</v>
      </c>
      <c r="DJ24" s="202">
        <f t="shared" ref="DJ24" si="81">AY24</f>
        <v>584</v>
      </c>
      <c r="DK24" s="91"/>
      <c r="DL24" s="92"/>
      <c r="DM24" s="210">
        <f t="shared" ref="DM24" si="82">DJ24-DL24</f>
        <v>584</v>
      </c>
      <c r="DN24" s="203" t="str">
        <f t="shared" ref="DN24" si="83">BN24</f>
        <v>Guerin</v>
      </c>
      <c r="DO24" s="201">
        <f t="shared" ref="DO24" si="84">BP24</f>
        <v>16373</v>
      </c>
      <c r="DP24" s="202">
        <f t="shared" ref="DP24" si="85">CO24</f>
        <v>584</v>
      </c>
      <c r="DQ24" s="95"/>
      <c r="DR24" s="96"/>
      <c r="DS24" s="204">
        <f t="shared" ref="DS24" si="86">DP24-DR24</f>
        <v>584</v>
      </c>
      <c r="DT24" s="204">
        <f t="shared" ref="DT24" si="87">DM24+DS24</f>
        <v>1168</v>
      </c>
      <c r="DU24" s="98"/>
      <c r="DV24" s="205" t="str">
        <f>E24</f>
        <v>Morgan</v>
      </c>
      <c r="DW24" s="206" t="str">
        <f>F24</f>
        <v>Guérin</v>
      </c>
      <c r="DX24" s="207">
        <f t="shared" ref="DX24" si="88">DG24</f>
        <v>42618</v>
      </c>
      <c r="DY24" s="208">
        <f t="shared" ref="DY24" si="89">DF24</f>
        <v>0.80555555555555547</v>
      </c>
      <c r="EA24" s="113">
        <v>41891</v>
      </c>
      <c r="EB24" s="114">
        <v>12</v>
      </c>
      <c r="EC24" s="114">
        <v>12</v>
      </c>
      <c r="ED24" s="115">
        <v>41898</v>
      </c>
      <c r="EE24" s="188"/>
      <c r="EF24" s="114"/>
      <c r="EG24" s="114"/>
      <c r="EH24" s="117"/>
      <c r="EI24" s="235" t="str">
        <f>A24</f>
        <v>Guérin</v>
      </c>
      <c r="EJ24" s="242">
        <v>0.82291666666666663</v>
      </c>
      <c r="EK24" s="239">
        <v>0.84375</v>
      </c>
      <c r="EL24" s="236">
        <f>EK24-EJ24</f>
        <v>2.083333333333337E-2</v>
      </c>
      <c r="EM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  <c r="FJ24" s="2"/>
      <c r="FK24" s="2"/>
      <c r="FL24" s="2"/>
      <c r="FM24" s="2"/>
      <c r="FN24" s="2"/>
      <c r="FO24" s="2"/>
      <c r="FP24" s="2"/>
      <c r="FQ24" s="2"/>
      <c r="FR24" s="2"/>
      <c r="FS24" s="2"/>
      <c r="FT24" s="2"/>
      <c r="FU24" s="2"/>
      <c r="FV24" s="2"/>
      <c r="FW24" s="2"/>
      <c r="FX24" s="2"/>
      <c r="FY24" s="2"/>
      <c r="FZ24" s="2"/>
      <c r="GA24" s="2"/>
      <c r="GB24" s="2"/>
      <c r="GC24" s="2"/>
      <c r="GD24" s="2"/>
      <c r="GE24" s="2"/>
      <c r="GF24" s="2"/>
      <c r="GG24" s="2"/>
      <c r="XCW24" s="59"/>
      <c r="XCX24" s="59"/>
      <c r="XCY24" s="59"/>
      <c r="XCZ24" s="59"/>
      <c r="XDA24" s="59"/>
      <c r="XDB24" s="59"/>
      <c r="XDC24" s="59"/>
      <c r="XDD24" s="59"/>
      <c r="XDE24" s="59"/>
      <c r="XDF24" s="59"/>
      <c r="XDG24" s="59"/>
      <c r="XDH24" s="59"/>
      <c r="XDI24" s="59"/>
      <c r="XDJ24" s="59"/>
      <c r="XDK24" s="59"/>
      <c r="XDL24" s="59"/>
      <c r="XDM24" s="59"/>
      <c r="XDN24" s="59"/>
      <c r="XDO24" s="59"/>
      <c r="XDP24" s="59"/>
      <c r="XDQ24" s="59"/>
      <c r="XDR24" s="59"/>
      <c r="XDS24" s="59"/>
      <c r="XDT24" s="59"/>
      <c r="XDU24" s="59"/>
      <c r="XDV24" s="59"/>
    </row>
    <row r="25" spans="1:189 16325:16350" ht="20.25">
      <c r="A25" s="107"/>
      <c r="B25" s="121"/>
      <c r="C25" s="120"/>
      <c r="D25" s="61"/>
      <c r="E25" s="108"/>
      <c r="F25" s="108"/>
      <c r="G25" s="108"/>
      <c r="H25" s="45"/>
      <c r="I25" s="62"/>
      <c r="J25" s="62"/>
      <c r="K25" s="61"/>
      <c r="L25" s="34"/>
      <c r="M25" s="61"/>
      <c r="N25" s="64"/>
      <c r="O25" s="335" t="str">
        <f t="shared" si="5"/>
        <v xml:space="preserve"> </v>
      </c>
      <c r="P25" s="65"/>
      <c r="Q25" s="65"/>
      <c r="R25" s="123"/>
      <c r="S25" s="67"/>
      <c r="T25" s="60"/>
      <c r="U25" s="68"/>
      <c r="V25" s="68"/>
      <c r="W25" s="61"/>
      <c r="X25" s="61"/>
      <c r="Y25" s="69"/>
      <c r="Z25" s="69"/>
      <c r="AA25" s="70"/>
      <c r="AB25" s="70"/>
      <c r="AC25" s="70"/>
      <c r="AD25" s="71"/>
      <c r="AE25" s="71"/>
      <c r="AF25" s="71"/>
      <c r="AG25" s="72"/>
      <c r="AH25" s="71"/>
      <c r="AI25" s="61"/>
      <c r="AJ25" s="71"/>
      <c r="AK25" s="61"/>
      <c r="AL25" s="71"/>
      <c r="AM25" s="69"/>
      <c r="AN25" s="43"/>
      <c r="AO25" s="61"/>
      <c r="AP25" s="61"/>
      <c r="AQ25" s="83"/>
      <c r="AR25" s="73"/>
      <c r="AS25" s="61"/>
      <c r="AT25" s="61"/>
      <c r="AU25" s="71"/>
      <c r="AV25" s="74"/>
      <c r="AW25" s="71"/>
      <c r="AX25" s="71"/>
      <c r="AY25" s="71"/>
      <c r="AZ25" s="71"/>
      <c r="BA25" s="71"/>
      <c r="BB25" s="75"/>
      <c r="BC25" s="61"/>
      <c r="BD25" s="61"/>
      <c r="BE25" s="61"/>
      <c r="BF25" s="68"/>
      <c r="BG25" s="43"/>
      <c r="BH25" s="61"/>
      <c r="BI25" s="76"/>
      <c r="BJ25" s="76"/>
      <c r="BK25" s="68"/>
      <c r="BL25" s="68"/>
      <c r="BM25" s="78"/>
      <c r="BN25" s="40"/>
      <c r="BO25" s="61"/>
      <c r="BP25" s="79">
        <v>16355</v>
      </c>
      <c r="BQ25" s="73"/>
      <c r="BR25" s="68"/>
      <c r="BS25" s="119"/>
      <c r="BT25" s="71"/>
      <c r="BU25" s="69"/>
      <c r="BV25" s="61"/>
      <c r="BW25" s="70"/>
      <c r="BX25" s="72"/>
      <c r="BY25" s="72"/>
      <c r="BZ25" s="71"/>
      <c r="CA25" s="60"/>
      <c r="CB25" s="70"/>
      <c r="CC25" s="72"/>
      <c r="CD25" s="82"/>
      <c r="CE25" s="72"/>
      <c r="CF25" s="43"/>
      <c r="CG25" s="61"/>
      <c r="CH25" s="43"/>
      <c r="CI25" s="43"/>
      <c r="CJ25" s="43"/>
      <c r="CK25" s="43"/>
      <c r="CL25" s="43"/>
      <c r="CM25" s="71"/>
      <c r="CN25" s="71"/>
      <c r="CO25" s="71"/>
      <c r="CP25" s="70"/>
      <c r="CQ25" s="71"/>
      <c r="CR25" s="75"/>
      <c r="CS25" s="61"/>
      <c r="CT25" s="71"/>
      <c r="CU25" s="61"/>
      <c r="CV25" s="71"/>
      <c r="CW25" s="68"/>
      <c r="CX25" s="43"/>
      <c r="CY25" s="61"/>
      <c r="CZ25" s="110"/>
      <c r="DA25" s="111"/>
      <c r="DB25" s="68"/>
      <c r="DC25" s="68"/>
      <c r="DD25" s="68"/>
      <c r="DE25" s="45"/>
      <c r="DF25" s="86"/>
      <c r="DG25" s="87"/>
      <c r="DH25" s="88"/>
      <c r="DI25" s="89"/>
      <c r="DJ25" s="90"/>
      <c r="DK25" s="91"/>
      <c r="DL25" s="92"/>
      <c r="DM25" s="93"/>
      <c r="DN25" s="94"/>
      <c r="DO25" s="89"/>
      <c r="DP25" s="90"/>
      <c r="DQ25" s="95"/>
      <c r="DR25" s="96"/>
      <c r="DS25" s="97"/>
      <c r="DT25" s="97"/>
      <c r="DU25" s="131"/>
      <c r="DV25" s="99"/>
      <c r="DW25" s="100"/>
      <c r="DX25" s="112"/>
      <c r="DY25" s="101"/>
      <c r="EA25" s="113"/>
      <c r="EB25" s="114"/>
      <c r="EC25" s="114"/>
      <c r="ED25" s="115"/>
      <c r="EE25" s="116"/>
      <c r="EF25" s="114"/>
      <c r="EG25" s="114"/>
      <c r="EH25" s="117"/>
      <c r="EI25" s="235">
        <f t="shared" si="2"/>
        <v>0</v>
      </c>
      <c r="EJ25" s="237"/>
      <c r="EK25" s="238"/>
      <c r="EL25" s="236">
        <f t="shared" si="6"/>
        <v>0</v>
      </c>
      <c r="XCW25" s="59"/>
      <c r="XCX25" s="59"/>
      <c r="XCY25" s="59"/>
      <c r="XCZ25" s="59"/>
      <c r="XDA25" s="59"/>
      <c r="XDB25" s="59"/>
      <c r="XDC25" s="59"/>
      <c r="XDD25" s="59"/>
      <c r="XDE25" s="59"/>
      <c r="XDF25" s="59"/>
      <c r="XDG25" s="59"/>
      <c r="XDH25" s="59"/>
      <c r="XDI25" s="59"/>
      <c r="XDJ25" s="59"/>
      <c r="XDK25" s="59"/>
      <c r="XDL25" s="59"/>
      <c r="XDM25" s="59"/>
      <c r="XDN25" s="59"/>
      <c r="XDO25" s="59"/>
      <c r="XDP25" s="59"/>
      <c r="XDQ25" s="59"/>
      <c r="XDR25" s="59"/>
      <c r="XDS25" s="59"/>
      <c r="XDT25" s="59"/>
      <c r="XDU25" s="59"/>
      <c r="XDV25" s="59"/>
    </row>
    <row r="26" spans="1:189 16325:16350">
      <c r="EI26" s="193"/>
      <c r="EJ26" s="244"/>
      <c r="EK26" s="239"/>
      <c r="EL26" s="234"/>
      <c r="EM26" s="2"/>
      <c r="EN26" s="2"/>
      <c r="EP26" s="2"/>
      <c r="EQ26" s="2"/>
      <c r="ER26" s="2"/>
      <c r="ES26" s="2"/>
      <c r="ET26" s="2"/>
      <c r="EU26" s="2"/>
      <c r="EV26" s="2"/>
      <c r="EW26" s="2"/>
      <c r="EX26" s="2"/>
      <c r="EY26" s="2"/>
      <c r="EZ26" s="2"/>
      <c r="FA26" s="2"/>
      <c r="FB26" s="2"/>
      <c r="FC26" s="2"/>
      <c r="FD26" s="2"/>
      <c r="FE26" s="2"/>
      <c r="FF26" s="2"/>
      <c r="FG26" s="2"/>
      <c r="FH26" s="2"/>
      <c r="FI26" s="2"/>
      <c r="FJ26" s="2"/>
      <c r="FK26" s="2"/>
      <c r="FL26" s="2"/>
      <c r="FM26" s="2"/>
      <c r="FN26" s="2"/>
      <c r="FO26" s="2"/>
      <c r="FP26" s="2"/>
      <c r="FQ26" s="2"/>
      <c r="FR26" s="2"/>
      <c r="FS26" s="2"/>
      <c r="FT26" s="2"/>
      <c r="FU26" s="2"/>
      <c r="FV26" s="2"/>
      <c r="FW26" s="2"/>
      <c r="FX26" s="2"/>
      <c r="FY26" s="2"/>
      <c r="FZ26" s="2"/>
      <c r="GA26" s="2"/>
      <c r="GB26" s="2"/>
      <c r="GC26" s="2"/>
      <c r="GD26" s="2"/>
      <c r="GE26" s="2"/>
      <c r="GF26" s="2"/>
      <c r="GG26" s="2"/>
    </row>
    <row r="27" spans="1:189 16325:16350">
      <c r="EI27" s="193"/>
      <c r="EJ27" s="245"/>
      <c r="EK27" s="245"/>
      <c r="EL27" s="2"/>
      <c r="EM27" s="2"/>
      <c r="EN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  <c r="FJ27" s="2"/>
      <c r="FK27" s="2"/>
      <c r="FL27" s="2"/>
      <c r="FM27" s="2"/>
      <c r="FN27" s="2"/>
      <c r="FO27" s="2"/>
      <c r="FP27" s="2"/>
      <c r="FQ27" s="2"/>
      <c r="FR27" s="2"/>
      <c r="FS27" s="2"/>
      <c r="FT27" s="2"/>
      <c r="FU27" s="2"/>
      <c r="FV27" s="2"/>
      <c r="FW27" s="2"/>
      <c r="FX27" s="2"/>
      <c r="FY27" s="2"/>
      <c r="FZ27" s="2"/>
      <c r="GA27" s="2"/>
      <c r="GB27" s="2"/>
      <c r="GC27" s="2"/>
      <c r="GD27" s="2"/>
      <c r="GE27" s="2"/>
      <c r="GF27" s="2"/>
      <c r="GG27" s="2"/>
    </row>
    <row r="28" spans="1:189 16325:16350">
      <c r="EI28" s="193"/>
      <c r="EJ28" s="245"/>
      <c r="EK28" s="245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2"/>
      <c r="FS28" s="2"/>
      <c r="FT28" s="2"/>
      <c r="FU28" s="2"/>
      <c r="FV28" s="2"/>
      <c r="FW28" s="2"/>
      <c r="FX28" s="2"/>
      <c r="FY28" s="2"/>
      <c r="FZ28" s="2"/>
      <c r="GA28" s="2"/>
      <c r="GB28" s="2"/>
      <c r="GC28" s="2"/>
      <c r="GD28" s="2"/>
      <c r="GE28" s="2"/>
      <c r="GF28" s="2"/>
      <c r="GG28" s="2"/>
    </row>
    <row r="29" spans="1:189 16325:16350">
      <c r="EJ29" s="246"/>
      <c r="EK29" s="246"/>
    </row>
    <row r="30" spans="1:189 16325:16350">
      <c r="EJ30" s="246"/>
      <c r="EK30" s="246"/>
    </row>
    <row r="31" spans="1:189 16325:16350">
      <c r="EJ31" s="246"/>
      <c r="EK31" s="246"/>
    </row>
    <row r="32" spans="1:189 16325:16350">
      <c r="EJ32" s="246"/>
      <c r="EK32" s="246"/>
    </row>
    <row r="33" spans="140:141">
      <c r="EJ33" s="246"/>
      <c r="EK33" s="246"/>
    </row>
    <row r="34" spans="140:141">
      <c r="EJ34" s="246"/>
      <c r="EK34" s="246"/>
    </row>
    <row r="35" spans="140:141">
      <c r="EJ35" s="246"/>
      <c r="EK35" s="246"/>
    </row>
  </sheetData>
  <sheetProtection formatCells="0" formatColumns="0" formatRows="0" insertColumns="0" insertRows="0" deleteColumns="0" deleteRows="0" sort="0" autoFilter="0"/>
  <autoFilter ref="A6:EA25"/>
  <mergeCells count="8">
    <mergeCell ref="EM5:EN5"/>
    <mergeCell ref="EK6:EL6"/>
    <mergeCell ref="EK2:EL2"/>
    <mergeCell ref="EK1:EL1"/>
    <mergeCell ref="EK3:EL3"/>
    <mergeCell ref="EA8:ED8"/>
    <mergeCell ref="EE8:EH8"/>
    <mergeCell ref="EK5:EL5"/>
  </mergeCells>
  <conditionalFormatting sqref="EA9:EH11 EA13:EH19 EA22:EH25">
    <cfRule type="expression" dxfId="15" priority="83" stopIfTrue="1">
      <formula>MOD(ROW(),2)</formula>
    </cfRule>
  </conditionalFormatting>
  <conditionalFormatting sqref="EA21:EH21">
    <cfRule type="expression" dxfId="14" priority="33" stopIfTrue="1">
      <formula>MOD(ROW(),2)</formula>
    </cfRule>
  </conditionalFormatting>
  <conditionalFormatting sqref="EA12:EH12">
    <cfRule type="expression" dxfId="13" priority="27" stopIfTrue="1">
      <formula>MOD(ROW(),2)</formula>
    </cfRule>
  </conditionalFormatting>
  <conditionalFormatting sqref="EA20:EH20">
    <cfRule type="expression" dxfId="12" priority="9" stopIfTrue="1">
      <formula>MOD(ROW(),2)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F28"/>
  <sheetViews>
    <sheetView showGridLines="0" zoomScale="90" zoomScaleNormal="90" workbookViewId="0">
      <selection activeCell="B20" sqref="B20"/>
    </sheetView>
  </sheetViews>
  <sheetFormatPr baseColWidth="10" defaultRowHeight="12.75"/>
  <cols>
    <col min="1" max="1" width="20.7109375" customWidth="1"/>
    <col min="2" max="2" width="23.140625" customWidth="1"/>
    <col min="4" max="4" width="5.28515625" customWidth="1"/>
    <col min="5" max="5" width="23.140625" customWidth="1"/>
  </cols>
  <sheetData>
    <row r="2" spans="2:6" ht="32.25" customHeight="1">
      <c r="B2" s="389"/>
      <c r="C2" s="389"/>
    </row>
    <row r="3" spans="2:6" ht="23.25">
      <c r="B3" s="228" t="s">
        <v>119</v>
      </c>
      <c r="C3" s="229">
        <f>COUNTIF('Elèves 2016-2017'!$N$10:$N$25,B3)</f>
        <v>2</v>
      </c>
      <c r="D3" s="1"/>
      <c r="E3" s="228" t="s">
        <v>119</v>
      </c>
      <c r="F3" s="229" t="e">
        <f>COUNTIF('Elèves 2016-2017'!#REF!,E3)</f>
        <v>#REF!</v>
      </c>
    </row>
    <row r="4" spans="2:6" ht="23.25">
      <c r="B4" s="228" t="s">
        <v>132</v>
      </c>
      <c r="C4" s="229">
        <f>COUNTIF('Elèves 2016-2017'!$N$10:$N$25,B4)</f>
        <v>0</v>
      </c>
      <c r="D4" s="1"/>
      <c r="E4" s="228" t="s">
        <v>133</v>
      </c>
      <c r="F4" s="229" t="e">
        <f>COUNTIF('Elèves 2016-2017'!#REF!,E4)</f>
        <v>#REF!</v>
      </c>
    </row>
    <row r="5" spans="2:6" ht="23.25">
      <c r="B5" s="228" t="s">
        <v>133</v>
      </c>
      <c r="C5" s="229">
        <f>COUNTIF('Elèves 2016-2017'!$N$10:$N$25,B5)</f>
        <v>2</v>
      </c>
      <c r="D5" s="1"/>
      <c r="E5" s="228" t="s">
        <v>143</v>
      </c>
      <c r="F5" s="229" t="e">
        <f>COUNTIF('Elèves 2016-2017'!#REF!,E5)</f>
        <v>#REF!</v>
      </c>
    </row>
    <row r="6" spans="2:6" ht="23.25">
      <c r="B6" s="228" t="s">
        <v>142</v>
      </c>
      <c r="C6" s="229">
        <f>COUNTIF('Elèves 2016-2017'!$N$10:$N$25,B6)</f>
        <v>1</v>
      </c>
      <c r="D6" s="1"/>
      <c r="E6" s="228" t="s">
        <v>128</v>
      </c>
      <c r="F6" s="229" t="e">
        <f>COUNTIF('Elèves 2016-2017'!#REF!,E6)</f>
        <v>#REF!</v>
      </c>
    </row>
    <row r="7" spans="2:6" ht="23.25">
      <c r="B7" s="228" t="s">
        <v>134</v>
      </c>
      <c r="C7" s="229">
        <f>COUNTIF('Elèves 2016-2017'!$N$10:$N$25,B7)</f>
        <v>0</v>
      </c>
      <c r="D7" s="1"/>
      <c r="E7" s="228" t="s">
        <v>134</v>
      </c>
      <c r="F7" s="229" t="e">
        <f>COUNTIF('Elèves 2016-2017'!#REF!,E7)</f>
        <v>#REF!</v>
      </c>
    </row>
    <row r="8" spans="2:6" ht="23.25">
      <c r="B8" s="228" t="s">
        <v>128</v>
      </c>
      <c r="C8" s="229">
        <f>COUNTIF('Elèves 2016-2017'!$N$10:$N$25,B8)</f>
        <v>1</v>
      </c>
      <c r="D8" s="1"/>
      <c r="E8" s="228" t="s">
        <v>200</v>
      </c>
      <c r="F8" s="229" t="e">
        <f>COUNTIF('Elèves 2016-2017'!#REF!,E8)</f>
        <v>#REF!</v>
      </c>
    </row>
    <row r="9" spans="2:6" ht="23.25">
      <c r="B9" s="228" t="s">
        <v>161</v>
      </c>
      <c r="C9" s="229">
        <f>COUNTIF('Elèves 2016-2017'!$N$10:$N$25,B9)</f>
        <v>0</v>
      </c>
      <c r="D9" s="1"/>
      <c r="E9" s="228" t="s">
        <v>161</v>
      </c>
      <c r="F9" s="229" t="e">
        <f>COUNTIF('Elèves 2016-2017'!#REF!,E9)</f>
        <v>#REF!</v>
      </c>
    </row>
    <row r="10" spans="2:6" ht="23.25">
      <c r="B10" s="228" t="s">
        <v>168</v>
      </c>
      <c r="C10" s="229">
        <f>COUNTIF('Elèves 2016-2017'!$N$10:$N$25,B10)</f>
        <v>1</v>
      </c>
      <c r="D10" s="1"/>
      <c r="E10" s="228" t="s">
        <v>252</v>
      </c>
      <c r="F10" s="229" t="e">
        <f>COUNTIF('Elèves 2016-2017'!#REF!,E10)</f>
        <v>#REF!</v>
      </c>
    </row>
    <row r="11" spans="2:6" ht="23.25">
      <c r="B11" s="228" t="s">
        <v>144</v>
      </c>
      <c r="C11" s="229">
        <f>COUNTIF('Elèves 2016-2017'!$N$10:$N$25,B11)</f>
        <v>2</v>
      </c>
      <c r="D11" s="1"/>
      <c r="E11" s="228" t="s">
        <v>190</v>
      </c>
      <c r="F11" s="229" t="e">
        <f>COUNTIF('Elèves 2016-2017'!#REF!,E11)</f>
        <v>#REF!</v>
      </c>
    </row>
    <row r="12" spans="2:6" ht="23.25">
      <c r="B12" s="228" t="s">
        <v>208</v>
      </c>
      <c r="C12" s="229">
        <f>COUNTIF('Elèves 2016-2017'!$N$10:$N$25,B12)</f>
        <v>1</v>
      </c>
      <c r="D12" s="1"/>
      <c r="E12" s="228" t="s">
        <v>142</v>
      </c>
      <c r="F12" s="229" t="e">
        <f>COUNTIF('Elèves 2016-2017'!#REF!,E12)</f>
        <v>#REF!</v>
      </c>
    </row>
    <row r="13" spans="2:6" ht="23.25">
      <c r="B13" s="228" t="s">
        <v>183</v>
      </c>
      <c r="C13" s="229">
        <f>COUNTIF('Elèves 2016-2017'!$N$10:$N$25,B13)</f>
        <v>0</v>
      </c>
      <c r="D13" s="1"/>
      <c r="E13" s="228" t="s">
        <v>202</v>
      </c>
      <c r="F13" s="229" t="e">
        <f>COUNTIF('Elèves 2016-2017'!#REF!,E13)</f>
        <v>#REF!</v>
      </c>
    </row>
    <row r="14" spans="2:6" ht="23.25">
      <c r="B14" s="228" t="s">
        <v>178</v>
      </c>
      <c r="C14" s="229">
        <f>COUNTIF('Elèves 2016-2017'!$N$10:$N$25,B14)</f>
        <v>0</v>
      </c>
      <c r="D14" s="1"/>
      <c r="E14" s="228" t="s">
        <v>147</v>
      </c>
      <c r="F14" s="229" t="e">
        <f>COUNTIF('Elèves 2016-2017'!#REF!,E14)</f>
        <v>#REF!</v>
      </c>
    </row>
    <row r="15" spans="2:6" ht="23.25">
      <c r="B15" s="228" t="s">
        <v>180</v>
      </c>
      <c r="C15" s="229">
        <f>COUNTIF('Elèves 2016-2017'!$N$10:$N$25,B15)</f>
        <v>1</v>
      </c>
      <c r="D15" s="1"/>
      <c r="E15" s="228" t="s">
        <v>201</v>
      </c>
      <c r="F15" s="229" t="e">
        <f>COUNTIF('Elèves 2016-2017'!#REF!,E15)</f>
        <v>#REF!</v>
      </c>
    </row>
    <row r="16" spans="2:6" ht="23.25">
      <c r="B16" s="228" t="s">
        <v>203</v>
      </c>
      <c r="C16" s="229">
        <f>COUNTIF('Elèves 2016-2017'!$N$10:$N$25,B16)</f>
        <v>0</v>
      </c>
      <c r="D16" s="1"/>
      <c r="E16" s="228" t="s">
        <v>132</v>
      </c>
      <c r="F16" s="229" t="e">
        <f>COUNTIF('Elèves 2016-2017'!#REF!,E16)</f>
        <v>#REF!</v>
      </c>
    </row>
    <row r="17" spans="2:6" ht="23.25">
      <c r="B17" s="228" t="s">
        <v>143</v>
      </c>
      <c r="C17" s="229">
        <f>COUNTIF('Elèves 2016-2017'!$N$10:$N$25,B17)</f>
        <v>0</v>
      </c>
      <c r="D17" s="1"/>
      <c r="E17" s="228" t="s">
        <v>163</v>
      </c>
      <c r="F17" s="229" t="e">
        <f>COUNTIF('Elèves 2016-2017'!#REF!,E17)</f>
        <v>#REF!</v>
      </c>
    </row>
    <row r="18" spans="2:6" ht="23.25">
      <c r="B18" s="228" t="s">
        <v>138</v>
      </c>
      <c r="C18" s="229">
        <f>COUNTIF('Elèves 2016-2017'!$N$10:$N$25,B18)</f>
        <v>0</v>
      </c>
      <c r="D18" s="1"/>
      <c r="E18" s="228" t="s">
        <v>177</v>
      </c>
      <c r="F18" s="229" t="e">
        <f>COUNTIF('Elèves 2016-2017'!#REF!,E18)</f>
        <v>#REF!</v>
      </c>
    </row>
    <row r="19" spans="2:6" ht="23.25">
      <c r="B19" s="228" t="s">
        <v>257</v>
      </c>
      <c r="C19" s="229">
        <f>COUNTIF('Elèves 2016-2017'!$N$10:$N$25,B19)</f>
        <v>0</v>
      </c>
      <c r="D19" s="1"/>
      <c r="E19" s="228" t="s">
        <v>172</v>
      </c>
      <c r="F19" s="229" t="e">
        <f>COUNTIF('Elèves 2016-2017'!#REF!,E19)</f>
        <v>#REF!</v>
      </c>
    </row>
    <row r="20" spans="2:6" ht="23.25">
      <c r="B20" s="228"/>
      <c r="C20" s="229">
        <f>COUNTIF('Elèves 2016-2017'!$N$10:$N$25,B20)</f>
        <v>0</v>
      </c>
      <c r="D20" s="1"/>
      <c r="E20" s="228" t="s">
        <v>208</v>
      </c>
      <c r="F20" s="229" t="e">
        <f>COUNTIF('Elèves 2016-2017'!#REF!,E20)</f>
        <v>#REF!</v>
      </c>
    </row>
    <row r="21" spans="2:6" ht="23.25">
      <c r="B21" s="228"/>
      <c r="C21" s="229">
        <f>COUNTIF('Elèves 2016-2017'!$N$10:$N$25,B21)</f>
        <v>0</v>
      </c>
      <c r="D21" s="1"/>
      <c r="E21" s="228" t="s">
        <v>138</v>
      </c>
      <c r="F21" s="229" t="e">
        <f>COUNTIF('Elèves 2016-2017'!#REF!,E21)</f>
        <v>#REF!</v>
      </c>
    </row>
    <row r="22" spans="2:6" ht="23.25">
      <c r="B22" s="228"/>
      <c r="C22" s="229">
        <f>COUNTIF('Elèves 2016-2017'!$N$10:$N$25,B22)</f>
        <v>0</v>
      </c>
      <c r="D22" s="1"/>
      <c r="E22" s="228" t="s">
        <v>178</v>
      </c>
      <c r="F22" s="229" t="e">
        <f>COUNTIF('Elèves 2016-2017'!#REF!,E22)</f>
        <v>#REF!</v>
      </c>
    </row>
    <row r="23" spans="2:6" ht="23.25">
      <c r="B23" s="228"/>
      <c r="C23" s="229">
        <f>COUNTIF('Elèves 2016-2017'!$N$10:$N$25,B23)</f>
        <v>0</v>
      </c>
      <c r="D23" s="1"/>
      <c r="E23" s="228" t="s">
        <v>180</v>
      </c>
      <c r="F23" s="229" t="e">
        <f>COUNTIF('Elèves 2016-2017'!#REF!,E23)</f>
        <v>#REF!</v>
      </c>
    </row>
    <row r="24" spans="2:6" ht="23.25">
      <c r="B24" s="228"/>
      <c r="C24" s="229">
        <f>COUNTIF('Elèves 2016-2017'!$N$10:$N$25,B24)</f>
        <v>0</v>
      </c>
      <c r="D24" s="1"/>
      <c r="E24" s="228" t="s">
        <v>168</v>
      </c>
      <c r="F24" s="229" t="e">
        <f>COUNTIF('Elèves 2016-2017'!#REF!,E24)</f>
        <v>#REF!</v>
      </c>
    </row>
    <row r="25" spans="2:6" ht="23.25">
      <c r="B25" s="228"/>
      <c r="C25" s="229">
        <f>COUNTIF('Elèves 2016-2017'!$N$10:$N$25,B25)</f>
        <v>0</v>
      </c>
      <c r="D25" s="1"/>
      <c r="E25" s="228" t="s">
        <v>144</v>
      </c>
      <c r="F25" s="229" t="e">
        <f>COUNTIF('Elèves 2016-2017'!#REF!,E25)</f>
        <v>#REF!</v>
      </c>
    </row>
    <row r="26" spans="2:6" ht="23.25">
      <c r="B26" s="228"/>
      <c r="C26" s="229">
        <f>COUNTIF('Elèves 2016-2017'!$N$10:$N$25,B26)</f>
        <v>0</v>
      </c>
      <c r="D26" s="1"/>
      <c r="E26" s="228" t="s">
        <v>176</v>
      </c>
      <c r="F26" s="229" t="e">
        <f>COUNTIF('Elèves 2016-2017'!#REF!,E26)</f>
        <v>#REF!</v>
      </c>
    </row>
    <row r="27" spans="2:6" ht="23.25">
      <c r="B27" s="228"/>
      <c r="C27" s="229">
        <f>COUNTIF('Elèves 2016-2017'!$N$10:$N$25,B27)</f>
        <v>0</v>
      </c>
      <c r="D27" s="1"/>
      <c r="E27" s="228"/>
      <c r="F27" s="229" t="e">
        <f>COUNTIF('Elèves 2016-2017'!#REF!,E27)</f>
        <v>#REF!</v>
      </c>
    </row>
    <row r="28" spans="2:6" ht="31.5">
      <c r="B28" s="228"/>
      <c r="C28" s="258">
        <f>SUM(C3:C27)</f>
        <v>11</v>
      </c>
      <c r="D28" s="257"/>
      <c r="E28" s="228"/>
      <c r="F28" s="258" t="e">
        <f>SUM(F3:F27)</f>
        <v>#REF!</v>
      </c>
    </row>
  </sheetData>
  <sortState ref="B3:C27">
    <sortCondition descending="1" ref="C3:C27"/>
    <sortCondition ref="B3:B27"/>
  </sortState>
  <mergeCells count="1">
    <mergeCell ref="B2:C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9"/>
  <sheetViews>
    <sheetView workbookViewId="0">
      <selection activeCell="C4" sqref="C4"/>
    </sheetView>
  </sheetViews>
  <sheetFormatPr baseColWidth="10" defaultColWidth="30.85546875" defaultRowHeight="24" customHeight="1"/>
  <cols>
    <col min="1" max="3" width="30.85546875" style="218"/>
    <col min="4" max="4" width="4" style="218" customWidth="1"/>
    <col min="5" max="16384" width="30.85546875" style="218"/>
  </cols>
  <sheetData>
    <row r="2" spans="1:7" ht="33" customHeight="1">
      <c r="B2" s="390" t="s">
        <v>194</v>
      </c>
      <c r="C2" s="390"/>
      <c r="D2" s="224"/>
      <c r="F2" s="390" t="s">
        <v>199</v>
      </c>
      <c r="G2" s="390"/>
    </row>
    <row r="3" spans="1:7" ht="24" customHeight="1">
      <c r="B3" s="223" t="s">
        <v>191</v>
      </c>
      <c r="C3" s="222" t="s">
        <v>195</v>
      </c>
      <c r="D3" s="225"/>
      <c r="F3" s="223" t="s">
        <v>191</v>
      </c>
      <c r="G3" s="222" t="s">
        <v>195</v>
      </c>
    </row>
    <row r="4" spans="1:7" ht="24" customHeight="1">
      <c r="A4" s="219" t="s">
        <v>196</v>
      </c>
      <c r="B4" s="220" t="s">
        <v>197</v>
      </c>
      <c r="C4" s="220">
        <v>9690</v>
      </c>
      <c r="D4" s="226"/>
      <c r="E4" s="219" t="s">
        <v>196</v>
      </c>
      <c r="F4" s="220">
        <v>9958</v>
      </c>
      <c r="G4" s="220">
        <v>10192</v>
      </c>
    </row>
    <row r="5" spans="1:7" ht="24" customHeight="1">
      <c r="A5" s="219" t="s">
        <v>192</v>
      </c>
      <c r="B5" s="220"/>
      <c r="C5" s="220" t="s">
        <v>198</v>
      </c>
      <c r="D5" s="226"/>
      <c r="E5" s="219" t="s">
        <v>192</v>
      </c>
      <c r="F5" s="220">
        <v>490</v>
      </c>
      <c r="G5" s="220"/>
    </row>
    <row r="6" spans="1:7" ht="24" customHeight="1">
      <c r="A6" s="219" t="s">
        <v>193</v>
      </c>
      <c r="B6" s="220"/>
      <c r="C6" s="221">
        <v>41876</v>
      </c>
      <c r="D6" s="227"/>
      <c r="E6" s="219" t="s">
        <v>193</v>
      </c>
      <c r="F6" s="221">
        <v>41975</v>
      </c>
      <c r="G6" s="221"/>
    </row>
    <row r="7" spans="1:7" ht="24" customHeight="1">
      <c r="D7" s="225"/>
    </row>
    <row r="8" spans="1:7" ht="24" customHeight="1">
      <c r="D8" s="225"/>
    </row>
    <row r="9" spans="1:7" ht="24" customHeight="1">
      <c r="D9" s="225"/>
    </row>
  </sheetData>
  <mergeCells count="2">
    <mergeCell ref="B2:C2"/>
    <mergeCell ref="F2:G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52"/>
  <sheetViews>
    <sheetView showGridLines="0" zoomScale="110" zoomScaleNormal="110" zoomScalePageLayoutView="62" workbookViewId="0">
      <selection activeCell="G9" sqref="G9"/>
    </sheetView>
  </sheetViews>
  <sheetFormatPr baseColWidth="10" defaultColWidth="4" defaultRowHeight="16.5"/>
  <cols>
    <col min="1" max="1" width="5.42578125" style="259" customWidth="1"/>
    <col min="2" max="2" width="12.140625" style="316" customWidth="1"/>
    <col min="3" max="3" width="36" style="316" customWidth="1"/>
    <col min="4" max="4" width="5.7109375" style="259" customWidth="1"/>
    <col min="5" max="7" width="9.7109375" style="259" customWidth="1"/>
    <col min="8" max="8" width="10.7109375" style="319" bestFit="1" customWidth="1"/>
    <col min="9" max="9" width="2.7109375" style="259" customWidth="1"/>
    <col min="10" max="10" width="7.85546875" style="259" bestFit="1" customWidth="1"/>
    <col min="11" max="11" width="28.140625" style="259" customWidth="1"/>
    <col min="12" max="12" width="10" style="259" customWidth="1"/>
    <col min="13" max="25" width="5.7109375" style="259" customWidth="1"/>
    <col min="26" max="16384" width="4" style="259"/>
  </cols>
  <sheetData>
    <row r="1" spans="1:17" ht="45.75" customHeight="1">
      <c r="B1" s="260">
        <f>IFERROR(VLOOKUP($C$10,'Elèves 2016-2017'!$B$10:$BM$25,143,FALSE),0)</f>
        <v>0</v>
      </c>
      <c r="C1" s="261"/>
      <c r="D1" s="262"/>
      <c r="E1" s="262"/>
      <c r="F1" s="262"/>
      <c r="G1" s="262"/>
      <c r="H1" s="263"/>
      <c r="I1" s="262"/>
    </row>
    <row r="2" spans="1:17" ht="17.25" customHeight="1">
      <c r="B2" s="264" t="s">
        <v>211</v>
      </c>
      <c r="C2" s="265"/>
      <c r="D2" s="266"/>
      <c r="E2" s="271" t="s">
        <v>212</v>
      </c>
      <c r="F2" s="268" t="s">
        <v>213</v>
      </c>
      <c r="G2" s="267"/>
      <c r="H2" s="269"/>
      <c r="I2" s="262"/>
    </row>
    <row r="3" spans="1:17" ht="17.25" customHeight="1">
      <c r="B3" s="264" t="s">
        <v>156</v>
      </c>
      <c r="C3" s="265"/>
      <c r="D3" s="270"/>
      <c r="E3" s="267" t="s">
        <v>215</v>
      </c>
      <c r="F3" s="275" t="s">
        <v>157</v>
      </c>
      <c r="G3" s="272"/>
      <c r="H3" s="273"/>
      <c r="I3" s="262"/>
    </row>
    <row r="4" spans="1:17" ht="17.25" customHeight="1">
      <c r="B4" s="264" t="s">
        <v>214</v>
      </c>
      <c r="C4" s="265"/>
      <c r="D4" s="274"/>
      <c r="E4" s="267"/>
      <c r="F4" s="275"/>
      <c r="G4" s="276"/>
      <c r="H4" s="276"/>
      <c r="I4" s="262"/>
    </row>
    <row r="5" spans="1:17" ht="9.9499999999999993" customHeight="1">
      <c r="B5" s="277"/>
      <c r="C5" s="277"/>
      <c r="D5" s="277"/>
      <c r="E5" s="277"/>
      <c r="F5" s="277"/>
      <c r="G5" s="277"/>
      <c r="H5" s="277"/>
      <c r="I5" s="278"/>
    </row>
    <row r="6" spans="1:17" ht="36.75" customHeight="1">
      <c r="A6" s="279"/>
      <c r="B6" s="391" t="s">
        <v>238</v>
      </c>
      <c r="C6" s="391"/>
      <c r="D6" s="280"/>
      <c r="E6" s="281"/>
      <c r="F6" s="281"/>
      <c r="G6" s="281"/>
      <c r="H6" s="281"/>
      <c r="I6" s="281"/>
      <c r="L6" s="359">
        <f ca="1">TODAY()</f>
        <v>42626</v>
      </c>
    </row>
    <row r="7" spans="1:17" s="286" customFormat="1" ht="12.75" customHeight="1">
      <c r="A7" s="282"/>
      <c r="B7" s="391"/>
      <c r="C7" s="391"/>
      <c r="D7" s="283"/>
      <c r="E7" s="283"/>
      <c r="F7" s="284"/>
      <c r="G7" s="283"/>
      <c r="H7" s="283"/>
      <c r="I7" s="285"/>
      <c r="Q7" s="303" t="s">
        <v>230</v>
      </c>
    </row>
    <row r="8" spans="1:17" s="286" customFormat="1" ht="12.75" customHeight="1">
      <c r="A8" s="282"/>
      <c r="B8" s="271" t="s">
        <v>228</v>
      </c>
      <c r="C8" s="287">
        <f>IFERROR(VLOOKUP($C$10,'Elèves 2016-2017'!$B$10:$BM$25,19,FALSE),0)</f>
        <v>16194</v>
      </c>
      <c r="D8" s="288"/>
      <c r="E8" s="288"/>
      <c r="F8" s="289">
        <f>IFERROR(VLOOKUP($C$10,'Elèves 2016-2017'!$B$10:$BM$25,2,FALSE),0)</f>
        <v>0</v>
      </c>
      <c r="G8" s="288"/>
      <c r="H8" s="288"/>
      <c r="I8" s="285"/>
      <c r="Q8" s="309" t="s">
        <v>231</v>
      </c>
    </row>
    <row r="9" spans="1:17" s="286" customFormat="1" ht="12.75" customHeight="1">
      <c r="A9" s="282"/>
      <c r="B9" s="267" t="s">
        <v>216</v>
      </c>
      <c r="C9" s="336">
        <f>IFERROR(VLOOKUP($C$10,'Elèves 2016-2017'!$B$10:$BM$25,60,FALSE),0)</f>
        <v>42613</v>
      </c>
      <c r="D9" s="288"/>
      <c r="E9" s="288"/>
      <c r="F9" s="289" t="str">
        <f>IFERROR(VLOOKUP($C$10,'Elèves 2016-2017'!$B$10:$BM$25,6,FALSE),0)</f>
        <v>Agathe Bressoud</v>
      </c>
      <c r="G9" s="288"/>
      <c r="H9" s="288"/>
      <c r="I9" s="285"/>
      <c r="Q9" s="313" t="s">
        <v>232</v>
      </c>
    </row>
    <row r="10" spans="1:17" s="286" customFormat="1" ht="12.75" customHeight="1">
      <c r="A10" s="282"/>
      <c r="B10" s="271" t="s">
        <v>217</v>
      </c>
      <c r="C10" s="337" t="s">
        <v>241</v>
      </c>
      <c r="D10" s="288"/>
      <c r="E10" s="288"/>
      <c r="F10" s="289" t="str">
        <f>IFERROR(VLOOKUP($C$10,'Elèves 2016-2017'!$B$10:$BM$25,9,FALSE),0)</f>
        <v>route de la Doey 26</v>
      </c>
      <c r="G10" s="288"/>
      <c r="H10" s="288"/>
      <c r="I10" s="285"/>
      <c r="Q10" s="313" t="s">
        <v>233</v>
      </c>
    </row>
    <row r="11" spans="1:17" s="286" customFormat="1" ht="16.5" customHeight="1">
      <c r="A11" s="282"/>
      <c r="B11" s="290"/>
      <c r="C11" s="290"/>
      <c r="D11" s="288"/>
      <c r="E11" s="288"/>
      <c r="F11" s="334" t="str">
        <f>IFERROR(VLOOKUP($C$10,'Elèves 2016-2017'!$B$10:$BM$25,14,FALSE),0)</f>
        <v>1891 Vérossaz</v>
      </c>
      <c r="G11" s="288"/>
      <c r="H11" s="288"/>
      <c r="I11" s="285"/>
      <c r="Q11" s="313" t="s">
        <v>234</v>
      </c>
    </row>
    <row r="12" spans="1:17" s="286" customFormat="1" ht="27" customHeight="1">
      <c r="A12" s="291"/>
      <c r="B12" s="290"/>
      <c r="C12" s="290"/>
      <c r="D12" s="288"/>
      <c r="E12" s="288"/>
      <c r="F12" s="288"/>
      <c r="G12" s="288"/>
      <c r="H12" s="288"/>
      <c r="I12" s="292"/>
    </row>
    <row r="13" spans="1:17" s="286" customFormat="1" ht="16.5" customHeight="1">
      <c r="A13" s="291"/>
      <c r="B13" s="293"/>
      <c r="C13" s="294"/>
      <c r="D13" s="295"/>
      <c r="E13" s="295"/>
      <c r="F13" s="392">
        <f ca="1">TODAY()</f>
        <v>42626</v>
      </c>
      <c r="G13" s="392"/>
      <c r="H13" s="393"/>
      <c r="I13" s="292"/>
    </row>
    <row r="14" spans="1:17" s="286" customFormat="1" ht="14.25" customHeight="1">
      <c r="A14" s="291"/>
      <c r="B14" s="290"/>
      <c r="C14" s="290"/>
      <c r="D14" s="288"/>
      <c r="E14" s="288"/>
      <c r="F14" s="288"/>
      <c r="G14" s="288"/>
      <c r="H14" s="288"/>
      <c r="I14" s="292"/>
    </row>
    <row r="15" spans="1:17" s="286" customFormat="1" ht="14.25" customHeight="1" thickBot="1">
      <c r="A15" s="282"/>
      <c r="B15" s="290"/>
      <c r="C15" s="290"/>
      <c r="D15" s="288"/>
      <c r="E15" s="288"/>
      <c r="F15" s="288"/>
      <c r="G15" s="288"/>
      <c r="H15" s="288"/>
      <c r="I15" s="285"/>
    </row>
    <row r="16" spans="1:17" ht="27" customHeight="1">
      <c r="B16" s="296"/>
      <c r="C16" s="297" t="s">
        <v>235</v>
      </c>
      <c r="D16" s="297"/>
      <c r="E16" s="298" t="s">
        <v>229</v>
      </c>
      <c r="F16" s="298" t="s">
        <v>174</v>
      </c>
      <c r="G16" s="298" t="s">
        <v>236</v>
      </c>
      <c r="H16" s="299" t="s">
        <v>218</v>
      </c>
    </row>
    <row r="17" spans="2:14" ht="17.25" hidden="1" customHeight="1">
      <c r="B17" s="300"/>
      <c r="C17" s="301"/>
      <c r="D17" s="301"/>
      <c r="E17" s="301"/>
      <c r="F17" s="301"/>
      <c r="G17" s="301"/>
      <c r="H17" s="302"/>
    </row>
    <row r="18" spans="2:14" ht="17.25" customHeight="1">
      <c r="B18" s="303"/>
      <c r="C18" s="303" t="s">
        <v>230</v>
      </c>
      <c r="D18" s="304"/>
      <c r="E18" s="348">
        <f>IFERROR(VLOOKUP($C$10,'Elèves 2016-2017'!$B$10:$BM$25,53,FALSE),0)</f>
        <v>584</v>
      </c>
      <c r="F18" s="305">
        <v>108.8</v>
      </c>
      <c r="G18" s="341">
        <v>42261</v>
      </c>
      <c r="H18" s="306">
        <f>E18-F18</f>
        <v>475.2</v>
      </c>
      <c r="I18" s="307"/>
      <c r="J18" s="308"/>
    </row>
    <row r="19" spans="2:14" ht="17.25" customHeight="1">
      <c r="B19" s="309"/>
      <c r="C19" s="309" t="s">
        <v>231</v>
      </c>
      <c r="D19" s="310"/>
      <c r="E19" s="349">
        <f>IFERROR(VLOOKUP($C$10,'Elèves 2016-2017'!$B$10:$BM$25,53,FALSE),0)</f>
        <v>584</v>
      </c>
      <c r="F19" s="344">
        <v>108.8</v>
      </c>
      <c r="G19" s="342">
        <v>42284</v>
      </c>
      <c r="H19" s="345">
        <f>E19-F19</f>
        <v>475.2</v>
      </c>
      <c r="I19" s="307"/>
      <c r="J19" s="308"/>
      <c r="K19" s="259" t="s">
        <v>219</v>
      </c>
      <c r="L19" s="312"/>
    </row>
    <row r="20" spans="2:14" ht="17.25" customHeight="1">
      <c r="B20" s="313"/>
      <c r="C20" s="313" t="s">
        <v>232</v>
      </c>
      <c r="D20" s="310"/>
      <c r="E20" s="349">
        <f>IFERROR(VLOOKUP($C$10,'Elèves 2016-2017'!$B$10:$BM$25,53,FALSE),0)</f>
        <v>584</v>
      </c>
      <c r="F20" s="344">
        <v>108.8</v>
      </c>
      <c r="G20" s="342">
        <v>42341</v>
      </c>
      <c r="H20" s="345">
        <f t="shared" ref="H20:H26" si="0">E20-F20</f>
        <v>475.2</v>
      </c>
      <c r="I20" s="307"/>
      <c r="J20" s="308"/>
      <c r="M20" s="314"/>
    </row>
    <row r="21" spans="2:14" ht="17.25" customHeight="1">
      <c r="B21" s="313"/>
      <c r="C21" s="313" t="s">
        <v>233</v>
      </c>
      <c r="D21" s="310"/>
      <c r="E21" s="349">
        <f>IFERROR(VLOOKUP($C$10,'Elèves 2016-2017'!$B$10:$BM$25,53,FALSE),0)</f>
        <v>584</v>
      </c>
      <c r="F21" s="315"/>
      <c r="G21" s="343"/>
      <c r="H21" s="311">
        <f t="shared" si="0"/>
        <v>584</v>
      </c>
      <c r="I21" s="307"/>
      <c r="J21" s="308"/>
      <c r="K21" s="259" t="s">
        <v>220</v>
      </c>
    </row>
    <row r="22" spans="2:14" ht="17.25" customHeight="1">
      <c r="B22" s="313"/>
      <c r="C22" s="313" t="s">
        <v>234</v>
      </c>
      <c r="D22" s="310"/>
      <c r="E22" s="349">
        <f>IFERROR(VLOOKUP($C$10,'Elèves 2016-2017'!$B$10:$BM$25,53,FALSE),0)</f>
        <v>584</v>
      </c>
      <c r="F22" s="315">
        <v>108.8</v>
      </c>
      <c r="G22" s="343">
        <v>42383</v>
      </c>
      <c r="H22" s="345">
        <f t="shared" si="0"/>
        <v>475.2</v>
      </c>
      <c r="I22" s="307"/>
      <c r="J22" s="308"/>
    </row>
    <row r="23" spans="2:14" ht="17.25" customHeight="1">
      <c r="B23" s="313"/>
      <c r="C23" s="354"/>
      <c r="D23" s="310"/>
      <c r="E23" s="350"/>
      <c r="F23" s="315"/>
      <c r="G23" s="343"/>
      <c r="H23" s="311">
        <f t="shared" si="0"/>
        <v>0</v>
      </c>
      <c r="I23" s="307"/>
      <c r="J23" s="308"/>
    </row>
    <row r="24" spans="2:14" ht="17.25" customHeight="1">
      <c r="B24" s="313"/>
      <c r="C24" s="354"/>
      <c r="D24" s="310"/>
      <c r="E24" s="350"/>
      <c r="F24" s="315"/>
      <c r="G24" s="343"/>
      <c r="H24" s="311">
        <f t="shared" si="0"/>
        <v>0</v>
      </c>
      <c r="I24" s="307"/>
      <c r="J24" s="308"/>
    </row>
    <row r="25" spans="2:14" ht="17.25" customHeight="1">
      <c r="B25" s="313"/>
      <c r="C25" s="354"/>
      <c r="D25" s="310"/>
      <c r="E25" s="350"/>
      <c r="F25" s="315"/>
      <c r="G25" s="343"/>
      <c r="H25" s="311">
        <f t="shared" si="0"/>
        <v>0</v>
      </c>
      <c r="I25" s="307"/>
      <c r="J25" s="308"/>
      <c r="N25" s="314"/>
    </row>
    <row r="26" spans="2:14" ht="17.25" customHeight="1">
      <c r="B26" s="313"/>
      <c r="C26" s="354"/>
      <c r="D26" s="310"/>
      <c r="E26" s="350"/>
      <c r="F26" s="315"/>
      <c r="G26" s="343"/>
      <c r="H26" s="311">
        <f t="shared" si="0"/>
        <v>0</v>
      </c>
      <c r="I26" s="307"/>
      <c r="J26" s="308"/>
    </row>
    <row r="27" spans="2:14" ht="27" customHeight="1">
      <c r="B27" s="346"/>
      <c r="C27" s="355"/>
      <c r="D27" s="347"/>
      <c r="E27" s="351">
        <f>SUM(E18:E26)</f>
        <v>2920</v>
      </c>
      <c r="F27" s="352">
        <f>SUM(F18:F26)</f>
        <v>435.2</v>
      </c>
      <c r="G27" s="352"/>
      <c r="H27" s="353">
        <f>E27-F27</f>
        <v>2484.8000000000002</v>
      </c>
      <c r="I27" s="307"/>
      <c r="J27" s="308"/>
    </row>
    <row r="28" spans="2:14" ht="16.5" customHeight="1">
      <c r="H28" s="317"/>
      <c r="K28" s="318"/>
    </row>
    <row r="29" spans="2:14" ht="24.75" customHeight="1"/>
    <row r="30" spans="2:14" ht="17.25" customHeight="1"/>
    <row r="32" spans="2:14" ht="27" customHeight="1">
      <c r="B32" s="320"/>
      <c r="C32" s="321"/>
    </row>
    <row r="33" spans="2:8" ht="12" customHeight="1">
      <c r="B33" s="322"/>
      <c r="C33" s="323"/>
    </row>
    <row r="34" spans="2:8" ht="27" customHeight="1">
      <c r="B34" s="320"/>
      <c r="C34" s="321"/>
    </row>
    <row r="35" spans="2:8" ht="34.5" customHeight="1">
      <c r="B35" s="320" t="s">
        <v>221</v>
      </c>
      <c r="C35" s="321" t="s">
        <v>222</v>
      </c>
    </row>
    <row r="36" spans="2:8" ht="34.5" customHeight="1">
      <c r="B36" s="320" t="s">
        <v>221</v>
      </c>
      <c r="C36" s="324" t="s">
        <v>237</v>
      </c>
    </row>
    <row r="38" spans="2:8" ht="12.75" customHeight="1"/>
    <row r="41" spans="2:8">
      <c r="B41" s="356"/>
      <c r="C41" s="356"/>
      <c r="D41" s="357"/>
      <c r="E41" s="357"/>
      <c r="F41" s="357"/>
      <c r="G41" s="357"/>
      <c r="H41" s="358"/>
    </row>
    <row r="42" spans="2:8">
      <c r="B42" s="325"/>
      <c r="C42" s="326"/>
      <c r="D42" s="327"/>
      <c r="E42" s="327"/>
      <c r="F42" s="327"/>
      <c r="G42" s="327"/>
      <c r="H42" s="328"/>
    </row>
    <row r="44" spans="2:8" ht="17.25" customHeight="1"/>
    <row r="45" spans="2:8" ht="17.25" customHeight="1"/>
    <row r="46" spans="2:8" ht="17.25" customHeight="1"/>
    <row r="47" spans="2:8" ht="17.25" customHeight="1"/>
    <row r="48" spans="2:8" ht="17.25" customHeight="1"/>
    <row r="49" ht="17.25" customHeight="1"/>
    <row r="50" ht="17.25" customHeight="1"/>
    <row r="51" ht="17.25" customHeight="1"/>
    <row r="52" ht="17.25" customHeight="1"/>
  </sheetData>
  <sheetProtection formatCells="0" formatColumns="0" formatRows="0" insertColumns="0" insertRows="0" deleteColumns="0" deleteRows="0"/>
  <mergeCells count="2">
    <mergeCell ref="B6:C7"/>
    <mergeCell ref="F13:H13"/>
  </mergeCells>
  <conditionalFormatting sqref="B18:B22 D18:D22 F18:H22 B23:H27">
    <cfRule type="expression" dxfId="11" priority="5">
      <formula>MOD(ROW(),2)</formula>
    </cfRule>
  </conditionalFormatting>
  <conditionalFormatting sqref="Q7:Q11">
    <cfRule type="expression" dxfId="10" priority="3">
      <formula>MOD(ROW(),2)</formula>
    </cfRule>
  </conditionalFormatting>
  <conditionalFormatting sqref="C18:C22">
    <cfRule type="expression" dxfId="9" priority="2">
      <formula>MOD(ROW(),2)</formula>
    </cfRule>
  </conditionalFormatting>
  <conditionalFormatting sqref="E18:E22">
    <cfRule type="expression" dxfId="8" priority="1">
      <formula>MOD(ROW(),2)</formula>
    </cfRule>
  </conditionalFormatting>
  <hyperlinks>
    <hyperlink ref="F3" r:id="rId1"/>
  </hyperlinks>
  <printOptions horizontalCentered="1"/>
  <pageMargins left="0" right="0" top="0.35433070866141736" bottom="0.51181102362204722" header="0.23622047244094491" footer="0.23622047244094491"/>
  <pageSetup paperSize="9" orientation="portrait" r:id="rId2"/>
  <headerFooter alignWithMargins="0"/>
  <ignoredErrors>
    <ignoredError sqref="F9" formula="1"/>
  </ignoredErrors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52"/>
  <sheetViews>
    <sheetView showGridLines="0" zoomScale="110" zoomScaleNormal="110" zoomScalePageLayoutView="62" workbookViewId="0">
      <selection activeCell="C22" sqref="C22"/>
    </sheetView>
  </sheetViews>
  <sheetFormatPr baseColWidth="10" defaultColWidth="4" defaultRowHeight="16.5"/>
  <cols>
    <col min="1" max="1" width="5.42578125" style="259" customWidth="1"/>
    <col min="2" max="2" width="12.140625" style="316" customWidth="1"/>
    <col min="3" max="3" width="36" style="316" customWidth="1"/>
    <col min="4" max="4" width="5.7109375" style="259" customWidth="1"/>
    <col min="5" max="7" width="9.7109375" style="259" customWidth="1"/>
    <col min="8" max="8" width="10.7109375" style="319" bestFit="1" customWidth="1"/>
    <col min="9" max="9" width="2.7109375" style="259" customWidth="1"/>
    <col min="10" max="10" width="7.85546875" style="259" bestFit="1" customWidth="1"/>
    <col min="11" max="11" width="28.140625" style="259" customWidth="1"/>
    <col min="12" max="12" width="10" style="259" customWidth="1"/>
    <col min="13" max="25" width="5.7109375" style="259" customWidth="1"/>
    <col min="26" max="16384" width="4" style="259"/>
  </cols>
  <sheetData>
    <row r="1" spans="1:17" ht="45.75" customHeight="1">
      <c r="B1" s="260">
        <f>IFERROR(VLOOKUP($C$10,'Elèves 2016-2017'!$B$10:$ES$25,143,FALSE),0)</f>
        <v>0</v>
      </c>
      <c r="C1" s="261"/>
      <c r="D1" s="262"/>
      <c r="E1" s="262"/>
      <c r="F1" s="262"/>
      <c r="G1" s="262"/>
      <c r="H1" s="263"/>
      <c r="I1" s="262"/>
    </row>
    <row r="2" spans="1:17" ht="17.25" customHeight="1">
      <c r="B2" s="364">
        <f>IFERROR(VLOOKUP($C$10,'Elèves 2016-2017'!$B$10:$ES$25,146,FALSE),0)</f>
        <v>0</v>
      </c>
      <c r="C2" s="265"/>
      <c r="D2" s="266"/>
      <c r="E2" s="271" t="s">
        <v>212</v>
      </c>
      <c r="F2" s="363">
        <f>IFERROR(VLOOKUP($C$10,'Elèves 2016-2017'!$B$10:$ES$25,145,FALSE),0)</f>
        <v>0</v>
      </c>
      <c r="G2" s="267"/>
      <c r="H2" s="269"/>
      <c r="I2" s="262"/>
    </row>
    <row r="3" spans="1:17" ht="17.25" customHeight="1">
      <c r="B3" s="264" t="s">
        <v>156</v>
      </c>
      <c r="C3" s="265"/>
      <c r="D3" s="270"/>
      <c r="E3" s="267" t="s">
        <v>215</v>
      </c>
      <c r="F3" s="363">
        <f>IFERROR(VLOOKUP($C$10,'Elèves 2016-2017'!$B$10:$ES$25,144,FALSE),0)</f>
        <v>0</v>
      </c>
      <c r="G3" s="272"/>
      <c r="H3" s="273"/>
      <c r="I3" s="262"/>
    </row>
    <row r="4" spans="1:17" ht="17.25" customHeight="1">
      <c r="B4" s="264" t="s">
        <v>214</v>
      </c>
      <c r="C4" s="265"/>
      <c r="D4" s="274"/>
      <c r="E4" s="267"/>
      <c r="F4" s="275"/>
      <c r="G4" s="276"/>
      <c r="H4" s="276"/>
      <c r="I4" s="262"/>
    </row>
    <row r="5" spans="1:17" ht="9.9499999999999993" customHeight="1">
      <c r="B5" s="277"/>
      <c r="C5" s="277"/>
      <c r="D5" s="277"/>
      <c r="E5" s="277"/>
      <c r="F5" s="277"/>
      <c r="G5" s="277"/>
      <c r="H5" s="277"/>
      <c r="I5" s="278"/>
    </row>
    <row r="6" spans="1:17" ht="36.75" customHeight="1">
      <c r="A6" s="279"/>
      <c r="B6" s="391" t="s">
        <v>238</v>
      </c>
      <c r="C6" s="391"/>
      <c r="D6" s="280"/>
      <c r="E6" s="281"/>
      <c r="F6" s="281"/>
      <c r="G6" s="281"/>
      <c r="H6" s="281"/>
      <c r="I6" s="281"/>
      <c r="L6" s="359">
        <f ca="1">TODAY()</f>
        <v>42626</v>
      </c>
    </row>
    <row r="7" spans="1:17" s="286" customFormat="1" ht="12.75" customHeight="1">
      <c r="A7" s="282"/>
      <c r="B7" s="391"/>
      <c r="C7" s="391"/>
      <c r="D7" s="283"/>
      <c r="E7" s="283"/>
      <c r="F7" s="284">
        <f>IFERROR(VLOOKUP($C$10,#REF!,2,FALSE),0)</f>
        <v>0</v>
      </c>
      <c r="G7" s="283"/>
      <c r="H7" s="283"/>
      <c r="I7" s="285"/>
      <c r="Q7" s="303" t="s">
        <v>230</v>
      </c>
    </row>
    <row r="8" spans="1:17" s="286" customFormat="1" ht="12.75" customHeight="1">
      <c r="A8" s="282"/>
      <c r="B8" s="271" t="s">
        <v>228</v>
      </c>
      <c r="C8" s="287">
        <f>IFERROR(VLOOKUP($C$10,'Elèves 2016-2017'!$B$10:$BM$25,19,FALSE),0)</f>
        <v>16171</v>
      </c>
      <c r="D8" s="288"/>
      <c r="E8" s="288"/>
      <c r="F8" s="289" t="str">
        <f>IFERROR(VLOOKUP($C$10,'Elèves 2016-2017'!$B$10:$BM$25,2,FALSE),0)</f>
        <v>Madame</v>
      </c>
      <c r="G8" s="288"/>
      <c r="H8" s="288"/>
      <c r="I8" s="285"/>
      <c r="Q8" s="309" t="s">
        <v>231</v>
      </c>
    </row>
    <row r="9" spans="1:17" s="286" customFormat="1" ht="12.75" customHeight="1">
      <c r="A9" s="282"/>
      <c r="B9" s="267" t="s">
        <v>216</v>
      </c>
      <c r="C9" s="336">
        <f>IFERROR(VLOOKUP($C$10,'Elèves 2016-2017'!$B$10:$BM$25,60,FALSE),0)</f>
        <v>42613</v>
      </c>
      <c r="D9" s="288"/>
      <c r="E9" s="288"/>
      <c r="F9" s="289" t="str">
        <f>IFERROR(VLOOKUP($C$10,'Elèves 2016-2017'!$B$10:$BM$25,6,FALSE),0)</f>
        <v>Marie-Made Bonvin</v>
      </c>
      <c r="G9" s="288"/>
      <c r="H9" s="288"/>
      <c r="I9" s="285"/>
      <c r="Q9" s="313" t="s">
        <v>232</v>
      </c>
    </row>
    <row r="10" spans="1:17" s="286" customFormat="1" ht="12.75" customHeight="1">
      <c r="A10" s="282"/>
      <c r="B10" s="271" t="s">
        <v>217</v>
      </c>
      <c r="C10" s="337" t="s">
        <v>240</v>
      </c>
      <c r="D10" s="288"/>
      <c r="E10" s="288"/>
      <c r="F10" s="289" t="str">
        <f>IFERROR(VLOOKUP($C$10,'Elèves 2016-2017'!$B$10:$BM$25,9,FALSE),0)</f>
        <v>CP 1504</v>
      </c>
      <c r="G10" s="288"/>
      <c r="H10" s="288"/>
      <c r="I10" s="285"/>
      <c r="Q10" s="313" t="s">
        <v>233</v>
      </c>
    </row>
    <row r="11" spans="1:17" s="286" customFormat="1" ht="16.5" customHeight="1">
      <c r="A11" s="282"/>
      <c r="B11" s="290"/>
      <c r="C11" s="290"/>
      <c r="D11" s="288"/>
      <c r="E11" s="288"/>
      <c r="F11" s="334" t="str">
        <f>IFERROR(VLOOKUP($C$10,'Elèves 2016-2017'!$B$10:$BM$25,14,FALSE),0)</f>
        <v>1870 Monthey</v>
      </c>
      <c r="G11" s="288"/>
      <c r="H11" s="288"/>
      <c r="I11" s="285"/>
      <c r="Q11" s="313" t="s">
        <v>234</v>
      </c>
    </row>
    <row r="12" spans="1:17" s="286" customFormat="1" ht="27" customHeight="1">
      <c r="A12" s="291"/>
      <c r="B12" s="290"/>
      <c r="C12" s="290"/>
      <c r="D12" s="288"/>
      <c r="E12" s="288"/>
      <c r="F12" s="288"/>
      <c r="G12" s="288"/>
      <c r="H12" s="288"/>
      <c r="I12" s="292"/>
    </row>
    <row r="13" spans="1:17" s="286" customFormat="1" ht="16.5" customHeight="1">
      <c r="A13" s="291"/>
      <c r="B13" s="293"/>
      <c r="C13" s="294"/>
      <c r="D13" s="295"/>
      <c r="E13" s="295"/>
      <c r="F13" s="392">
        <f ca="1">TODAY()</f>
        <v>42626</v>
      </c>
      <c r="G13" s="392"/>
      <c r="H13" s="393"/>
      <c r="I13" s="292"/>
    </row>
    <row r="14" spans="1:17" s="286" customFormat="1" ht="14.25" customHeight="1">
      <c r="A14" s="291"/>
      <c r="B14" s="290"/>
      <c r="C14" s="290"/>
      <c r="D14" s="288"/>
      <c r="E14" s="288"/>
      <c r="F14" s="288"/>
      <c r="G14" s="288"/>
      <c r="H14" s="288"/>
      <c r="I14" s="292"/>
    </row>
    <row r="15" spans="1:17" s="286" customFormat="1" ht="14.25" customHeight="1" thickBot="1">
      <c r="A15" s="282"/>
      <c r="B15" s="290"/>
      <c r="C15" s="290"/>
      <c r="D15" s="288"/>
      <c r="E15" s="288"/>
      <c r="F15" s="288"/>
      <c r="G15" s="288"/>
      <c r="H15" s="288"/>
      <c r="I15" s="285"/>
    </row>
    <row r="16" spans="1:17" ht="27" customHeight="1">
      <c r="B16" s="296"/>
      <c r="C16" s="297" t="s">
        <v>235</v>
      </c>
      <c r="D16" s="297"/>
      <c r="E16" s="298" t="s">
        <v>229</v>
      </c>
      <c r="F16" s="298" t="s">
        <v>174</v>
      </c>
      <c r="G16" s="298" t="s">
        <v>236</v>
      </c>
      <c r="H16" s="299" t="s">
        <v>218</v>
      </c>
    </row>
    <row r="17" spans="2:14" ht="17.25" hidden="1" customHeight="1">
      <c r="B17" s="300"/>
      <c r="C17" s="301"/>
      <c r="D17" s="301"/>
      <c r="E17" s="301"/>
      <c r="F17" s="301"/>
      <c r="G17" s="301"/>
      <c r="H17" s="302"/>
    </row>
    <row r="18" spans="2:14" ht="17.25" customHeight="1">
      <c r="B18" s="303"/>
      <c r="C18" s="303" t="s">
        <v>230</v>
      </c>
      <c r="D18" s="304"/>
      <c r="E18" s="348">
        <f>IFERROR(VLOOKUP($C$10,'Elèves 2016-2017'!$B$10:$BM$25,53,FALSE),0)</f>
        <v>584</v>
      </c>
      <c r="F18" s="305">
        <v>98</v>
      </c>
      <c r="G18" s="341">
        <v>42676</v>
      </c>
      <c r="H18" s="306">
        <f>E18-F18</f>
        <v>486</v>
      </c>
      <c r="I18" s="307"/>
      <c r="J18" s="308"/>
    </row>
    <row r="19" spans="2:14" ht="17.25" customHeight="1">
      <c r="B19" s="309"/>
      <c r="C19" s="309" t="s">
        <v>231</v>
      </c>
      <c r="D19" s="310"/>
      <c r="E19" s="349">
        <f>IFERROR(VLOOKUP($C$10,'Elèves 2016-2017'!$B$10:$BM$25,53,FALSE),0)</f>
        <v>584</v>
      </c>
      <c r="F19" s="344">
        <v>98</v>
      </c>
      <c r="G19" s="342">
        <v>42706</v>
      </c>
      <c r="H19" s="345">
        <f>E19-F19</f>
        <v>486</v>
      </c>
      <c r="I19" s="307"/>
      <c r="J19" s="308"/>
      <c r="K19" s="259" t="s">
        <v>219</v>
      </c>
      <c r="L19" s="312"/>
    </row>
    <row r="20" spans="2:14" ht="17.25" customHeight="1">
      <c r="B20" s="313"/>
      <c r="C20" s="313" t="s">
        <v>232</v>
      </c>
      <c r="D20" s="310"/>
      <c r="E20" s="349">
        <f>IFERROR(VLOOKUP($C$10,'Elèves 2016-2017'!$B$10:$BM$25,53,FALSE),0)</f>
        <v>584</v>
      </c>
      <c r="F20" s="344"/>
      <c r="G20" s="342"/>
      <c r="H20" s="345">
        <f t="shared" ref="H20:H26" si="0">E20-F20</f>
        <v>584</v>
      </c>
      <c r="I20" s="307"/>
      <c r="J20" s="308"/>
      <c r="M20" s="314"/>
    </row>
    <row r="21" spans="2:14" ht="17.25" customHeight="1">
      <c r="B21" s="313"/>
      <c r="C21" s="313" t="s">
        <v>233</v>
      </c>
      <c r="D21" s="310"/>
      <c r="E21" s="349">
        <f>IFERROR(VLOOKUP($C$10,'Elèves 2016-2017'!$B$10:$BM$25,53,FALSE),0)</f>
        <v>584</v>
      </c>
      <c r="F21" s="315"/>
      <c r="G21" s="343"/>
      <c r="H21" s="311">
        <f t="shared" si="0"/>
        <v>584</v>
      </c>
      <c r="I21" s="307"/>
      <c r="J21" s="308"/>
      <c r="K21" s="259" t="s">
        <v>220</v>
      </c>
    </row>
    <row r="22" spans="2:14" ht="17.25" customHeight="1">
      <c r="B22" s="313"/>
      <c r="C22" s="313" t="s">
        <v>234</v>
      </c>
      <c r="D22" s="310"/>
      <c r="E22" s="349">
        <f>IFERROR(VLOOKUP($C$10,'Elèves 2016-2017'!$B$10:$BM$25,53,FALSE),0)</f>
        <v>584</v>
      </c>
      <c r="F22" s="315"/>
      <c r="G22" s="343"/>
      <c r="H22" s="345">
        <f t="shared" si="0"/>
        <v>584</v>
      </c>
      <c r="I22" s="307"/>
      <c r="J22" s="308"/>
    </row>
    <row r="23" spans="2:14" ht="17.25" customHeight="1">
      <c r="B23" s="313"/>
      <c r="C23" s="354"/>
      <c r="D23" s="310"/>
      <c r="E23" s="350"/>
      <c r="F23" s="315"/>
      <c r="G23" s="343"/>
      <c r="H23" s="311">
        <f t="shared" si="0"/>
        <v>0</v>
      </c>
      <c r="I23" s="307"/>
      <c r="J23" s="308"/>
    </row>
    <row r="24" spans="2:14" ht="17.25" customHeight="1">
      <c r="B24" s="313"/>
      <c r="C24" s="354"/>
      <c r="D24" s="310"/>
      <c r="E24" s="350"/>
      <c r="F24" s="315"/>
      <c r="G24" s="343"/>
      <c r="H24" s="311">
        <f t="shared" si="0"/>
        <v>0</v>
      </c>
      <c r="I24" s="307"/>
      <c r="J24" s="308"/>
    </row>
    <row r="25" spans="2:14" ht="17.25" customHeight="1">
      <c r="B25" s="313"/>
      <c r="C25" s="354"/>
      <c r="D25" s="310"/>
      <c r="E25" s="350"/>
      <c r="F25" s="315"/>
      <c r="G25" s="343"/>
      <c r="H25" s="311">
        <f t="shared" si="0"/>
        <v>0</v>
      </c>
      <c r="I25" s="307"/>
      <c r="J25" s="308"/>
      <c r="N25" s="314"/>
    </row>
    <row r="26" spans="2:14" ht="17.25" customHeight="1">
      <c r="B26" s="313"/>
      <c r="C26" s="354"/>
      <c r="D26" s="310"/>
      <c r="E26" s="350"/>
      <c r="F26" s="315"/>
      <c r="G26" s="343"/>
      <c r="H26" s="311">
        <f t="shared" si="0"/>
        <v>0</v>
      </c>
      <c r="I26" s="307"/>
      <c r="J26" s="308"/>
    </row>
    <row r="27" spans="2:14" ht="27" customHeight="1">
      <c r="B27" s="346"/>
      <c r="C27" s="355">
        <f>IFERROR(VLOOKUP($C$10,#REF!,19,FALSE),0)</f>
        <v>0</v>
      </c>
      <c r="D27" s="347"/>
      <c r="E27" s="351">
        <f>SUM(E18:E26)</f>
        <v>2920</v>
      </c>
      <c r="F27" s="352">
        <f>SUM(F18:F26)</f>
        <v>196</v>
      </c>
      <c r="G27" s="352"/>
      <c r="H27" s="353">
        <f>E27-F27</f>
        <v>2724</v>
      </c>
      <c r="I27" s="307"/>
      <c r="J27" s="308"/>
    </row>
    <row r="28" spans="2:14" ht="16.5" customHeight="1">
      <c r="H28" s="317"/>
      <c r="K28" s="318"/>
    </row>
    <row r="29" spans="2:14" ht="24.75" customHeight="1"/>
    <row r="30" spans="2:14" ht="17.25" customHeight="1"/>
    <row r="32" spans="2:14" ht="27" customHeight="1">
      <c r="B32" s="320"/>
      <c r="C32" s="321"/>
    </row>
    <row r="33" spans="2:8" ht="12" customHeight="1">
      <c r="B33" s="322"/>
      <c r="C33" s="323"/>
    </row>
    <row r="34" spans="2:8" ht="27" customHeight="1">
      <c r="B34" s="320"/>
      <c r="C34" s="321"/>
    </row>
    <row r="35" spans="2:8" ht="34.5" customHeight="1">
      <c r="B35" s="320" t="s">
        <v>221</v>
      </c>
      <c r="C35" s="321" t="s">
        <v>222</v>
      </c>
    </row>
    <row r="36" spans="2:8" ht="34.5" customHeight="1">
      <c r="B36" s="320" t="s">
        <v>221</v>
      </c>
      <c r="C36" s="324" t="s">
        <v>237</v>
      </c>
    </row>
    <row r="38" spans="2:8" ht="12.75" customHeight="1"/>
    <row r="41" spans="2:8">
      <c r="B41" s="356"/>
      <c r="C41" s="356"/>
      <c r="D41" s="357"/>
      <c r="E41" s="357"/>
      <c r="F41" s="357"/>
      <c r="G41" s="357"/>
      <c r="H41" s="358"/>
    </row>
    <row r="42" spans="2:8">
      <c r="B42" s="325"/>
      <c r="C42" s="326"/>
      <c r="D42" s="327"/>
      <c r="E42" s="327"/>
      <c r="F42" s="327"/>
      <c r="G42" s="327"/>
      <c r="H42" s="328"/>
    </row>
    <row r="44" spans="2:8" ht="17.25" customHeight="1"/>
    <row r="45" spans="2:8" ht="17.25" customHeight="1"/>
    <row r="46" spans="2:8" ht="17.25" customHeight="1"/>
    <row r="47" spans="2:8" ht="17.25" customHeight="1"/>
    <row r="48" spans="2:8" ht="17.25" customHeight="1"/>
    <row r="49" ht="17.25" customHeight="1"/>
    <row r="50" ht="17.25" customHeight="1"/>
    <row r="51" ht="17.25" customHeight="1"/>
    <row r="52" ht="17.25" customHeight="1"/>
  </sheetData>
  <sheetProtection formatCells="0" formatColumns="0" formatRows="0" insertColumns="0" insertRows="0" deleteColumns="0" deleteRows="0"/>
  <mergeCells count="2">
    <mergeCell ref="B6:C7"/>
    <mergeCell ref="F13:H13"/>
  </mergeCells>
  <conditionalFormatting sqref="B18:B22 D18:D22 F18:H22 B23:H27">
    <cfRule type="expression" dxfId="7" priority="4">
      <formula>MOD(ROW(),2)</formula>
    </cfRule>
  </conditionalFormatting>
  <conditionalFormatting sqref="Q7:Q11">
    <cfRule type="expression" dxfId="6" priority="3">
      <formula>MOD(ROW(),2)</formula>
    </cfRule>
  </conditionalFormatting>
  <conditionalFormatting sqref="C18:C22">
    <cfRule type="expression" dxfId="5" priority="2">
      <formula>MOD(ROW(),2)</formula>
    </cfRule>
  </conditionalFormatting>
  <conditionalFormatting sqref="E18:E22">
    <cfRule type="expression" dxfId="4" priority="1">
      <formula>MOD(ROW(),2)</formula>
    </cfRule>
  </conditionalFormatting>
  <printOptions horizontalCentered="1"/>
  <pageMargins left="0" right="0" top="0.35433070866141736" bottom="0.51181102362204722" header="0.23622047244094491" footer="0.23622047244094491"/>
  <pageSetup paperSize="9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52"/>
  <sheetViews>
    <sheetView showGridLines="0" topLeftCell="A7" zoomScale="110" zoomScaleNormal="110" zoomScalePageLayoutView="62" workbookViewId="0">
      <selection activeCell="F19" sqref="F19"/>
    </sheetView>
  </sheetViews>
  <sheetFormatPr baseColWidth="10" defaultColWidth="4" defaultRowHeight="16.5"/>
  <cols>
    <col min="1" max="1" width="5.42578125" style="259" customWidth="1"/>
    <col min="2" max="2" width="12.140625" style="316" customWidth="1"/>
    <col min="3" max="3" width="36" style="316" customWidth="1"/>
    <col min="4" max="4" width="5.7109375" style="259" customWidth="1"/>
    <col min="5" max="7" width="9.7109375" style="259" customWidth="1"/>
    <col min="8" max="8" width="10.7109375" style="319" bestFit="1" customWidth="1"/>
    <col min="9" max="9" width="2.7109375" style="259" customWidth="1"/>
    <col min="10" max="10" width="7.85546875" style="259" bestFit="1" customWidth="1"/>
    <col min="11" max="11" width="28.140625" style="259" customWidth="1"/>
    <col min="12" max="12" width="10" style="259" customWidth="1"/>
    <col min="13" max="25" width="5.7109375" style="259" customWidth="1"/>
    <col min="26" max="16384" width="4" style="259"/>
  </cols>
  <sheetData>
    <row r="1" spans="1:17" ht="45.75" customHeight="1">
      <c r="B1" s="260">
        <f>IFERROR(VLOOKUP($C$10,'Elèves 2016-2017'!$B$10:$ES$25,143,FALSE),0)</f>
        <v>0</v>
      </c>
      <c r="C1" s="261"/>
      <c r="D1" s="262"/>
      <c r="E1" s="262"/>
      <c r="F1" s="262"/>
      <c r="G1" s="262"/>
      <c r="H1" s="263"/>
      <c r="I1" s="262"/>
    </row>
    <row r="2" spans="1:17" ht="17.25" customHeight="1">
      <c r="B2" s="364">
        <f>IFERROR(VLOOKUP($C$10,'Elèves 2016-2017'!$B$10:$ES$25,146,FALSE),0)</f>
        <v>0</v>
      </c>
      <c r="C2" s="265"/>
      <c r="D2" s="266"/>
      <c r="E2" s="271" t="s">
        <v>212</v>
      </c>
      <c r="F2" s="363">
        <f>IFERROR(VLOOKUP($C$10,'Elèves 2016-2017'!$B$10:$ES$25,145,FALSE),0)</f>
        <v>0</v>
      </c>
      <c r="G2" s="267"/>
      <c r="H2" s="269"/>
      <c r="I2" s="262"/>
    </row>
    <row r="3" spans="1:17" ht="17.25" customHeight="1">
      <c r="B3" s="264" t="s">
        <v>156</v>
      </c>
      <c r="C3" s="265"/>
      <c r="D3" s="270"/>
      <c r="E3" s="267" t="s">
        <v>215</v>
      </c>
      <c r="F3" s="363">
        <f>IFERROR(VLOOKUP($C$10,'Elèves 2016-2017'!$B$10:$ES$25,144,FALSE),0)</f>
        <v>0</v>
      </c>
      <c r="G3" s="272"/>
      <c r="H3" s="273"/>
      <c r="I3" s="262"/>
    </row>
    <row r="4" spans="1:17" ht="17.25" customHeight="1">
      <c r="B4" s="264" t="s">
        <v>214</v>
      </c>
      <c r="C4" s="265"/>
      <c r="D4" s="274"/>
      <c r="E4" s="267"/>
      <c r="F4" s="275"/>
      <c r="G4" s="276"/>
      <c r="H4" s="276"/>
      <c r="I4" s="262"/>
    </row>
    <row r="5" spans="1:17" ht="9.9499999999999993" customHeight="1">
      <c r="B5" s="277"/>
      <c r="C5" s="277"/>
      <c r="D5" s="277"/>
      <c r="E5" s="277"/>
      <c r="F5" s="277"/>
      <c r="G5" s="277"/>
      <c r="H5" s="277"/>
      <c r="I5" s="278"/>
    </row>
    <row r="6" spans="1:17" ht="36.75" customHeight="1">
      <c r="A6" s="279"/>
      <c r="B6" s="391" t="s">
        <v>238</v>
      </c>
      <c r="C6" s="391"/>
      <c r="D6" s="280"/>
      <c r="E6" s="281"/>
      <c r="F6" s="281"/>
      <c r="G6" s="281"/>
      <c r="H6" s="281"/>
      <c r="I6" s="281"/>
      <c r="L6" s="359">
        <f ca="1">TODAY()</f>
        <v>42626</v>
      </c>
    </row>
    <row r="7" spans="1:17" s="286" customFormat="1" ht="12.75" customHeight="1">
      <c r="A7" s="282"/>
      <c r="B7" s="391"/>
      <c r="C7" s="391"/>
      <c r="D7" s="283"/>
      <c r="E7" s="283"/>
      <c r="F7" s="284">
        <f>IFERROR(VLOOKUP($C$10,#REF!,2,FALSE),0)</f>
        <v>0</v>
      </c>
      <c r="G7" s="283"/>
      <c r="H7" s="283"/>
      <c r="I7" s="285"/>
      <c r="Q7" s="303" t="s">
        <v>230</v>
      </c>
    </row>
    <row r="8" spans="1:17" s="286" customFormat="1" ht="12.75" customHeight="1">
      <c r="A8" s="282"/>
      <c r="B8" s="271" t="s">
        <v>228</v>
      </c>
      <c r="C8" s="287">
        <f>IFERROR(VLOOKUP($C$10,'Elèves 2016-2017'!$B$10:$BM$25,19,FALSE),0)</f>
        <v>0</v>
      </c>
      <c r="D8" s="288"/>
      <c r="E8" s="288"/>
      <c r="F8" s="289">
        <f>IFERROR(VLOOKUP($C$10,'Elèves 2016-2017'!$B$10:$BM$25,6,FALSE),0)</f>
        <v>0</v>
      </c>
      <c r="G8" s="288"/>
      <c r="H8" s="288"/>
      <c r="I8" s="285"/>
      <c r="Q8" s="309" t="s">
        <v>231</v>
      </c>
    </row>
    <row r="9" spans="1:17" s="286" customFormat="1" ht="12.75" customHeight="1">
      <c r="A9" s="282"/>
      <c r="B9" s="267" t="s">
        <v>216</v>
      </c>
      <c r="C9" s="336">
        <f>IFERROR(VLOOKUP($C$10,'Elèves 2016-2017'!$B$10:$BM$25,60,FALSE),0)</f>
        <v>0</v>
      </c>
      <c r="D9" s="288"/>
      <c r="E9" s="288"/>
      <c r="F9" s="289">
        <f>IFERROR(VLOOKUP($C$10,'Elèves 2016-2017'!$B$10:$BM$25,8,FALSE),0)</f>
        <v>0</v>
      </c>
      <c r="G9" s="288"/>
      <c r="H9" s="288"/>
      <c r="I9" s="285"/>
      <c r="Q9" s="313" t="s">
        <v>232</v>
      </c>
    </row>
    <row r="10" spans="1:17" s="286" customFormat="1" ht="12.75" customHeight="1">
      <c r="A10" s="282"/>
      <c r="B10" s="271" t="s">
        <v>217</v>
      </c>
      <c r="C10" s="337" t="s">
        <v>242</v>
      </c>
      <c r="D10" s="288"/>
      <c r="E10" s="288"/>
      <c r="F10" s="289">
        <f>IFERROR(VLOOKUP($C$10,'Elèves 2016-2017'!$B$10:$BM$25,9,FALSE),0)</f>
        <v>0</v>
      </c>
      <c r="G10" s="288"/>
      <c r="H10" s="288"/>
      <c r="I10" s="285"/>
      <c r="Q10" s="313" t="s">
        <v>233</v>
      </c>
    </row>
    <row r="11" spans="1:17" s="286" customFormat="1" ht="16.5" customHeight="1">
      <c r="A11" s="282"/>
      <c r="B11" s="290"/>
      <c r="C11" s="290"/>
      <c r="D11" s="288"/>
      <c r="E11" s="288"/>
      <c r="F11" s="334">
        <f>IFERROR(VLOOKUP($C$10,'Elèves 2016-2017'!$B$10:$BM$25,14,FALSE),0)</f>
        <v>0</v>
      </c>
      <c r="G11" s="288"/>
      <c r="H11" s="288"/>
      <c r="I11" s="285"/>
      <c r="Q11" s="313" t="s">
        <v>234</v>
      </c>
    </row>
    <row r="12" spans="1:17" s="286" customFormat="1" ht="27" customHeight="1">
      <c r="A12" s="291"/>
      <c r="B12" s="290"/>
      <c r="C12" s="290"/>
      <c r="D12" s="288"/>
      <c r="E12" s="288"/>
      <c r="F12" s="288"/>
      <c r="G12" s="288"/>
      <c r="H12" s="288"/>
      <c r="I12" s="292"/>
    </row>
    <row r="13" spans="1:17" s="286" customFormat="1" ht="16.5" customHeight="1">
      <c r="A13" s="291"/>
      <c r="B13" s="293"/>
      <c r="C13" s="294"/>
      <c r="D13" s="295"/>
      <c r="E13" s="295"/>
      <c r="F13" s="392">
        <f ca="1">TODAY()</f>
        <v>42626</v>
      </c>
      <c r="G13" s="392"/>
      <c r="H13" s="393"/>
      <c r="I13" s="292"/>
    </row>
    <row r="14" spans="1:17" s="286" customFormat="1" ht="14.25" customHeight="1">
      <c r="A14" s="291"/>
      <c r="B14" s="290"/>
      <c r="C14" s="290"/>
      <c r="D14" s="288"/>
      <c r="E14" s="288"/>
      <c r="F14" s="288"/>
      <c r="G14" s="288"/>
      <c r="H14" s="288"/>
      <c r="I14" s="292"/>
    </row>
    <row r="15" spans="1:17" s="286" customFormat="1" ht="14.25" customHeight="1" thickBot="1">
      <c r="A15" s="282"/>
      <c r="B15" s="290"/>
      <c r="C15" s="290"/>
      <c r="D15" s="288"/>
      <c r="E15" s="288"/>
      <c r="F15" s="288"/>
      <c r="G15" s="288"/>
      <c r="H15" s="288"/>
      <c r="I15" s="285"/>
    </row>
    <row r="16" spans="1:17" ht="27" customHeight="1">
      <c r="B16" s="296"/>
      <c r="C16" s="297" t="s">
        <v>235</v>
      </c>
      <c r="D16" s="297"/>
      <c r="E16" s="298" t="s">
        <v>229</v>
      </c>
      <c r="F16" s="298" t="s">
        <v>174</v>
      </c>
      <c r="G16" s="298" t="s">
        <v>236</v>
      </c>
      <c r="H16" s="299" t="s">
        <v>218</v>
      </c>
    </row>
    <row r="17" spans="2:14" ht="17.25" hidden="1" customHeight="1">
      <c r="B17" s="300"/>
      <c r="C17" s="301"/>
      <c r="D17" s="301"/>
      <c r="E17" s="301"/>
      <c r="F17" s="301"/>
      <c r="G17" s="301"/>
      <c r="H17" s="302"/>
    </row>
    <row r="18" spans="2:14" ht="17.25" customHeight="1">
      <c r="B18" s="303"/>
      <c r="C18" s="303" t="s">
        <v>230</v>
      </c>
      <c r="D18" s="304"/>
      <c r="E18" s="348">
        <f>IFERROR(VLOOKUP($C$10,'Elèves 2016-2017'!$B$10:$BM$25,53,FALSE),0)</f>
        <v>0</v>
      </c>
      <c r="F18" s="305">
        <v>98</v>
      </c>
      <c r="G18" s="341">
        <v>42676</v>
      </c>
      <c r="H18" s="306">
        <f>E18-F18</f>
        <v>-98</v>
      </c>
      <c r="I18" s="307"/>
      <c r="J18" s="308"/>
    </row>
    <row r="19" spans="2:14" ht="17.25" customHeight="1">
      <c r="B19" s="309"/>
      <c r="C19" s="309" t="s">
        <v>231</v>
      </c>
      <c r="D19" s="310"/>
      <c r="E19" s="349">
        <f>IFERROR(VLOOKUP($C$10,'Elèves 2016-2017'!$B$10:$BM$25,53,FALSE),0)</f>
        <v>0</v>
      </c>
      <c r="F19" s="344">
        <v>98</v>
      </c>
      <c r="G19" s="342">
        <v>42706</v>
      </c>
      <c r="H19" s="345">
        <f>E19-F19</f>
        <v>-98</v>
      </c>
      <c r="I19" s="307"/>
      <c r="J19" s="308"/>
      <c r="K19" s="259" t="s">
        <v>219</v>
      </c>
      <c r="L19" s="312"/>
    </row>
    <row r="20" spans="2:14" ht="17.25" customHeight="1">
      <c r="B20" s="313"/>
      <c r="C20" s="313" t="s">
        <v>232</v>
      </c>
      <c r="D20" s="310"/>
      <c r="E20" s="349">
        <f>IFERROR(VLOOKUP($C$10,'Elèves 2016-2017'!$B$10:$BM$25,53,FALSE),0)</f>
        <v>0</v>
      </c>
      <c r="F20" s="344"/>
      <c r="G20" s="342"/>
      <c r="H20" s="345">
        <f t="shared" ref="H20:H26" si="0">E20-F20</f>
        <v>0</v>
      </c>
      <c r="I20" s="307"/>
      <c r="J20" s="308"/>
      <c r="M20" s="314"/>
    </row>
    <row r="21" spans="2:14" ht="17.25" customHeight="1">
      <c r="B21" s="313"/>
      <c r="C21" s="313" t="s">
        <v>233</v>
      </c>
      <c r="D21" s="310"/>
      <c r="E21" s="349">
        <f>IFERROR(VLOOKUP($C$10,'Elèves 2016-2017'!$B$10:$BM$25,53,FALSE),0)</f>
        <v>0</v>
      </c>
      <c r="F21" s="315"/>
      <c r="G21" s="343"/>
      <c r="H21" s="311">
        <f t="shared" si="0"/>
        <v>0</v>
      </c>
      <c r="I21" s="307"/>
      <c r="J21" s="308"/>
      <c r="K21" s="259" t="s">
        <v>220</v>
      </c>
    </row>
    <row r="22" spans="2:14" ht="17.25" customHeight="1">
      <c r="B22" s="313"/>
      <c r="C22" s="313" t="s">
        <v>234</v>
      </c>
      <c r="D22" s="310"/>
      <c r="E22" s="349">
        <f>IFERROR(VLOOKUP($C$10,'Elèves 2016-2017'!$B$10:$BM$25,53,FALSE),0)</f>
        <v>0</v>
      </c>
      <c r="F22" s="315"/>
      <c r="G22" s="343"/>
      <c r="H22" s="345">
        <f t="shared" si="0"/>
        <v>0</v>
      </c>
      <c r="I22" s="307"/>
      <c r="J22" s="308"/>
    </row>
    <row r="23" spans="2:14" ht="17.25" customHeight="1">
      <c r="B23" s="313"/>
      <c r="C23" s="354"/>
      <c r="D23" s="310"/>
      <c r="E23" s="350"/>
      <c r="F23" s="315"/>
      <c r="G23" s="343"/>
      <c r="H23" s="311">
        <f t="shared" si="0"/>
        <v>0</v>
      </c>
      <c r="I23" s="307"/>
      <c r="J23" s="308"/>
    </row>
    <row r="24" spans="2:14" ht="17.25" customHeight="1">
      <c r="B24" s="313"/>
      <c r="C24" s="354"/>
      <c r="D24" s="310"/>
      <c r="E24" s="350"/>
      <c r="F24" s="315"/>
      <c r="G24" s="343"/>
      <c r="H24" s="311">
        <f t="shared" si="0"/>
        <v>0</v>
      </c>
      <c r="I24" s="307"/>
      <c r="J24" s="308"/>
    </row>
    <row r="25" spans="2:14" ht="17.25" customHeight="1">
      <c r="B25" s="313"/>
      <c r="C25" s="354"/>
      <c r="D25" s="310"/>
      <c r="E25" s="350"/>
      <c r="F25" s="315"/>
      <c r="G25" s="343"/>
      <c r="H25" s="311">
        <f t="shared" si="0"/>
        <v>0</v>
      </c>
      <c r="I25" s="307"/>
      <c r="J25" s="308"/>
      <c r="N25" s="314"/>
    </row>
    <row r="26" spans="2:14" ht="17.25" customHeight="1">
      <c r="B26" s="313"/>
      <c r="C26" s="354"/>
      <c r="D26" s="310"/>
      <c r="E26" s="350"/>
      <c r="F26" s="315"/>
      <c r="G26" s="343"/>
      <c r="H26" s="311">
        <f t="shared" si="0"/>
        <v>0</v>
      </c>
      <c r="I26" s="307"/>
      <c r="J26" s="308"/>
    </row>
    <row r="27" spans="2:14" ht="27" customHeight="1">
      <c r="B27" s="346"/>
      <c r="C27" s="355">
        <f>IFERROR(VLOOKUP($C$10,#REF!,19,FALSE),0)</f>
        <v>0</v>
      </c>
      <c r="D27" s="347"/>
      <c r="E27" s="351">
        <f>SUM(E18:E26)</f>
        <v>0</v>
      </c>
      <c r="F27" s="352">
        <f>SUM(F18:F26)</f>
        <v>196</v>
      </c>
      <c r="G27" s="352"/>
      <c r="H27" s="353">
        <f>E27-F27</f>
        <v>-196</v>
      </c>
      <c r="I27" s="307"/>
      <c r="J27" s="308"/>
    </row>
    <row r="28" spans="2:14" ht="16.5" customHeight="1">
      <c r="H28" s="317"/>
      <c r="K28" s="318"/>
    </row>
    <row r="29" spans="2:14" ht="24.75" customHeight="1"/>
    <row r="30" spans="2:14" ht="17.25" customHeight="1"/>
    <row r="32" spans="2:14" ht="27" customHeight="1">
      <c r="B32" s="320"/>
      <c r="C32" s="321"/>
    </row>
    <row r="33" spans="2:8" ht="12" customHeight="1">
      <c r="B33" s="322"/>
      <c r="C33" s="323"/>
    </row>
    <row r="34" spans="2:8" ht="27" customHeight="1">
      <c r="B34" s="320"/>
      <c r="C34" s="321"/>
    </row>
    <row r="35" spans="2:8" ht="34.5" customHeight="1">
      <c r="B35" s="320" t="s">
        <v>221</v>
      </c>
      <c r="C35" s="321" t="s">
        <v>222</v>
      </c>
    </row>
    <row r="36" spans="2:8" ht="34.5" customHeight="1">
      <c r="B36" s="320" t="s">
        <v>221</v>
      </c>
      <c r="C36" s="324" t="s">
        <v>237</v>
      </c>
    </row>
    <row r="38" spans="2:8" ht="12.75" customHeight="1"/>
    <row r="41" spans="2:8">
      <c r="B41" s="356"/>
      <c r="C41" s="356"/>
      <c r="D41" s="357"/>
      <c r="E41" s="357"/>
      <c r="F41" s="357"/>
      <c r="G41" s="357"/>
      <c r="H41" s="358"/>
    </row>
    <row r="42" spans="2:8">
      <c r="B42" s="325"/>
      <c r="C42" s="326"/>
      <c r="D42" s="327"/>
      <c r="E42" s="327"/>
      <c r="F42" s="327"/>
      <c r="G42" s="327"/>
      <c r="H42" s="328"/>
    </row>
    <row r="44" spans="2:8" ht="17.25" customHeight="1"/>
    <row r="45" spans="2:8" ht="17.25" customHeight="1"/>
    <row r="46" spans="2:8" ht="17.25" customHeight="1"/>
    <row r="47" spans="2:8" ht="17.25" customHeight="1"/>
    <row r="48" spans="2:8" ht="17.25" customHeight="1"/>
    <row r="49" ht="17.25" customHeight="1"/>
    <row r="50" ht="17.25" customHeight="1"/>
    <row r="51" ht="17.25" customHeight="1"/>
    <row r="52" ht="17.25" customHeight="1"/>
  </sheetData>
  <sheetProtection formatCells="0" formatColumns="0" formatRows="0" insertColumns="0" insertRows="0" deleteColumns="0" deleteRows="0"/>
  <mergeCells count="2">
    <mergeCell ref="B6:C7"/>
    <mergeCell ref="F13:H13"/>
  </mergeCells>
  <conditionalFormatting sqref="B18:B22 D18:D22 F18:H22 B23:H27">
    <cfRule type="expression" dxfId="3" priority="4">
      <formula>MOD(ROW(),2)</formula>
    </cfRule>
  </conditionalFormatting>
  <conditionalFormatting sqref="Q7:Q11">
    <cfRule type="expression" dxfId="2" priority="3">
      <formula>MOD(ROW(),2)</formula>
    </cfRule>
  </conditionalFormatting>
  <conditionalFormatting sqref="C18:C22">
    <cfRule type="expression" dxfId="1" priority="2">
      <formula>MOD(ROW(),2)</formula>
    </cfRule>
  </conditionalFormatting>
  <conditionalFormatting sqref="E18:E22">
    <cfRule type="expression" dxfId="0" priority="1">
      <formula>MOD(ROW(),2)</formula>
    </cfRule>
  </conditionalFormatting>
  <printOptions horizontalCentered="1"/>
  <pageMargins left="0" right="0" top="0.35433070866141736" bottom="0.51181102362204722" header="0.23622047244094491" footer="0.23622047244094491"/>
  <pageSetup paperSize="9" orientation="portrait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B22"/>
  <sheetViews>
    <sheetView workbookViewId="0">
      <selection activeCell="A2" sqref="A2"/>
    </sheetView>
  </sheetViews>
  <sheetFormatPr baseColWidth="10" defaultColWidth="25.140625" defaultRowHeight="24" customHeight="1"/>
  <cols>
    <col min="2" max="2" width="28" style="338" bestFit="1" customWidth="1"/>
  </cols>
  <sheetData>
    <row r="1" spans="2:2" ht="24" customHeight="1">
      <c r="B1" s="339">
        <v>42005</v>
      </c>
    </row>
    <row r="2" spans="2:2" ht="24" customHeight="1">
      <c r="B2" s="340">
        <f>B1+250</f>
        <v>42255</v>
      </c>
    </row>
    <row r="3" spans="2:2" ht="24" customHeight="1">
      <c r="B3" s="340">
        <f t="shared" ref="B3:B11" si="0">B2+30</f>
        <v>42285</v>
      </c>
    </row>
    <row r="4" spans="2:2" ht="24" customHeight="1">
      <c r="B4" s="340">
        <f t="shared" si="0"/>
        <v>42315</v>
      </c>
    </row>
    <row r="5" spans="2:2" ht="24" customHeight="1">
      <c r="B5" s="340">
        <f t="shared" si="0"/>
        <v>42345</v>
      </c>
    </row>
    <row r="6" spans="2:2" ht="24" customHeight="1">
      <c r="B6" s="340">
        <f t="shared" si="0"/>
        <v>42375</v>
      </c>
    </row>
    <row r="7" spans="2:2" ht="24" customHeight="1">
      <c r="B7" s="340">
        <f t="shared" si="0"/>
        <v>42405</v>
      </c>
    </row>
    <row r="8" spans="2:2" ht="24" customHeight="1">
      <c r="B8" s="340">
        <f t="shared" si="0"/>
        <v>42435</v>
      </c>
    </row>
    <row r="9" spans="2:2" ht="24" customHeight="1">
      <c r="B9" s="340">
        <f t="shared" si="0"/>
        <v>42465</v>
      </c>
    </row>
    <row r="10" spans="2:2" ht="24" customHeight="1">
      <c r="B10" s="340">
        <f t="shared" si="0"/>
        <v>42495</v>
      </c>
    </row>
    <row r="11" spans="2:2" ht="24" customHeight="1">
      <c r="B11" s="340">
        <f t="shared" si="0"/>
        <v>42525</v>
      </c>
    </row>
    <row r="12" spans="2:2" ht="24" customHeight="1">
      <c r="B12" s="340"/>
    </row>
    <row r="13" spans="2:2" ht="24" customHeight="1">
      <c r="B13" s="340"/>
    </row>
    <row r="14" spans="2:2" ht="24" customHeight="1">
      <c r="B14" s="340"/>
    </row>
    <row r="15" spans="2:2" ht="24" customHeight="1">
      <c r="B15" s="340"/>
    </row>
    <row r="16" spans="2:2" ht="24" customHeight="1">
      <c r="B16" s="340"/>
    </row>
    <row r="17" spans="2:2" ht="24" customHeight="1">
      <c r="B17" s="340"/>
    </row>
    <row r="18" spans="2:2" ht="24" customHeight="1">
      <c r="B18" s="340"/>
    </row>
    <row r="19" spans="2:2" ht="24" customHeight="1">
      <c r="B19" s="340"/>
    </row>
    <row r="20" spans="2:2" ht="24" customHeight="1">
      <c r="B20" s="340"/>
    </row>
    <row r="21" spans="2:2" ht="24" customHeight="1">
      <c r="B21" s="340"/>
    </row>
    <row r="22" spans="2:2" ht="24" customHeight="1">
      <c r="B22" s="34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B9"/>
  <sheetViews>
    <sheetView workbookViewId="0">
      <selection activeCell="B2" sqref="B2"/>
    </sheetView>
  </sheetViews>
  <sheetFormatPr baseColWidth="10" defaultColWidth="11.42578125" defaultRowHeight="12.75"/>
  <cols>
    <col min="1" max="1" width="11.42578125" style="329"/>
    <col min="2" max="2" width="68.7109375" style="329" bestFit="1" customWidth="1"/>
    <col min="3" max="16384" width="11.42578125" style="329"/>
  </cols>
  <sheetData>
    <row r="2" spans="1:2" ht="26.25" customHeight="1">
      <c r="B2" s="330" t="s">
        <v>223</v>
      </c>
    </row>
    <row r="3" spans="1:2" ht="15">
      <c r="A3" s="329" t="s">
        <v>224</v>
      </c>
      <c r="B3" s="331" t="s">
        <v>225</v>
      </c>
    </row>
    <row r="4" spans="1:2" ht="15">
      <c r="A4" s="329" t="s">
        <v>226</v>
      </c>
      <c r="B4" s="331" t="s">
        <v>227</v>
      </c>
    </row>
    <row r="9" spans="1:2">
      <c r="B9" s="33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Elèves 2016-2017</vt:lpstr>
      <vt:lpstr>Villes</vt:lpstr>
      <vt:lpstr>Rappel</vt:lpstr>
      <vt:lpstr>Vers. mensuels ...</vt:lpstr>
      <vt:lpstr>Vers. mensuels</vt:lpstr>
      <vt:lpstr>Vers. mensuels mineurs</vt:lpstr>
      <vt:lpstr>MOIS</vt:lpstr>
      <vt:lpstr>Formules</vt:lpstr>
      <vt:lpstr>'Elèves 2016-2017'!Zone_d_impression</vt:lpstr>
      <vt:lpstr>'Vers. mensuels'!Zone_d_impression</vt:lpstr>
      <vt:lpstr>'Vers. mensuels ...'!Zone_d_impression</vt:lpstr>
      <vt:lpstr>'Vers. mensuels mineurs'!Zone_d_impression</vt:lpstr>
    </vt:vector>
  </TitlesOfParts>
  <Company>BARMAN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BARMAN</dc:creator>
  <cp:lastModifiedBy>BPA</cp:lastModifiedBy>
  <cp:lastPrinted>2016-04-07T06:27:28Z</cp:lastPrinted>
  <dcterms:created xsi:type="dcterms:W3CDTF">2009-04-17T12:23:37Z</dcterms:created>
  <dcterms:modified xsi:type="dcterms:W3CDTF">2016-09-13T10:32:27Z</dcterms:modified>
</cp:coreProperties>
</file>