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120" yWindow="45" windowWidth="15180" windowHeight="8580" xr2:uid="{00000000-000D-0000-FFFF-FFFF00000000}"/>
  </bookViews>
  <sheets>
    <sheet name="Hannah" sheetId="216" r:id="rId1"/>
  </sheets>
  <externalReferences>
    <externalReference r:id="rId2"/>
  </externalReferences>
  <definedNames>
    <definedName name="_xlnm.Print_Area" localSheetId="0">Hannah!$A$4:$G$52</definedName>
  </definedNames>
  <calcPr calcId="171027"/>
  <fileRecoveryPr autoRecover="0"/>
</workbook>
</file>

<file path=xl/calcChain.xml><?xml version="1.0" encoding="utf-8"?>
<calcChain xmlns="http://schemas.openxmlformats.org/spreadsheetml/2006/main">
  <c r="F7" i="216" l="1"/>
  <c r="F20" i="216"/>
  <c r="F8" i="216"/>
  <c r="F9" i="216"/>
  <c r="F10" i="216"/>
  <c r="F11" i="216"/>
  <c r="F12" i="216"/>
  <c r="F13" i="216"/>
  <c r="F14" i="216"/>
  <c r="F15" i="216"/>
  <c r="F16" i="216"/>
  <c r="F17" i="216"/>
  <c r="F18" i="216"/>
  <c r="F19" i="216"/>
  <c r="F21" i="216"/>
  <c r="F22" i="216"/>
  <c r="F23" i="216"/>
  <c r="F24" i="216"/>
  <c r="F25" i="216"/>
  <c r="F26" i="216"/>
  <c r="G14" i="216"/>
  <c r="G15" i="216"/>
  <c r="G16" i="216"/>
  <c r="G17" i="216"/>
  <c r="G18" i="216"/>
  <c r="G19" i="216"/>
  <c r="G20" i="216"/>
  <c r="G21" i="216"/>
  <c r="G22" i="216"/>
  <c r="G25" i="216"/>
  <c r="G26" i="216"/>
  <c r="G8" i="216" l="1"/>
  <c r="G7" i="216"/>
  <c r="E12" i="216"/>
  <c r="F28" i="216" l="1"/>
  <c r="L2" i="216" s="1"/>
  <c r="B28" i="216"/>
  <c r="A28" i="216" l="1"/>
  <c r="C28" i="216" l="1"/>
  <c r="Q7" i="216" s="1"/>
  <c r="C2" i="216" s="1"/>
  <c r="P2" i="216"/>
  <c r="Q14" i="216" l="1"/>
  <c r="Q17" i="216"/>
  <c r="Q10" i="216"/>
  <c r="Q18" i="216"/>
  <c r="Q11" i="216"/>
  <c r="Q12" i="216"/>
  <c r="Q13" i="216"/>
  <c r="Q15" i="216"/>
  <c r="Q8" i="216"/>
  <c r="Q16" i="216"/>
  <c r="Q9" i="216"/>
  <c r="F29" i="216"/>
  <c r="F5" i="216"/>
  <c r="R7" i="216" l="1"/>
  <c r="E36" i="216" l="1"/>
  <c r="G36" i="216" s="1"/>
  <c r="E34" i="216"/>
  <c r="E33" i="216"/>
  <c r="E32" i="216"/>
  <c r="E31" i="216"/>
  <c r="G31" i="216" s="1"/>
  <c r="G50" i="216"/>
  <c r="G34" i="216"/>
  <c r="G33" i="216"/>
  <c r="G32" i="216"/>
  <c r="E8" i="216" l="1"/>
  <c r="F52" i="216" l="1"/>
  <c r="A52" i="216"/>
  <c r="E50" i="216"/>
  <c r="E49" i="216"/>
  <c r="G49" i="216" s="1"/>
  <c r="E48" i="216"/>
  <c r="G48" i="216" s="1"/>
  <c r="E47" i="216"/>
  <c r="G47" i="216" s="1"/>
  <c r="E46" i="216"/>
  <c r="G46" i="216" s="1"/>
  <c r="E45" i="216"/>
  <c r="G45" i="216" s="1"/>
  <c r="E44" i="216"/>
  <c r="G44" i="216" s="1"/>
  <c r="E43" i="216"/>
  <c r="G43" i="216" s="1"/>
  <c r="E42" i="216"/>
  <c r="G42" i="216" s="1"/>
  <c r="E41" i="216"/>
  <c r="G41" i="216" s="1"/>
  <c r="E40" i="216"/>
  <c r="G40" i="216" s="1"/>
  <c r="E39" i="216"/>
  <c r="G39" i="216" s="1"/>
  <c r="E38" i="216"/>
  <c r="G38" i="216" s="1"/>
  <c r="E37" i="216"/>
  <c r="G37" i="216" s="1"/>
  <c r="E35" i="216"/>
  <c r="G35" i="216" s="1"/>
  <c r="E26" i="216"/>
  <c r="E25" i="216"/>
  <c r="E24" i="216"/>
  <c r="E23" i="216"/>
  <c r="E22" i="216"/>
  <c r="E21" i="216"/>
  <c r="E20" i="216"/>
  <c r="E19" i="216"/>
  <c r="E18" i="216"/>
  <c r="E17" i="216"/>
  <c r="E16" i="216"/>
  <c r="E15" i="216"/>
  <c r="E14" i="216"/>
  <c r="E13" i="216"/>
  <c r="E11" i="216"/>
  <c r="E10" i="216"/>
  <c r="I9" i="216"/>
  <c r="E9" i="216"/>
  <c r="S9" i="216"/>
  <c r="S10" i="216" s="1"/>
  <c r="E7" i="216"/>
  <c r="L3" i="216"/>
  <c r="G11" i="216" l="1"/>
  <c r="G10" i="216"/>
  <c r="G9" i="216"/>
  <c r="G12" i="216"/>
  <c r="G23" i="216"/>
  <c r="G13" i="216"/>
  <c r="G24" i="216"/>
  <c r="R8" i="216"/>
  <c r="E28" i="216"/>
  <c r="E52" i="216"/>
  <c r="P3" i="216"/>
  <c r="N1" i="216" s="1"/>
  <c r="R10" i="216"/>
  <c r="S11" i="216"/>
  <c r="R9" i="216"/>
  <c r="G28" i="216" l="1"/>
  <c r="N2" i="216" s="1"/>
  <c r="J2" i="216"/>
  <c r="J3" i="216"/>
  <c r="G52" i="216"/>
  <c r="N3" i="216" s="1"/>
  <c r="S12" i="216"/>
  <c r="R11" i="216"/>
  <c r="R12" i="216" l="1"/>
  <c r="S13" i="216"/>
  <c r="S14" i="216" l="1"/>
  <c r="R13" i="216"/>
  <c r="R14" i="216" l="1"/>
  <c r="S15" i="216"/>
  <c r="S16" i="216" l="1"/>
  <c r="R15" i="216"/>
  <c r="R16" i="216" l="1"/>
  <c r="S17" i="216"/>
  <c r="S18" i="216" l="1"/>
  <c r="R18" i="216" s="1"/>
  <c r="R17" i="216"/>
  <c r="J1" i="216" l="1"/>
</calcChain>
</file>

<file path=xl/sharedStrings.xml><?xml version="1.0" encoding="utf-8"?>
<sst xmlns="http://schemas.openxmlformats.org/spreadsheetml/2006/main" count="42" uniqueCount="28">
  <si>
    <t>Montant</t>
  </si>
  <si>
    <t>Date cours</t>
  </si>
  <si>
    <t>Solde</t>
  </si>
  <si>
    <t>Description</t>
  </si>
  <si>
    <t>Mn</t>
  </si>
  <si>
    <t>PREMIER SEMESTRE 2017-2018</t>
  </si>
  <si>
    <t>DEUXIEME SEMESTRE 2017-2018</t>
  </si>
  <si>
    <t>Solde S1</t>
  </si>
  <si>
    <t>Total S1</t>
  </si>
  <si>
    <t>Payé S1</t>
  </si>
  <si>
    <t>Cours S1</t>
  </si>
  <si>
    <t>Total 1</t>
  </si>
  <si>
    <t>Payé 1</t>
  </si>
  <si>
    <t>Solde 1</t>
  </si>
  <si>
    <t>Total 2</t>
  </si>
  <si>
    <t>Payé 2</t>
  </si>
  <si>
    <t>Solde 2</t>
  </si>
  <si>
    <t>Total S2</t>
  </si>
  <si>
    <t>Payé S2</t>
  </si>
  <si>
    <t>Solde S2</t>
  </si>
  <si>
    <t>Cours S2</t>
  </si>
  <si>
    <t>Payé</t>
  </si>
  <si>
    <t>Cours</t>
  </si>
  <si>
    <t>Cours de Piano</t>
  </si>
  <si>
    <t>Cours payés</t>
  </si>
  <si>
    <t>Cours à payer</t>
  </si>
  <si>
    <t xml:space="preserve"> =SI(C7=0;"";SOMME($E$7:E7)-SOMME($F$7:F7))</t>
  </si>
  <si>
    <r>
      <t xml:space="preserve"> =SI(ESTNUM(C7);C7*36,5;</t>
    </r>
    <r>
      <rPr>
        <sz val="8"/>
        <color rgb="FF800000"/>
        <rFont val="Arial Unicode MS"/>
        <family val="2"/>
      </rPr>
      <t>""</t>
    </r>
    <r>
      <rPr>
        <sz val="10"/>
        <rFont val="Arial Unicode MS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</si>
</sst>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5" formatCode="[$-F800]dddd\,\ mmmm\ dd\,\ yyyy"/>
    <numFmt numFmtId="166" formatCode="&quot;fr.&quot;\ #,##0.00"/>
    <numFmt numFmtId="171" formatCode="0.00_ ;[Red]\-0.00\ "/>
    <numFmt numFmtId="172" formatCode="&quot;Piano&quot;\ mmm/yy"/>
    <numFmt numFmtId="173" formatCode="dd\-mm\-yy;@"/>
    <numFmt numFmtId="174" formatCode="&quot;Fact. n°&quot;#"/>
    <numFmt numFmtId="175" formatCode="&quot;Paiement &quot;0&quot; cours&quot;"/>
    <numFmt numFmtId="176" formatCode="&quot;fr.&quot;#,##0.00;&quot;fr.&quot;\-#,##0.00;&quot;&quot;\ #,##0.00"/>
    <numFmt numFmtId="177" formatCode="&quot;&quot;#,##0.00;&quot;&quot;\-#,##0.00;&quot;&quot;\ #,##0.00"/>
    <numFmt numFmtId="178" formatCode="&quot;&quot;#,##0;&quot;&quot;\-#,##0;&quot;&quot;\ #,##0"/>
  </numFmts>
  <fonts count="30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 Narrow"/>
      <family val="2"/>
    </font>
    <font>
      <sz val="11"/>
      <name val="Arial Narrow"/>
      <family val="2"/>
    </font>
    <font>
      <i/>
      <sz val="11"/>
      <color rgb="FFACA800"/>
      <name val="Arial Narrow"/>
      <family val="2"/>
    </font>
    <font>
      <sz val="10"/>
      <color theme="0" tint="-0.499984740745262"/>
      <name val="Calibri"/>
      <family val="2"/>
    </font>
    <font>
      <u/>
      <sz val="11"/>
      <color theme="0" tint="-0.499984740745262"/>
      <name val="Calibri"/>
      <family val="2"/>
    </font>
    <font>
      <b/>
      <sz val="12"/>
      <name val="Calibri"/>
      <family val="2"/>
    </font>
    <font>
      <sz val="16"/>
      <color indexed="16"/>
      <name val="Calibri"/>
      <family val="2"/>
      <scheme val="minor"/>
    </font>
    <font>
      <b/>
      <sz val="11"/>
      <name val="Arial Narrow"/>
      <family val="2"/>
    </font>
    <font>
      <b/>
      <sz val="12"/>
      <name val="Calibri"/>
      <family val="2"/>
      <scheme val="minor"/>
    </font>
    <font>
      <u/>
      <sz val="10"/>
      <name val="Arial"/>
      <family val="2"/>
    </font>
    <font>
      <sz val="10"/>
      <name val="Arial"/>
    </font>
    <font>
      <i/>
      <sz val="10"/>
      <color theme="0" tint="-0.49998474074526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7030A0"/>
      <name val="Arial"/>
      <family val="2"/>
    </font>
    <font>
      <b/>
      <sz val="10"/>
      <name val="Arial"/>
      <family val="2"/>
    </font>
    <font>
      <u/>
      <sz val="11"/>
      <color theme="0" tint="-0.499984740745262"/>
      <name val="Times New Roman"/>
      <family val="1"/>
    </font>
    <font>
      <i/>
      <sz val="11"/>
      <color theme="0" tint="-0.34998626667073579"/>
      <name val="Arial Narrow"/>
      <family val="2"/>
    </font>
    <font>
      <i/>
      <u/>
      <sz val="10"/>
      <color theme="0" tint="-0.499984740745262"/>
      <name val="Calibri"/>
      <family val="2"/>
      <scheme val="minor"/>
    </font>
    <font>
      <i/>
      <u/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 Unicode MS"/>
      <family val="2"/>
    </font>
    <font>
      <sz val="8"/>
      <color rgb="FF80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/>
      <diagonal/>
    </border>
    <border>
      <left/>
      <right/>
      <top/>
      <bottom style="hair">
        <color rgb="FF626262"/>
      </bottom>
      <diagonal/>
    </border>
    <border>
      <left style="thin">
        <color rgb="FF626262"/>
      </left>
      <right style="hair">
        <color rgb="FF626262"/>
      </right>
      <top style="thin">
        <color rgb="FF626262"/>
      </top>
      <bottom/>
      <diagonal/>
    </border>
    <border>
      <left/>
      <right style="hair">
        <color rgb="FF626262"/>
      </right>
      <top style="thin">
        <color rgb="FF626262"/>
      </top>
      <bottom/>
      <diagonal/>
    </border>
    <border>
      <left/>
      <right/>
      <top style="hair">
        <color rgb="FF626262"/>
      </top>
      <bottom/>
      <diagonal/>
    </border>
    <border>
      <left/>
      <right style="thin">
        <color rgb="FF626262"/>
      </right>
      <top style="hair">
        <color rgb="FF626262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rgb="FF626262"/>
      </bottom>
      <diagonal/>
    </border>
    <border>
      <left/>
      <right style="hair">
        <color auto="1"/>
      </right>
      <top/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thin">
        <color rgb="FF626262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rgb="FF626262"/>
      </right>
      <top/>
      <bottom style="hair">
        <color auto="1"/>
      </bottom>
      <diagonal/>
    </border>
    <border>
      <left style="thin">
        <color rgb="FF626262"/>
      </left>
      <right style="hair">
        <color rgb="FF626262"/>
      </right>
      <top/>
      <bottom style="hair">
        <color auto="1"/>
      </bottom>
      <diagonal/>
    </border>
    <border>
      <left style="hair">
        <color auto="1"/>
      </left>
      <right style="hair">
        <color rgb="FF626262"/>
      </right>
      <top/>
      <bottom style="hair">
        <color auto="1"/>
      </bottom>
      <diagonal/>
    </border>
    <border>
      <left style="hair">
        <color rgb="FF626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626262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5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2" fontId="5" fillId="2" borderId="2" xfId="0" applyNumberFormat="1" applyFont="1" applyFill="1" applyBorder="1" applyAlignment="1" applyProtection="1">
      <alignment vertical="center"/>
      <protection locked="0"/>
    </xf>
    <xf numFmtId="0" fontId="4" fillId="0" borderId="27" xfId="0" applyFont="1" applyBorder="1" applyProtection="1">
      <protection locked="0"/>
    </xf>
    <xf numFmtId="2" fontId="6" fillId="0" borderId="28" xfId="0" applyNumberFormat="1" applyFont="1" applyBorder="1" applyAlignment="1" applyProtection="1">
      <alignment horizontal="center" vertical="center"/>
    </xf>
    <xf numFmtId="0" fontId="4" fillId="0" borderId="28" xfId="0" applyFont="1" applyBorder="1" applyProtection="1">
      <protection locked="0"/>
    </xf>
    <xf numFmtId="0" fontId="4" fillId="0" borderId="29" xfId="0" applyFont="1" applyBorder="1" applyProtection="1"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  <protection locked="0"/>
    </xf>
    <xf numFmtId="2" fontId="8" fillId="0" borderId="28" xfId="0" applyNumberFormat="1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  <protection locked="0"/>
    </xf>
    <xf numFmtId="176" fontId="8" fillId="0" borderId="28" xfId="0" applyNumberFormat="1" applyFont="1" applyBorder="1" applyAlignment="1" applyProtection="1">
      <alignment horizontal="center" vertical="center"/>
    </xf>
    <xf numFmtId="171" fontId="8" fillId="0" borderId="28" xfId="0" applyNumberFormat="1" applyFont="1" applyBorder="1" applyAlignment="1" applyProtection="1">
      <alignment horizontal="center" vertical="center"/>
    </xf>
    <xf numFmtId="1" fontId="8" fillId="0" borderId="28" xfId="0" applyNumberFormat="1" applyFont="1" applyBorder="1" applyAlignment="1" applyProtection="1">
      <alignment horizontal="center" vertical="center"/>
    </xf>
    <xf numFmtId="0" fontId="7" fillId="0" borderId="29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9" fillId="0" borderId="15" xfId="0" applyFont="1" applyBorder="1" applyAlignment="1" applyProtection="1">
      <alignment horizontal="center" vertical="top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0" fontId="11" fillId="3" borderId="10" xfId="0" applyFont="1" applyFill="1" applyBorder="1" applyAlignment="1" applyProtection="1">
      <alignment horizontal="left" vertical="top" indent="2"/>
      <protection locked="0"/>
    </xf>
    <xf numFmtId="0" fontId="11" fillId="3" borderId="0" xfId="0" applyFont="1" applyFill="1" applyBorder="1" applyAlignment="1" applyProtection="1">
      <alignment vertical="center"/>
      <protection locked="0"/>
    </xf>
    <xf numFmtId="174" fontId="12" fillId="3" borderId="0" xfId="0" applyNumberFormat="1" applyFont="1" applyFill="1" applyBorder="1" applyAlignment="1" applyProtection="1">
      <alignment horizontal="center" vertical="top"/>
    </xf>
    <xf numFmtId="174" fontId="12" fillId="3" borderId="11" xfId="0" applyNumberFormat="1" applyFont="1" applyFill="1" applyBorder="1" applyAlignment="1" applyProtection="1">
      <alignment horizontal="center" vertical="top"/>
    </xf>
    <xf numFmtId="172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 applyProtection="1">
      <alignment horizontal="center" vertical="center"/>
      <protection locked="0"/>
    </xf>
    <xf numFmtId="0" fontId="14" fillId="3" borderId="17" xfId="0" applyFont="1" applyFill="1" applyBorder="1" applyAlignment="1" applyProtection="1">
      <alignment horizontal="center" vertical="center"/>
      <protection locked="0"/>
    </xf>
    <xf numFmtId="17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165" fontId="16" fillId="0" borderId="2" xfId="0" applyNumberFormat="1" applyFont="1" applyBorder="1" applyAlignment="1" applyProtection="1">
      <alignment horizontal="right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  <protection locked="0"/>
    </xf>
    <xf numFmtId="1" fontId="16" fillId="0" borderId="2" xfId="0" applyNumberFormat="1" applyFont="1" applyBorder="1" applyAlignment="1" applyProtection="1">
      <alignment horizontal="center" vertical="center"/>
      <protection locked="0"/>
    </xf>
    <xf numFmtId="4" fontId="16" fillId="0" borderId="2" xfId="0" applyNumberFormat="1" applyFont="1" applyBorder="1" applyAlignment="1" applyProtection="1">
      <alignment horizontal="center" vertical="center"/>
    </xf>
    <xf numFmtId="4" fontId="16" fillId="0" borderId="2" xfId="0" applyNumberFormat="1" applyFont="1" applyBorder="1" applyAlignment="1" applyProtection="1">
      <alignment horizontal="center" vertical="center"/>
      <protection locked="0"/>
    </xf>
    <xf numFmtId="4" fontId="17" fillId="0" borderId="3" xfId="0" applyNumberFormat="1" applyFont="1" applyBorder="1" applyAlignment="1" applyProtection="1">
      <alignment horizontal="center" vertical="center"/>
    </xf>
    <xf numFmtId="4" fontId="4" fillId="0" borderId="0" xfId="0" applyNumberFormat="1" applyFont="1" applyProtection="1"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178" fontId="19" fillId="0" borderId="12" xfId="0" applyNumberFormat="1" applyFont="1" applyBorder="1" applyAlignment="1" applyProtection="1">
      <alignment horizontal="center" vertical="center"/>
    </xf>
    <xf numFmtId="17" fontId="13" fillId="0" borderId="12" xfId="0" applyNumberFormat="1" applyFont="1" applyBorder="1" applyAlignment="1" applyProtection="1">
      <alignment horizontal="left" vertical="center"/>
    </xf>
    <xf numFmtId="173" fontId="13" fillId="0" borderId="12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173" fontId="13" fillId="0" borderId="12" xfId="0" applyNumberFormat="1" applyFont="1" applyBorder="1" applyAlignment="1" applyProtection="1">
      <alignment horizontal="center" vertical="center"/>
    </xf>
    <xf numFmtId="166" fontId="10" fillId="0" borderId="0" xfId="0" applyNumberFormat="1" applyFont="1" applyAlignment="1" applyProtection="1">
      <alignment horizontal="center" vertical="center"/>
    </xf>
    <xf numFmtId="166" fontId="21" fillId="0" borderId="0" xfId="0" applyNumberFormat="1" applyFont="1" applyAlignment="1" applyProtection="1">
      <alignment horizontal="center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</xf>
    <xf numFmtId="165" fontId="17" fillId="0" borderId="2" xfId="0" applyNumberFormat="1" applyFont="1" applyBorder="1" applyAlignment="1" applyProtection="1">
      <alignment horizontal="right" vertical="center"/>
      <protection locked="0"/>
    </xf>
    <xf numFmtId="175" fontId="17" fillId="0" borderId="2" xfId="0" applyNumberFormat="1" applyFont="1" applyBorder="1" applyAlignment="1" applyProtection="1">
      <alignment horizontal="left" vertical="center" indent="2"/>
      <protection locked="0"/>
    </xf>
    <xf numFmtId="1" fontId="17" fillId="0" borderId="2" xfId="0" applyNumberFormat="1" applyFont="1" applyBorder="1" applyAlignment="1" applyProtection="1">
      <alignment horizontal="center" vertical="center"/>
      <protection locked="0"/>
    </xf>
    <xf numFmtId="4" fontId="17" fillId="0" borderId="2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4" fontId="16" fillId="0" borderId="4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22" fillId="2" borderId="24" xfId="0" applyFont="1" applyFill="1" applyBorder="1" applyAlignment="1" applyProtection="1">
      <alignment horizontal="center" vertical="center"/>
      <protection locked="0"/>
    </xf>
    <xf numFmtId="1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23" fillId="2" borderId="6" xfId="0" applyNumberFormat="1" applyFont="1" applyFill="1" applyBorder="1" applyAlignment="1" applyProtection="1">
      <alignment horizontal="center" vertical="center"/>
      <protection locked="0"/>
    </xf>
    <xf numFmtId="4" fontId="22" fillId="2" borderId="7" xfId="0" applyNumberFormat="1" applyFont="1" applyFill="1" applyBorder="1" applyAlignment="1" applyProtection="1">
      <alignment horizontal="center" vertical="center"/>
      <protection locked="0"/>
    </xf>
    <xf numFmtId="4" fontId="22" fillId="2" borderId="18" xfId="0" applyNumberFormat="1" applyFont="1" applyFill="1" applyBorder="1" applyAlignment="1" applyProtection="1">
      <alignment horizontal="center" vertical="center"/>
      <protection locked="0"/>
    </xf>
    <xf numFmtId="178" fontId="24" fillId="2" borderId="26" xfId="0" applyNumberFormat="1" applyFont="1" applyFill="1" applyBorder="1" applyAlignment="1" applyProtection="1">
      <alignment horizontal="center" vertical="center"/>
    </xf>
    <xf numFmtId="178" fontId="25" fillId="2" borderId="30" xfId="0" applyNumberFormat="1" applyFont="1" applyFill="1" applyBorder="1" applyAlignment="1" applyProtection="1">
      <alignment horizontal="center" vertical="center"/>
    </xf>
    <xf numFmtId="178" fontId="25" fillId="2" borderId="26" xfId="0" applyNumberFormat="1" applyFont="1" applyFill="1" applyBorder="1" applyAlignment="1" applyProtection="1">
      <alignment horizontal="center" vertical="center"/>
    </xf>
    <xf numFmtId="1" fontId="26" fillId="2" borderId="20" xfId="0" applyNumberFormat="1" applyFont="1" applyFill="1" applyBorder="1" applyAlignment="1" applyProtection="1">
      <alignment horizontal="center" vertical="center"/>
      <protection locked="0"/>
    </xf>
    <xf numFmtId="177" fontId="24" fillId="2" borderId="21" xfId="0" applyNumberFormat="1" applyFont="1" applyFill="1" applyBorder="1" applyAlignment="1" applyProtection="1">
      <alignment horizontal="center" vertical="center"/>
    </xf>
    <xf numFmtId="177" fontId="24" fillId="2" borderId="22" xfId="0" applyNumberFormat="1" applyFont="1" applyFill="1" applyBorder="1" applyAlignment="1" applyProtection="1">
      <alignment horizontal="center" vertical="center"/>
    </xf>
    <xf numFmtId="177" fontId="27" fillId="2" borderId="23" xfId="0" applyNumberFormat="1" applyFont="1" applyFill="1" applyBorder="1" applyAlignment="1" applyProtection="1">
      <alignment horizontal="center" vertical="center"/>
    </xf>
    <xf numFmtId="165" fontId="16" fillId="2" borderId="8" xfId="0" applyNumberFormat="1" applyFont="1" applyFill="1" applyBorder="1" applyAlignment="1" applyProtection="1">
      <alignment horizontal="right" vertical="center"/>
      <protection locked="0"/>
    </xf>
    <xf numFmtId="165" fontId="16" fillId="2" borderId="8" xfId="0" applyNumberFormat="1" applyFont="1" applyFill="1" applyBorder="1" applyAlignment="1" applyProtection="1">
      <alignment horizontal="left" vertical="center" indent="2"/>
      <protection locked="0"/>
    </xf>
    <xf numFmtId="4" fontId="22" fillId="2" borderId="6" xfId="0" applyNumberFormat="1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</xf>
    <xf numFmtId="165" fontId="26" fillId="2" borderId="19" xfId="0" applyNumberFormat="1" applyFont="1" applyFill="1" applyBorder="1" applyAlignment="1" applyProtection="1">
      <alignment horizontal="right" vertical="center"/>
      <protection locked="0"/>
    </xf>
    <xf numFmtId="165" fontId="26" fillId="2" borderId="19" xfId="0" applyNumberFormat="1" applyFont="1" applyFill="1" applyBorder="1" applyAlignment="1" applyProtection="1">
      <alignment horizontal="left" vertical="center" indent="2"/>
      <protection locked="0"/>
    </xf>
    <xf numFmtId="4" fontId="24" fillId="2" borderId="21" xfId="0" applyNumberFormat="1" applyFont="1" applyFill="1" applyBorder="1" applyAlignment="1" applyProtection="1">
      <alignment horizontal="center" vertical="center"/>
    </xf>
    <xf numFmtId="4" fontId="24" fillId="2" borderId="22" xfId="0" applyNumberFormat="1" applyFont="1" applyFill="1" applyBorder="1" applyAlignment="1" applyProtection="1">
      <alignment horizontal="center" vertical="center"/>
    </xf>
    <xf numFmtId="4" fontId="27" fillId="2" borderId="23" xfId="0" applyNumberFormat="1" applyFont="1" applyFill="1" applyBorder="1" applyAlignment="1" applyProtection="1">
      <alignment horizontal="center" vertical="center"/>
    </xf>
    <xf numFmtId="0" fontId="28" fillId="0" borderId="0" xfId="0" applyFont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000000"/>
      <color rgb="FFACA800"/>
      <color rgb="FFFFFFFF"/>
      <color rgb="FFFFFFDD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ave%20BPA%2023.3.06\BPA\Ecole\2017%20-%202018\El&#232;ves%20201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èves 2017-2018"/>
      <sheetName val="S1"/>
      <sheetName val="BV 1"/>
      <sheetName val="Mensuel S1"/>
      <sheetName val="S2"/>
      <sheetName val="BV 2"/>
      <sheetName val="Mensuel S2"/>
      <sheetName val="SOLDES"/>
      <sheetName val="Horaires 17-18"/>
      <sheetName val="Inscriptions"/>
      <sheetName val="Inscriptions chant"/>
      <sheetName val="Convo 17-18"/>
      <sheetName val="CA 17-18"/>
      <sheetName val="Attestation"/>
      <sheetName val="A facturer"/>
      <sheetName val="Villes"/>
      <sheetName val="Formules"/>
    </sheetNames>
    <sheetDataSet>
      <sheetData sheetId="0">
        <row r="12">
          <cell r="T12">
            <v>17019</v>
          </cell>
        </row>
        <row r="70">
          <cell r="T70">
            <v>17044</v>
          </cell>
          <cell r="BP70">
            <v>17246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4E92-92D8-4FC7-8144-C2748F83F53D}">
  <sheetPr codeName="Feuil2"/>
  <dimension ref="A1:V52"/>
  <sheetViews>
    <sheetView showGridLines="0" showZeros="0" tabSelected="1" zoomScaleNormal="100" workbookViewId="0">
      <pane ySplit="3" topLeftCell="A4" activePane="bottomLeft" state="frozen"/>
      <selection activeCell="F7" sqref="F7"/>
      <selection pane="bottomLeft" activeCell="J15" sqref="J15"/>
    </sheetView>
  </sheetViews>
  <sheetFormatPr baseColWidth="10" defaultColWidth="4" defaultRowHeight="16.5" x14ac:dyDescent="0.3"/>
  <cols>
    <col min="1" max="1" width="7.28515625" style="1" customWidth="1"/>
    <col min="2" max="2" width="25" style="2" bestFit="1" customWidth="1"/>
    <col min="3" max="3" width="30.140625" style="3" customWidth="1"/>
    <col min="4" max="4" width="8.140625" style="3" customWidth="1"/>
    <col min="5" max="7" width="9.140625" style="4" customWidth="1"/>
    <col min="8" max="8" width="5.28515625" style="2" bestFit="1" customWidth="1"/>
    <col min="9" max="11" width="8" style="2" customWidth="1"/>
    <col min="12" max="12" width="9.42578125" style="2" bestFit="1" customWidth="1"/>
    <col min="13" max="16" width="8" style="2" customWidth="1"/>
    <col min="17" max="17" width="4.42578125" style="2" customWidth="1"/>
    <col min="18" max="18" width="16" style="2" customWidth="1"/>
    <col min="19" max="19" width="12.28515625" style="2" customWidth="1"/>
    <col min="20" max="20" width="20.7109375" style="2" customWidth="1"/>
    <col min="21" max="21" width="11.42578125" style="2" customWidth="1"/>
    <col min="22" max="31" width="5.7109375" style="2" customWidth="1"/>
    <col min="32" max="16384" width="4" style="2"/>
  </cols>
  <sheetData>
    <row r="1" spans="1:22" x14ac:dyDescent="0.3">
      <c r="H1" s="5">
        <v>1.2166666669999999</v>
      </c>
      <c r="I1" s="6"/>
      <c r="J1" s="7">
        <f>P2*36.5</f>
        <v>292</v>
      </c>
      <c r="K1" s="8"/>
      <c r="L1" s="8"/>
      <c r="M1" s="8"/>
      <c r="N1" s="7">
        <f>P3*36.5</f>
        <v>0</v>
      </c>
      <c r="O1" s="8"/>
      <c r="P1" s="8"/>
      <c r="Q1" s="9"/>
    </row>
    <row r="2" spans="1:22" ht="24" customHeight="1" x14ac:dyDescent="0.3">
      <c r="B2" s="10">
        <v>1</v>
      </c>
      <c r="C2" s="11" t="str">
        <f>VLOOKUP(B2,P7:S18,3) &amp; ", "&amp; (VLOOKUP(B2,P7:S18,2)) &amp; " cours"</f>
        <v>Septembre 2017, 4 cours</v>
      </c>
      <c r="I2" s="12" t="s">
        <v>8</v>
      </c>
      <c r="J2" s="13">
        <f>E28</f>
        <v>237.25000006499999</v>
      </c>
      <c r="K2" s="14" t="s">
        <v>9</v>
      </c>
      <c r="L2" s="15">
        <f>F28</f>
        <v>146</v>
      </c>
      <c r="M2" s="14" t="s">
        <v>7</v>
      </c>
      <c r="N2" s="16">
        <f>G28</f>
        <v>91.250000064999995</v>
      </c>
      <c r="O2" s="14" t="s">
        <v>10</v>
      </c>
      <c r="P2" s="17">
        <f>A28</f>
        <v>8</v>
      </c>
      <c r="Q2" s="18"/>
    </row>
    <row r="3" spans="1:22" ht="24" customHeight="1" x14ac:dyDescent="0.3">
      <c r="B3" s="4"/>
      <c r="I3" s="12" t="s">
        <v>17</v>
      </c>
      <c r="J3" s="13">
        <f>E52</f>
        <v>0</v>
      </c>
      <c r="K3" s="14" t="s">
        <v>18</v>
      </c>
      <c r="L3" s="13">
        <f>F52</f>
        <v>0</v>
      </c>
      <c r="M3" s="14" t="s">
        <v>19</v>
      </c>
      <c r="N3" s="16">
        <f>G52</f>
        <v>0</v>
      </c>
      <c r="O3" s="14" t="s">
        <v>20</v>
      </c>
      <c r="P3" s="17">
        <f>A52</f>
        <v>0</v>
      </c>
      <c r="Q3" s="18"/>
    </row>
    <row r="4" spans="1:22" s="24" customFormat="1" ht="33" customHeight="1" x14ac:dyDescent="0.2">
      <c r="A4" s="19"/>
      <c r="B4" s="20"/>
      <c r="C4" s="20"/>
      <c r="D4" s="20"/>
      <c r="E4" s="20"/>
      <c r="F4" s="20"/>
      <c r="G4" s="21"/>
      <c r="H4" s="22"/>
      <c r="I4" s="23"/>
      <c r="K4" s="23"/>
      <c r="L4" s="25"/>
      <c r="M4" s="23"/>
      <c r="O4" s="23"/>
      <c r="P4" s="26"/>
    </row>
    <row r="5" spans="1:22" ht="24" customHeight="1" x14ac:dyDescent="0.3">
      <c r="A5" s="27" t="s">
        <v>5</v>
      </c>
      <c r="B5" s="28"/>
      <c r="C5" s="28"/>
      <c r="D5" s="28"/>
      <c r="E5" s="28"/>
      <c r="F5" s="29">
        <f>'[1]Elèves 2017-2018'!$T$70</f>
        <v>17044</v>
      </c>
      <c r="G5" s="30"/>
      <c r="T5" s="31"/>
      <c r="U5" s="32"/>
      <c r="V5" s="33"/>
    </row>
    <row r="6" spans="1:22" ht="10.5" customHeight="1" x14ac:dyDescent="0.3">
      <c r="A6" s="34" t="s">
        <v>22</v>
      </c>
      <c r="B6" s="35" t="s">
        <v>1</v>
      </c>
      <c r="C6" s="35" t="s">
        <v>3</v>
      </c>
      <c r="D6" s="35" t="s">
        <v>4</v>
      </c>
      <c r="E6" s="35" t="s">
        <v>0</v>
      </c>
      <c r="F6" s="35" t="s">
        <v>21</v>
      </c>
      <c r="G6" s="36" t="s">
        <v>2</v>
      </c>
      <c r="T6" s="37"/>
      <c r="U6" s="38"/>
      <c r="V6" s="33"/>
    </row>
    <row r="7" spans="1:22" ht="15" customHeight="1" x14ac:dyDescent="0.3">
      <c r="A7" s="39">
        <v>1</v>
      </c>
      <c r="B7" s="40">
        <v>42985</v>
      </c>
      <c r="C7" s="41" t="s">
        <v>23</v>
      </c>
      <c r="D7" s="42">
        <v>30</v>
      </c>
      <c r="E7" s="43">
        <f t="shared" ref="E7:E26" si="0">D7*$H$1</f>
        <v>36.500000010000001</v>
      </c>
      <c r="F7" s="43" t="b">
        <f>IF(ISNUMBER(C7),C7*36.5)</f>
        <v>0</v>
      </c>
      <c r="G7" s="45">
        <f>IF(C7=0,"",SUM($E$7:E7)-SUM($F$7:F7))</f>
        <v>36.500000010000001</v>
      </c>
      <c r="L7" s="46"/>
      <c r="P7" s="47">
        <v>1</v>
      </c>
      <c r="Q7" s="48">
        <f>$C$28</f>
        <v>4</v>
      </c>
      <c r="R7" s="49" t="str">
        <f>PROPER(TEXT(S7,"mmmm aaaa"))</f>
        <v>Septembre 2017</v>
      </c>
      <c r="S7" s="50">
        <v>42979</v>
      </c>
      <c r="V7" s="33"/>
    </row>
    <row r="8" spans="1:22" ht="15" customHeight="1" x14ac:dyDescent="0.3">
      <c r="A8" s="39">
        <v>1</v>
      </c>
      <c r="B8" s="40">
        <v>42992</v>
      </c>
      <c r="C8" s="41" t="s">
        <v>23</v>
      </c>
      <c r="D8" s="42">
        <v>30</v>
      </c>
      <c r="E8" s="43">
        <f t="shared" si="0"/>
        <v>36.500000010000001</v>
      </c>
      <c r="F8" s="43" t="b">
        <f t="shared" ref="F8:F26" si="1">IF(ISNUMBER(C8),C8*36.5)</f>
        <v>0</v>
      </c>
      <c r="G8" s="45">
        <f>IF(C8=0,"",SUM($E$7:E8)-SUM($F$7:F8))</f>
        <v>73.000000020000002</v>
      </c>
      <c r="I8" s="51"/>
      <c r="P8" s="47">
        <v>2</v>
      </c>
      <c r="Q8" s="48">
        <f t="shared" ref="Q8:Q18" si="2">$C$28</f>
        <v>4</v>
      </c>
      <c r="R8" s="49" t="str">
        <f t="shared" ref="R8:R10" si="3">PROPER(TEXT(S8,"mmmm aaaa"))</f>
        <v>Octobre 2017</v>
      </c>
      <c r="S8" s="52">
        <v>43009</v>
      </c>
      <c r="V8" s="33"/>
    </row>
    <row r="9" spans="1:22" ht="15" customHeight="1" x14ac:dyDescent="0.3">
      <c r="A9" s="39">
        <v>1</v>
      </c>
      <c r="B9" s="40">
        <v>42999</v>
      </c>
      <c r="C9" s="41" t="s">
        <v>23</v>
      </c>
      <c r="D9" s="42">
        <v>30</v>
      </c>
      <c r="E9" s="43">
        <f t="shared" si="0"/>
        <v>36.500000010000001</v>
      </c>
      <c r="F9" s="43" t="b">
        <f t="shared" si="1"/>
        <v>0</v>
      </c>
      <c r="G9" s="45">
        <f>IF(C9=0,"",SUM($E$7:E9)-SUM($F$7:F9))</f>
        <v>109.50000003</v>
      </c>
      <c r="I9" s="53">
        <f>E69</f>
        <v>0</v>
      </c>
      <c r="K9" s="54"/>
      <c r="P9" s="47">
        <v>3</v>
      </c>
      <c r="Q9" s="48">
        <f t="shared" si="2"/>
        <v>4</v>
      </c>
      <c r="R9" s="49" t="str">
        <f t="shared" si="3"/>
        <v>Novembre 2017</v>
      </c>
      <c r="S9" s="52">
        <f>S8+31</f>
        <v>43040</v>
      </c>
      <c r="V9" s="33"/>
    </row>
    <row r="10" spans="1:22" ht="15" customHeight="1" x14ac:dyDescent="0.3">
      <c r="A10" s="39">
        <v>1</v>
      </c>
      <c r="B10" s="40">
        <v>43006</v>
      </c>
      <c r="C10" s="41" t="s">
        <v>23</v>
      </c>
      <c r="D10" s="42">
        <v>30</v>
      </c>
      <c r="E10" s="43">
        <f t="shared" si="0"/>
        <v>36.500000010000001</v>
      </c>
      <c r="F10" s="43" t="b">
        <f t="shared" si="1"/>
        <v>0</v>
      </c>
      <c r="G10" s="45">
        <f>IF(C10=0,"",SUM($E$7:E10)-SUM($F$7:F10))</f>
        <v>146.00000004</v>
      </c>
      <c r="P10" s="47">
        <v>4</v>
      </c>
      <c r="Q10" s="48">
        <f t="shared" si="2"/>
        <v>4</v>
      </c>
      <c r="R10" s="49" t="str">
        <f t="shared" si="3"/>
        <v>Décembre 2017</v>
      </c>
      <c r="S10" s="52">
        <f>S9+30</f>
        <v>43070</v>
      </c>
      <c r="V10" s="33"/>
    </row>
    <row r="11" spans="1:22" ht="15" customHeight="1" x14ac:dyDescent="0.3">
      <c r="A11" s="39">
        <v>1</v>
      </c>
      <c r="B11" s="40">
        <v>43012</v>
      </c>
      <c r="C11" s="41" t="s">
        <v>23</v>
      </c>
      <c r="D11" s="42">
        <v>30</v>
      </c>
      <c r="E11" s="43">
        <f t="shared" si="0"/>
        <v>36.500000010000001</v>
      </c>
      <c r="F11" s="43" t="b">
        <f t="shared" si="1"/>
        <v>0</v>
      </c>
      <c r="G11" s="45">
        <f>IF(C11=0,"",SUM($E$7:E11)-SUM($F$7:F11))</f>
        <v>182.50000005000001</v>
      </c>
      <c r="P11" s="47">
        <v>5</v>
      </c>
      <c r="Q11" s="48">
        <f t="shared" si="2"/>
        <v>4</v>
      </c>
      <c r="R11" s="49" t="str">
        <f t="shared" ref="R11:R18" si="4">PROPER(TEXT(S11,"mmmm aaaa"))</f>
        <v>Janvier 2018</v>
      </c>
      <c r="S11" s="52">
        <f t="shared" ref="S11:S18" si="5">S10+31</f>
        <v>43101</v>
      </c>
    </row>
    <row r="12" spans="1:22" ht="15" customHeight="1" x14ac:dyDescent="0.3">
      <c r="A12" s="39">
        <v>1</v>
      </c>
      <c r="B12" s="40">
        <v>43018</v>
      </c>
      <c r="C12" s="41" t="s">
        <v>23</v>
      </c>
      <c r="D12" s="42">
        <v>45</v>
      </c>
      <c r="E12" s="43">
        <f t="shared" si="0"/>
        <v>54.750000014999998</v>
      </c>
      <c r="F12" s="43" t="b">
        <f t="shared" si="1"/>
        <v>0</v>
      </c>
      <c r="G12" s="45">
        <f>IF(C12=0,"",SUM($E$7:E12)-SUM($F$7:F12))</f>
        <v>237.25000006499999</v>
      </c>
      <c r="P12" s="47">
        <v>6</v>
      </c>
      <c r="Q12" s="48">
        <f t="shared" si="2"/>
        <v>4</v>
      </c>
      <c r="R12" s="49" t="str">
        <f t="shared" si="4"/>
        <v>Février 2018</v>
      </c>
      <c r="S12" s="52">
        <f t="shared" si="5"/>
        <v>43132</v>
      </c>
    </row>
    <row r="13" spans="1:22" ht="15" customHeight="1" x14ac:dyDescent="0.3">
      <c r="A13" s="39">
        <v>1</v>
      </c>
      <c r="B13" s="40">
        <v>43019</v>
      </c>
      <c r="C13" s="41">
        <v>1</v>
      </c>
      <c r="D13" s="42"/>
      <c r="E13" s="43">
        <f t="shared" si="0"/>
        <v>0</v>
      </c>
      <c r="F13" s="43">
        <f t="shared" si="1"/>
        <v>36.5</v>
      </c>
      <c r="G13" s="45">
        <f>IF(C13=0,"",SUM($E$7:E13)-SUM($F$7:F13))</f>
        <v>200.75000006499999</v>
      </c>
      <c r="P13" s="47">
        <v>7</v>
      </c>
      <c r="Q13" s="48">
        <f t="shared" si="2"/>
        <v>4</v>
      </c>
      <c r="R13" s="49" t="str">
        <f t="shared" si="4"/>
        <v>Mars 2018</v>
      </c>
      <c r="S13" s="52">
        <f t="shared" si="5"/>
        <v>43163</v>
      </c>
    </row>
    <row r="14" spans="1:22" ht="15" customHeight="1" x14ac:dyDescent="0.3">
      <c r="A14" s="39">
        <v>1</v>
      </c>
      <c r="B14" s="56"/>
      <c r="C14" s="57"/>
      <c r="D14" s="58"/>
      <c r="E14" s="43">
        <f t="shared" si="0"/>
        <v>0</v>
      </c>
      <c r="F14" s="43" t="b">
        <f t="shared" si="1"/>
        <v>0</v>
      </c>
      <c r="G14" s="45" t="str">
        <f>IF(C14=0,"",SUM($E$7:E14)-SUM($F$7:F14))</f>
        <v/>
      </c>
      <c r="P14" s="47">
        <v>8</v>
      </c>
      <c r="Q14" s="48">
        <f t="shared" si="2"/>
        <v>4</v>
      </c>
      <c r="R14" s="49" t="str">
        <f t="shared" si="4"/>
        <v>Avril 2018</v>
      </c>
      <c r="S14" s="52">
        <f t="shared" si="5"/>
        <v>43194</v>
      </c>
    </row>
    <row r="15" spans="1:22" ht="15" customHeight="1" x14ac:dyDescent="0.3">
      <c r="A15" s="39"/>
      <c r="B15" s="40"/>
      <c r="C15" s="41"/>
      <c r="D15" s="42"/>
      <c r="E15" s="43">
        <f t="shared" si="0"/>
        <v>0</v>
      </c>
      <c r="F15" s="43" t="b">
        <f t="shared" si="1"/>
        <v>0</v>
      </c>
      <c r="G15" s="45" t="str">
        <f>IF(C15=0,"",SUM($E$7:E15)-SUM($F$7:F15))</f>
        <v/>
      </c>
      <c r="P15" s="47">
        <v>9</v>
      </c>
      <c r="Q15" s="48">
        <f t="shared" si="2"/>
        <v>4</v>
      </c>
      <c r="R15" s="49" t="str">
        <f t="shared" si="4"/>
        <v>Mai 2018</v>
      </c>
      <c r="S15" s="52">
        <f t="shared" si="5"/>
        <v>43225</v>
      </c>
    </row>
    <row r="16" spans="1:22" ht="15" customHeight="1" x14ac:dyDescent="0.3">
      <c r="A16" s="39"/>
      <c r="B16" s="40"/>
      <c r="C16" s="41"/>
      <c r="D16" s="42"/>
      <c r="E16" s="43">
        <f t="shared" si="0"/>
        <v>0</v>
      </c>
      <c r="F16" s="43" t="b">
        <f t="shared" si="1"/>
        <v>0</v>
      </c>
      <c r="G16" s="45" t="str">
        <f>IF(C16=0,"",SUM($E$7:E16)-SUM($F$7:F16))</f>
        <v/>
      </c>
      <c r="P16" s="47">
        <v>10</v>
      </c>
      <c r="Q16" s="48">
        <f t="shared" si="2"/>
        <v>4</v>
      </c>
      <c r="R16" s="49" t="str">
        <f t="shared" si="4"/>
        <v>Juin 2018</v>
      </c>
      <c r="S16" s="52">
        <f t="shared" si="5"/>
        <v>43256</v>
      </c>
    </row>
    <row r="17" spans="1:20" ht="15" customHeight="1" x14ac:dyDescent="0.3">
      <c r="A17" s="39"/>
      <c r="B17" s="40"/>
      <c r="C17" s="41"/>
      <c r="D17" s="42"/>
      <c r="E17" s="43">
        <f t="shared" si="0"/>
        <v>0</v>
      </c>
      <c r="F17" s="43" t="b">
        <f t="shared" si="1"/>
        <v>0</v>
      </c>
      <c r="G17" s="45" t="str">
        <f>IF(C17=0,"",SUM($E$7:E17)-SUM($F$7:F17))</f>
        <v/>
      </c>
      <c r="P17" s="47">
        <v>11</v>
      </c>
      <c r="Q17" s="48">
        <f t="shared" si="2"/>
        <v>4</v>
      </c>
      <c r="R17" s="49" t="str">
        <f t="shared" si="4"/>
        <v>Juillet 2018</v>
      </c>
      <c r="S17" s="52">
        <f t="shared" si="5"/>
        <v>43287</v>
      </c>
    </row>
    <row r="18" spans="1:20" ht="15" customHeight="1" x14ac:dyDescent="0.3">
      <c r="A18" s="39"/>
      <c r="B18" s="40"/>
      <c r="C18" s="41"/>
      <c r="D18" s="42"/>
      <c r="E18" s="43">
        <f t="shared" si="0"/>
        <v>0</v>
      </c>
      <c r="F18" s="43" t="b">
        <f t="shared" si="1"/>
        <v>0</v>
      </c>
      <c r="G18" s="45" t="str">
        <f>IF(C18=0,"",SUM($E$7:E18)-SUM($F$7:F18))</f>
        <v/>
      </c>
      <c r="P18" s="47">
        <v>12</v>
      </c>
      <c r="Q18" s="48">
        <f t="shared" si="2"/>
        <v>4</v>
      </c>
      <c r="R18" s="49" t="str">
        <f t="shared" si="4"/>
        <v>Août 2018</v>
      </c>
      <c r="S18" s="52">
        <f t="shared" si="5"/>
        <v>43318</v>
      </c>
    </row>
    <row r="19" spans="1:20" ht="15" customHeight="1" x14ac:dyDescent="0.3">
      <c r="A19" s="39"/>
      <c r="B19" s="40"/>
      <c r="C19" s="41"/>
      <c r="D19" s="42"/>
      <c r="E19" s="43">
        <f t="shared" si="0"/>
        <v>0</v>
      </c>
      <c r="F19" s="43" t="b">
        <f t="shared" si="1"/>
        <v>0</v>
      </c>
      <c r="G19" s="45" t="str">
        <f>IF(C19=0,"",SUM($E$7:E19)-SUM($F$7:F19))</f>
        <v/>
      </c>
      <c r="N19" s="60"/>
    </row>
    <row r="20" spans="1:20" ht="15" customHeight="1" x14ac:dyDescent="0.3">
      <c r="A20" s="39"/>
      <c r="B20" s="40"/>
      <c r="C20" s="41"/>
      <c r="D20" s="42"/>
      <c r="E20" s="43">
        <f t="shared" si="0"/>
        <v>0</v>
      </c>
      <c r="F20" s="43" t="b">
        <f>IF(ISNUMBER(C20),C20*36.5)</f>
        <v>0</v>
      </c>
      <c r="G20" s="45" t="str">
        <f>IF(C20=0,"",SUM($E$7:E20)-SUM($F$7:F20))</f>
        <v/>
      </c>
      <c r="I20" s="84" t="s">
        <v>27</v>
      </c>
      <c r="K20" s="60"/>
      <c r="L20" s="60"/>
    </row>
    <row r="21" spans="1:20" ht="15" customHeight="1" x14ac:dyDescent="0.3">
      <c r="A21" s="39"/>
      <c r="B21" s="40"/>
      <c r="C21" s="41"/>
      <c r="D21" s="42"/>
      <c r="E21" s="43">
        <f t="shared" si="0"/>
        <v>0</v>
      </c>
      <c r="F21" s="43" t="b">
        <f t="shared" si="1"/>
        <v>0</v>
      </c>
      <c r="G21" s="45" t="str">
        <f>IF(C21=0,"",SUM($E$7:E21)-SUM($F$7:F21))</f>
        <v/>
      </c>
      <c r="K21" s="60"/>
    </row>
    <row r="22" spans="1:20" ht="15" customHeight="1" x14ac:dyDescent="0.3">
      <c r="A22" s="39"/>
      <c r="B22" s="40"/>
      <c r="C22" s="41"/>
      <c r="D22" s="42"/>
      <c r="E22" s="43">
        <f t="shared" si="0"/>
        <v>0</v>
      </c>
      <c r="F22" s="43" t="b">
        <f t="shared" si="1"/>
        <v>0</v>
      </c>
      <c r="G22" s="45" t="str">
        <f>IF(C22=0,"",SUM($E$7:E22)-SUM($F$7:F22))</f>
        <v/>
      </c>
      <c r="I22" s="2" t="s">
        <v>26</v>
      </c>
    </row>
    <row r="23" spans="1:20" ht="15" customHeight="1" x14ac:dyDescent="0.3">
      <c r="A23" s="39"/>
      <c r="B23" s="40"/>
      <c r="C23" s="55">
        <v>2</v>
      </c>
      <c r="D23" s="42"/>
      <c r="E23" s="43">
        <f t="shared" si="0"/>
        <v>0</v>
      </c>
      <c r="F23" s="43">
        <f t="shared" si="1"/>
        <v>73</v>
      </c>
      <c r="G23" s="45">
        <f>IF(C23=0,"",SUM($E$7:E23)-SUM($F$7:F23))</f>
        <v>127.75000006499999</v>
      </c>
    </row>
    <row r="24" spans="1:20" ht="15" customHeight="1" x14ac:dyDescent="0.3">
      <c r="A24" s="39"/>
      <c r="B24" s="40"/>
      <c r="C24" s="41">
        <v>1</v>
      </c>
      <c r="D24" s="42"/>
      <c r="E24" s="43">
        <f t="shared" si="0"/>
        <v>0</v>
      </c>
      <c r="F24" s="43">
        <f t="shared" si="1"/>
        <v>36.5</v>
      </c>
      <c r="G24" s="45">
        <f>IF(C24=0,"",SUM($E$7:E24)-SUM($F$7:F24))</f>
        <v>91.250000064999995</v>
      </c>
    </row>
    <row r="25" spans="1:20" ht="15" customHeight="1" x14ac:dyDescent="0.3">
      <c r="A25" s="39"/>
      <c r="B25" s="40"/>
      <c r="C25" s="41"/>
      <c r="D25" s="42"/>
      <c r="E25" s="43">
        <f t="shared" si="0"/>
        <v>0</v>
      </c>
      <c r="F25" s="43" t="b">
        <f t="shared" si="1"/>
        <v>0</v>
      </c>
      <c r="G25" s="45" t="str">
        <f>IF(C25=0,"",SUM($E$7:E25)-SUM($F$7:F25))</f>
        <v/>
      </c>
    </row>
    <row r="26" spans="1:20" ht="15" customHeight="1" x14ac:dyDescent="0.3">
      <c r="A26" s="39"/>
      <c r="B26" s="40"/>
      <c r="C26" s="41"/>
      <c r="D26" s="42"/>
      <c r="E26" s="61">
        <f t="shared" si="0"/>
        <v>0</v>
      </c>
      <c r="F26" s="43" t="b">
        <f t="shared" si="1"/>
        <v>0</v>
      </c>
      <c r="G26" s="45" t="str">
        <f>IF(C26=0,"",SUM($E$7:E26)-SUM($F$7:F26))</f>
        <v/>
      </c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</row>
    <row r="27" spans="1:20" ht="15" customHeight="1" x14ac:dyDescent="0.3">
      <c r="A27" s="63" t="s">
        <v>22</v>
      </c>
      <c r="B27" s="63" t="s">
        <v>24</v>
      </c>
      <c r="C27" s="63" t="s">
        <v>25</v>
      </c>
      <c r="D27" s="64"/>
      <c r="E27" s="65" t="s">
        <v>11</v>
      </c>
      <c r="F27" s="66" t="s">
        <v>12</v>
      </c>
      <c r="G27" s="67" t="s">
        <v>13</v>
      </c>
    </row>
    <row r="28" spans="1:20" ht="24" customHeight="1" x14ac:dyDescent="0.3">
      <c r="A28" s="68">
        <f>SUM(A7:A27)</f>
        <v>8</v>
      </c>
      <c r="B28" s="69">
        <f>SUM(C7:C26)</f>
        <v>4</v>
      </c>
      <c r="C28" s="70">
        <f>A28-B28</f>
        <v>4</v>
      </c>
      <c r="D28" s="71"/>
      <c r="E28" s="72">
        <f>SUM(E7:E26)</f>
        <v>237.25000006499999</v>
      </c>
      <c r="F28" s="73">
        <f>SUM(F7:F26)</f>
        <v>146</v>
      </c>
      <c r="G28" s="74">
        <f>E28-F28</f>
        <v>91.250000064999995</v>
      </c>
    </row>
    <row r="29" spans="1:20" ht="24" customHeight="1" x14ac:dyDescent="0.3">
      <c r="A29" s="27" t="s">
        <v>6</v>
      </c>
      <c r="B29" s="28"/>
      <c r="C29" s="28"/>
      <c r="D29" s="28"/>
      <c r="E29" s="28"/>
      <c r="F29" s="29">
        <f>'[1]Elèves 2017-2018'!$BP$70</f>
        <v>17246</v>
      </c>
      <c r="G29" s="30"/>
    </row>
    <row r="30" spans="1:20" ht="10.5" customHeight="1" x14ac:dyDescent="0.3">
      <c r="A30" s="34" t="s">
        <v>22</v>
      </c>
      <c r="B30" s="35" t="s">
        <v>1</v>
      </c>
      <c r="C30" s="35" t="s">
        <v>3</v>
      </c>
      <c r="D30" s="35" t="s">
        <v>4</v>
      </c>
      <c r="E30" s="35" t="s">
        <v>0</v>
      </c>
      <c r="F30" s="35" t="s">
        <v>21</v>
      </c>
      <c r="G30" s="36" t="s">
        <v>2</v>
      </c>
    </row>
    <row r="31" spans="1:20" ht="15" customHeight="1" x14ac:dyDescent="0.3">
      <c r="A31" s="39"/>
      <c r="B31" s="40"/>
      <c r="C31" s="41"/>
      <c r="D31" s="42"/>
      <c r="E31" s="43">
        <f t="shared" ref="E31:E50" si="6">D31*$H$1</f>
        <v>0</v>
      </c>
      <c r="F31" s="44"/>
      <c r="G31" s="45" t="str">
        <f>IF(ISBLANK(D31),"",E31)</f>
        <v/>
      </c>
    </row>
    <row r="32" spans="1:20" ht="15" customHeight="1" x14ac:dyDescent="0.3">
      <c r="A32" s="39"/>
      <c r="B32" s="40"/>
      <c r="C32" s="41"/>
      <c r="D32" s="42"/>
      <c r="E32" s="43">
        <f t="shared" si="6"/>
        <v>0</v>
      </c>
      <c r="F32" s="59"/>
      <c r="G32" s="45" t="str">
        <f>IF(ISBLANK(D32)," ",G31+E32)</f>
        <v xml:space="preserve"> </v>
      </c>
    </row>
    <row r="33" spans="1:7" ht="15" customHeight="1" x14ac:dyDescent="0.3">
      <c r="A33" s="39"/>
      <c r="B33" s="40"/>
      <c r="C33" s="41"/>
      <c r="D33" s="42"/>
      <c r="E33" s="43">
        <f t="shared" si="6"/>
        <v>0</v>
      </c>
      <c r="F33" s="44"/>
      <c r="G33" s="45" t="str">
        <f>IF(ISBLANK(D33)," ",G32+E33)</f>
        <v xml:space="preserve"> </v>
      </c>
    </row>
    <row r="34" spans="1:7" ht="15" customHeight="1" x14ac:dyDescent="0.3">
      <c r="A34" s="39"/>
      <c r="B34" s="40"/>
      <c r="C34" s="41"/>
      <c r="D34" s="42"/>
      <c r="E34" s="43">
        <f t="shared" si="6"/>
        <v>0</v>
      </c>
      <c r="F34" s="44"/>
      <c r="G34" s="45" t="str">
        <f t="shared" ref="G34:G50" si="7">IF(ISBLANK(D34)," ",G33+E34)</f>
        <v xml:space="preserve"> </v>
      </c>
    </row>
    <row r="35" spans="1:7" ht="15" customHeight="1" x14ac:dyDescent="0.3">
      <c r="A35" s="39"/>
      <c r="B35" s="40"/>
      <c r="C35" s="41"/>
      <c r="D35" s="42"/>
      <c r="E35" s="43">
        <f t="shared" si="6"/>
        <v>0</v>
      </c>
      <c r="F35" s="44"/>
      <c r="G35" s="45" t="str">
        <f t="shared" si="7"/>
        <v xml:space="preserve"> </v>
      </c>
    </row>
    <row r="36" spans="1:7" ht="15" customHeight="1" x14ac:dyDescent="0.3">
      <c r="A36" s="39"/>
      <c r="B36" s="40"/>
      <c r="C36" s="41"/>
      <c r="D36" s="42"/>
      <c r="E36" s="43">
        <f t="shared" si="6"/>
        <v>0</v>
      </c>
      <c r="F36" s="44"/>
      <c r="G36" s="45" t="str">
        <f t="shared" si="7"/>
        <v xml:space="preserve"> </v>
      </c>
    </row>
    <row r="37" spans="1:7" ht="15" customHeight="1" x14ac:dyDescent="0.3">
      <c r="A37" s="39"/>
      <c r="B37" s="40"/>
      <c r="C37" s="41"/>
      <c r="D37" s="42"/>
      <c r="E37" s="43">
        <f t="shared" si="6"/>
        <v>0</v>
      </c>
      <c r="F37" s="44"/>
      <c r="G37" s="45" t="str">
        <f t="shared" si="7"/>
        <v xml:space="preserve"> </v>
      </c>
    </row>
    <row r="38" spans="1:7" ht="15" customHeight="1" x14ac:dyDescent="0.3">
      <c r="A38" s="39"/>
      <c r="B38" s="40"/>
      <c r="C38" s="41"/>
      <c r="D38" s="42"/>
      <c r="E38" s="43">
        <f t="shared" si="6"/>
        <v>0</v>
      </c>
      <c r="F38" s="44"/>
      <c r="G38" s="45" t="str">
        <f t="shared" si="7"/>
        <v xml:space="preserve"> </v>
      </c>
    </row>
    <row r="39" spans="1:7" ht="15" customHeight="1" x14ac:dyDescent="0.3">
      <c r="A39" s="39"/>
      <c r="B39" s="40"/>
      <c r="C39" s="41"/>
      <c r="D39" s="42"/>
      <c r="E39" s="43">
        <f t="shared" si="6"/>
        <v>0</v>
      </c>
      <c r="F39" s="44"/>
      <c r="G39" s="45" t="str">
        <f t="shared" si="7"/>
        <v xml:space="preserve"> </v>
      </c>
    </row>
    <row r="40" spans="1:7" ht="15" customHeight="1" x14ac:dyDescent="0.3">
      <c r="A40" s="39"/>
      <c r="B40" s="40"/>
      <c r="C40" s="41"/>
      <c r="D40" s="42"/>
      <c r="E40" s="43">
        <f t="shared" si="6"/>
        <v>0</v>
      </c>
      <c r="F40" s="44"/>
      <c r="G40" s="45" t="str">
        <f t="shared" si="7"/>
        <v xml:space="preserve"> </v>
      </c>
    </row>
    <row r="41" spans="1:7" ht="15" customHeight="1" x14ac:dyDescent="0.3">
      <c r="A41" s="39"/>
      <c r="B41" s="40"/>
      <c r="C41" s="41"/>
      <c r="D41" s="42"/>
      <c r="E41" s="43">
        <f t="shared" si="6"/>
        <v>0</v>
      </c>
      <c r="F41" s="44"/>
      <c r="G41" s="45" t="str">
        <f t="shared" si="7"/>
        <v xml:space="preserve"> </v>
      </c>
    </row>
    <row r="42" spans="1:7" ht="15" customHeight="1" x14ac:dyDescent="0.3">
      <c r="A42" s="39"/>
      <c r="B42" s="40"/>
      <c r="C42" s="41"/>
      <c r="D42" s="42"/>
      <c r="E42" s="43">
        <f t="shared" si="6"/>
        <v>0</v>
      </c>
      <c r="F42" s="44"/>
      <c r="G42" s="45" t="str">
        <f t="shared" si="7"/>
        <v xml:space="preserve"> </v>
      </c>
    </row>
    <row r="43" spans="1:7" ht="15" customHeight="1" x14ac:dyDescent="0.3">
      <c r="A43" s="39"/>
      <c r="B43" s="40"/>
      <c r="C43" s="41"/>
      <c r="D43" s="42"/>
      <c r="E43" s="43">
        <f t="shared" si="6"/>
        <v>0</v>
      </c>
      <c r="F43" s="44"/>
      <c r="G43" s="45" t="str">
        <f t="shared" si="7"/>
        <v xml:space="preserve"> </v>
      </c>
    </row>
    <row r="44" spans="1:7" ht="15" customHeight="1" x14ac:dyDescent="0.3">
      <c r="A44" s="39"/>
      <c r="B44" s="40"/>
      <c r="C44" s="41"/>
      <c r="D44" s="42"/>
      <c r="E44" s="43">
        <f t="shared" si="6"/>
        <v>0</v>
      </c>
      <c r="F44" s="44"/>
      <c r="G44" s="45" t="str">
        <f t="shared" si="7"/>
        <v xml:space="preserve"> </v>
      </c>
    </row>
    <row r="45" spans="1:7" ht="15" customHeight="1" x14ac:dyDescent="0.3">
      <c r="A45" s="39"/>
      <c r="B45" s="40"/>
      <c r="C45" s="41"/>
      <c r="D45" s="42"/>
      <c r="E45" s="43">
        <f t="shared" si="6"/>
        <v>0</v>
      </c>
      <c r="F45" s="44"/>
      <c r="G45" s="45" t="str">
        <f t="shared" si="7"/>
        <v xml:space="preserve"> </v>
      </c>
    </row>
    <row r="46" spans="1:7" ht="15" customHeight="1" x14ac:dyDescent="0.3">
      <c r="A46" s="39"/>
      <c r="B46" s="40"/>
      <c r="C46" s="41"/>
      <c r="D46" s="42"/>
      <c r="E46" s="43">
        <f t="shared" si="6"/>
        <v>0</v>
      </c>
      <c r="F46" s="44"/>
      <c r="G46" s="45" t="str">
        <f t="shared" si="7"/>
        <v xml:space="preserve"> </v>
      </c>
    </row>
    <row r="47" spans="1:7" ht="15" customHeight="1" x14ac:dyDescent="0.3">
      <c r="A47" s="39"/>
      <c r="B47" s="40"/>
      <c r="C47" s="41"/>
      <c r="D47" s="42"/>
      <c r="E47" s="43">
        <f t="shared" si="6"/>
        <v>0</v>
      </c>
      <c r="F47" s="44"/>
      <c r="G47" s="45" t="str">
        <f t="shared" si="7"/>
        <v xml:space="preserve"> </v>
      </c>
    </row>
    <row r="48" spans="1:7" ht="15" customHeight="1" x14ac:dyDescent="0.3">
      <c r="A48" s="39"/>
      <c r="B48" s="40"/>
      <c r="C48" s="41"/>
      <c r="D48" s="42"/>
      <c r="E48" s="43">
        <f t="shared" si="6"/>
        <v>0</v>
      </c>
      <c r="F48" s="44"/>
      <c r="G48" s="45" t="str">
        <f t="shared" si="7"/>
        <v xml:space="preserve"> </v>
      </c>
    </row>
    <row r="49" spans="1:7" ht="15" customHeight="1" x14ac:dyDescent="0.3">
      <c r="A49" s="39"/>
      <c r="B49" s="40"/>
      <c r="C49" s="41"/>
      <c r="D49" s="42"/>
      <c r="E49" s="43">
        <f t="shared" si="6"/>
        <v>0</v>
      </c>
      <c r="F49" s="44"/>
      <c r="G49" s="45" t="str">
        <f t="shared" si="7"/>
        <v xml:space="preserve"> </v>
      </c>
    </row>
    <row r="50" spans="1:7" ht="15" customHeight="1" x14ac:dyDescent="0.3">
      <c r="A50" s="39"/>
      <c r="B50" s="40"/>
      <c r="C50" s="41"/>
      <c r="D50" s="42"/>
      <c r="E50" s="43">
        <f t="shared" si="6"/>
        <v>0</v>
      </c>
      <c r="F50" s="44"/>
      <c r="G50" s="45" t="str">
        <f t="shared" si="7"/>
        <v xml:space="preserve"> </v>
      </c>
    </row>
    <row r="51" spans="1:7" ht="13.5" customHeight="1" x14ac:dyDescent="0.3">
      <c r="A51" s="63" t="s">
        <v>22</v>
      </c>
      <c r="B51" s="75"/>
      <c r="C51" s="76"/>
      <c r="D51" s="64"/>
      <c r="E51" s="77" t="s">
        <v>14</v>
      </c>
      <c r="F51" s="66" t="s">
        <v>15</v>
      </c>
      <c r="G51" s="67" t="s">
        <v>16</v>
      </c>
    </row>
    <row r="52" spans="1:7" ht="24" customHeight="1" x14ac:dyDescent="0.3">
      <c r="A52" s="78">
        <f>SUM(A31:A51)</f>
        <v>0</v>
      </c>
      <c r="B52" s="79"/>
      <c r="C52" s="80"/>
      <c r="D52" s="71"/>
      <c r="E52" s="81">
        <f>SUM(E31:E51)</f>
        <v>0</v>
      </c>
      <c r="F52" s="82">
        <f>SUM(F31:F51)</f>
        <v>0</v>
      </c>
      <c r="G52" s="83">
        <f>E52-F52</f>
        <v>0</v>
      </c>
    </row>
  </sheetData>
  <sheetProtection formatColumns="0" formatRows="0"/>
  <mergeCells count="4">
    <mergeCell ref="A4:G4"/>
    <mergeCell ref="F5:G5"/>
    <mergeCell ref="F29:G29"/>
    <mergeCell ref="J26:T26"/>
  </mergeCells>
  <printOptions horizontalCentered="1" gridLines="1"/>
  <pageMargins left="0.39370078740157483" right="0.11811023622047245" top="0.62992125984251968" bottom="0" header="0.70866141732283472" footer="0"/>
  <pageSetup paperSize="9" orientation="portrait" r:id="rId1"/>
  <headerFooter alignWithMargins="0"/>
  <ignoredErrors>
    <ignoredError sqref="S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Hannah</vt:lpstr>
      <vt:lpstr>Hannah!Zone_d_impression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BPA</cp:lastModifiedBy>
  <cp:lastPrinted>2017-09-04T07:43:02Z</cp:lastPrinted>
  <dcterms:created xsi:type="dcterms:W3CDTF">2002-09-06T11:30:58Z</dcterms:created>
  <dcterms:modified xsi:type="dcterms:W3CDTF">2017-10-11T06:13:22Z</dcterms:modified>
</cp:coreProperties>
</file>