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 codeName="{C74EF38D-198D-F2B1-A963-D0AE11F4D96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Save BPA 23.3.06\BPA\Ecole\2015 - 2016\"/>
    </mc:Choice>
  </mc:AlternateContent>
  <bookViews>
    <workbookView xWindow="0" yWindow="0" windowWidth="28800" windowHeight="12885" activeTab="1"/>
  </bookViews>
  <sheets>
    <sheet name="Données" sheetId="1" r:id="rId1"/>
    <sheet name="Quittance" sheetId="8" r:id="rId2"/>
  </sheets>
  <definedNames>
    <definedName name="_xlnm.Print_Area" localSheetId="0">Données!$A$2:$EB$36</definedName>
    <definedName name="_xlnm.Print_Area" localSheetId="1">Quittance!$B$1:$I$42</definedName>
  </definedNames>
  <calcPr calcId="171027"/>
</workbook>
</file>

<file path=xl/calcChain.xml><?xml version="1.0" encoding="utf-8"?>
<calcChain xmlns="http://schemas.openxmlformats.org/spreadsheetml/2006/main">
  <c r="G22" i="8" l="1"/>
  <c r="A2" i="1" l="1"/>
  <c r="A4" i="1"/>
  <c r="DR3" i="1" l="1"/>
  <c r="C27" i="8" l="1"/>
  <c r="H26" i="8"/>
  <c r="H25" i="8"/>
  <c r="H24" i="8"/>
  <c r="H23" i="8"/>
  <c r="F13" i="8"/>
  <c r="G4" i="1"/>
  <c r="G3" i="1"/>
  <c r="G2" i="1"/>
  <c r="O4" i="1"/>
  <c r="O2" i="1"/>
  <c r="O3" i="1"/>
  <c r="EL4" i="1"/>
  <c r="EL2" i="1"/>
  <c r="EL3" i="1"/>
  <c r="EI4" i="1"/>
  <c r="DO2" i="1"/>
  <c r="DO3" i="1"/>
  <c r="EI2" i="1"/>
  <c r="DY3" i="1"/>
  <c r="DW3" i="1"/>
  <c r="DV3" i="1"/>
  <c r="DN3" i="1"/>
  <c r="DI3" i="1"/>
  <c r="DH3" i="1"/>
  <c r="DG3" i="1"/>
  <c r="DX3" i="1" s="1"/>
  <c r="CQ3" i="1"/>
  <c r="CP3" i="1"/>
  <c r="BW3" i="1"/>
  <c r="CB3" i="1" s="1"/>
  <c r="CM3" i="1" s="1"/>
  <c r="CO3" i="1" s="1"/>
  <c r="BA3" i="1"/>
  <c r="AZ3" i="1"/>
  <c r="AA3" i="1"/>
  <c r="AF3" i="1" s="1"/>
  <c r="AW3" i="1" s="1"/>
  <c r="AY3" i="1" s="1"/>
  <c r="DJ3" i="1" s="1"/>
  <c r="DM3" i="1" s="1"/>
  <c r="EI3" i="1"/>
  <c r="DY2" i="1"/>
  <c r="DW2" i="1"/>
  <c r="DV2" i="1"/>
  <c r="DN2" i="1"/>
  <c r="DI2" i="1"/>
  <c r="DH2" i="1"/>
  <c r="DG2" i="1"/>
  <c r="DX2" i="1" s="1"/>
  <c r="CQ2" i="1"/>
  <c r="CP2" i="1"/>
  <c r="BW2" i="1"/>
  <c r="CB2" i="1" s="1"/>
  <c r="CM2" i="1" s="1"/>
  <c r="CO2" i="1" s="1"/>
  <c r="BA2" i="1"/>
  <c r="AZ2" i="1"/>
  <c r="AA2" i="1"/>
  <c r="AF2" i="1" s="1"/>
  <c r="AW2" i="1" s="1"/>
  <c r="AY2" i="1" s="1"/>
  <c r="CT2" i="1" l="1"/>
  <c r="BB3" i="1"/>
  <c r="CX3" i="1"/>
  <c r="CR3" i="1" s="1"/>
  <c r="DP3" i="1"/>
  <c r="DS3" i="1" s="1"/>
  <c r="DT3" i="1" s="1"/>
  <c r="CR2" i="1"/>
  <c r="DP2" i="1"/>
  <c r="DS2" i="1" s="1"/>
  <c r="DJ2" i="1"/>
  <c r="DM2" i="1" s="1"/>
  <c r="BB2" i="1"/>
  <c r="BG3" i="1"/>
  <c r="CT3" i="1"/>
  <c r="DT2" i="1" l="1"/>
  <c r="C18" i="8" l="1"/>
  <c r="E19" i="8"/>
  <c r="F20" i="8"/>
  <c r="G19" i="8"/>
  <c r="E21" i="8"/>
  <c r="F21" i="8"/>
  <c r="F18" i="8"/>
  <c r="F19" i="8"/>
  <c r="G18" i="8"/>
  <c r="C21" i="8"/>
  <c r="F22" i="8"/>
  <c r="E18" i="8"/>
  <c r="C20" i="8"/>
  <c r="G20" i="8"/>
  <c r="C22" i="8"/>
  <c r="E20" i="8"/>
  <c r="H20" i="8" s="1"/>
  <c r="C19" i="8"/>
  <c r="E22" i="8"/>
  <c r="G21" i="8"/>
  <c r="C9" i="8"/>
  <c r="F11" i="8"/>
  <c r="C8" i="8"/>
  <c r="F10" i="8"/>
  <c r="F9" i="8"/>
  <c r="F8" i="8"/>
  <c r="H19" i="8" l="1"/>
  <c r="H21" i="8"/>
  <c r="H22" i="8"/>
  <c r="F27" i="8"/>
  <c r="H18" i="8"/>
  <c r="E27" i="8"/>
  <c r="H27" i="8" s="1"/>
</calcChain>
</file>

<file path=xl/comments1.xml><?xml version="1.0" encoding="utf-8"?>
<comments xmlns="http://schemas.openxmlformats.org/spreadsheetml/2006/main">
  <authors>
    <author>PAB</author>
  </authors>
  <commentList>
    <comment ref="DR3" authorId="0" shapeId="0">
      <text>
        <r>
          <rPr>
            <sz val="14"/>
            <color indexed="81"/>
            <rFont val="Tahoma"/>
            <family val="2"/>
          </rPr>
          <t xml:space="preserve">FEVR. : 02.01.2016
MARS  : 25.04.2016
AVRI.  : 25.04.2016 
 MAI.  : 25.04.2016
JUIN. : </t>
        </r>
      </text>
    </comment>
  </commentList>
</comments>
</file>

<file path=xl/sharedStrings.xml><?xml version="1.0" encoding="utf-8"?>
<sst xmlns="http://schemas.openxmlformats.org/spreadsheetml/2006/main" count="65" uniqueCount="41">
  <si>
    <t>Madame</t>
  </si>
  <si>
    <t>Septembre à janvier</t>
  </si>
  <si>
    <t>Sous-total</t>
  </si>
  <si>
    <t>Février à juin</t>
  </si>
  <si>
    <t>Cours février à juin</t>
  </si>
  <si>
    <t>Payable en 5 mensualités selon BV ci-joints</t>
  </si>
  <si>
    <t>Vionnaz</t>
  </si>
  <si>
    <t>Fournitures Play back MP3/CD audio/Divers</t>
  </si>
  <si>
    <t>Payé</t>
  </si>
  <si>
    <t>Dupont</t>
  </si>
  <si>
    <t>Sophie</t>
  </si>
  <si>
    <t>JANVIER 2016</t>
  </si>
  <si>
    <t>Cours de chant premier semestre 2015/2016</t>
  </si>
  <si>
    <t>Route de l'Eglise 25</t>
  </si>
  <si>
    <t>sophiedupont@bluewin.ch</t>
  </si>
  <si>
    <t>Bouveret</t>
  </si>
  <si>
    <t>Rey</t>
  </si>
  <si>
    <t>de Christelle et Patrick</t>
  </si>
  <si>
    <t xml:space="preserve">Ch. de Sous-Vaye 12 </t>
  </si>
  <si>
    <t>christellerey@yahoo.com</t>
  </si>
  <si>
    <t>(12.10.2016 au 24.01.2016, 10 leçons)</t>
  </si>
  <si>
    <t>Portable :</t>
  </si>
  <si>
    <r>
      <rPr>
        <b/>
        <sz val="10"/>
        <color rgb="FF969696"/>
        <rFont val="Gill Sans MT"/>
        <family val="2"/>
      </rPr>
      <t>Courrier électronique :</t>
    </r>
  </si>
  <si>
    <r>
      <rPr>
        <b/>
        <sz val="10"/>
        <color rgb="FF969696"/>
        <rFont val="Gill Sans MT"/>
        <family val="2"/>
      </rPr>
      <t>Date :</t>
    </r>
  </si>
  <si>
    <t>Réf. :</t>
  </si>
  <si>
    <t>Solde</t>
  </si>
  <si>
    <t>q</t>
  </si>
  <si>
    <t>Acquitté le                                                                  avec mes remerciements</t>
  </si>
  <si>
    <t>Facture N° :</t>
  </si>
  <si>
    <t>Montant</t>
  </si>
  <si>
    <t>Decription</t>
  </si>
  <si>
    <t>le</t>
  </si>
  <si>
    <t>A payer selon BV ci-joint</t>
  </si>
  <si>
    <t>JUIN 2016</t>
  </si>
  <si>
    <t>Cours de chant deuxième semestre 2015-2016</t>
  </si>
  <si>
    <t>Ecole de Chant</t>
  </si>
  <si>
    <t>Sylvie Premand</t>
  </si>
  <si>
    <t>079 297 83 07</t>
  </si>
  <si>
    <t>solistes@bluewin.ch</t>
  </si>
  <si>
    <t>lry</t>
  </si>
  <si>
    <r>
      <t>Décompte 2</t>
    </r>
    <r>
      <rPr>
        <b/>
        <vertAlign val="superscript"/>
        <sz val="16"/>
        <color theme="0" tint="-0.499984740745262"/>
        <rFont val="Gisha"/>
      </rPr>
      <t>e</t>
    </r>
    <r>
      <rPr>
        <b/>
        <sz val="16"/>
        <color theme="0" tint="-0.499984740745262"/>
        <rFont val="Gisha"/>
        <family val="2"/>
      </rPr>
      <t xml:space="preserve"> semestre 2015-2016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</si>
</sst>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4">
    <numFmt numFmtId="166" formatCode="\ d\ mmmm\ yyyy"/>
    <numFmt numFmtId="167" formatCode="0##\ \–\ ###\ ##\ ##"/>
    <numFmt numFmtId="168" formatCode="d\ mmmm\ yyyy"/>
    <numFmt numFmtId="169" formatCode="0####"/>
    <numFmt numFmtId="171" formatCode="#\ \ \ #\ \ \ #\ \ \ .\ \ \ 0\ \ \ 0"/>
    <numFmt numFmtId="178" formatCode="d/mm/yyyy"/>
    <numFmt numFmtId="184" formatCode="_ [$€-2]\ * #,##0.00_ ;_ [$€-2]\ * \-#,##0.00_ ;_ [$€-2]\ * &quot;-&quot;??_ "/>
    <numFmt numFmtId="185" formatCode="hh&quot;h&quot;mm"/>
    <numFmt numFmtId="187" formatCode="dddd"/>
    <numFmt numFmtId="188" formatCode="\d\u\ d\ mmmm\ yyyy"/>
    <numFmt numFmtId="189" formatCode="####"/>
    <numFmt numFmtId="193" formatCode="dd/mm/yyyy;@"/>
    <numFmt numFmtId="194" formatCode="&quot;fr.&quot;\ #,##0.00"/>
    <numFmt numFmtId="196" formatCode="hh:mm:ss;@"/>
    <numFmt numFmtId="197" formatCode="#,##0.00;[Red]#,##0.00"/>
    <numFmt numFmtId="198" formatCode="&quot;Réf. :&quot;\ General"/>
    <numFmt numFmtId="199" formatCode="&quot;fr.&quot;#\ ##0.00;&quot;fr.&quot;\-#\ ##0.00;"/>
    <numFmt numFmtId="200" formatCode="\ d/mm/yyyy;;\ "/>
    <numFmt numFmtId="201" formatCode="[hh]:mm"/>
    <numFmt numFmtId="202" formatCode="&quot;fr.&quot;#\ ##0.00;&quot;fr.&quot;\-#\ ##0.00;&quot;fr.&quot;\ #\ ##0.00"/>
    <numFmt numFmtId="203" formatCode="#,##0.00_ ;\-#,##0.00\ "/>
    <numFmt numFmtId="206" formatCode="&quot;Monthey, le &quot;dd/mm/yyyy"/>
    <numFmt numFmtId="208" formatCode="&quot;Cours de Chant&quot;\ mmmm\ yyyy"/>
    <numFmt numFmtId="209" formatCode="&quot;Fr.&quot;\ #,##0.00"/>
  </numFmts>
  <fonts count="45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name val="Arial Unicode MS"/>
      <family val="2"/>
    </font>
    <font>
      <sz val="14"/>
      <color indexed="57"/>
      <name val="Arial Unicode MS"/>
      <family val="2"/>
    </font>
    <font>
      <sz val="14"/>
      <color indexed="16"/>
      <name val="Arial Unicode MS"/>
      <family val="2"/>
    </font>
    <font>
      <sz val="16"/>
      <color indexed="25"/>
      <name val="Tahoma"/>
      <family val="2"/>
    </font>
    <font>
      <sz val="12"/>
      <name val="Arial Rounded MT Bold"/>
      <family val="2"/>
    </font>
    <font>
      <sz val="12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4"/>
      <color indexed="12"/>
      <name val="Calibri"/>
      <family val="2"/>
    </font>
    <font>
      <sz val="10"/>
      <name val="Arial"/>
      <family val="2"/>
    </font>
    <font>
      <b/>
      <sz val="22"/>
      <color theme="0"/>
      <name val="Calibri"/>
      <family val="2"/>
      <scheme val="minor"/>
    </font>
    <font>
      <b/>
      <sz val="24"/>
      <color rgb="FF006100"/>
      <name val="Calibri"/>
      <family val="2"/>
      <scheme val="minor"/>
    </font>
    <font>
      <sz val="10"/>
      <name val="Arial"/>
      <family val="2"/>
    </font>
    <font>
      <b/>
      <i/>
      <sz val="14"/>
      <name val="Arial"/>
      <family val="2"/>
    </font>
    <font>
      <sz val="14"/>
      <color indexed="81"/>
      <name val="Tahoma"/>
      <family val="2"/>
    </font>
    <font>
      <b/>
      <sz val="11"/>
      <color theme="1"/>
      <name val="Arial"/>
      <family val="2"/>
    </font>
    <font>
      <sz val="11"/>
      <name val="Arial Narrow"/>
      <family val="2"/>
    </font>
    <font>
      <b/>
      <i/>
      <sz val="22"/>
      <name val="Bookman Old Style"/>
      <family val="1"/>
    </font>
    <font>
      <sz val="10"/>
      <color theme="1"/>
      <name val="Calibri"/>
      <family val="2"/>
      <scheme val="minor"/>
    </font>
    <font>
      <b/>
      <i/>
      <sz val="9"/>
      <color indexed="23"/>
      <name val="Arial Narrow"/>
      <family val="2"/>
    </font>
    <font>
      <b/>
      <sz val="10"/>
      <color indexed="55"/>
      <name val="Calibri"/>
      <family val="2"/>
      <scheme val="minor"/>
    </font>
    <font>
      <sz val="10"/>
      <color theme="1"/>
      <name val="Gill Sans MT"/>
      <family val="2"/>
    </font>
    <font>
      <sz val="10"/>
      <name val="Arial Narrow"/>
      <family val="2"/>
    </font>
    <font>
      <b/>
      <sz val="10"/>
      <color rgb="FF969696"/>
      <name val="Gill Sans MT"/>
      <family val="2"/>
    </font>
    <font>
      <sz val="11"/>
      <name val="Antigoni Light"/>
      <family val="2"/>
    </font>
    <font>
      <sz val="9"/>
      <color theme="0" tint="-0.499984740745262"/>
      <name val="Arial"/>
      <family val="2"/>
    </font>
    <font>
      <b/>
      <sz val="11"/>
      <name val="Arial Narrow"/>
      <family val="2"/>
    </font>
    <font>
      <sz val="11"/>
      <name val="Calibri"/>
      <family val="2"/>
      <scheme val="minor"/>
    </font>
    <font>
      <b/>
      <i/>
      <sz val="9"/>
      <name val="Arial"/>
      <family val="2"/>
    </font>
    <font>
      <b/>
      <sz val="11"/>
      <color theme="0"/>
      <name val="Cambria"/>
      <family val="2"/>
      <scheme val="major"/>
    </font>
    <font>
      <b/>
      <sz val="10"/>
      <color theme="0"/>
      <name val="Bookman Old Style"/>
      <family val="1"/>
    </font>
    <font>
      <i/>
      <sz val="10"/>
      <color indexed="23"/>
      <name val="Arial Narrow"/>
      <family val="2"/>
    </font>
    <font>
      <b/>
      <sz val="10"/>
      <name val="Arial"/>
      <family val="2"/>
    </font>
    <font>
      <sz val="20"/>
      <name val="Wingdings"/>
      <charset val="2"/>
    </font>
    <font>
      <b/>
      <sz val="16"/>
      <color theme="0" tint="-0.499984740745262"/>
      <name val="Gisha"/>
      <family val="2"/>
    </font>
    <font>
      <sz val="10"/>
      <name val="Calibri"/>
      <family val="2"/>
      <scheme val="minor"/>
    </font>
    <font>
      <b/>
      <sz val="10"/>
      <name val="Arial Narrow"/>
      <family val="2"/>
    </font>
    <font>
      <b/>
      <vertAlign val="superscript"/>
      <sz val="16"/>
      <color theme="0" tint="-0.499984740745262"/>
      <name val="Gisha"/>
    </font>
    <font>
      <i/>
      <sz val="10"/>
      <name val="Arial"/>
      <family val="2"/>
    </font>
    <font>
      <b/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 tint="-0.249977111117893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indexed="2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3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rgb="FF7F7F7F"/>
      </right>
      <top style="hair">
        <color rgb="FF7F7F7F"/>
      </top>
      <bottom style="hair">
        <color rgb="FF7F7F7F"/>
      </bottom>
      <diagonal/>
    </border>
    <border>
      <left style="hair">
        <color theme="0" tint="-0.499984740745262"/>
      </left>
      <right style="medium">
        <color theme="4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rgb="FF7F7F7F"/>
      </left>
      <right style="hair">
        <color rgb="FF7F7F7F"/>
      </right>
      <top style="hair">
        <color rgb="FF7F7F7F"/>
      </top>
      <bottom style="hair">
        <color rgb="FF7F7F7F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auto="1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rgb="FF2F75B5"/>
      </left>
      <right style="thin">
        <color theme="0"/>
      </right>
      <top style="medium">
        <color rgb="FF2F75B5"/>
      </top>
      <bottom/>
      <diagonal/>
    </border>
    <border>
      <left/>
      <right/>
      <top style="medium">
        <color rgb="FF2F75B5"/>
      </top>
      <bottom/>
      <diagonal/>
    </border>
    <border>
      <left style="hair">
        <color theme="0"/>
      </left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medium">
        <color rgb="FF2F75B5"/>
      </right>
      <top style="medium">
        <color rgb="FF2F75B5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hair">
        <color theme="4" tint="-0.24994659260841701"/>
      </right>
      <top/>
      <bottom/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/>
      <bottom style="thin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hair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</borders>
  <cellStyleXfs count="14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5" fillId="4" borderId="3"/>
    <xf numFmtId="184" fontId="12" fillId="0" borderId="0" applyFont="0" applyFill="0" applyBorder="0" applyAlignment="0" applyProtection="0"/>
    <xf numFmtId="0" fontId="4" fillId="0" borderId="0"/>
    <xf numFmtId="0" fontId="13" fillId="2" borderId="3">
      <alignment horizontal="left" vertical="center"/>
    </xf>
    <xf numFmtId="0" fontId="14" fillId="0" borderId="0"/>
    <xf numFmtId="0" fontId="15" fillId="9" borderId="0" applyBorder="0" applyAlignment="0">
      <alignment horizontal="center" vertical="center"/>
    </xf>
    <xf numFmtId="1" fontId="16" fillId="7" borderId="3">
      <alignment horizontal="center" vertical="center"/>
    </xf>
    <xf numFmtId="0" fontId="5" fillId="5" borderId="3" applyFont="0" applyBorder="0" applyAlignment="0">
      <alignment horizontal="center" vertical="center"/>
    </xf>
    <xf numFmtId="0" fontId="17" fillId="0" borderId="0"/>
    <xf numFmtId="0" fontId="11" fillId="0" borderId="0"/>
    <xf numFmtId="0" fontId="1" fillId="8" borderId="0" applyNumberFormat="0" applyBorder="0" applyAlignment="0" applyProtection="0"/>
    <xf numFmtId="0" fontId="11" fillId="0" borderId="0"/>
  </cellStyleXfs>
  <cellXfs count="198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Border="1" applyProtection="1">
      <protection locked="0"/>
    </xf>
    <xf numFmtId="193" fontId="0" fillId="0" borderId="0" xfId="0" applyNumberFormat="1" applyProtection="1">
      <protection locked="0"/>
    </xf>
    <xf numFmtId="2" fontId="5" fillId="2" borderId="3" xfId="0" applyNumberFormat="1" applyFont="1" applyFill="1" applyBorder="1" applyAlignment="1" applyProtection="1">
      <alignment horizontal="center" vertical="center"/>
      <protection locked="0"/>
    </xf>
    <xf numFmtId="168" fontId="5" fillId="2" borderId="3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Protection="1"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left"/>
      <protection locked="0"/>
    </xf>
    <xf numFmtId="0" fontId="5" fillId="2" borderId="3" xfId="0" applyFont="1" applyFill="1" applyBorder="1" applyAlignment="1" applyProtection="1">
      <alignment horizontal="left" vertical="center"/>
      <protection locked="0"/>
    </xf>
    <xf numFmtId="49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4" fontId="5" fillId="0" borderId="3" xfId="0" applyNumberFormat="1" applyFont="1" applyFill="1" applyBorder="1" applyAlignment="1" applyProtection="1">
      <alignment horizontal="center" vertical="center"/>
      <protection locked="0"/>
    </xf>
    <xf numFmtId="4" fontId="5" fillId="2" borderId="3" xfId="0" applyNumberFormat="1" applyFont="1" applyFill="1" applyBorder="1" applyAlignment="1" applyProtection="1">
      <alignment horizontal="center" vertical="center"/>
      <protection locked="0"/>
    </xf>
    <xf numFmtId="4" fontId="5" fillId="0" borderId="3" xfId="0" applyNumberFormat="1" applyFont="1" applyBorder="1" applyAlignment="1" applyProtection="1">
      <alignment horizontal="center" vertical="center"/>
      <protection locked="0"/>
    </xf>
    <xf numFmtId="169" fontId="5" fillId="2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3" xfId="0" applyNumberFormat="1" applyFont="1" applyBorder="1" applyAlignment="1" applyProtection="1">
      <alignment horizontal="center" vertical="center"/>
      <protection locked="0"/>
    </xf>
    <xf numFmtId="189" fontId="5" fillId="2" borderId="3" xfId="0" applyNumberFormat="1" applyFont="1" applyFill="1" applyBorder="1" applyAlignment="1" applyProtection="1">
      <alignment horizontal="center" vertical="center"/>
      <protection locked="0"/>
    </xf>
    <xf numFmtId="168" fontId="5" fillId="2" borderId="3" xfId="0" applyNumberFormat="1" applyFont="1" applyFill="1" applyBorder="1" applyAlignment="1" applyProtection="1">
      <alignment horizontal="center" vertical="center"/>
      <protection locked="0"/>
    </xf>
    <xf numFmtId="185" fontId="5" fillId="2" borderId="3" xfId="0" applyNumberFormat="1" applyFont="1" applyFill="1" applyBorder="1" applyAlignment="1" applyProtection="1">
      <alignment horizontal="center" vertical="center"/>
      <protection locked="0"/>
    </xf>
    <xf numFmtId="168" fontId="6" fillId="5" borderId="3" xfId="0" applyNumberFormat="1" applyFont="1" applyFill="1" applyBorder="1" applyAlignment="1" applyProtection="1">
      <alignment horizontal="center" vertical="center"/>
      <protection locked="0"/>
    </xf>
    <xf numFmtId="2" fontId="6" fillId="5" borderId="3" xfId="0" applyNumberFormat="1" applyFont="1" applyFill="1" applyBorder="1" applyAlignment="1" applyProtection="1">
      <alignment horizontal="center" vertical="center"/>
      <protection locked="0"/>
    </xf>
    <xf numFmtId="188" fontId="5" fillId="5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left" vertical="center" indent="2"/>
      <protection locked="0"/>
    </xf>
    <xf numFmtId="166" fontId="5" fillId="0" borderId="13" xfId="0" applyNumberFormat="1" applyFont="1" applyBorder="1" applyAlignment="1" applyProtection="1">
      <alignment horizontal="left" vertical="center" indent="1"/>
      <protection locked="0"/>
    </xf>
    <xf numFmtId="168" fontId="5" fillId="3" borderId="12" xfId="0" applyNumberFormat="1" applyFont="1" applyFill="1" applyBorder="1" applyAlignment="1" applyProtection="1">
      <alignment horizontal="center" vertical="center"/>
      <protection locked="0"/>
    </xf>
    <xf numFmtId="168" fontId="5" fillId="3" borderId="10" xfId="0" applyNumberFormat="1" applyFont="1" applyFill="1" applyBorder="1" applyAlignment="1" applyProtection="1">
      <alignment horizontal="left" vertical="center" indent="1"/>
      <protection locked="0"/>
    </xf>
    <xf numFmtId="166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NumberFormat="1" applyFont="1" applyFill="1" applyBorder="1" applyAlignment="1" applyProtection="1">
      <alignment horizontal="center" vertical="center"/>
      <protection locked="0"/>
    </xf>
    <xf numFmtId="166" fontId="5" fillId="2" borderId="3" xfId="0" applyNumberFormat="1" applyFont="1" applyFill="1" applyBorder="1" applyAlignment="1" applyProtection="1">
      <alignment horizontal="left" vertical="center"/>
      <protection locked="0"/>
    </xf>
    <xf numFmtId="167" fontId="5" fillId="2" borderId="3" xfId="0" applyNumberFormat="1" applyFont="1" applyFill="1" applyBorder="1" applyAlignment="1" applyProtection="1">
      <alignment horizontal="center" vertical="center"/>
      <protection locked="0"/>
    </xf>
    <xf numFmtId="49" fontId="5" fillId="2" borderId="4" xfId="0" applyNumberFormat="1" applyFont="1" applyFill="1" applyBorder="1" applyAlignment="1" applyProtection="1">
      <alignment horizontal="center" vertical="center"/>
      <protection locked="0"/>
    </xf>
    <xf numFmtId="0" fontId="13" fillId="2" borderId="3" xfId="1" applyFill="1" applyBorder="1" applyAlignment="1" applyProtection="1">
      <alignment horizontal="left" vertical="center"/>
      <protection locked="0"/>
    </xf>
    <xf numFmtId="0" fontId="5" fillId="0" borderId="3" xfId="0" applyFont="1" applyFill="1" applyBorder="1" applyAlignment="1" applyProtection="1">
      <alignment horizontal="left"/>
      <protection locked="0"/>
    </xf>
    <xf numFmtId="0" fontId="5" fillId="0" borderId="3" xfId="0" applyFont="1" applyFill="1" applyBorder="1" applyAlignment="1" applyProtection="1">
      <alignment horizontal="left" vertical="center"/>
      <protection locked="0"/>
    </xf>
    <xf numFmtId="49" fontId="5" fillId="3" borderId="13" xfId="0" applyNumberFormat="1" applyFont="1" applyFill="1" applyBorder="1" applyAlignment="1" applyProtection="1">
      <alignment horizontal="center" vertical="center"/>
      <protection locked="0"/>
    </xf>
    <xf numFmtId="166" fontId="5" fillId="0" borderId="10" xfId="0" applyNumberFormat="1" applyFont="1" applyBorder="1" applyAlignment="1" applyProtection="1">
      <alignment horizontal="left" vertical="center" indent="1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horizontal="left" vertical="center"/>
      <protection locked="0"/>
    </xf>
    <xf numFmtId="166" fontId="5" fillId="0" borderId="3" xfId="0" applyNumberFormat="1" applyFont="1" applyFill="1" applyBorder="1" applyAlignment="1" applyProtection="1">
      <alignment horizontal="left"/>
      <protection locked="0"/>
    </xf>
    <xf numFmtId="0" fontId="5" fillId="0" borderId="3" xfId="0" applyFont="1" applyFill="1" applyBorder="1" applyAlignment="1" applyProtection="1">
      <alignment horizontal="left" vertical="center" indent="2"/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0" borderId="0" xfId="0" applyFont="1" applyProtection="1">
      <protection locked="0"/>
    </xf>
    <xf numFmtId="193" fontId="0" fillId="0" borderId="0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9" fillId="2" borderId="0" xfId="0" applyFont="1" applyFill="1" applyBorder="1" applyProtection="1">
      <protection locked="0"/>
    </xf>
    <xf numFmtId="0" fontId="5" fillId="2" borderId="14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horizontal="left" vertical="center" indent="2"/>
      <protection locked="0"/>
    </xf>
    <xf numFmtId="193" fontId="0" fillId="0" borderId="0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167" fontId="5" fillId="0" borderId="0" xfId="0" applyNumberFormat="1" applyFont="1" applyFill="1" applyBorder="1" applyAlignment="1" applyProtection="1">
      <alignment horizontal="center" vertical="center"/>
      <protection locked="0"/>
    </xf>
    <xf numFmtId="168" fontId="5" fillId="2" borderId="3" xfId="0" applyNumberFormat="1" applyFont="1" applyFill="1" applyBorder="1" applyAlignment="1" applyProtection="1">
      <alignment horizontal="right" vertical="center" indent="1"/>
      <protection locked="0"/>
    </xf>
    <xf numFmtId="4" fontId="5" fillId="2" borderId="3" xfId="0" applyNumberFormat="1" applyFont="1" applyFill="1" applyBorder="1" applyAlignment="1" applyProtection="1">
      <alignment horizontal="center" vertical="center"/>
    </xf>
    <xf numFmtId="4" fontId="5" fillId="0" borderId="3" xfId="0" applyNumberFormat="1" applyFont="1" applyFill="1" applyBorder="1" applyAlignment="1" applyProtection="1">
      <alignment horizontal="center" vertical="center"/>
    </xf>
    <xf numFmtId="171" fontId="5" fillId="0" borderId="3" xfId="0" applyNumberFormat="1" applyFont="1" applyBorder="1" applyAlignment="1" applyProtection="1">
      <alignment horizontal="right" vertical="center" indent="1"/>
    </xf>
    <xf numFmtId="0" fontId="5" fillId="5" borderId="3" xfId="0" applyFont="1" applyFill="1" applyBorder="1" applyAlignment="1" applyProtection="1">
      <alignment horizontal="center" vertical="center"/>
    </xf>
    <xf numFmtId="169" fontId="5" fillId="5" borderId="3" xfId="0" applyNumberFormat="1" applyFont="1" applyFill="1" applyBorder="1" applyAlignment="1" applyProtection="1">
      <alignment horizontal="center" vertical="center"/>
    </xf>
    <xf numFmtId="2" fontId="5" fillId="5" borderId="2" xfId="0" applyNumberFormat="1" applyFont="1" applyFill="1" applyBorder="1" applyAlignment="1" applyProtection="1">
      <alignment horizontal="center" vertical="center"/>
    </xf>
    <xf numFmtId="187" fontId="5" fillId="0" borderId="3" xfId="0" applyNumberFormat="1" applyFont="1" applyFill="1" applyBorder="1" applyAlignment="1" applyProtection="1">
      <alignment horizontal="center" vertical="center"/>
    </xf>
    <xf numFmtId="1" fontId="18" fillId="6" borderId="3" xfId="0" applyNumberFormat="1" applyFont="1" applyFill="1" applyBorder="1" applyAlignment="1" applyProtection="1">
      <alignment horizontal="right" vertical="center"/>
    </xf>
    <xf numFmtId="2" fontId="6" fillId="5" borderId="3" xfId="0" applyNumberFormat="1" applyFont="1" applyFill="1" applyBorder="1" applyAlignment="1" applyProtection="1">
      <alignment horizontal="center" vertical="center"/>
    </xf>
    <xf numFmtId="171" fontId="5" fillId="0" borderId="3" xfId="0" applyNumberFormat="1" applyFont="1" applyBorder="1" applyAlignment="1" applyProtection="1">
      <alignment horizontal="center" vertical="center"/>
    </xf>
    <xf numFmtId="2" fontId="7" fillId="5" borderId="5" xfId="0" applyNumberFormat="1" applyFont="1" applyFill="1" applyBorder="1" applyAlignment="1" applyProtection="1">
      <alignment horizontal="center" vertical="center"/>
    </xf>
    <xf numFmtId="4" fontId="5" fillId="5" borderId="3" xfId="0" applyNumberFormat="1" applyFont="1" applyFill="1" applyBorder="1" applyAlignment="1" applyProtection="1">
      <alignment horizontal="center" vertical="center"/>
    </xf>
    <xf numFmtId="2" fontId="7" fillId="5" borderId="11" xfId="0" applyNumberFormat="1" applyFont="1" applyFill="1" applyBorder="1" applyAlignment="1" applyProtection="1">
      <alignment horizontal="center" vertical="center"/>
    </xf>
    <xf numFmtId="2" fontId="7" fillId="5" borderId="3" xfId="0" applyNumberFormat="1" applyFont="1" applyFill="1" applyBorder="1" applyAlignment="1" applyProtection="1">
      <alignment horizontal="center" vertical="center"/>
    </xf>
    <xf numFmtId="0" fontId="5" fillId="2" borderId="7" xfId="0" applyFont="1" applyFill="1" applyBorder="1" applyProtection="1"/>
    <xf numFmtId="0" fontId="5" fillId="2" borderId="8" xfId="0" applyFont="1" applyFill="1" applyBorder="1" applyProtection="1"/>
    <xf numFmtId="187" fontId="5" fillId="2" borderId="8" xfId="0" applyNumberFormat="1" applyFont="1" applyFill="1" applyBorder="1" applyAlignment="1" applyProtection="1">
      <alignment horizontal="center" vertical="center"/>
    </xf>
    <xf numFmtId="185" fontId="5" fillId="2" borderId="9" xfId="0" applyNumberFormat="1" applyFont="1" applyFill="1" applyBorder="1" applyAlignment="1" applyProtection="1">
      <alignment horizontal="center" vertical="center"/>
    </xf>
    <xf numFmtId="0" fontId="5" fillId="2" borderId="14" xfId="0" applyFont="1" applyFill="1" applyBorder="1" applyProtection="1"/>
    <xf numFmtId="0" fontId="5" fillId="2" borderId="0" xfId="0" applyFont="1" applyFill="1" applyBorder="1" applyProtection="1"/>
    <xf numFmtId="187" fontId="5" fillId="2" borderId="0" xfId="0" applyNumberFormat="1" applyFont="1" applyFill="1" applyBorder="1" applyAlignment="1" applyProtection="1">
      <alignment horizontal="center" vertical="center"/>
    </xf>
    <xf numFmtId="185" fontId="5" fillId="2" borderId="1" xfId="0" applyNumberFormat="1" applyFont="1" applyFill="1" applyBorder="1" applyAlignment="1" applyProtection="1">
      <alignment horizontal="center" vertical="center"/>
    </xf>
    <xf numFmtId="1" fontId="20" fillId="0" borderId="16" xfId="0" applyNumberFormat="1" applyFont="1" applyBorder="1" applyAlignment="1" applyProtection="1">
      <alignment horizontal="right" vertical="center"/>
    </xf>
    <xf numFmtId="46" fontId="0" fillId="0" borderId="15" xfId="0" applyNumberFormat="1" applyFont="1" applyFill="1" applyBorder="1" applyAlignment="1" applyProtection="1">
      <alignment horizontal="center" vertical="center"/>
      <protection locked="0"/>
    </xf>
    <xf numFmtId="46" fontId="0" fillId="0" borderId="16" xfId="0" applyNumberFormat="1" applyFont="1" applyFill="1" applyBorder="1" applyAlignment="1" applyProtection="1">
      <alignment horizontal="center" vertical="center"/>
      <protection locked="0"/>
    </xf>
    <xf numFmtId="46" fontId="0" fillId="0" borderId="0" xfId="0" applyNumberFormat="1" applyProtection="1">
      <protection locked="0"/>
    </xf>
    <xf numFmtId="0" fontId="21" fillId="0" borderId="0" xfId="11" applyFont="1" applyProtection="1">
      <protection locked="0"/>
    </xf>
    <xf numFmtId="0" fontId="22" fillId="0" borderId="0" xfId="11" applyFont="1" applyFill="1" applyAlignment="1" applyProtection="1">
      <alignment vertical="center"/>
    </xf>
    <xf numFmtId="0" fontId="11" fillId="0" borderId="0" xfId="11" applyFill="1" applyProtection="1">
      <protection locked="0"/>
    </xf>
    <xf numFmtId="0" fontId="21" fillId="0" borderId="0" xfId="11" applyFont="1" applyFill="1" applyProtection="1">
      <protection locked="0"/>
    </xf>
    <xf numFmtId="197" fontId="21" fillId="0" borderId="0" xfId="11" applyNumberFormat="1" applyFont="1" applyFill="1" applyAlignment="1" applyProtection="1">
      <alignment horizontal="right" vertical="center"/>
      <protection locked="0"/>
    </xf>
    <xf numFmtId="0" fontId="3" fillId="0" borderId="0" xfId="11" applyFont="1" applyFill="1" applyAlignment="1" applyProtection="1">
      <alignment horizontal="left" indent="1"/>
      <protection locked="0"/>
    </xf>
    <xf numFmtId="0" fontId="23" fillId="0" borderId="0" xfId="11" applyFont="1" applyFill="1" applyAlignment="1" applyProtection="1">
      <alignment horizontal="left" indent="1"/>
      <protection locked="0"/>
    </xf>
    <xf numFmtId="0" fontId="24" fillId="0" borderId="0" xfId="11" applyFont="1" applyFill="1" applyBorder="1" applyAlignment="1" applyProtection="1">
      <alignment horizontal="center" vertical="top"/>
      <protection locked="0"/>
    </xf>
    <xf numFmtId="0" fontId="25" fillId="0" borderId="0" xfId="11" applyFont="1" applyFill="1" applyAlignment="1" applyProtection="1">
      <alignment horizontal="right"/>
      <protection locked="0"/>
    </xf>
    <xf numFmtId="49" fontId="23" fillId="0" borderId="0" xfId="11" applyNumberFormat="1" applyFont="1" applyFill="1" applyProtection="1">
      <protection locked="0"/>
    </xf>
    <xf numFmtId="189" fontId="27" fillId="0" borderId="0" xfId="11" applyNumberFormat="1" applyFont="1" applyFill="1" applyBorder="1" applyAlignment="1" applyProtection="1">
      <alignment horizontal="center"/>
      <protection locked="0"/>
    </xf>
    <xf numFmtId="0" fontId="28" fillId="0" borderId="0" xfId="11" applyFont="1" applyFill="1" applyAlignment="1" applyProtection="1">
      <alignment horizontal="right"/>
      <protection locked="0"/>
    </xf>
    <xf numFmtId="0" fontId="27" fillId="0" borderId="0" xfId="11" applyFont="1" applyFill="1" applyBorder="1" applyAlignment="1" applyProtection="1">
      <alignment horizontal="center"/>
      <protection locked="0"/>
    </xf>
    <xf numFmtId="178" fontId="27" fillId="0" borderId="0" xfId="11" applyNumberFormat="1" applyFont="1" applyFill="1" applyBorder="1" applyAlignment="1" applyProtection="1">
      <alignment horizontal="center" vertical="center"/>
      <protection locked="0"/>
    </xf>
    <xf numFmtId="0" fontId="29" fillId="0" borderId="0" xfId="11" quotePrefix="1" applyFont="1" applyFill="1" applyBorder="1" applyAlignment="1" applyProtection="1">
      <protection locked="0"/>
    </xf>
    <xf numFmtId="0" fontId="26" fillId="0" borderId="0" xfId="11" applyFont="1" applyFill="1" applyAlignment="1" applyProtection="1">
      <alignment horizontal="left" indent="1"/>
      <protection locked="0"/>
    </xf>
    <xf numFmtId="0" fontId="29" fillId="0" borderId="0" xfId="11" applyFont="1" applyFill="1" applyBorder="1" applyAlignment="1" applyProtection="1">
      <protection locked="0"/>
    </xf>
    <xf numFmtId="0" fontId="21" fillId="10" borderId="0" xfId="11" applyFont="1" applyFill="1" applyBorder="1" applyProtection="1">
      <protection locked="0"/>
    </xf>
    <xf numFmtId="0" fontId="21" fillId="0" borderId="0" xfId="11" applyFont="1" applyFill="1" applyBorder="1" applyProtection="1">
      <protection locked="0"/>
    </xf>
    <xf numFmtId="198" fontId="30" fillId="0" borderId="0" xfId="11" applyNumberFormat="1" applyFont="1" applyFill="1" applyBorder="1" applyAlignment="1" applyProtection="1">
      <alignment vertical="top"/>
      <protection locked="0"/>
    </xf>
    <xf numFmtId="0" fontId="31" fillId="0" borderId="0" xfId="11" applyFont="1" applyFill="1" applyAlignment="1" applyProtection="1">
      <alignment horizontal="center" vertical="center"/>
      <protection locked="0"/>
    </xf>
    <xf numFmtId="0" fontId="21" fillId="0" borderId="0" xfId="11" applyFont="1" applyFill="1" applyAlignment="1" applyProtection="1">
      <alignment horizontal="center" vertical="center"/>
      <protection locked="0"/>
    </xf>
    <xf numFmtId="0" fontId="31" fillId="0" borderId="0" xfId="11" applyFont="1" applyAlignment="1" applyProtection="1">
      <alignment horizontal="center" vertical="center"/>
      <protection locked="0"/>
    </xf>
    <xf numFmtId="0" fontId="23" fillId="0" borderId="0" xfId="11" applyNumberFormat="1" applyFont="1" applyFill="1" applyAlignment="1" applyProtection="1">
      <alignment horizontal="left"/>
    </xf>
    <xf numFmtId="0" fontId="11" fillId="0" borderId="0" xfId="11" applyFont="1" applyFill="1" applyBorder="1" applyAlignment="1" applyProtection="1">
      <alignment horizontal="left" vertical="center" indent="1"/>
      <protection locked="0"/>
    </xf>
    <xf numFmtId="0" fontId="32" fillId="0" borderId="0" xfId="11" applyFont="1" applyFill="1" applyBorder="1" applyAlignment="1" applyProtection="1">
      <alignment vertical="center"/>
    </xf>
    <xf numFmtId="0" fontId="33" fillId="0" borderId="0" xfId="11" applyFont="1" applyFill="1" applyBorder="1" applyAlignment="1" applyProtection="1">
      <alignment horizontal="right" vertical="center" indent="1"/>
      <protection locked="0"/>
    </xf>
    <xf numFmtId="0" fontId="31" fillId="0" borderId="0" xfId="11" applyFont="1" applyFill="1" applyBorder="1" applyAlignment="1" applyProtection="1">
      <alignment horizontal="center" vertical="center"/>
      <protection locked="0"/>
    </xf>
    <xf numFmtId="0" fontId="21" fillId="0" borderId="0" xfId="11" applyFont="1" applyFill="1" applyBorder="1" applyAlignment="1" applyProtection="1">
      <alignment horizontal="center" vertical="center"/>
      <protection locked="0"/>
    </xf>
    <xf numFmtId="0" fontId="33" fillId="0" borderId="20" xfId="11" applyFont="1" applyFill="1" applyBorder="1" applyAlignment="1" applyProtection="1">
      <alignment horizontal="right" vertical="center" indent="1"/>
      <protection locked="0"/>
    </xf>
    <xf numFmtId="0" fontId="33" fillId="0" borderId="21" xfId="11" applyFont="1" applyFill="1" applyBorder="1" applyAlignment="1" applyProtection="1">
      <alignment horizontal="right" vertical="center" indent="1"/>
      <protection locked="0"/>
    </xf>
    <xf numFmtId="0" fontId="11" fillId="0" borderId="21" xfId="11" applyFont="1" applyFill="1" applyBorder="1" applyAlignment="1" applyProtection="1">
      <alignment horizontal="left" vertical="center" indent="1"/>
      <protection locked="0"/>
    </xf>
    <xf numFmtId="0" fontId="34" fillId="11" borderId="23" xfId="11" applyFont="1" applyFill="1" applyBorder="1" applyAlignment="1" applyProtection="1">
      <alignment horizontal="center" vertical="center"/>
      <protection locked="0"/>
    </xf>
    <xf numFmtId="0" fontId="34" fillId="11" borderId="24" xfId="11" applyFont="1" applyFill="1" applyBorder="1" applyAlignment="1" applyProtection="1">
      <alignment horizontal="left" vertical="center"/>
      <protection locked="0"/>
    </xf>
    <xf numFmtId="0" fontId="34" fillId="11" borderId="25" xfId="11" applyFont="1" applyFill="1" applyBorder="1" applyAlignment="1" applyProtection="1">
      <alignment horizontal="center" vertical="center"/>
      <protection locked="0"/>
    </xf>
    <xf numFmtId="0" fontId="34" fillId="11" borderId="26" xfId="11" applyFont="1" applyFill="1" applyBorder="1" applyAlignment="1" applyProtection="1">
      <alignment horizontal="center" vertical="center"/>
      <protection locked="0"/>
    </xf>
    <xf numFmtId="0" fontId="35" fillId="11" borderId="0" xfId="11" applyFont="1" applyFill="1" applyBorder="1" applyAlignment="1" applyProtection="1">
      <alignment horizontal="left" vertical="center" indent="1"/>
      <protection locked="0"/>
    </xf>
    <xf numFmtId="0" fontId="35" fillId="11" borderId="0" xfId="11" applyFont="1" applyFill="1" applyBorder="1" applyAlignment="1" applyProtection="1">
      <alignment horizontal="left" vertical="center"/>
      <protection locked="0"/>
    </xf>
    <xf numFmtId="0" fontId="35" fillId="11" borderId="0" xfId="11" applyFont="1" applyFill="1" applyBorder="1" applyAlignment="1" applyProtection="1">
      <alignment horizontal="center" vertical="center"/>
      <protection locked="0"/>
    </xf>
    <xf numFmtId="200" fontId="27" fillId="0" borderId="27" xfId="11" applyNumberFormat="1" applyFont="1" applyBorder="1" applyAlignment="1" applyProtection="1">
      <alignment horizontal="left" vertical="center" indent="1"/>
    </xf>
    <xf numFmtId="0" fontId="27" fillId="0" borderId="28" xfId="11" applyFont="1" applyBorder="1" applyAlignment="1" applyProtection="1">
      <alignment horizontal="left" vertical="center"/>
      <protection locked="0"/>
    </xf>
    <xf numFmtId="194" fontId="27" fillId="0" borderId="29" xfId="11" applyNumberFormat="1" applyFont="1" applyBorder="1" applyAlignment="1" applyProtection="1">
      <alignment horizontal="center" vertical="center"/>
    </xf>
    <xf numFmtId="194" fontId="27" fillId="0" borderId="30" xfId="11" applyNumberFormat="1" applyFont="1" applyBorder="1" applyAlignment="1" applyProtection="1">
      <alignment horizontal="right" vertical="center" indent="1"/>
    </xf>
    <xf numFmtId="201" fontId="36" fillId="0" borderId="0" xfId="11" applyNumberFormat="1" applyFont="1" applyAlignment="1" applyProtection="1">
      <alignment horizontal="right"/>
      <protection locked="0"/>
    </xf>
    <xf numFmtId="196" fontId="21" fillId="0" borderId="0" xfId="11" applyNumberFormat="1" applyFont="1" applyProtection="1">
      <protection locked="0"/>
    </xf>
    <xf numFmtId="199" fontId="27" fillId="0" borderId="31" xfId="11" applyNumberFormat="1" applyFont="1" applyBorder="1" applyAlignment="1" applyProtection="1">
      <alignment horizontal="left" vertical="center" indent="1"/>
    </xf>
    <xf numFmtId="0" fontId="27" fillId="0" borderId="0" xfId="11" applyFont="1" applyBorder="1" applyAlignment="1" applyProtection="1">
      <alignment horizontal="left" vertical="center"/>
      <protection locked="0"/>
    </xf>
    <xf numFmtId="199" fontId="27" fillId="0" borderId="33" xfId="11" applyNumberFormat="1" applyFont="1" applyBorder="1" applyAlignment="1" applyProtection="1">
      <alignment horizontal="right" vertical="center" indent="1"/>
    </xf>
    <xf numFmtId="199" fontId="21" fillId="0" borderId="0" xfId="11" applyNumberFormat="1" applyFont="1" applyProtection="1">
      <protection locked="0"/>
    </xf>
    <xf numFmtId="200" fontId="27" fillId="0" borderId="31" xfId="11" applyNumberFormat="1" applyFont="1" applyBorder="1" applyAlignment="1" applyProtection="1">
      <alignment horizontal="left" vertical="center" indent="1"/>
    </xf>
    <xf numFmtId="202" fontId="21" fillId="0" borderId="0" xfId="11" applyNumberFormat="1" applyFont="1" applyProtection="1">
      <protection locked="0"/>
    </xf>
    <xf numFmtId="194" fontId="27" fillId="0" borderId="32" xfId="11" applyNumberFormat="1" applyFont="1" applyBorder="1" applyAlignment="1" applyProtection="1">
      <alignment horizontal="center" vertical="center"/>
      <protection locked="0"/>
    </xf>
    <xf numFmtId="0" fontId="11" fillId="0" borderId="0" xfId="11" applyProtection="1">
      <protection locked="0"/>
    </xf>
    <xf numFmtId="203" fontId="21" fillId="0" borderId="0" xfId="11" applyNumberFormat="1" applyFont="1" applyBorder="1" applyAlignment="1" applyProtection="1">
      <alignment horizontal="right" vertical="center" indent="1"/>
      <protection locked="0"/>
    </xf>
    <xf numFmtId="0" fontId="10" fillId="0" borderId="0" xfId="11" applyFont="1" applyProtection="1">
      <protection locked="0"/>
    </xf>
    <xf numFmtId="197" fontId="21" fillId="0" borderId="0" xfId="11" applyNumberFormat="1" applyFont="1" applyAlignment="1" applyProtection="1">
      <alignment horizontal="right" vertical="center"/>
      <protection locked="0"/>
    </xf>
    <xf numFmtId="0" fontId="38" fillId="0" borderId="0" xfId="11" applyFont="1" applyBorder="1" applyAlignment="1" applyProtection="1">
      <alignment horizontal="center" vertical="center"/>
      <protection locked="0"/>
    </xf>
    <xf numFmtId="0" fontId="11" fillId="0" borderId="0" xfId="11" applyFont="1" applyBorder="1" applyAlignment="1" applyProtection="1">
      <alignment horizontal="left" vertical="center"/>
      <protection locked="0"/>
    </xf>
    <xf numFmtId="0" fontId="11" fillId="0" borderId="0" xfId="11" applyFont="1" applyAlignment="1" applyProtection="1">
      <alignment horizontal="left" vertical="center"/>
      <protection locked="0"/>
    </xf>
    <xf numFmtId="0" fontId="11" fillId="0" borderId="34" xfId="11" applyBorder="1" applyProtection="1">
      <protection locked="0"/>
    </xf>
    <xf numFmtId="0" fontId="11" fillId="0" borderId="19" xfId="11" applyBorder="1" applyProtection="1">
      <protection locked="0"/>
    </xf>
    <xf numFmtId="0" fontId="21" fillId="0" borderId="19" xfId="11" applyFont="1" applyBorder="1" applyProtection="1">
      <protection locked="0"/>
    </xf>
    <xf numFmtId="197" fontId="21" fillId="0" borderId="18" xfId="11" applyNumberFormat="1" applyFont="1" applyBorder="1" applyAlignment="1" applyProtection="1">
      <alignment horizontal="right" vertical="center"/>
      <protection locked="0"/>
    </xf>
    <xf numFmtId="0" fontId="5" fillId="2" borderId="3" xfId="0" applyFont="1" applyFill="1" applyBorder="1" applyAlignment="1" applyProtection="1">
      <alignment horizontal="center" vertical="center"/>
    </xf>
    <xf numFmtId="0" fontId="32" fillId="0" borderId="0" xfId="11" applyFont="1" applyFill="1" applyBorder="1" applyAlignment="1" applyProtection="1">
      <alignment horizontal="left" vertical="center"/>
    </xf>
    <xf numFmtId="0" fontId="5" fillId="2" borderId="3" xfId="0" applyFont="1" applyFill="1" applyBorder="1" applyAlignment="1" applyProtection="1">
      <alignment horizontal="left" vertical="center"/>
    </xf>
    <xf numFmtId="200" fontId="23" fillId="0" borderId="0" xfId="11" applyNumberFormat="1" applyFont="1" applyFill="1" applyAlignment="1" applyProtection="1">
      <alignment horizontal="left"/>
    </xf>
    <xf numFmtId="0" fontId="23" fillId="0" borderId="0" xfId="11" applyFont="1" applyAlignment="1" applyProtection="1">
      <alignment horizontal="left"/>
      <protection locked="0"/>
    </xf>
    <xf numFmtId="194" fontId="27" fillId="0" borderId="32" xfId="11" applyNumberFormat="1" applyFont="1" applyBorder="1" applyAlignment="1" applyProtection="1">
      <alignment horizontal="center" vertical="center"/>
    </xf>
    <xf numFmtId="202" fontId="27" fillId="0" borderId="33" xfId="11" applyNumberFormat="1" applyFont="1" applyBorder="1" applyAlignment="1" applyProtection="1">
      <alignment horizontal="right" vertical="center" indent="1"/>
    </xf>
    <xf numFmtId="178" fontId="11" fillId="0" borderId="35" xfId="11" applyNumberFormat="1" applyFont="1" applyFill="1" applyBorder="1" applyAlignment="1" applyProtection="1">
      <alignment horizontal="left" vertical="center" indent="1"/>
    </xf>
    <xf numFmtId="194" fontId="27" fillId="0" borderId="37" xfId="11" applyNumberFormat="1" applyFont="1" applyBorder="1" applyAlignment="1" applyProtection="1">
      <alignment horizontal="center" vertical="center"/>
      <protection locked="0"/>
    </xf>
    <xf numFmtId="194" fontId="37" fillId="0" borderId="38" xfId="11" applyNumberFormat="1" applyFont="1" applyFill="1" applyBorder="1" applyAlignment="1" applyProtection="1">
      <alignment horizontal="center" vertical="center"/>
    </xf>
    <xf numFmtId="194" fontId="37" fillId="0" borderId="39" xfId="11" applyNumberFormat="1" applyFont="1" applyFill="1" applyBorder="1" applyAlignment="1" applyProtection="1">
      <alignment horizontal="center" vertical="center"/>
    </xf>
    <xf numFmtId="194" fontId="37" fillId="0" borderId="40" xfId="11" applyNumberFormat="1" applyFont="1" applyFill="1" applyBorder="1" applyAlignment="1" applyProtection="1">
      <alignment horizontal="center" vertical="center"/>
    </xf>
    <xf numFmtId="49" fontId="27" fillId="0" borderId="31" xfId="11" applyNumberFormat="1" applyFont="1" applyBorder="1" applyAlignment="1" applyProtection="1">
      <alignment horizontal="left" vertical="center"/>
      <protection locked="0"/>
    </xf>
    <xf numFmtId="0" fontId="11" fillId="0" borderId="0" xfId="11" applyBorder="1" applyProtection="1">
      <protection locked="0"/>
    </xf>
    <xf numFmtId="0" fontId="21" fillId="0" borderId="0" xfId="11" applyFont="1" applyBorder="1" applyProtection="1">
      <protection locked="0"/>
    </xf>
    <xf numFmtId="197" fontId="21" fillId="0" borderId="0" xfId="11" applyNumberFormat="1" applyFont="1" applyBorder="1" applyAlignment="1" applyProtection="1">
      <alignment horizontal="right" vertical="center"/>
      <protection locked="0"/>
    </xf>
    <xf numFmtId="14" fontId="21" fillId="0" borderId="0" xfId="11" applyNumberFormat="1" applyFont="1" applyProtection="1">
      <protection locked="0"/>
    </xf>
    <xf numFmtId="0" fontId="26" fillId="0" borderId="0" xfId="11" applyNumberFormat="1" applyFont="1" applyFill="1" applyAlignment="1" applyProtection="1">
      <alignment horizontal="left" indent="1"/>
    </xf>
    <xf numFmtId="0" fontId="2" fillId="0" borderId="0" xfId="11" applyFont="1" applyFill="1" applyAlignment="1" applyProtection="1">
      <alignment horizontal="left" indent="1"/>
    </xf>
    <xf numFmtId="0" fontId="0" fillId="0" borderId="8" xfId="0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ont="1" applyFill="1" applyBorder="1" applyProtection="1">
      <protection locked="0"/>
    </xf>
    <xf numFmtId="46" fontId="0" fillId="0" borderId="16" xfId="0" applyNumberFormat="1" applyFont="1" applyBorder="1" applyAlignment="1" applyProtection="1">
      <alignment horizontal="center" vertical="center"/>
    </xf>
    <xf numFmtId="208" fontId="0" fillId="0" borderId="15" xfId="0" applyNumberFormat="1" applyBorder="1" applyProtection="1">
      <protection locked="0"/>
    </xf>
    <xf numFmtId="208" fontId="27" fillId="0" borderId="31" xfId="11" applyNumberFormat="1" applyFont="1" applyBorder="1" applyAlignment="1" applyProtection="1">
      <alignment horizontal="left" vertical="center" indent="1"/>
    </xf>
    <xf numFmtId="0" fontId="41" fillId="0" borderId="0" xfId="11" applyFont="1" applyBorder="1" applyAlignment="1" applyProtection="1">
      <alignment horizontal="left" vertical="center"/>
      <protection locked="0"/>
    </xf>
    <xf numFmtId="178" fontId="0" fillId="0" borderId="15" xfId="0" applyNumberFormat="1" applyBorder="1" applyProtection="1">
      <protection locked="0"/>
    </xf>
    <xf numFmtId="209" fontId="0" fillId="0" borderId="15" xfId="0" applyNumberFormat="1" applyBorder="1" applyProtection="1">
      <protection locked="0"/>
    </xf>
    <xf numFmtId="209" fontId="0" fillId="0" borderId="0" xfId="0" applyNumberFormat="1" applyProtection="1">
      <protection locked="0"/>
    </xf>
    <xf numFmtId="208" fontId="0" fillId="0" borderId="17" xfId="0" applyNumberFormat="1" applyBorder="1" applyProtection="1">
      <protection locked="0"/>
    </xf>
    <xf numFmtId="178" fontId="0" fillId="0" borderId="8" xfId="0" applyNumberFormat="1" applyBorder="1" applyProtection="1">
      <protection locked="0"/>
    </xf>
    <xf numFmtId="209" fontId="0" fillId="0" borderId="8" xfId="0" applyNumberFormat="1" applyBorder="1" applyProtection="1">
      <protection locked="0"/>
    </xf>
    <xf numFmtId="194" fontId="27" fillId="0" borderId="41" xfId="11" applyNumberFormat="1" applyFont="1" applyBorder="1" applyAlignment="1" applyProtection="1">
      <alignment horizontal="center" vertical="center"/>
      <protection locked="0"/>
    </xf>
    <xf numFmtId="194" fontId="27" fillId="0" borderId="42" xfId="11" applyNumberFormat="1" applyFont="1" applyBorder="1" applyAlignment="1" applyProtection="1">
      <alignment horizontal="center" vertical="center"/>
      <protection locked="0"/>
    </xf>
    <xf numFmtId="178" fontId="27" fillId="0" borderId="32" xfId="11" applyNumberFormat="1" applyFont="1" applyBorder="1" applyAlignment="1" applyProtection="1">
      <alignment horizontal="center" vertical="center"/>
      <protection locked="0"/>
    </xf>
    <xf numFmtId="178" fontId="27" fillId="0" borderId="42" xfId="11" applyNumberFormat="1" applyFont="1" applyBorder="1" applyAlignment="1" applyProtection="1">
      <alignment horizontal="center" vertical="center"/>
      <protection locked="0"/>
    </xf>
    <xf numFmtId="178" fontId="27" fillId="0" borderId="29" xfId="11" applyNumberFormat="1" applyFont="1" applyBorder="1" applyAlignment="1" applyProtection="1">
      <alignment horizontal="center" vertical="center"/>
    </xf>
    <xf numFmtId="178" fontId="27" fillId="0" borderId="32" xfId="11" applyNumberFormat="1" applyFont="1" applyBorder="1" applyAlignment="1" applyProtection="1">
      <alignment horizontal="center" vertical="center"/>
    </xf>
    <xf numFmtId="194" fontId="27" fillId="0" borderId="36" xfId="11" applyNumberFormat="1" applyFont="1" applyBorder="1" applyAlignment="1" applyProtection="1">
      <alignment horizontal="center" vertical="center"/>
    </xf>
    <xf numFmtId="194" fontId="27" fillId="0" borderId="37" xfId="11" applyNumberFormat="1" applyFont="1" applyBorder="1" applyAlignment="1" applyProtection="1">
      <alignment horizontal="center" vertical="center"/>
    </xf>
    <xf numFmtId="206" fontId="40" fillId="0" borderId="21" xfId="11" applyNumberFormat="1" applyFont="1" applyFill="1" applyBorder="1" applyAlignment="1" applyProtection="1">
      <alignment horizontal="left" vertical="center"/>
    </xf>
    <xf numFmtId="206" fontId="40" fillId="0" borderId="22" xfId="11" applyNumberFormat="1" applyFont="1" applyFill="1" applyBorder="1" applyAlignment="1" applyProtection="1">
      <alignment horizontal="left" vertical="center"/>
    </xf>
    <xf numFmtId="198" fontId="39" fillId="0" borderId="0" xfId="11" applyNumberFormat="1" applyFont="1" applyFill="1" applyBorder="1" applyAlignment="1" applyProtection="1">
      <alignment horizontal="left" vertical="center"/>
      <protection locked="0"/>
    </xf>
    <xf numFmtId="0" fontId="43" fillId="0" borderId="0" xfId="11" applyFont="1" applyAlignment="1" applyProtection="1">
      <alignment horizontal="left" vertical="top" wrapText="1" indent="2"/>
      <protection locked="0"/>
    </xf>
    <xf numFmtId="0" fontId="43" fillId="0" borderId="0" xfId="11" applyFont="1" applyAlignment="1" applyProtection="1">
      <alignment horizontal="left" vertical="top" indent="2"/>
      <protection locked="0"/>
    </xf>
    <xf numFmtId="199" fontId="11" fillId="0" borderId="35" xfId="11" applyNumberFormat="1" applyFont="1" applyFill="1" applyBorder="1" applyAlignment="1" applyProtection="1">
      <alignment vertical="center"/>
    </xf>
    <xf numFmtId="199" fontId="11" fillId="0" borderId="43" xfId="11" applyNumberFormat="1" applyFont="1" applyFill="1" applyBorder="1" applyAlignment="1" applyProtection="1">
      <alignment vertical="center"/>
    </xf>
    <xf numFmtId="194" fontId="27" fillId="0" borderId="45" xfId="11" applyNumberFormat="1" applyFont="1" applyBorder="1" applyAlignment="1" applyProtection="1">
      <alignment horizontal="center" vertical="center"/>
    </xf>
    <xf numFmtId="202" fontId="27" fillId="0" borderId="46" xfId="11" applyNumberFormat="1" applyFont="1" applyBorder="1" applyAlignment="1" applyProtection="1">
      <alignment horizontal="right" vertical="center" indent="1"/>
    </xf>
    <xf numFmtId="178" fontId="27" fillId="0" borderId="44" xfId="11" applyNumberFormat="1" applyFont="1" applyBorder="1" applyAlignment="1" applyProtection="1">
      <alignment horizontal="center" vertical="center"/>
    </xf>
    <xf numFmtId="0" fontId="44" fillId="0" borderId="0" xfId="0" applyFont="1" applyAlignment="1" applyProtection="1">
      <alignment horizontal="center" vertical="center"/>
      <protection locked="0"/>
    </xf>
    <xf numFmtId="0" fontId="31" fillId="0" borderId="0" xfId="11" applyFont="1" applyBorder="1" applyAlignment="1" applyProtection="1">
      <alignment horizontal="center" vertical="center"/>
      <protection locked="0"/>
    </xf>
    <xf numFmtId="200" fontId="27" fillId="0" borderId="0" xfId="11" applyNumberFormat="1" applyFont="1" applyBorder="1" applyAlignment="1" applyProtection="1">
      <alignment horizontal="left" vertical="center" indent="1"/>
    </xf>
    <xf numFmtId="199" fontId="27" fillId="0" borderId="0" xfId="11" applyNumberFormat="1" applyFont="1" applyBorder="1" applyAlignment="1" applyProtection="1">
      <alignment horizontal="left" vertical="center" indent="1"/>
    </xf>
  </cellXfs>
  <cellStyles count="14">
    <cellStyle name="20 % - Accent6 2" xfId="12"/>
    <cellStyle name="Adresse mail" xfId="5"/>
    <cellStyle name="Base donnée FIN" xfId="9"/>
    <cellStyle name="Base données Ecole" xfId="2"/>
    <cellStyle name="Eléves 2011-2012" xfId="7"/>
    <cellStyle name="Euro" xfId="3"/>
    <cellStyle name="Lien hypertexte" xfId="1" builtinId="8" customBuiltin="1"/>
    <cellStyle name="Nombre élèves" xfId="8"/>
    <cellStyle name="Normal" xfId="0" builtinId="0"/>
    <cellStyle name="Normal 2" xfId="10"/>
    <cellStyle name="Normal 3" xfId="4"/>
    <cellStyle name="Normal 4" xfId="6"/>
    <cellStyle name="Normal 4 2" xfId="13"/>
    <cellStyle name="Normal 5" xfId="11"/>
  </cellStyles>
  <dxfs count="10"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</dxfs>
  <tableStyles count="0" defaultTableStyle="TableStyleMedium9" defaultPivotStyle="PivotStyleLight16"/>
  <colors>
    <mruColors>
      <color rgb="FFFFFFFF"/>
      <color rgb="FFFEF4EC"/>
      <color rgb="FFD1FE62"/>
      <color rgb="FFDEF6E3"/>
      <color rgb="FFC6EFCE"/>
      <color rgb="FF002600"/>
      <color rgb="FF006100"/>
      <color rgb="FF800000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34</xdr:row>
      <xdr:rowOff>276225</xdr:rowOff>
    </xdr:from>
    <xdr:to>
      <xdr:col>2</xdr:col>
      <xdr:colOff>2657475</xdr:colOff>
      <xdr:row>34</xdr:row>
      <xdr:rowOff>276225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CxnSpPr/>
      </xdr:nvCxnSpPr>
      <xdr:spPr>
        <a:xfrm>
          <a:off x="1828800" y="8324850"/>
          <a:ext cx="1743075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olistes@bluewin.ch" TargetMode="External"/><Relationship Id="rId2" Type="http://schemas.openxmlformats.org/officeDocument/2006/relationships/hyperlink" Target="mailto:christellerey@yahoo.com" TargetMode="External"/><Relationship Id="rId1" Type="http://schemas.openxmlformats.org/officeDocument/2006/relationships/hyperlink" Target="mailto:sophiedupont@bluewin.ch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XEZ10"/>
  <sheetViews>
    <sheetView showGridLines="0" zoomScale="90" zoomScaleNormal="90" workbookViewId="0">
      <pane xSplit="1" ySplit="2" topLeftCell="FS3" activePane="bottomRight" state="frozen"/>
      <selection pane="topRight" activeCell="B1" sqref="B1"/>
      <selection pane="bottomLeft" activeCell="A5" sqref="A5"/>
      <selection pane="bottomRight" activeCell="GE3" sqref="GE3"/>
    </sheetView>
  </sheetViews>
  <sheetFormatPr baseColWidth="10" defaultColWidth="11.42578125" defaultRowHeight="12.75"/>
  <cols>
    <col min="1" max="1" width="51.140625" style="1" customWidth="1"/>
    <col min="2" max="2" width="14.85546875" style="1" bestFit="1" customWidth="1"/>
    <col min="3" max="3" width="24" style="1" customWidth="1"/>
    <col min="4" max="4" width="24.28515625" style="1" bestFit="1" customWidth="1"/>
    <col min="5" max="5" width="27.28515625" style="1" bestFit="1" customWidth="1"/>
    <col min="6" max="6" width="22.42578125" style="1" bestFit="1" customWidth="1"/>
    <col min="7" max="7" width="25.28515625" style="1" customWidth="1"/>
    <col min="8" max="8" width="27.85546875" style="1" bestFit="1" customWidth="1"/>
    <col min="9" max="9" width="38.7109375" style="1" bestFit="1" customWidth="1"/>
    <col min="10" max="10" width="45" style="1" bestFit="1" customWidth="1"/>
    <col min="11" max="11" width="25.85546875" style="1" bestFit="1" customWidth="1"/>
    <col min="12" max="12" width="41.28515625" style="1" bestFit="1" customWidth="1"/>
    <col min="13" max="13" width="10" style="1" bestFit="1" customWidth="1"/>
    <col min="14" max="14" width="30" style="1" bestFit="1" customWidth="1"/>
    <col min="15" max="15" width="30" style="1" hidden="1" customWidth="1"/>
    <col min="16" max="16" width="21.5703125" style="1" bestFit="1" customWidth="1"/>
    <col min="17" max="17" width="34.28515625" style="1" bestFit="1" customWidth="1"/>
    <col min="18" max="18" width="21.7109375" style="1" bestFit="1" customWidth="1"/>
    <col min="19" max="19" width="22.140625" style="1" bestFit="1" customWidth="1"/>
    <col min="20" max="20" width="21.7109375" style="1" bestFit="1" customWidth="1"/>
    <col min="21" max="21" width="25.7109375" style="1" bestFit="1" customWidth="1"/>
    <col min="22" max="22" width="23.7109375" style="1" bestFit="1" customWidth="1"/>
    <col min="23" max="23" width="32.42578125" style="1" bestFit="1" customWidth="1"/>
    <col min="24" max="24" width="26.140625" style="1" bestFit="1" customWidth="1"/>
    <col min="25" max="25" width="70.7109375" style="1" bestFit="1" customWidth="1"/>
    <col min="26" max="26" width="23.7109375" style="1" bestFit="1" customWidth="1"/>
    <col min="27" max="27" width="21.7109375" style="1" customWidth="1"/>
    <col min="28" max="29" width="31.140625" style="1" bestFit="1" customWidth="1"/>
    <col min="30" max="30" width="58.7109375" style="1" bestFit="1" customWidth="1"/>
    <col min="31" max="31" width="25.42578125" style="1" bestFit="1" customWidth="1"/>
    <col min="32" max="32" width="24.42578125" style="1" bestFit="1" customWidth="1"/>
    <col min="33" max="33" width="90.85546875" style="1" bestFit="1" customWidth="1"/>
    <col min="34" max="34" width="31" style="1" bestFit="1" customWidth="1"/>
    <col min="35" max="35" width="72.28515625" style="1" bestFit="1" customWidth="1"/>
    <col min="36" max="36" width="25.5703125" style="1" bestFit="1" customWidth="1"/>
    <col min="37" max="37" width="50" style="1" bestFit="1" customWidth="1"/>
    <col min="38" max="38" width="24.5703125" style="1" bestFit="1" customWidth="1"/>
    <col min="39" max="39" width="19.42578125" style="1" bestFit="1" customWidth="1"/>
    <col min="40" max="40" width="27.85546875" style="1" bestFit="1" customWidth="1"/>
    <col min="41" max="41" width="19.140625" style="1" bestFit="1" customWidth="1"/>
    <col min="42" max="42" width="27.5703125" style="1" bestFit="1" customWidth="1"/>
    <col min="43" max="43" width="29.140625" style="1" bestFit="1" customWidth="1"/>
    <col min="44" max="44" width="21.42578125" style="1" bestFit="1" customWidth="1"/>
    <col min="45" max="45" width="23.28515625" style="1" bestFit="1" customWidth="1"/>
    <col min="46" max="46" width="21" style="1" bestFit="1" customWidth="1"/>
    <col min="47" max="47" width="15.85546875" style="1" bestFit="1" customWidth="1"/>
    <col min="48" max="48" width="14.5703125" style="1" bestFit="1" customWidth="1"/>
    <col min="49" max="49" width="17.42578125" style="1" bestFit="1" customWidth="1"/>
    <col min="50" max="50" width="17.85546875" style="1" bestFit="1" customWidth="1"/>
    <col min="51" max="51" width="14.42578125" style="1" bestFit="1" customWidth="1"/>
    <col min="52" max="52" width="24.7109375" style="1" bestFit="1" customWidth="1"/>
    <col min="53" max="53" width="23.140625" style="1" bestFit="1" customWidth="1"/>
    <col min="54" max="54" width="27.7109375" style="1" bestFit="1" customWidth="1"/>
    <col min="55" max="55" width="15.28515625" style="1" bestFit="1" customWidth="1"/>
    <col min="56" max="56" width="22.28515625" style="1" bestFit="1" customWidth="1"/>
    <col min="57" max="57" width="22" style="1" bestFit="1" customWidth="1"/>
    <col min="58" max="58" width="26.140625" style="1" bestFit="1" customWidth="1"/>
    <col min="59" max="59" width="29.5703125" style="1" bestFit="1" customWidth="1"/>
    <col min="60" max="60" width="69.5703125" style="1" bestFit="1" customWidth="1"/>
    <col min="61" max="61" width="26.5703125" style="1" bestFit="1" customWidth="1"/>
    <col min="62" max="62" width="29.28515625" style="1" bestFit="1" customWidth="1"/>
    <col min="63" max="63" width="25.140625" style="1" bestFit="1" customWidth="1"/>
    <col min="64" max="65" width="23.5703125" style="1" bestFit="1" customWidth="1"/>
    <col min="66" max="66" width="24.28515625" style="1" bestFit="1" customWidth="1"/>
    <col min="67" max="67" width="21.7109375" style="1" bestFit="1" customWidth="1"/>
    <col min="68" max="68" width="25" style="1" bestFit="1" customWidth="1"/>
    <col min="69" max="69" width="25.7109375" style="1" bestFit="1" customWidth="1"/>
    <col min="70" max="70" width="23.7109375" style="1" bestFit="1" customWidth="1"/>
    <col min="71" max="71" width="32.42578125" style="1" bestFit="1" customWidth="1"/>
    <col min="72" max="72" width="26.140625" style="1" bestFit="1" customWidth="1"/>
    <col min="73" max="73" width="73.7109375" style="1" bestFit="1" customWidth="1"/>
    <col min="74" max="74" width="23.7109375" style="1" bestFit="1" customWidth="1"/>
    <col min="75" max="75" width="21.7109375" style="1" bestFit="1" customWidth="1"/>
    <col min="76" max="76" width="19.5703125" style="1" bestFit="1" customWidth="1"/>
    <col min="77" max="77" width="33.85546875" style="1" bestFit="1" customWidth="1"/>
    <col min="78" max="78" width="58.7109375" style="1" bestFit="1" customWidth="1"/>
    <col min="79" max="79" width="25.42578125" style="1" bestFit="1" customWidth="1"/>
    <col min="80" max="80" width="24.42578125" style="1" bestFit="1" customWidth="1"/>
    <col min="81" max="81" width="66.140625" style="1" bestFit="1" customWidth="1"/>
    <col min="82" max="82" width="29.28515625" style="1" customWidth="1"/>
    <col min="83" max="83" width="73.140625" style="1" bestFit="1" customWidth="1"/>
    <col min="84" max="84" width="25.5703125" style="1" bestFit="1" customWidth="1"/>
    <col min="85" max="85" width="77" style="1" bestFit="1" customWidth="1"/>
    <col min="86" max="86" width="24.5703125" style="1" bestFit="1" customWidth="1"/>
    <col min="87" max="87" width="19.42578125" style="1" bestFit="1" customWidth="1"/>
    <col min="88" max="88" width="27.85546875" style="1" bestFit="1" customWidth="1"/>
    <col min="89" max="89" width="19.140625" style="1" bestFit="1" customWidth="1"/>
    <col min="90" max="90" width="27.5703125" style="1" bestFit="1" customWidth="1"/>
    <col min="91" max="91" width="17.42578125" style="1" bestFit="1" customWidth="1"/>
    <col min="92" max="92" width="17.85546875" style="1" bestFit="1" customWidth="1"/>
    <col min="93" max="93" width="14.42578125" style="1" bestFit="1" customWidth="1"/>
    <col min="94" max="94" width="24.7109375" style="1" bestFit="1" customWidth="1"/>
    <col min="95" max="95" width="23.140625" style="1" bestFit="1" customWidth="1"/>
    <col min="96" max="96" width="27.7109375" style="1" bestFit="1" customWidth="1"/>
    <col min="97" max="97" width="16.42578125" style="1" bestFit="1" customWidth="1"/>
    <col min="98" max="98" width="19.140625" style="1" bestFit="1" customWidth="1"/>
    <col min="99" max="99" width="22.28515625" style="1" bestFit="1" customWidth="1"/>
    <col min="100" max="100" width="22" style="1" bestFit="1" customWidth="1"/>
    <col min="101" max="101" width="27.85546875" style="1" bestFit="1" customWidth="1"/>
    <col min="102" max="102" width="29.5703125" style="1" bestFit="1" customWidth="1"/>
    <col min="103" max="103" width="57.7109375" style="1" bestFit="1" customWidth="1"/>
    <col min="104" max="104" width="25.85546875" style="1" bestFit="1" customWidth="1"/>
    <col min="105" max="105" width="27.140625" style="1" bestFit="1" customWidth="1"/>
    <col min="106" max="106" width="25.140625" style="1" bestFit="1" customWidth="1"/>
    <col min="107" max="108" width="23.5703125" style="1" bestFit="1" customWidth="1"/>
    <col min="109" max="109" width="29.5703125" style="1" bestFit="1" customWidth="1"/>
    <col min="110" max="110" width="21.28515625" style="1" bestFit="1" customWidth="1"/>
    <col min="111" max="111" width="13.140625" style="1" bestFit="1" customWidth="1"/>
    <col min="112" max="112" width="47.140625" style="1" bestFit="1" customWidth="1"/>
    <col min="113" max="113" width="37.85546875" style="1" bestFit="1" customWidth="1"/>
    <col min="114" max="114" width="23" style="1" bestFit="1" customWidth="1"/>
    <col min="115" max="115" width="32.140625" style="1" bestFit="1" customWidth="1"/>
    <col min="116" max="116" width="27" style="1" bestFit="1" customWidth="1"/>
    <col min="117" max="117" width="23.42578125" style="1" bestFit="1" customWidth="1"/>
    <col min="118" max="118" width="21.42578125" style="1" bestFit="1" customWidth="1"/>
    <col min="119" max="119" width="36.42578125" style="1" bestFit="1" customWidth="1"/>
    <col min="120" max="120" width="23" style="1" bestFit="1" customWidth="1"/>
    <col min="121" max="121" width="32.140625" style="1" bestFit="1" customWidth="1"/>
    <col min="122" max="122" width="30" style="1" bestFit="1" customWidth="1"/>
    <col min="123" max="123" width="23.85546875" style="1" bestFit="1" customWidth="1"/>
    <col min="124" max="124" width="29.5703125" style="1" bestFit="1" customWidth="1"/>
    <col min="125" max="125" width="11.42578125" style="1"/>
    <col min="126" max="126" width="26.85546875" style="1" hidden="1" customWidth="1"/>
    <col min="127" max="127" width="22.140625" style="1" hidden="1" customWidth="1"/>
    <col min="128" max="128" width="22.85546875" style="1" hidden="1" customWidth="1"/>
    <col min="129" max="129" width="18.85546875" style="1" hidden="1" customWidth="1"/>
    <col min="130" max="130" width="4" style="2" customWidth="1"/>
    <col min="131" max="131" width="20.140625" style="1" hidden="1" customWidth="1"/>
    <col min="132" max="132" width="20.140625" style="3" hidden="1" customWidth="1"/>
    <col min="133" max="136" width="20.140625" style="1" hidden="1" customWidth="1"/>
    <col min="137" max="137" width="0" style="1" hidden="1" customWidth="1"/>
    <col min="138" max="138" width="12.7109375" style="1" hidden="1" customWidth="1"/>
    <col min="139" max="139" width="20.5703125" style="1" customWidth="1"/>
    <col min="140" max="140" width="14.28515625" style="1" bestFit="1" customWidth="1"/>
    <col min="141" max="142" width="11.42578125" style="1"/>
    <col min="143" max="143" width="22.85546875" style="1" customWidth="1"/>
    <col min="144" max="144" width="14.28515625" style="1" bestFit="1" customWidth="1"/>
    <col min="145" max="145" width="20" style="1" bestFit="1" customWidth="1"/>
    <col min="146" max="146" width="21.85546875" style="1" customWidth="1"/>
    <col min="147" max="147" width="19" style="1" bestFit="1" customWidth="1"/>
    <col min="148" max="148" width="30.28515625" style="1" bestFit="1" customWidth="1"/>
    <col min="149" max="149" width="9.85546875" style="1" bestFit="1" customWidth="1"/>
    <col min="150" max="150" width="9.85546875" style="1" customWidth="1"/>
    <col min="151" max="151" width="11.5703125" style="1" bestFit="1" customWidth="1"/>
    <col min="152" max="152" width="27" style="1" bestFit="1" customWidth="1"/>
    <col min="153" max="153" width="9.85546875" style="1" bestFit="1" customWidth="1"/>
    <col min="154" max="154" width="9.85546875" style="1" customWidth="1"/>
    <col min="155" max="155" width="9.85546875" style="1" bestFit="1" customWidth="1"/>
    <col min="156" max="156" width="29.28515625" style="1" bestFit="1" customWidth="1"/>
    <col min="157" max="157" width="9.85546875" style="1" bestFit="1" customWidth="1"/>
    <col min="158" max="158" width="9.85546875" style="1" customWidth="1"/>
    <col min="159" max="159" width="9.85546875" style="1" bestFit="1" customWidth="1"/>
    <col min="160" max="160" width="29.5703125" style="1" bestFit="1" customWidth="1"/>
    <col min="161" max="161" width="9.85546875" style="1" bestFit="1" customWidth="1"/>
    <col min="162" max="162" width="9.85546875" style="1" customWidth="1"/>
    <col min="163" max="163" width="9.85546875" style="1" bestFit="1" customWidth="1"/>
    <col min="164" max="164" width="26.140625" style="1" bestFit="1" customWidth="1"/>
    <col min="165" max="165" width="9.85546875" style="1" bestFit="1" customWidth="1"/>
    <col min="166" max="166" width="9.85546875" style="1" customWidth="1"/>
    <col min="167" max="167" width="9.85546875" style="1" bestFit="1" customWidth="1"/>
    <col min="168" max="168" width="25.7109375" style="1" bestFit="1" customWidth="1"/>
    <col min="169" max="169" width="9.85546875" style="1" bestFit="1" customWidth="1"/>
    <col min="170" max="170" width="9.85546875" style="1" customWidth="1"/>
    <col min="171" max="171" width="9.85546875" style="1" bestFit="1" customWidth="1"/>
    <col min="172" max="172" width="25" style="1" bestFit="1" customWidth="1"/>
    <col min="173" max="173" width="9.85546875" style="1" bestFit="1" customWidth="1"/>
    <col min="174" max="174" width="9.85546875" style="1" customWidth="1"/>
    <col min="175" max="175" width="11" style="1" bestFit="1" customWidth="1"/>
    <col min="176" max="176" width="24" style="1" bestFit="1" customWidth="1"/>
    <col min="177" max="177" width="9.85546875" style="1" bestFit="1" customWidth="1"/>
    <col min="178" max="178" width="9.85546875" style="1" customWidth="1"/>
    <col min="179" max="179" width="11" style="1" bestFit="1" customWidth="1"/>
    <col min="180" max="180" width="23.85546875" style="1" bestFit="1" customWidth="1"/>
    <col min="181" max="181" width="9.85546875" style="1" bestFit="1" customWidth="1"/>
    <col min="182" max="182" width="9.85546875" style="1" customWidth="1"/>
    <col min="183" max="183" width="11" style="1" bestFit="1" customWidth="1"/>
    <col min="184" max="184" width="23.5703125" style="1" bestFit="1" customWidth="1"/>
    <col min="185" max="185" width="9.85546875" style="1" bestFit="1" customWidth="1"/>
    <col min="186" max="186" width="9.85546875" style="1" customWidth="1"/>
    <col min="187" max="187" width="9.85546875" style="1" bestFit="1" customWidth="1"/>
    <col min="188" max="16384" width="11.42578125" style="1"/>
  </cols>
  <sheetData>
    <row r="1" spans="1:219 16355:16380" ht="45.75" customHeight="1">
      <c r="B1" s="194">
        <v>1</v>
      </c>
      <c r="C1" s="194">
        <v>2</v>
      </c>
      <c r="D1" s="194">
        <v>3</v>
      </c>
      <c r="E1" s="194">
        <v>4</v>
      </c>
      <c r="F1" s="194">
        <v>5</v>
      </c>
      <c r="G1" s="194">
        <v>6</v>
      </c>
      <c r="H1" s="194">
        <v>7</v>
      </c>
      <c r="I1" s="194">
        <v>8</v>
      </c>
      <c r="J1" s="194">
        <v>9</v>
      </c>
      <c r="K1" s="194">
        <v>10</v>
      </c>
      <c r="L1" s="194">
        <v>11</v>
      </c>
      <c r="M1" s="194">
        <v>12</v>
      </c>
      <c r="N1" s="194">
        <v>13</v>
      </c>
      <c r="O1" s="194">
        <v>14</v>
      </c>
      <c r="P1" s="194">
        <v>15</v>
      </c>
      <c r="Q1" s="194">
        <v>16</v>
      </c>
      <c r="R1" s="194">
        <v>17</v>
      </c>
      <c r="S1" s="194">
        <v>18</v>
      </c>
      <c r="T1" s="194">
        <v>19</v>
      </c>
      <c r="U1" s="194">
        <v>20</v>
      </c>
      <c r="V1" s="194">
        <v>21</v>
      </c>
      <c r="W1" s="194">
        <v>22</v>
      </c>
      <c r="X1" s="194">
        <v>23</v>
      </c>
      <c r="Y1" s="194">
        <v>24</v>
      </c>
      <c r="Z1" s="194">
        <v>25</v>
      </c>
      <c r="AA1" s="194">
        <v>26</v>
      </c>
      <c r="AB1" s="194">
        <v>27</v>
      </c>
      <c r="AC1" s="194">
        <v>28</v>
      </c>
      <c r="AD1" s="194">
        <v>29</v>
      </c>
      <c r="AE1" s="194">
        <v>30</v>
      </c>
      <c r="AF1" s="194">
        <v>31</v>
      </c>
      <c r="AG1" s="194">
        <v>32</v>
      </c>
      <c r="AH1" s="194">
        <v>33</v>
      </c>
      <c r="AI1" s="194">
        <v>34</v>
      </c>
      <c r="AJ1" s="194">
        <v>35</v>
      </c>
      <c r="AK1" s="194">
        <v>36</v>
      </c>
      <c r="AL1" s="194">
        <v>37</v>
      </c>
      <c r="AM1" s="194">
        <v>38</v>
      </c>
      <c r="AN1" s="194">
        <v>39</v>
      </c>
      <c r="AO1" s="194">
        <v>40</v>
      </c>
      <c r="AP1" s="194">
        <v>41</v>
      </c>
      <c r="AQ1" s="194">
        <v>42</v>
      </c>
      <c r="AR1" s="194">
        <v>43</v>
      </c>
      <c r="AS1" s="194">
        <v>44</v>
      </c>
      <c r="AT1" s="194">
        <v>45</v>
      </c>
      <c r="AU1" s="194">
        <v>46</v>
      </c>
      <c r="AV1" s="194">
        <v>47</v>
      </c>
      <c r="AW1" s="194">
        <v>48</v>
      </c>
      <c r="AX1" s="194">
        <v>49</v>
      </c>
      <c r="AY1" s="194">
        <v>50</v>
      </c>
      <c r="AZ1" s="194">
        <v>51</v>
      </c>
      <c r="BA1" s="194">
        <v>52</v>
      </c>
      <c r="BB1" s="194">
        <v>53</v>
      </c>
      <c r="BC1" s="194">
        <v>54</v>
      </c>
      <c r="BD1" s="194">
        <v>55</v>
      </c>
      <c r="BE1" s="194">
        <v>56</v>
      </c>
      <c r="BF1" s="194">
        <v>57</v>
      </c>
      <c r="BG1" s="194">
        <v>58</v>
      </c>
      <c r="BH1" s="194">
        <v>59</v>
      </c>
      <c r="BI1" s="194">
        <v>60</v>
      </c>
      <c r="BJ1" s="194">
        <v>61</v>
      </c>
      <c r="BK1" s="194">
        <v>62</v>
      </c>
      <c r="BL1" s="194">
        <v>63</v>
      </c>
      <c r="BM1" s="194">
        <v>64</v>
      </c>
      <c r="BN1" s="194">
        <v>65</v>
      </c>
      <c r="BO1" s="194">
        <v>66</v>
      </c>
      <c r="BP1" s="194">
        <v>67</v>
      </c>
      <c r="BQ1" s="194">
        <v>68</v>
      </c>
      <c r="BR1" s="194">
        <v>69</v>
      </c>
      <c r="BS1" s="194">
        <v>70</v>
      </c>
      <c r="BT1" s="194">
        <v>71</v>
      </c>
      <c r="BU1" s="194">
        <v>72</v>
      </c>
      <c r="BV1" s="194">
        <v>73</v>
      </c>
      <c r="BW1" s="194">
        <v>74</v>
      </c>
      <c r="BX1" s="194">
        <v>75</v>
      </c>
      <c r="BY1" s="194">
        <v>76</v>
      </c>
      <c r="BZ1" s="194">
        <v>77</v>
      </c>
      <c r="CA1" s="194">
        <v>78</v>
      </c>
      <c r="CB1" s="194">
        <v>79</v>
      </c>
      <c r="CC1" s="194">
        <v>80</v>
      </c>
      <c r="CD1" s="194">
        <v>81</v>
      </c>
      <c r="CE1" s="194">
        <v>82</v>
      </c>
      <c r="CF1" s="194">
        <v>83</v>
      </c>
      <c r="CG1" s="194">
        <v>84</v>
      </c>
      <c r="CH1" s="194">
        <v>85</v>
      </c>
      <c r="CI1" s="194">
        <v>86</v>
      </c>
      <c r="CJ1" s="194">
        <v>87</v>
      </c>
      <c r="CK1" s="194">
        <v>88</v>
      </c>
      <c r="CL1" s="194">
        <v>89</v>
      </c>
      <c r="CM1" s="194">
        <v>90</v>
      </c>
      <c r="CN1" s="194">
        <v>91</v>
      </c>
      <c r="CO1" s="194">
        <v>92</v>
      </c>
      <c r="CP1" s="194">
        <v>93</v>
      </c>
      <c r="CQ1" s="194">
        <v>94</v>
      </c>
      <c r="CR1" s="194">
        <v>95</v>
      </c>
      <c r="CS1" s="194">
        <v>96</v>
      </c>
      <c r="CT1" s="194">
        <v>97</v>
      </c>
      <c r="CU1" s="194">
        <v>98</v>
      </c>
      <c r="CV1" s="194">
        <v>99</v>
      </c>
      <c r="CW1" s="194">
        <v>100</v>
      </c>
      <c r="CX1" s="194">
        <v>101</v>
      </c>
      <c r="CY1" s="194">
        <v>102</v>
      </c>
      <c r="CZ1" s="194">
        <v>103</v>
      </c>
      <c r="DA1" s="194">
        <v>104</v>
      </c>
      <c r="DB1" s="194">
        <v>105</v>
      </c>
      <c r="DC1" s="194">
        <v>106</v>
      </c>
      <c r="DD1" s="194">
        <v>107</v>
      </c>
      <c r="DE1" s="194">
        <v>108</v>
      </c>
      <c r="DF1" s="194">
        <v>109</v>
      </c>
      <c r="DG1" s="194">
        <v>110</v>
      </c>
      <c r="DH1" s="194">
        <v>111</v>
      </c>
      <c r="DI1" s="194">
        <v>112</v>
      </c>
      <c r="DJ1" s="194">
        <v>113</v>
      </c>
      <c r="DK1" s="194">
        <v>114</v>
      </c>
      <c r="DL1" s="194">
        <v>115</v>
      </c>
      <c r="DM1" s="194">
        <v>116</v>
      </c>
      <c r="DN1" s="194">
        <v>117</v>
      </c>
      <c r="DO1" s="194">
        <v>118</v>
      </c>
      <c r="DP1" s="194">
        <v>119</v>
      </c>
      <c r="DQ1" s="194">
        <v>120</v>
      </c>
      <c r="DR1" s="194">
        <v>121</v>
      </c>
      <c r="DS1" s="194">
        <v>122</v>
      </c>
      <c r="DT1" s="194">
        <v>123</v>
      </c>
      <c r="DU1" s="194">
        <v>124</v>
      </c>
      <c r="DV1" s="194">
        <v>125</v>
      </c>
      <c r="DW1" s="194">
        <v>126</v>
      </c>
      <c r="DX1" s="194">
        <v>127</v>
      </c>
      <c r="DY1" s="194">
        <v>128</v>
      </c>
      <c r="DZ1" s="194">
        <v>129</v>
      </c>
      <c r="EA1" s="194">
        <v>130</v>
      </c>
      <c r="EB1" s="194">
        <v>131</v>
      </c>
      <c r="EC1" s="194">
        <v>132</v>
      </c>
      <c r="ED1" s="194">
        <v>133</v>
      </c>
      <c r="EE1" s="194">
        <v>134</v>
      </c>
      <c r="EF1" s="194">
        <v>135</v>
      </c>
      <c r="EG1" s="194">
        <v>136</v>
      </c>
      <c r="EH1" s="194">
        <v>137</v>
      </c>
      <c r="EI1" s="194">
        <v>138</v>
      </c>
      <c r="EJ1" s="194">
        <v>139</v>
      </c>
      <c r="EK1" s="194">
        <v>140</v>
      </c>
      <c r="EL1" s="194">
        <v>141</v>
      </c>
      <c r="EM1" s="194">
        <v>142</v>
      </c>
      <c r="EN1" s="194">
        <v>143</v>
      </c>
      <c r="EO1" s="194">
        <v>144</v>
      </c>
      <c r="EP1" s="194">
        <v>145</v>
      </c>
      <c r="EQ1" s="194">
        <v>146</v>
      </c>
      <c r="ER1" s="194">
        <v>147</v>
      </c>
      <c r="ES1" s="194">
        <v>148</v>
      </c>
      <c r="ET1" s="194">
        <v>149</v>
      </c>
      <c r="EU1" s="194">
        <v>150</v>
      </c>
      <c r="EV1" s="194">
        <v>151</v>
      </c>
      <c r="EW1" s="194">
        <v>152</v>
      </c>
      <c r="EX1" s="194">
        <v>153</v>
      </c>
      <c r="EY1" s="194">
        <v>154</v>
      </c>
      <c r="EZ1" s="194">
        <v>155</v>
      </c>
      <c r="FA1" s="194">
        <v>156</v>
      </c>
      <c r="FB1" s="194">
        <v>157</v>
      </c>
      <c r="FC1" s="194">
        <v>158</v>
      </c>
      <c r="FD1" s="194">
        <v>159</v>
      </c>
      <c r="FE1" s="194">
        <v>160</v>
      </c>
      <c r="FF1" s="194">
        <v>161</v>
      </c>
      <c r="FG1" s="194">
        <v>162</v>
      </c>
      <c r="FH1" s="194">
        <v>163</v>
      </c>
      <c r="FI1" s="194">
        <v>164</v>
      </c>
      <c r="FJ1" s="194">
        <v>165</v>
      </c>
      <c r="FK1" s="194">
        <v>166</v>
      </c>
      <c r="FL1" s="194">
        <v>167</v>
      </c>
      <c r="FM1" s="194">
        <v>168</v>
      </c>
      <c r="FN1" s="194">
        <v>169</v>
      </c>
      <c r="FO1" s="194">
        <v>170</v>
      </c>
      <c r="FP1" s="194">
        <v>171</v>
      </c>
      <c r="FQ1" s="194">
        <v>172</v>
      </c>
      <c r="FR1" s="194">
        <v>173</v>
      </c>
      <c r="FS1" s="194">
        <v>174</v>
      </c>
      <c r="FT1" s="194">
        <v>175</v>
      </c>
      <c r="FU1" s="194">
        <v>176</v>
      </c>
      <c r="FV1" s="194">
        <v>177</v>
      </c>
      <c r="FW1" s="194">
        <v>178</v>
      </c>
      <c r="FX1" s="194">
        <v>179</v>
      </c>
      <c r="FY1" s="194">
        <v>180</v>
      </c>
      <c r="FZ1" s="194">
        <v>181</v>
      </c>
      <c r="GA1" s="194">
        <v>182</v>
      </c>
      <c r="GB1" s="194">
        <v>183</v>
      </c>
      <c r="GC1" s="194">
        <v>184</v>
      </c>
      <c r="GD1" s="194">
        <v>185</v>
      </c>
      <c r="GE1" s="194">
        <v>186</v>
      </c>
      <c r="GF1" s="194">
        <v>187</v>
      </c>
      <c r="GG1" s="194">
        <v>188</v>
      </c>
      <c r="GH1" s="194">
        <v>189</v>
      </c>
      <c r="GI1" s="194">
        <v>190</v>
      </c>
      <c r="GJ1" s="194">
        <v>191</v>
      </c>
      <c r="GK1" s="194">
        <v>192</v>
      </c>
      <c r="GL1" s="194">
        <v>193</v>
      </c>
      <c r="GM1" s="194">
        <v>194</v>
      </c>
      <c r="GN1" s="194">
        <v>195</v>
      </c>
      <c r="GO1" s="194">
        <v>196</v>
      </c>
      <c r="GP1" s="194">
        <v>197</v>
      </c>
      <c r="GQ1" s="194">
        <v>198</v>
      </c>
    </row>
    <row r="2" spans="1:219 16355:16380" ht="20.25">
      <c r="A2" s="62" t="str">
        <f t="shared" ref="A2:A4" si="0">F2</f>
        <v>Dupont</v>
      </c>
      <c r="B2" s="7"/>
      <c r="C2" s="10" t="s">
        <v>0</v>
      </c>
      <c r="D2" s="9"/>
      <c r="E2" s="41" t="s">
        <v>10</v>
      </c>
      <c r="F2" s="41" t="s">
        <v>9</v>
      </c>
      <c r="G2" s="144" t="str">
        <f t="shared" ref="G2:G4" si="1">CONCATENATE(E2," ",F2)</f>
        <v>Sophie Dupont</v>
      </c>
      <c r="H2" s="40"/>
      <c r="I2" s="34"/>
      <c r="J2" s="9" t="s">
        <v>13</v>
      </c>
      <c r="K2" s="52"/>
      <c r="L2" s="33" t="s">
        <v>14</v>
      </c>
      <c r="M2" s="8">
        <v>1897</v>
      </c>
      <c r="N2" s="10" t="s">
        <v>15</v>
      </c>
      <c r="O2" s="146" t="str">
        <f>CONCATENATE(M2," ",N2)</f>
        <v>1897 Bouveret</v>
      </c>
      <c r="P2" s="53"/>
      <c r="Q2" s="31"/>
      <c r="R2" s="31">
        <v>765609183</v>
      </c>
      <c r="S2" s="54"/>
      <c r="T2" s="18">
        <v>10335</v>
      </c>
      <c r="U2" s="11"/>
      <c r="V2" s="11"/>
      <c r="W2" s="8"/>
      <c r="X2" s="8"/>
      <c r="Y2" s="12" t="s">
        <v>12</v>
      </c>
      <c r="Z2" s="8">
        <v>10</v>
      </c>
      <c r="AA2" s="56">
        <f>Z2*40</f>
        <v>400</v>
      </c>
      <c r="AB2" s="13" t="s">
        <v>1</v>
      </c>
      <c r="AC2" s="13" t="s">
        <v>1</v>
      </c>
      <c r="AD2" s="8" t="s">
        <v>20</v>
      </c>
      <c r="AE2" s="14"/>
      <c r="AF2" s="55">
        <f t="shared" ref="AF2" si="2">AA2</f>
        <v>400</v>
      </c>
      <c r="AG2" s="14"/>
      <c r="AH2" s="14"/>
      <c r="AI2" s="8"/>
      <c r="AJ2" s="4"/>
      <c r="AK2" s="8"/>
      <c r="AL2" s="14"/>
      <c r="AM2" s="14"/>
      <c r="AN2" s="14"/>
      <c r="AO2" s="8"/>
      <c r="AP2" s="8"/>
      <c r="AQ2" s="8"/>
      <c r="AR2" s="16"/>
      <c r="AS2" s="8"/>
      <c r="AT2" s="8"/>
      <c r="AU2" s="14"/>
      <c r="AV2" s="14"/>
      <c r="AW2" s="55">
        <f t="shared" ref="AW2" si="3">AF2+AH2+AX2</f>
        <v>400</v>
      </c>
      <c r="AX2" s="14"/>
      <c r="AY2" s="55">
        <f t="shared" ref="AY2" si="4">AW2+AJ2+AL2</f>
        <v>400</v>
      </c>
      <c r="AZ2" s="55">
        <f t="shared" ref="AZ2" si="5">AN2+AP2</f>
        <v>0</v>
      </c>
      <c r="BA2" s="55">
        <f t="shared" ref="BA2" si="6">AN2+AP2</f>
        <v>0</v>
      </c>
      <c r="BB2" s="64">
        <f t="shared" ref="BB2" si="7">AY2</f>
        <v>400</v>
      </c>
      <c r="BC2" s="8"/>
      <c r="BD2" s="8" t="s">
        <v>2</v>
      </c>
      <c r="BE2" s="8"/>
      <c r="BF2" s="11"/>
      <c r="BG2" s="14"/>
      <c r="BH2" s="8"/>
      <c r="BI2" s="17">
        <v>42336</v>
      </c>
      <c r="BJ2" s="37">
        <v>42366</v>
      </c>
      <c r="BK2" s="11"/>
      <c r="BL2" s="11"/>
      <c r="BM2" s="32"/>
      <c r="BN2" s="49" t="s">
        <v>9</v>
      </c>
      <c r="BO2" s="19"/>
      <c r="BP2" s="7">
        <v>10531</v>
      </c>
      <c r="BQ2" s="16"/>
      <c r="BR2" s="29"/>
      <c r="BS2" s="14"/>
      <c r="BT2" s="14"/>
      <c r="BU2" s="12" t="s">
        <v>34</v>
      </c>
      <c r="BV2" s="8">
        <v>16</v>
      </c>
      <c r="BW2" s="56">
        <f>BV2*40</f>
        <v>640</v>
      </c>
      <c r="BX2" s="14" t="s">
        <v>3</v>
      </c>
      <c r="BY2" s="15" t="s">
        <v>4</v>
      </c>
      <c r="BZ2" s="14"/>
      <c r="CA2" s="14"/>
      <c r="CB2" s="55">
        <f>BW2</f>
        <v>640</v>
      </c>
      <c r="CC2" s="14"/>
      <c r="CD2" s="14"/>
      <c r="CE2" s="8" t="s">
        <v>7</v>
      </c>
      <c r="CF2" s="4">
        <v>10</v>
      </c>
      <c r="CG2" s="8"/>
      <c r="CH2" s="4"/>
      <c r="CI2" s="4"/>
      <c r="CJ2" s="4"/>
      <c r="CK2" s="4"/>
      <c r="CL2" s="4"/>
      <c r="CM2" s="55">
        <f t="shared" ref="CM2" si="8">CD2+CB2+CN2</f>
        <v>640</v>
      </c>
      <c r="CN2" s="14"/>
      <c r="CO2" s="55">
        <f t="shared" ref="CO2" si="9">CM2+CF2+CH2</f>
        <v>650</v>
      </c>
      <c r="CP2" s="55">
        <f t="shared" ref="CP2" si="10">CJ2+CL2</f>
        <v>0</v>
      </c>
      <c r="CQ2" s="55">
        <f t="shared" ref="CQ2" si="11">CL2+CJ2</f>
        <v>0</v>
      </c>
      <c r="CR2" s="57">
        <f t="shared" ref="CR2" si="12">CO2</f>
        <v>650</v>
      </c>
      <c r="CS2" s="8"/>
      <c r="CT2" s="55">
        <f t="shared" ref="CT2" si="13">AY2+CO2</f>
        <v>1050</v>
      </c>
      <c r="CU2" s="14" t="s">
        <v>2</v>
      </c>
      <c r="CV2" s="14"/>
      <c r="CW2" s="11"/>
      <c r="CX2" s="14"/>
      <c r="CY2" s="8"/>
      <c r="CZ2" s="26">
        <v>42400</v>
      </c>
      <c r="DA2" s="27">
        <v>42428</v>
      </c>
      <c r="DB2" s="11"/>
      <c r="DC2" s="11"/>
      <c r="DD2" s="11"/>
      <c r="DE2" s="5">
        <v>42250</v>
      </c>
      <c r="DF2" s="20">
        <v>0.71527777777777779</v>
      </c>
      <c r="DG2" s="61">
        <f t="shared" ref="DG2" si="14">DE2</f>
        <v>42250</v>
      </c>
      <c r="DH2" s="58" t="str">
        <f>F2</f>
        <v>Dupont</v>
      </c>
      <c r="DI2" s="59">
        <f t="shared" ref="DI2" si="15">T2</f>
        <v>10335</v>
      </c>
      <c r="DJ2" s="66">
        <f t="shared" ref="DJ2" si="16">AY2</f>
        <v>400</v>
      </c>
      <c r="DK2" s="21">
        <v>42734</v>
      </c>
      <c r="DL2" s="22">
        <v>400</v>
      </c>
      <c r="DM2" s="67">
        <f t="shared" ref="DM2" si="17">DJ2-DL2</f>
        <v>0</v>
      </c>
      <c r="DN2" s="60" t="str">
        <f t="shared" ref="DN2" si="18">BN2</f>
        <v>Dupont</v>
      </c>
      <c r="DO2" s="59">
        <f>BP2</f>
        <v>10531</v>
      </c>
      <c r="DP2" s="66">
        <f t="shared" ref="DP2" si="19">CO2</f>
        <v>650</v>
      </c>
      <c r="DQ2" s="23">
        <v>42403</v>
      </c>
      <c r="DR2" s="22">
        <v>650</v>
      </c>
      <c r="DS2" s="68">
        <f t="shared" ref="DS2" si="20">DP2-DR2</f>
        <v>0</v>
      </c>
      <c r="DT2" s="65">
        <f t="shared" ref="DT2" si="21">DM2+DS2</f>
        <v>0</v>
      </c>
      <c r="DU2" s="47"/>
      <c r="DV2" s="69" t="str">
        <f t="shared" ref="DV2:DW3" si="22">E2</f>
        <v>Sophie</v>
      </c>
      <c r="DW2" s="70" t="str">
        <f t="shared" si="22"/>
        <v>Dupont</v>
      </c>
      <c r="DX2" s="71">
        <f>DG2</f>
        <v>42250</v>
      </c>
      <c r="DY2" s="72">
        <f t="shared" ref="DY2" si="23">DF2</f>
        <v>0.71527777777777779</v>
      </c>
      <c r="EA2" s="48"/>
      <c r="EB2" s="45"/>
      <c r="EC2" s="6"/>
      <c r="ED2" s="6"/>
      <c r="EE2" s="6"/>
      <c r="EF2" s="46"/>
      <c r="EI2" s="77" t="str">
        <f>A2</f>
        <v>Dupont</v>
      </c>
      <c r="EJ2" s="79"/>
      <c r="EK2" s="78"/>
      <c r="EL2" s="166">
        <f>EK2-EJ2</f>
        <v>0</v>
      </c>
      <c r="EM2" s="164"/>
      <c r="EN2" s="165" t="s">
        <v>35</v>
      </c>
      <c r="EO2" s="163" t="s">
        <v>38</v>
      </c>
      <c r="EP2" s="165" t="s">
        <v>37</v>
      </c>
      <c r="EQ2" s="165" t="s">
        <v>36</v>
      </c>
      <c r="ER2" s="167">
        <v>42248</v>
      </c>
      <c r="ES2" s="171"/>
      <c r="ET2" s="171"/>
      <c r="EU2" s="170"/>
      <c r="EV2" s="167">
        <v>42278</v>
      </c>
      <c r="EW2" s="171"/>
      <c r="EX2" s="171"/>
      <c r="EY2" s="170"/>
      <c r="EZ2" s="167">
        <v>42309</v>
      </c>
      <c r="FA2" s="171"/>
      <c r="FB2" s="171"/>
      <c r="FC2" s="170"/>
      <c r="FD2" s="167">
        <v>42339</v>
      </c>
      <c r="FE2" s="171"/>
      <c r="FF2" s="171"/>
      <c r="FG2" s="170"/>
      <c r="FH2" s="167">
        <v>42370</v>
      </c>
      <c r="FI2" s="171"/>
      <c r="FJ2" s="171"/>
      <c r="FK2" s="170"/>
      <c r="FL2" s="167">
        <v>42401</v>
      </c>
      <c r="FM2" s="171"/>
      <c r="FN2" s="171"/>
      <c r="FO2" s="170"/>
      <c r="FP2" s="167">
        <v>42430</v>
      </c>
      <c r="FQ2" s="171"/>
      <c r="FR2" s="171"/>
      <c r="FS2" s="170"/>
      <c r="FT2" s="167">
        <v>42461</v>
      </c>
      <c r="FU2" s="171"/>
      <c r="FV2" s="171"/>
      <c r="FW2" s="170"/>
      <c r="FX2" s="167">
        <v>42491</v>
      </c>
      <c r="FY2" s="171"/>
      <c r="FZ2" s="171"/>
      <c r="GA2" s="170"/>
      <c r="GB2" s="173">
        <v>42522</v>
      </c>
      <c r="GC2" s="175"/>
      <c r="GD2" s="175"/>
      <c r="GE2" s="174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XEA2" s="6"/>
      <c r="XEB2" s="6"/>
      <c r="XEC2" s="6"/>
      <c r="XED2" s="6"/>
      <c r="XEE2" s="6"/>
      <c r="XEF2" s="6"/>
      <c r="XEG2" s="6"/>
      <c r="XEH2" s="6"/>
      <c r="XEI2" s="6"/>
      <c r="XEJ2" s="6"/>
      <c r="XEK2" s="6"/>
      <c r="XEL2" s="6"/>
      <c r="XEM2" s="6"/>
      <c r="XEN2" s="6"/>
      <c r="XEO2" s="6"/>
      <c r="XEP2" s="6"/>
      <c r="XEQ2" s="6"/>
      <c r="XER2" s="6"/>
      <c r="XES2" s="6"/>
      <c r="XET2" s="6"/>
      <c r="XEU2" s="6"/>
      <c r="XEV2" s="6"/>
      <c r="XEW2" s="6"/>
      <c r="XEX2" s="6"/>
      <c r="XEY2" s="6"/>
      <c r="XEZ2" s="6"/>
    </row>
    <row r="3" spans="1:219 16355:16380" ht="20.25">
      <c r="A3" s="62"/>
      <c r="B3" s="7" t="s">
        <v>39</v>
      </c>
      <c r="C3" s="10"/>
      <c r="D3" s="10"/>
      <c r="E3" s="24"/>
      <c r="F3" s="24" t="s">
        <v>16</v>
      </c>
      <c r="G3" s="144" t="str">
        <f t="shared" si="1"/>
        <v xml:space="preserve"> Rey</v>
      </c>
      <c r="H3" s="28">
        <v>38960</v>
      </c>
      <c r="I3" s="9" t="s">
        <v>17</v>
      </c>
      <c r="J3" s="9" t="s">
        <v>18</v>
      </c>
      <c r="K3" s="8"/>
      <c r="L3" s="33" t="s">
        <v>19</v>
      </c>
      <c r="M3" s="8">
        <v>1895</v>
      </c>
      <c r="N3" s="10" t="s">
        <v>6</v>
      </c>
      <c r="O3" s="146" t="str">
        <f>CONCATENATE(M3," ",N3)</f>
        <v>1895 Vionnaz</v>
      </c>
      <c r="P3" s="31">
        <v>244813825</v>
      </c>
      <c r="Q3" s="31"/>
      <c r="R3" s="31">
        <v>794788973</v>
      </c>
      <c r="S3" s="19"/>
      <c r="T3" s="18">
        <v>10336</v>
      </c>
      <c r="U3" s="11"/>
      <c r="V3" s="11"/>
      <c r="W3" s="8"/>
      <c r="X3" s="8"/>
      <c r="Y3" s="12" t="s">
        <v>12</v>
      </c>
      <c r="Z3" s="8">
        <v>10</v>
      </c>
      <c r="AA3" s="56">
        <f t="shared" ref="AA3" si="24">Z3*40</f>
        <v>400</v>
      </c>
      <c r="AB3" s="13" t="s">
        <v>1</v>
      </c>
      <c r="AC3" s="13" t="s">
        <v>1</v>
      </c>
      <c r="AD3" s="8" t="s">
        <v>20</v>
      </c>
      <c r="AE3" s="14"/>
      <c r="AF3" s="55">
        <f>AA3</f>
        <v>400</v>
      </c>
      <c r="AG3" s="14"/>
      <c r="AH3" s="14"/>
      <c r="AI3" s="8"/>
      <c r="AJ3" s="4"/>
      <c r="AK3" s="8"/>
      <c r="AL3" s="14"/>
      <c r="AM3" s="14"/>
      <c r="AN3" s="14"/>
      <c r="AO3" s="8"/>
      <c r="AP3" s="8"/>
      <c r="AQ3" s="8"/>
      <c r="AR3" s="16"/>
      <c r="AS3" s="8"/>
      <c r="AT3" s="8"/>
      <c r="AU3" s="14"/>
      <c r="AV3" s="14"/>
      <c r="AW3" s="55">
        <f>AF3+AH3+AX3</f>
        <v>400</v>
      </c>
      <c r="AX3" s="14"/>
      <c r="AY3" s="55">
        <f>AW3+AJ3+AL3</f>
        <v>400</v>
      </c>
      <c r="AZ3" s="55">
        <f>AN3+AP3</f>
        <v>0</v>
      </c>
      <c r="BA3" s="55">
        <f>AN3+AP3</f>
        <v>0</v>
      </c>
      <c r="BB3" s="64">
        <f>AY3</f>
        <v>400</v>
      </c>
      <c r="BC3" s="8"/>
      <c r="BD3" s="8" t="s">
        <v>2</v>
      </c>
      <c r="BE3" s="8"/>
      <c r="BF3" s="36" t="s">
        <v>11</v>
      </c>
      <c r="BG3" s="55">
        <f>AY3/5</f>
        <v>80</v>
      </c>
      <c r="BH3" s="8"/>
      <c r="BI3" s="17">
        <v>42336</v>
      </c>
      <c r="BJ3" s="37">
        <v>42366</v>
      </c>
      <c r="BK3" s="11"/>
      <c r="BL3" s="11"/>
      <c r="BM3" s="32"/>
      <c r="BN3" s="49" t="s">
        <v>16</v>
      </c>
      <c r="BO3" s="19"/>
      <c r="BP3" s="7">
        <v>10532</v>
      </c>
      <c r="BQ3" s="16"/>
      <c r="BR3" s="29"/>
      <c r="BS3" s="14"/>
      <c r="BT3" s="14"/>
      <c r="BU3" s="12" t="s">
        <v>34</v>
      </c>
      <c r="BV3" s="8">
        <v>16</v>
      </c>
      <c r="BW3" s="56">
        <f>BV3*40</f>
        <v>640</v>
      </c>
      <c r="BX3" s="14" t="s">
        <v>3</v>
      </c>
      <c r="BY3" s="15" t="s">
        <v>4</v>
      </c>
      <c r="BZ3" s="14"/>
      <c r="CA3" s="14"/>
      <c r="CB3" s="55">
        <f t="shared" ref="CB3" si="25">BW3</f>
        <v>640</v>
      </c>
      <c r="CC3" s="14"/>
      <c r="CD3" s="14"/>
      <c r="CE3" s="8" t="s">
        <v>7</v>
      </c>
      <c r="CF3" s="4">
        <v>10</v>
      </c>
      <c r="CG3" s="8"/>
      <c r="CH3" s="4"/>
      <c r="CI3" s="4"/>
      <c r="CJ3" s="4"/>
      <c r="CK3" s="4"/>
      <c r="CL3" s="4"/>
      <c r="CM3" s="55">
        <f>CD3+CB3+CN3</f>
        <v>640</v>
      </c>
      <c r="CN3" s="14"/>
      <c r="CO3" s="55">
        <f>CM3+CF3+CH3</f>
        <v>650</v>
      </c>
      <c r="CP3" s="55">
        <f>CJ3+CL3</f>
        <v>0</v>
      </c>
      <c r="CQ3" s="55">
        <f>CL3+CJ3</f>
        <v>0</v>
      </c>
      <c r="CR3" s="57">
        <f>CX3</f>
        <v>130</v>
      </c>
      <c r="CS3" s="8"/>
      <c r="CT3" s="55">
        <f>AY3+CO3</f>
        <v>1050</v>
      </c>
      <c r="CU3" s="14" t="s">
        <v>2</v>
      </c>
      <c r="CV3" s="14"/>
      <c r="CW3" s="36" t="s">
        <v>33</v>
      </c>
      <c r="CX3" s="55">
        <f>CO3/5</f>
        <v>130</v>
      </c>
      <c r="CY3" s="8" t="s">
        <v>5</v>
      </c>
      <c r="CZ3" s="26">
        <v>42400</v>
      </c>
      <c r="DA3" s="27">
        <v>42551</v>
      </c>
      <c r="DB3" s="11"/>
      <c r="DC3" s="11"/>
      <c r="DD3" s="11"/>
      <c r="DE3" s="5">
        <v>42250</v>
      </c>
      <c r="DF3" s="20">
        <v>0.77083333333333337</v>
      </c>
      <c r="DG3" s="61">
        <f>DE3</f>
        <v>42250</v>
      </c>
      <c r="DH3" s="58" t="str">
        <f>F3</f>
        <v>Rey</v>
      </c>
      <c r="DI3" s="59">
        <f>T3</f>
        <v>10336</v>
      </c>
      <c r="DJ3" s="66">
        <f>AY3</f>
        <v>400</v>
      </c>
      <c r="DK3" s="21">
        <v>42366</v>
      </c>
      <c r="DL3" s="63">
        <v>400</v>
      </c>
      <c r="DM3" s="67">
        <f>DJ3-DL3</f>
        <v>0</v>
      </c>
      <c r="DN3" s="60" t="str">
        <f>BN3</f>
        <v>Rey</v>
      </c>
      <c r="DO3" s="59">
        <f>BP3</f>
        <v>10532</v>
      </c>
      <c r="DP3" s="66">
        <f>CO3</f>
        <v>650</v>
      </c>
      <c r="DQ3" s="23">
        <v>42401</v>
      </c>
      <c r="DR3" s="63">
        <f>130+390</f>
        <v>520</v>
      </c>
      <c r="DS3" s="68">
        <f>DP3-DR3</f>
        <v>130</v>
      </c>
      <c r="DT3" s="65">
        <f>DM3+DS3</f>
        <v>130</v>
      </c>
      <c r="DU3" s="47"/>
      <c r="DV3" s="69">
        <f t="shared" si="22"/>
        <v>0</v>
      </c>
      <c r="DW3" s="70" t="str">
        <f t="shared" si="22"/>
        <v>Rey</v>
      </c>
      <c r="DX3" s="71">
        <f t="shared" ref="DX3" si="26">DG3</f>
        <v>42250</v>
      </c>
      <c r="DY3" s="72">
        <f>DF3</f>
        <v>0.77083333333333337</v>
      </c>
      <c r="DZ3" s="42"/>
      <c r="EA3" s="48"/>
      <c r="EB3" s="50"/>
      <c r="EC3" s="43"/>
      <c r="ED3" s="43"/>
      <c r="EE3" s="43"/>
      <c r="EF3" s="51"/>
      <c r="EG3" s="44"/>
      <c r="EH3" s="44"/>
      <c r="EI3" s="77">
        <f>A3</f>
        <v>0</v>
      </c>
      <c r="EJ3" s="79"/>
      <c r="EK3" s="78"/>
      <c r="EL3" s="166">
        <f>EK3-EJ3</f>
        <v>0</v>
      </c>
      <c r="EM3" s="164"/>
      <c r="EN3" s="165" t="s">
        <v>35</v>
      </c>
      <c r="EO3" s="163" t="s">
        <v>38</v>
      </c>
      <c r="EP3" s="165" t="s">
        <v>37</v>
      </c>
      <c r="EQ3" s="165" t="s">
        <v>36</v>
      </c>
      <c r="ER3" s="167">
        <v>42248</v>
      </c>
      <c r="ES3" s="171"/>
      <c r="ET3" s="171"/>
      <c r="EU3" s="170"/>
      <c r="EV3" s="167">
        <v>42278</v>
      </c>
      <c r="EW3" s="171"/>
      <c r="EX3" s="171"/>
      <c r="EY3" s="170"/>
      <c r="EZ3" s="167">
        <v>42309</v>
      </c>
      <c r="FA3" s="171"/>
      <c r="FB3" s="171"/>
      <c r="FC3" s="170"/>
      <c r="FD3" s="167">
        <v>42339</v>
      </c>
      <c r="FE3" s="171"/>
      <c r="FF3" s="171"/>
      <c r="FG3" s="170"/>
      <c r="FH3" s="167">
        <v>42370</v>
      </c>
      <c r="FI3" s="171"/>
      <c r="FJ3" s="171"/>
      <c r="FK3" s="170"/>
      <c r="FL3" s="167">
        <v>42401</v>
      </c>
      <c r="FM3" s="171">
        <v>130</v>
      </c>
      <c r="FN3" s="171">
        <v>130</v>
      </c>
      <c r="FO3" s="170">
        <v>42371</v>
      </c>
      <c r="FP3" s="167">
        <v>42430</v>
      </c>
      <c r="FQ3" s="171">
        <v>130</v>
      </c>
      <c r="FR3" s="171">
        <v>130</v>
      </c>
      <c r="FS3" s="170">
        <v>42484</v>
      </c>
      <c r="FT3" s="167">
        <v>42461</v>
      </c>
      <c r="FU3" s="171">
        <v>130</v>
      </c>
      <c r="FV3" s="171">
        <v>130</v>
      </c>
      <c r="FW3" s="170">
        <v>42484</v>
      </c>
      <c r="FX3" s="167">
        <v>42491</v>
      </c>
      <c r="FY3" s="171">
        <v>130</v>
      </c>
      <c r="FZ3" s="171">
        <v>130</v>
      </c>
      <c r="GA3" s="170">
        <v>42484</v>
      </c>
      <c r="GB3" s="173">
        <v>42522</v>
      </c>
      <c r="GC3" s="175">
        <v>130</v>
      </c>
      <c r="GD3" s="175">
        <v>0</v>
      </c>
      <c r="GE3" s="174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</row>
    <row r="4" spans="1:219 16355:16380" ht="20.25">
      <c r="A4" s="62">
        <f t="shared" si="0"/>
        <v>0</v>
      </c>
      <c r="B4" s="7"/>
      <c r="C4" s="8"/>
      <c r="D4" s="39"/>
      <c r="E4" s="24"/>
      <c r="F4" s="24"/>
      <c r="G4" s="144" t="str">
        <f t="shared" si="1"/>
        <v xml:space="preserve"> </v>
      </c>
      <c r="H4" s="30"/>
      <c r="I4" s="9"/>
      <c r="J4" s="9"/>
      <c r="K4" s="38"/>
      <c r="L4" s="33"/>
      <c r="M4" s="8"/>
      <c r="N4" s="35"/>
      <c r="O4" s="146" t="str">
        <f t="shared" ref="O4" si="27">CONCATENATE(M4," ",N4)</f>
        <v xml:space="preserve"> </v>
      </c>
      <c r="P4" s="31"/>
      <c r="Q4" s="31"/>
      <c r="R4" s="31"/>
      <c r="S4" s="19"/>
      <c r="T4" s="18"/>
      <c r="U4" s="11"/>
      <c r="V4" s="11"/>
      <c r="W4" s="8"/>
      <c r="X4" s="8"/>
      <c r="Y4" s="12"/>
      <c r="Z4" s="8"/>
      <c r="AA4" s="56"/>
      <c r="AB4" s="13"/>
      <c r="AC4" s="13"/>
      <c r="AD4" s="8"/>
      <c r="AE4" s="14"/>
      <c r="AF4" s="55"/>
      <c r="AG4" s="14"/>
      <c r="AH4" s="14"/>
      <c r="AI4" s="8"/>
      <c r="AJ4" s="4"/>
      <c r="AK4" s="8"/>
      <c r="AL4" s="14"/>
      <c r="AM4" s="14"/>
      <c r="AN4" s="14"/>
      <c r="AO4" s="8"/>
      <c r="AP4" s="8"/>
      <c r="AQ4" s="8"/>
      <c r="AR4" s="16"/>
      <c r="AS4" s="8"/>
      <c r="AT4" s="8"/>
      <c r="AU4" s="14"/>
      <c r="AV4" s="14"/>
      <c r="AW4" s="55"/>
      <c r="AX4" s="14"/>
      <c r="AY4" s="55"/>
      <c r="AZ4" s="55"/>
      <c r="BA4" s="55"/>
      <c r="BB4" s="64"/>
      <c r="BC4" s="8"/>
      <c r="BD4" s="8"/>
      <c r="BE4" s="8"/>
      <c r="BF4" s="11"/>
      <c r="BG4" s="14"/>
      <c r="BH4" s="8"/>
      <c r="BI4" s="17"/>
      <c r="BJ4" s="25"/>
      <c r="BK4" s="11"/>
      <c r="BL4" s="11"/>
      <c r="BM4" s="32"/>
      <c r="BN4" s="49"/>
      <c r="BO4" s="19"/>
      <c r="BP4" s="7"/>
      <c r="BQ4" s="16"/>
      <c r="BR4" s="29"/>
      <c r="BS4" s="14"/>
      <c r="BT4" s="14"/>
      <c r="BU4" s="12"/>
      <c r="BV4" s="8"/>
      <c r="BW4" s="56"/>
      <c r="BX4" s="14"/>
      <c r="BY4" s="15"/>
      <c r="BZ4" s="14"/>
      <c r="CA4" s="14"/>
      <c r="CB4" s="55"/>
      <c r="CC4" s="14"/>
      <c r="CD4" s="14"/>
      <c r="CE4" s="8"/>
      <c r="CF4" s="4"/>
      <c r="CG4" s="8"/>
      <c r="CH4" s="4"/>
      <c r="CI4" s="4"/>
      <c r="CJ4" s="4"/>
      <c r="CK4" s="4"/>
      <c r="CL4" s="4"/>
      <c r="CM4" s="55"/>
      <c r="CN4" s="14"/>
      <c r="CO4" s="55"/>
      <c r="CP4" s="55"/>
      <c r="CQ4" s="55"/>
      <c r="CR4" s="57"/>
      <c r="CS4" s="8"/>
      <c r="CT4" s="55"/>
      <c r="CU4" s="14"/>
      <c r="CV4" s="14"/>
      <c r="CW4" s="11"/>
      <c r="CX4" s="14"/>
      <c r="CY4" s="8"/>
      <c r="CZ4" s="26"/>
      <c r="DA4" s="27"/>
      <c r="DB4" s="11"/>
      <c r="DC4" s="11"/>
      <c r="DD4" s="11"/>
      <c r="DE4" s="5"/>
      <c r="DF4" s="20"/>
      <c r="DG4" s="61"/>
      <c r="DH4" s="58"/>
      <c r="DI4" s="59"/>
      <c r="DJ4" s="66"/>
      <c r="DK4" s="21"/>
      <c r="DL4" s="22"/>
      <c r="DM4" s="67"/>
      <c r="DN4" s="60"/>
      <c r="DO4" s="59"/>
      <c r="DP4" s="66"/>
      <c r="DQ4" s="23"/>
      <c r="DR4" s="22"/>
      <c r="DS4" s="68"/>
      <c r="DT4" s="65"/>
      <c r="DU4" s="47"/>
      <c r="DV4" s="73"/>
      <c r="DW4" s="74"/>
      <c r="DX4" s="75"/>
      <c r="DY4" s="76"/>
      <c r="EA4" s="48"/>
      <c r="EB4" s="45"/>
      <c r="EC4" s="6"/>
      <c r="ED4" s="6"/>
      <c r="EE4" s="6"/>
      <c r="EF4" s="46"/>
      <c r="EI4" s="77">
        <f t="shared" ref="EI4" si="28">A4</f>
        <v>0</v>
      </c>
      <c r="EJ4" s="79"/>
      <c r="EK4" s="78"/>
      <c r="EL4" s="166">
        <f t="shared" ref="EL4" si="29">EK4-EJ4</f>
        <v>0</v>
      </c>
      <c r="EM4" s="164"/>
      <c r="EN4" s="165" t="s">
        <v>35</v>
      </c>
      <c r="EO4" s="163" t="s">
        <v>38</v>
      </c>
      <c r="EP4" s="165" t="s">
        <v>37</v>
      </c>
      <c r="EQ4" s="165" t="s">
        <v>36</v>
      </c>
      <c r="ER4" s="167">
        <v>42248</v>
      </c>
      <c r="ES4" s="171"/>
      <c r="ET4" s="171"/>
      <c r="EU4" s="170"/>
      <c r="EV4" s="167">
        <v>42278</v>
      </c>
      <c r="EW4" s="171"/>
      <c r="EX4" s="171"/>
      <c r="EY4" s="170"/>
      <c r="EZ4" s="167">
        <v>42309</v>
      </c>
      <c r="FA4" s="171"/>
      <c r="FB4" s="171"/>
      <c r="FC4" s="170"/>
      <c r="FD4" s="167">
        <v>42339</v>
      </c>
      <c r="FE4" s="171"/>
      <c r="FF4" s="171"/>
      <c r="FG4" s="170"/>
      <c r="FH4" s="167">
        <v>42370</v>
      </c>
      <c r="FI4" s="171"/>
      <c r="FJ4" s="171"/>
      <c r="FK4" s="170"/>
      <c r="FL4" s="167">
        <v>42401</v>
      </c>
      <c r="FM4" s="171"/>
      <c r="FN4" s="171"/>
      <c r="FO4" s="170"/>
      <c r="FP4" s="167">
        <v>42430</v>
      </c>
      <c r="FQ4" s="171"/>
      <c r="FR4" s="171"/>
      <c r="FS4" s="170"/>
      <c r="FT4" s="167">
        <v>42461</v>
      </c>
      <c r="FU4" s="171"/>
      <c r="FV4" s="171"/>
      <c r="FW4" s="170"/>
      <c r="FX4" s="167">
        <v>42491</v>
      </c>
      <c r="FY4" s="171"/>
      <c r="FZ4" s="171"/>
      <c r="GA4" s="170"/>
      <c r="GB4" s="173">
        <v>42522</v>
      </c>
      <c r="GC4" s="175"/>
      <c r="GD4" s="175"/>
      <c r="GE4" s="174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XEA4" s="6"/>
      <c r="XEB4" s="6"/>
      <c r="XEC4" s="6"/>
      <c r="XED4" s="6"/>
      <c r="XEE4" s="6"/>
      <c r="XEF4" s="6"/>
      <c r="XEG4" s="6"/>
      <c r="XEH4" s="6"/>
      <c r="XEI4" s="6"/>
      <c r="XEJ4" s="6"/>
      <c r="XEK4" s="6"/>
      <c r="XEL4" s="6"/>
      <c r="XEM4" s="6"/>
      <c r="XEN4" s="6"/>
      <c r="XEO4" s="6"/>
      <c r="XEP4" s="6"/>
      <c r="XEQ4" s="6"/>
      <c r="XER4" s="6"/>
      <c r="XES4" s="6"/>
      <c r="XET4" s="6"/>
      <c r="XEU4" s="6"/>
      <c r="XEV4" s="6"/>
      <c r="XEW4" s="6"/>
      <c r="XEX4" s="6"/>
      <c r="XEY4" s="6"/>
      <c r="XEZ4" s="6"/>
    </row>
    <row r="5" spans="1:219 16355:16380">
      <c r="EJ5" s="80"/>
      <c r="EK5" s="80"/>
      <c r="EU5" s="172"/>
      <c r="GC5" s="163"/>
      <c r="GD5" s="163"/>
      <c r="GE5" s="163"/>
    </row>
    <row r="6" spans="1:219 16355:16380">
      <c r="EJ6" s="80"/>
      <c r="EK6" s="80"/>
      <c r="EU6" s="172"/>
      <c r="GC6" s="163"/>
      <c r="GD6" s="163"/>
      <c r="GE6" s="163"/>
    </row>
    <row r="7" spans="1:219 16355:16380">
      <c r="EJ7" s="80"/>
      <c r="EK7" s="80"/>
      <c r="EU7" s="172"/>
      <c r="GC7" s="163"/>
      <c r="GD7" s="163"/>
      <c r="GE7" s="163"/>
    </row>
    <row r="8" spans="1:219 16355:16380">
      <c r="EJ8" s="80"/>
      <c r="EK8" s="80"/>
      <c r="EU8" s="172"/>
      <c r="GC8" s="163"/>
      <c r="GD8" s="163"/>
      <c r="GE8" s="163"/>
    </row>
    <row r="9" spans="1:219 16355:16380">
      <c r="GC9" s="163"/>
      <c r="GD9" s="163"/>
      <c r="GE9" s="163"/>
    </row>
    <row r="10" spans="1:219 16355:16380">
      <c r="GC10" s="163"/>
      <c r="GD10" s="163"/>
      <c r="GE10" s="163"/>
    </row>
  </sheetData>
  <sheetProtection formatCells="0" formatColumns="0" formatRows="0" insertColumns="0" insertRows="0" deleteColumns="0" deleteRows="0" sort="0" autoFilter="0"/>
  <hyperlinks>
    <hyperlink ref="L2" r:id="rId1"/>
    <hyperlink ref="L3" r:id="rId2"/>
    <hyperlink ref="EO2:EO4" r:id="rId3" display="solistes@bluewin.ch"/>
  </hyperlinks>
  <pageMargins left="0.7" right="0.7" top="0.75" bottom="0.75" header="0.3" footer="0.3"/>
  <pageSetup paperSize="9" orientation="portrait" horizontalDpi="4294967293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52"/>
  <sheetViews>
    <sheetView showGridLines="0" tabSelected="1" zoomScale="110" zoomScaleNormal="110" zoomScalePageLayoutView="62" workbookViewId="0">
      <selection activeCell="C10" sqref="C10"/>
    </sheetView>
  </sheetViews>
  <sheetFormatPr baseColWidth="10" defaultColWidth="4" defaultRowHeight="16.5"/>
  <cols>
    <col min="1" max="1" width="5.42578125" style="81" customWidth="1"/>
    <col min="2" max="2" width="12.140625" style="133" customWidth="1"/>
    <col min="3" max="3" width="36" style="133" customWidth="1"/>
    <col min="4" max="4" width="5.7109375" style="81" customWidth="1"/>
    <col min="5" max="6" width="9.7109375" style="81" customWidth="1"/>
    <col min="7" max="7" width="10.7109375" style="81" bestFit="1" customWidth="1"/>
    <col min="8" max="8" width="10.7109375" style="136" bestFit="1" customWidth="1"/>
    <col min="9" max="9" width="2.7109375" style="81" customWidth="1"/>
    <col min="10" max="10" width="7.85546875" style="81" bestFit="1" customWidth="1"/>
    <col min="11" max="11" width="28.140625" style="81" customWidth="1"/>
    <col min="12" max="12" width="10" style="81" customWidth="1"/>
    <col min="13" max="25" width="5.7109375" style="81" customWidth="1"/>
    <col min="26" max="16384" width="4" style="81"/>
  </cols>
  <sheetData>
    <row r="1" spans="1:19" ht="45.75" customHeight="1">
      <c r="B1" s="82"/>
      <c r="C1" s="83"/>
      <c r="D1" s="84"/>
      <c r="E1" s="84"/>
      <c r="F1" s="84"/>
      <c r="G1" s="84"/>
      <c r="H1" s="85"/>
      <c r="I1" s="84"/>
    </row>
    <row r="2" spans="1:19" ht="17.25" customHeight="1">
      <c r="B2" s="162"/>
      <c r="C2" s="87"/>
      <c r="D2" s="88"/>
      <c r="E2" s="92" t="s">
        <v>21</v>
      </c>
      <c r="F2" s="161"/>
      <c r="G2" s="89"/>
      <c r="H2" s="90"/>
      <c r="I2" s="84"/>
    </row>
    <row r="3" spans="1:19" ht="17.25" customHeight="1">
      <c r="B3" s="86"/>
      <c r="C3" s="87"/>
      <c r="D3" s="91"/>
      <c r="E3" s="89" t="s">
        <v>22</v>
      </c>
      <c r="F3" s="161"/>
      <c r="G3" s="93"/>
      <c r="H3" s="94"/>
      <c r="I3" s="84"/>
    </row>
    <row r="4" spans="1:19" ht="17.25" customHeight="1">
      <c r="B4" s="86"/>
      <c r="C4" s="87"/>
      <c r="D4" s="95"/>
      <c r="E4" s="89"/>
      <c r="F4" s="96"/>
      <c r="G4" s="97"/>
      <c r="H4" s="97"/>
      <c r="I4" s="84"/>
    </row>
    <row r="5" spans="1:19" ht="9.9499999999999993" customHeight="1">
      <c r="B5" s="98"/>
      <c r="C5" s="98"/>
      <c r="D5" s="98"/>
      <c r="E5" s="98"/>
      <c r="F5" s="98"/>
      <c r="G5" s="98"/>
      <c r="H5" s="98"/>
      <c r="I5" s="99"/>
    </row>
    <row r="6" spans="1:19" ht="36.75" customHeight="1">
      <c r="A6" s="100"/>
      <c r="B6" s="186" t="s">
        <v>40</v>
      </c>
      <c r="C6" s="186"/>
      <c r="D6" s="186"/>
      <c r="E6" s="186"/>
      <c r="F6" s="186"/>
      <c r="G6" s="186"/>
      <c r="H6" s="186"/>
      <c r="I6" s="186"/>
      <c r="L6" s="160"/>
      <c r="P6" s="158"/>
      <c r="Q6" s="158"/>
      <c r="R6" s="158"/>
      <c r="S6" s="158"/>
    </row>
    <row r="7" spans="1:19" s="103" customFormat="1" ht="12.75" customHeight="1">
      <c r="A7" s="101"/>
      <c r="B7" s="186"/>
      <c r="C7" s="186"/>
      <c r="D7" s="186"/>
      <c r="E7" s="186"/>
      <c r="F7" s="186"/>
      <c r="G7" s="186"/>
      <c r="H7" s="186"/>
      <c r="I7" s="186"/>
      <c r="P7" s="195"/>
      <c r="Q7" s="196"/>
      <c r="R7" s="195"/>
      <c r="S7" s="195"/>
    </row>
    <row r="8" spans="1:19" s="103" customFormat="1" ht="12.75" customHeight="1">
      <c r="A8" s="101"/>
      <c r="B8" s="92" t="s">
        <v>28</v>
      </c>
      <c r="C8" s="104">
        <f>IFERROR(VLOOKUP($C$10,Données!$B$2:$HC$4,67,FALSE),0)</f>
        <v>10532</v>
      </c>
      <c r="D8" s="105"/>
      <c r="E8" s="105"/>
      <c r="F8" s="106" t="str">
        <f>IFERROR(VLOOKUP($C$10,Données!$B$2:$HC$4,6,FALSE),0)</f>
        <v xml:space="preserve"> Rey</v>
      </c>
      <c r="G8" s="105"/>
      <c r="H8" s="105"/>
      <c r="I8" s="102"/>
      <c r="P8" s="195"/>
      <c r="Q8" s="197"/>
      <c r="R8" s="195"/>
      <c r="S8" s="195"/>
    </row>
    <row r="9" spans="1:19" s="103" customFormat="1" ht="12.75" customHeight="1">
      <c r="A9" s="101"/>
      <c r="B9" s="89" t="s">
        <v>23</v>
      </c>
      <c r="C9" s="147">
        <f>IFERROR(VLOOKUP($C$10,Données!$B$2:$HC$4,103,FALSE),0)</f>
        <v>42400</v>
      </c>
      <c r="D9" s="105"/>
      <c r="E9" s="105"/>
      <c r="F9" s="106" t="str">
        <f>IFERROR(VLOOKUP($C$10,Données!$B$2:$HC$4,8,FALSE),0)</f>
        <v>de Christelle et Patrick</v>
      </c>
      <c r="G9" s="105"/>
      <c r="H9" s="105"/>
      <c r="I9" s="102"/>
      <c r="P9" s="195"/>
      <c r="Q9" s="196"/>
      <c r="R9" s="195"/>
      <c r="S9" s="195"/>
    </row>
    <row r="10" spans="1:19" s="103" customFormat="1" ht="12.75" customHeight="1">
      <c r="A10" s="101"/>
      <c r="B10" s="92" t="s">
        <v>24</v>
      </c>
      <c r="C10" s="148" t="s">
        <v>39</v>
      </c>
      <c r="D10" s="105"/>
      <c r="E10" s="105"/>
      <c r="F10" s="106" t="str">
        <f>IFERROR(VLOOKUP($C$10,Données!$B$2:$HC$4,9,FALSE),0)</f>
        <v xml:space="preserve">Ch. de Sous-Vaye 12 </v>
      </c>
      <c r="G10" s="105"/>
      <c r="H10" s="105"/>
      <c r="I10" s="102"/>
      <c r="P10" s="195"/>
      <c r="Q10" s="196"/>
      <c r="R10" s="195"/>
      <c r="S10" s="195"/>
    </row>
    <row r="11" spans="1:19" s="103" customFormat="1" ht="16.5" customHeight="1">
      <c r="A11" s="101"/>
      <c r="B11" s="107"/>
      <c r="C11" s="107"/>
      <c r="D11" s="105"/>
      <c r="E11" s="105"/>
      <c r="F11" s="145" t="str">
        <f>IFERROR(VLOOKUP($C$10,Données!$B$2:$HC$4,14,FALSE),0)</f>
        <v>1895 Vionnaz</v>
      </c>
      <c r="G11" s="105"/>
      <c r="H11" s="105"/>
      <c r="I11" s="102"/>
      <c r="P11" s="195"/>
      <c r="Q11" s="196"/>
      <c r="R11" s="195"/>
      <c r="S11" s="195"/>
    </row>
    <row r="12" spans="1:19" s="103" customFormat="1" ht="27" customHeight="1">
      <c r="A12" s="108"/>
      <c r="B12" s="107"/>
      <c r="C12" s="107"/>
      <c r="D12" s="105"/>
      <c r="E12" s="105"/>
      <c r="F12" s="105"/>
      <c r="G12" s="105"/>
      <c r="H12" s="105"/>
      <c r="I12" s="109"/>
      <c r="P12" s="195"/>
      <c r="Q12" s="195"/>
      <c r="R12" s="195"/>
      <c r="S12" s="195"/>
    </row>
    <row r="13" spans="1:19" s="103" customFormat="1" ht="16.5" customHeight="1">
      <c r="A13" s="108"/>
      <c r="B13" s="110"/>
      <c r="C13" s="111"/>
      <c r="D13" s="112"/>
      <c r="E13" s="112"/>
      <c r="F13" s="184">
        <f ca="1">TODAY()</f>
        <v>42774</v>
      </c>
      <c r="G13" s="184"/>
      <c r="H13" s="185"/>
      <c r="I13" s="109"/>
      <c r="P13" s="195"/>
      <c r="Q13" s="195"/>
      <c r="R13" s="195"/>
      <c r="S13" s="195"/>
    </row>
    <row r="14" spans="1:19" s="103" customFormat="1" ht="14.25" customHeight="1">
      <c r="A14" s="108"/>
      <c r="B14" s="107"/>
      <c r="C14" s="107"/>
      <c r="D14" s="105"/>
      <c r="E14" s="105"/>
      <c r="F14" s="105"/>
      <c r="G14" s="105"/>
      <c r="H14" s="105"/>
      <c r="I14" s="109"/>
    </row>
    <row r="15" spans="1:19" s="103" customFormat="1" ht="14.25" customHeight="1" thickBot="1">
      <c r="A15" s="101"/>
      <c r="B15" s="107"/>
      <c r="C15" s="107"/>
      <c r="D15" s="105"/>
      <c r="E15" s="105"/>
      <c r="F15" s="105"/>
      <c r="G15" s="105"/>
      <c r="H15" s="105"/>
      <c r="I15" s="102"/>
    </row>
    <row r="16" spans="1:19" ht="27" customHeight="1">
      <c r="B16" s="113"/>
      <c r="C16" s="114" t="s">
        <v>30</v>
      </c>
      <c r="D16" s="114"/>
      <c r="E16" s="115" t="s">
        <v>29</v>
      </c>
      <c r="F16" s="115" t="s">
        <v>8</v>
      </c>
      <c r="G16" s="115" t="s">
        <v>31</v>
      </c>
      <c r="H16" s="116" t="s">
        <v>25</v>
      </c>
    </row>
    <row r="17" spans="2:14" ht="17.25" hidden="1" customHeight="1">
      <c r="B17" s="117"/>
      <c r="C17" s="118"/>
      <c r="D17" s="118"/>
      <c r="E17" s="118"/>
      <c r="F17" s="118"/>
      <c r="G17" s="118"/>
      <c r="H17" s="119"/>
    </row>
    <row r="18" spans="2:14" ht="17.25" customHeight="1">
      <c r="B18" s="120"/>
      <c r="C18" s="168">
        <f>IFERROR(VLOOKUP($C$10,Données!$B$2:$HC$4,167,FALSE),0)</f>
        <v>42401</v>
      </c>
      <c r="D18" s="121"/>
      <c r="E18" s="182">
        <f>IFERROR(VLOOKUP($C$10,Données!$B$2:$HC$4,168,FALSE),0)</f>
        <v>130</v>
      </c>
      <c r="F18" s="122">
        <f>IFERROR(VLOOKUP($C$10,Données!$B$2:$HC$4,169,FALSE),0)</f>
        <v>130</v>
      </c>
      <c r="G18" s="180">
        <f>IFERROR(VLOOKUP($C$10,Données!$B$2:$HC$4,170,FALSE),0)</f>
        <v>42371</v>
      </c>
      <c r="H18" s="123">
        <f>E18-F18</f>
        <v>0</v>
      </c>
      <c r="I18" s="124"/>
      <c r="J18" s="125"/>
    </row>
    <row r="19" spans="2:14" ht="17.25" customHeight="1">
      <c r="B19" s="126"/>
      <c r="C19" s="168">
        <f>IFERROR(VLOOKUP($C$10,Données!$B$2:$HC$4,171,FALSE),0)</f>
        <v>42430</v>
      </c>
      <c r="D19" s="127"/>
      <c r="E19" s="183">
        <f>IFERROR(VLOOKUP($C$10,Données!$B$2:$HC$4,172,FALSE),0)</f>
        <v>130</v>
      </c>
      <c r="F19" s="149">
        <f>IFERROR(VLOOKUP($C$10,Données!$B$2:$HC$4,173,FALSE),0)</f>
        <v>130</v>
      </c>
      <c r="G19" s="181">
        <f>IFERROR(VLOOKUP($C$10,Données!$B$2:$HC$4,174,FALSE),0)</f>
        <v>42484</v>
      </c>
      <c r="H19" s="150">
        <f>E19-F19</f>
        <v>0</v>
      </c>
      <c r="I19" s="124"/>
      <c r="J19" s="125"/>
      <c r="L19" s="129"/>
    </row>
    <row r="20" spans="2:14" ht="17.25" customHeight="1">
      <c r="B20" s="130"/>
      <c r="C20" s="168">
        <f>IFERROR(VLOOKUP($C$10,Données!$B$2:$HC$4,175,FALSE),0)</f>
        <v>42461</v>
      </c>
      <c r="D20" s="127"/>
      <c r="E20" s="183">
        <f>IFERROR(VLOOKUP($C$10,Données!$B$2:$HC$4,176,FALSE),0)</f>
        <v>130</v>
      </c>
      <c r="F20" s="149">
        <f>IFERROR(VLOOKUP($C$10,Données!$B$2:$HC$4,177,FALSE),0)</f>
        <v>130</v>
      </c>
      <c r="G20" s="181">
        <f>IFERROR(VLOOKUP($C$10,Données!$B$2:$HC$4,178,FALSE),0)</f>
        <v>42484</v>
      </c>
      <c r="H20" s="150">
        <f>E20-F20</f>
        <v>0</v>
      </c>
      <c r="I20" s="124"/>
      <c r="J20" s="125"/>
      <c r="M20" s="131"/>
    </row>
    <row r="21" spans="2:14" ht="17.25" customHeight="1" thickBot="1">
      <c r="B21" s="130"/>
      <c r="C21" s="168">
        <f>IFERROR(VLOOKUP($C$10,Données!$B$2:$HC$4,179,FALSE),0)</f>
        <v>42491</v>
      </c>
      <c r="D21" s="127"/>
      <c r="E21" s="183">
        <f>IFERROR(VLOOKUP($C$10,Données!$B$2:$HC$4,180,FALSE),0)</f>
        <v>130</v>
      </c>
      <c r="F21" s="149">
        <f>IFERROR(VLOOKUP($C$10,Données!$B$2:$HC$4,181,FALSE),0)</f>
        <v>130</v>
      </c>
      <c r="G21" s="181">
        <f>IFERROR(VLOOKUP($C$10,Données!$B$2:$HC$4,182,FALSE),0)</f>
        <v>42484</v>
      </c>
      <c r="H21" s="150">
        <f>E21-F21</f>
        <v>0</v>
      </c>
      <c r="I21" s="124"/>
      <c r="J21" s="125"/>
    </row>
    <row r="22" spans="2:14" ht="17.25" customHeight="1" thickTop="1" thickBot="1">
      <c r="B22" s="130"/>
      <c r="C22" s="168">
        <f>IFERROR(VLOOKUP($C$10,Données!$B$2:$HC$4,183,FALSE),0)</f>
        <v>42522</v>
      </c>
      <c r="D22" s="169"/>
      <c r="E22" s="183">
        <f>IFERROR(VLOOKUP($C$10,Données!$B$2:$HC$4,184,FALSE),0)</f>
        <v>130</v>
      </c>
      <c r="F22" s="191">
        <f>IFERROR(VLOOKUP($C$10,Données!$B$2:$HC$4,185,FALSE),0)</f>
        <v>0</v>
      </c>
      <c r="G22" s="193">
        <f>IFERROR(VLOOKUP($C$10,Données!$B$2:$HC$4,186,FALSE),0)</f>
        <v>0</v>
      </c>
      <c r="H22" s="192">
        <f>E22-F22</f>
        <v>130</v>
      </c>
      <c r="I22" s="124"/>
      <c r="J22" s="125"/>
    </row>
    <row r="23" spans="2:14" ht="17.25" customHeight="1" thickTop="1">
      <c r="B23" s="130"/>
      <c r="C23" s="156"/>
      <c r="D23" s="127"/>
      <c r="E23" s="152"/>
      <c r="F23" s="132"/>
      <c r="G23" s="178"/>
      <c r="H23" s="128">
        <f t="shared" ref="H23:H26" si="0">E23-F23</f>
        <v>0</v>
      </c>
      <c r="I23" s="124"/>
      <c r="J23" s="125"/>
    </row>
    <row r="24" spans="2:14" ht="17.25" customHeight="1">
      <c r="B24" s="130"/>
      <c r="C24" s="156"/>
      <c r="D24" s="127"/>
      <c r="E24" s="152"/>
      <c r="F24" s="132"/>
      <c r="G24" s="178"/>
      <c r="H24" s="128">
        <f t="shared" si="0"/>
        <v>0</v>
      </c>
      <c r="I24" s="124"/>
      <c r="J24" s="125"/>
    </row>
    <row r="25" spans="2:14" ht="17.25" customHeight="1">
      <c r="B25" s="130"/>
      <c r="C25" s="156"/>
      <c r="D25" s="127"/>
      <c r="E25" s="152"/>
      <c r="F25" s="132"/>
      <c r="G25" s="178"/>
      <c r="H25" s="128">
        <f t="shared" si="0"/>
        <v>0</v>
      </c>
      <c r="I25" s="124"/>
      <c r="J25" s="125"/>
      <c r="N25" s="131"/>
    </row>
    <row r="26" spans="2:14" ht="17.25" customHeight="1">
      <c r="B26" s="130"/>
      <c r="C26" s="156"/>
      <c r="D26" s="127"/>
      <c r="E26" s="176"/>
      <c r="F26" s="177"/>
      <c r="G26" s="179"/>
      <c r="H26" s="128">
        <f t="shared" si="0"/>
        <v>0</v>
      </c>
      <c r="I26" s="124"/>
      <c r="J26" s="125"/>
    </row>
    <row r="27" spans="2:14" ht="27" customHeight="1">
      <c r="B27" s="151"/>
      <c r="C27" s="189">
        <f>IFERROR(VLOOKUP($C$10,#REF!,19,FALSE),0)</f>
        <v>0</v>
      </c>
      <c r="D27" s="190"/>
      <c r="E27" s="153">
        <f>SUM(E18:E26)</f>
        <v>650</v>
      </c>
      <c r="F27" s="154">
        <f>SUM(F18:F26)</f>
        <v>520</v>
      </c>
      <c r="G27" s="154"/>
      <c r="H27" s="155">
        <f>E27-F27</f>
        <v>130</v>
      </c>
      <c r="I27" s="124"/>
      <c r="J27" s="125"/>
    </row>
    <row r="28" spans="2:14" ht="16.5" customHeight="1">
      <c r="H28" s="134"/>
      <c r="K28" s="135"/>
    </row>
    <row r="29" spans="2:14" ht="24.75" customHeight="1">
      <c r="B29" s="187"/>
      <c r="C29" s="188"/>
      <c r="D29" s="188"/>
      <c r="E29" s="188"/>
      <c r="F29" s="188"/>
      <c r="G29" s="188"/>
      <c r="H29" s="188"/>
    </row>
    <row r="30" spans="2:14" ht="17.25" customHeight="1">
      <c r="B30" s="188"/>
      <c r="C30" s="188"/>
      <c r="D30" s="188"/>
      <c r="E30" s="188"/>
      <c r="F30" s="188"/>
      <c r="G30" s="188"/>
      <c r="H30" s="188"/>
    </row>
    <row r="31" spans="2:14">
      <c r="B31" s="188"/>
      <c r="C31" s="188"/>
      <c r="D31" s="188"/>
      <c r="E31" s="188"/>
      <c r="F31" s="188"/>
      <c r="G31" s="188"/>
      <c r="H31" s="188"/>
    </row>
    <row r="32" spans="2:14" ht="27" customHeight="1">
      <c r="B32" s="188"/>
      <c r="C32" s="188"/>
      <c r="D32" s="188"/>
      <c r="E32" s="188"/>
      <c r="F32" s="188"/>
      <c r="G32" s="188"/>
      <c r="H32" s="188"/>
    </row>
    <row r="33" spans="2:8" ht="12" customHeight="1">
      <c r="B33" s="188"/>
      <c r="C33" s="188"/>
      <c r="D33" s="188"/>
      <c r="E33" s="188"/>
      <c r="F33" s="188"/>
      <c r="G33" s="188"/>
      <c r="H33" s="188"/>
    </row>
    <row r="34" spans="2:8" ht="27" customHeight="1">
      <c r="B34" s="188"/>
      <c r="C34" s="188"/>
      <c r="D34" s="188"/>
      <c r="E34" s="188"/>
      <c r="F34" s="188"/>
      <c r="G34" s="188"/>
      <c r="H34" s="188"/>
    </row>
    <row r="35" spans="2:8" ht="34.5" customHeight="1">
      <c r="B35" s="137" t="s">
        <v>26</v>
      </c>
      <c r="C35" s="138" t="s">
        <v>27</v>
      </c>
    </row>
    <row r="36" spans="2:8" ht="34.5" customHeight="1">
      <c r="B36" s="137" t="s">
        <v>26</v>
      </c>
      <c r="C36" s="139" t="s">
        <v>32</v>
      </c>
    </row>
    <row r="38" spans="2:8" ht="12.75" customHeight="1"/>
    <row r="41" spans="2:8">
      <c r="B41" s="157"/>
      <c r="C41" s="157"/>
      <c r="D41" s="158"/>
      <c r="E41" s="158"/>
      <c r="F41" s="158"/>
      <c r="G41" s="158"/>
      <c r="H41" s="159"/>
    </row>
    <row r="42" spans="2:8">
      <c r="B42" s="140"/>
      <c r="C42" s="141"/>
      <c r="D42" s="142"/>
      <c r="E42" s="142"/>
      <c r="F42" s="142"/>
      <c r="G42" s="142"/>
      <c r="H42" s="143"/>
    </row>
    <row r="44" spans="2:8" ht="17.25" customHeight="1"/>
    <row r="45" spans="2:8" ht="17.25" customHeight="1"/>
    <row r="46" spans="2:8" ht="17.25" customHeight="1"/>
    <row r="47" spans="2:8" ht="17.25" customHeight="1"/>
    <row r="48" spans="2:8" ht="17.25" customHeight="1"/>
    <row r="49" ht="17.25" customHeight="1"/>
    <row r="50" ht="17.25" customHeight="1"/>
    <row r="51" ht="17.25" customHeight="1"/>
    <row r="52" ht="17.25" customHeight="1"/>
  </sheetData>
  <sheetProtection formatCells="0" formatColumns="0" formatRows="0" insertColumns="0" insertRows="0" deleteColumns="0" deleteRows="0"/>
  <mergeCells count="4">
    <mergeCell ref="F13:H13"/>
    <mergeCell ref="B6:I7"/>
    <mergeCell ref="B29:H34"/>
    <mergeCell ref="C27:D27"/>
  </mergeCells>
  <conditionalFormatting sqref="B18:B22 D18:D22 B23:H26 H18:H22 B27:C27 E27:H27">
    <cfRule type="expression" dxfId="9" priority="14">
      <formula>MOD(ROW(),2)</formula>
    </cfRule>
  </conditionalFormatting>
  <conditionalFormatting sqref="Q7:Q11">
    <cfRule type="expression" dxfId="8" priority="13">
      <formula>MOD(ROW(),2)</formula>
    </cfRule>
  </conditionalFormatting>
  <conditionalFormatting sqref="E18:E22">
    <cfRule type="expression" dxfId="7" priority="11">
      <formula>MOD(ROW(),2)</formula>
    </cfRule>
  </conditionalFormatting>
  <conditionalFormatting sqref="C22">
    <cfRule type="expression" dxfId="6" priority="5">
      <formula>MOD(ROW(),2)</formula>
    </cfRule>
  </conditionalFormatting>
  <conditionalFormatting sqref="C18:C19">
    <cfRule type="expression" dxfId="5" priority="9">
      <formula>MOD(ROW(),2)</formula>
    </cfRule>
  </conditionalFormatting>
  <conditionalFormatting sqref="C20">
    <cfRule type="expression" dxfId="4" priority="7">
      <formula>MOD(ROW(),2)</formula>
    </cfRule>
  </conditionalFormatting>
  <conditionalFormatting sqref="C21">
    <cfRule type="expression" dxfId="3" priority="6">
      <formula>MOD(ROW(),2)</formula>
    </cfRule>
  </conditionalFormatting>
  <conditionalFormatting sqref="F18:F22">
    <cfRule type="expression" dxfId="2" priority="4">
      <formula>MOD(ROW(),2)</formula>
    </cfRule>
  </conditionalFormatting>
  <conditionalFormatting sqref="G18:G21">
    <cfRule type="expression" dxfId="1" priority="3">
      <formula>MOD(ROW(),2)</formula>
    </cfRule>
  </conditionalFormatting>
  <conditionalFormatting sqref="G22">
    <cfRule type="expression" dxfId="0" priority="1">
      <formula>MOD(ROW(),2)</formula>
    </cfRule>
  </conditionalFormatting>
  <printOptions horizontalCentered="1"/>
  <pageMargins left="0" right="0" top="0.35433070866141736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Quittance</vt:lpstr>
      <vt:lpstr>Données!Zone_d_impression</vt:lpstr>
      <vt:lpstr>Quittance!Zone_d_impression</vt:lpstr>
    </vt:vector>
  </TitlesOfParts>
  <Company>BARMAN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BARMAN</dc:creator>
  <cp:lastModifiedBy>BPA</cp:lastModifiedBy>
  <cp:lastPrinted>2017-02-08T10:04:24Z</cp:lastPrinted>
  <dcterms:created xsi:type="dcterms:W3CDTF">2009-04-17T12:23:37Z</dcterms:created>
  <dcterms:modified xsi:type="dcterms:W3CDTF">2017-02-08T13:25:53Z</dcterms:modified>
</cp:coreProperties>
</file>