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0115" windowHeight="7740"/>
  </bookViews>
  <sheets>
    <sheet name="Feuil1" sheetId="1" r:id="rId1"/>
    <sheet name="Feuil2" sheetId="2" r:id="rId2"/>
    <sheet name="Feuil3" sheetId="3" r:id="rId3"/>
    <sheet name="DV-IDENTITY-0" sheetId="4" state="veryHidden" r:id="rId4"/>
  </sheets>
  <calcPr calcId="145621"/>
</workbook>
</file>

<file path=xl/calcChain.xml><?xml version="1.0" encoding="utf-8"?>
<calcChain xmlns="http://schemas.openxmlformats.org/spreadsheetml/2006/main">
  <c r="A2" i="4" l="1"/>
  <c r="B2" i="4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J2" i="4"/>
  <c r="A1" i="4"/>
  <c r="B1" i="4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D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V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N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F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X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P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H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Y15" i="1"/>
  <c r="V15" i="1"/>
  <c r="S15" i="1"/>
  <c r="Y3" i="1"/>
  <c r="Y2" i="1"/>
  <c r="Y1" i="1"/>
  <c r="V1" i="1"/>
  <c r="V7" i="1"/>
  <c r="V6" i="1"/>
  <c r="V5" i="1"/>
  <c r="V4" i="1"/>
  <c r="V3" i="1"/>
  <c r="V2" i="1"/>
  <c r="S12" i="1"/>
  <c r="S11" i="1"/>
  <c r="S10" i="1"/>
  <c r="S9" i="1"/>
  <c r="S8" i="1"/>
  <c r="S7" i="1"/>
  <c r="S6" i="1"/>
  <c r="S5" i="1"/>
  <c r="S4" i="1"/>
  <c r="S3" i="1"/>
  <c r="S2" i="1"/>
  <c r="S1" i="1"/>
  <c r="F9" i="1"/>
  <c r="F8" i="1"/>
  <c r="F7" i="1"/>
  <c r="F6" i="1"/>
  <c r="F5" i="1"/>
  <c r="F4" i="1"/>
  <c r="F3" i="1"/>
  <c r="F2" i="1"/>
  <c r="F1" i="1"/>
</calcChain>
</file>

<file path=xl/sharedStrings.xml><?xml version="1.0" encoding="utf-8"?>
<sst xmlns="http://schemas.openxmlformats.org/spreadsheetml/2006/main" count="63" uniqueCount="31">
  <si>
    <t>Doris</t>
  </si>
  <si>
    <t>Essence</t>
  </si>
  <si>
    <t>Ultramar</t>
  </si>
  <si>
    <t>Visa</t>
  </si>
  <si>
    <t>janvier</t>
  </si>
  <si>
    <t>février</t>
  </si>
  <si>
    <t>Pièces</t>
  </si>
  <si>
    <t>Gabriel</t>
  </si>
  <si>
    <t>mars</t>
  </si>
  <si>
    <t>Restaurant</t>
  </si>
  <si>
    <t>Richard</t>
  </si>
  <si>
    <t>Crevier</t>
  </si>
  <si>
    <t>avril</t>
  </si>
  <si>
    <t>Fourniture</t>
  </si>
  <si>
    <t>mai</t>
  </si>
  <si>
    <t>Entretien et réparations véhicule</t>
  </si>
  <si>
    <t>juin</t>
  </si>
  <si>
    <t>Péages</t>
  </si>
  <si>
    <t>A1796568</t>
  </si>
  <si>
    <t>juillet</t>
  </si>
  <si>
    <t>Location d'outils</t>
  </si>
  <si>
    <t>JRV02717</t>
  </si>
  <si>
    <t>Impériale</t>
  </si>
  <si>
    <t>août</t>
  </si>
  <si>
    <t>septembre</t>
  </si>
  <si>
    <t>octobre</t>
  </si>
  <si>
    <t>novembre</t>
  </si>
  <si>
    <t>décembre</t>
  </si>
  <si>
    <t>Total annuel</t>
  </si>
  <si>
    <t>AAAAAFvuPKY=</t>
  </si>
  <si>
    <t>AAAAAFvuPKc=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</si>
</sst>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_ * #,##0.00_)\ [$$-C0C]_ ;_ * \(#,##0.00\)\ [$$-C0C]_ ;_ * &quot;-&quot;??_)\ [$$-C0C]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164" fontId="1" fillId="0" borderId="0" xfId="1" applyNumberFormat="1"/>
    <xf numFmtId="0" fontId="1" fillId="0" borderId="0" xfId="1" applyNumberFormat="1"/>
    <xf numFmtId="165" fontId="1" fillId="0" borderId="0" xfId="1" applyNumberFormat="1"/>
    <xf numFmtId="0" fontId="1" fillId="0" borderId="0" xfId="1" applyBorder="1"/>
    <xf numFmtId="164" fontId="1" fillId="0" borderId="0" xfId="1" applyNumberFormat="1" applyBorder="1"/>
    <xf numFmtId="0" fontId="1" fillId="0" borderId="0" xfId="1" applyNumberFormat="1" applyBorder="1"/>
    <xf numFmtId="165" fontId="1" fillId="0" borderId="0" xfId="1" applyNumberFormat="1" applyBorder="1"/>
    <xf numFmtId="165" fontId="1" fillId="0" borderId="0" xfId="1" applyNumberFormat="1" applyAlignment="1">
      <alignment horizontal="center"/>
    </xf>
    <xf numFmtId="165" fontId="1" fillId="0" borderId="0" xfId="1" applyNumberForma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Fill="1"/>
    <xf numFmtId="0" fontId="1" fillId="0" borderId="0" xfId="1" applyNumberFormat="1" applyFill="1"/>
    <xf numFmtId="165" fontId="1" fillId="0" borderId="0" xfId="1" applyNumberFormat="1" applyFill="1"/>
    <xf numFmtId="165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5"/>
  <sheetViews>
    <sheetView tabSelected="1" workbookViewId="0">
      <selection activeCell="FK2" sqref="FK2"/>
    </sheetView>
  </sheetViews>
  <sheetFormatPr baseColWidth="10" defaultRowHeight="15" x14ac:dyDescent="0.25"/>
  <cols>
    <col min="19" max="19" width="12.7109375" customWidth="1"/>
    <col min="22" max="22" width="14.85546875" customWidth="1"/>
  </cols>
  <sheetData>
    <row r="1" spans="1:26" x14ac:dyDescent="0.25">
      <c r="A1" s="1" t="s">
        <v>0</v>
      </c>
      <c r="B1" s="12">
        <v>5984</v>
      </c>
      <c r="C1" s="5" t="s">
        <v>1</v>
      </c>
      <c r="D1" s="5" t="s">
        <v>2</v>
      </c>
      <c r="E1" s="6">
        <v>40909</v>
      </c>
      <c r="F1" s="7">
        <f>MONTH(E1)</f>
        <v>1</v>
      </c>
      <c r="G1" s="8">
        <v>13.05</v>
      </c>
      <c r="H1" s="8">
        <v>0.65</v>
      </c>
      <c r="I1" s="8">
        <v>1.3</v>
      </c>
      <c r="J1" s="8">
        <v>15</v>
      </c>
      <c r="K1" s="10" t="s">
        <v>3</v>
      </c>
      <c r="L1" s="8"/>
      <c r="M1" s="8"/>
      <c r="N1" s="8"/>
      <c r="O1" s="8"/>
      <c r="P1" s="8"/>
      <c r="Q1" s="1" t="s">
        <v>4</v>
      </c>
      <c r="R1" s="3">
        <v>1</v>
      </c>
      <c r="S1" s="4">
        <f>SUMIF($F$1:$F$199,R1,$J$1:$J$199)</f>
        <v>15</v>
      </c>
      <c r="T1" s="1"/>
      <c r="U1" s="3" t="s">
        <v>1</v>
      </c>
      <c r="V1" s="4">
        <f>SUMIF(C1:C197,U1,J1:J197)</f>
        <v>138.02000000000001</v>
      </c>
      <c r="W1" s="1"/>
      <c r="X1" s="1" t="s">
        <v>0</v>
      </c>
      <c r="Y1" s="1">
        <f>SUMIF(A1:A197,X1,J1:J197)</f>
        <v>339</v>
      </c>
      <c r="Z1" s="3"/>
    </row>
    <row r="2" spans="1:26" x14ac:dyDescent="0.25">
      <c r="A2" s="1" t="s">
        <v>7</v>
      </c>
      <c r="B2" s="11">
        <v>5933</v>
      </c>
      <c r="C2" s="1" t="s">
        <v>6</v>
      </c>
      <c r="D2" s="1" t="s">
        <v>2</v>
      </c>
      <c r="E2" s="2">
        <v>40941</v>
      </c>
      <c r="F2" s="3">
        <f>MONTH(E2)</f>
        <v>2</v>
      </c>
      <c r="G2" s="4">
        <v>83.5</v>
      </c>
      <c r="H2" s="4">
        <v>4.17</v>
      </c>
      <c r="I2" s="4">
        <v>8.33</v>
      </c>
      <c r="J2" s="4">
        <v>96</v>
      </c>
      <c r="K2" s="9" t="s">
        <v>3</v>
      </c>
      <c r="L2" s="1"/>
      <c r="M2" s="1"/>
      <c r="N2" s="1"/>
      <c r="O2" s="1"/>
      <c r="P2" s="1"/>
      <c r="Q2" s="5" t="s">
        <v>5</v>
      </c>
      <c r="R2" s="3">
        <v>2</v>
      </c>
      <c r="S2" s="4">
        <f>SUMIF($F$1:$F$199,R2,$J$1:$J$199)</f>
        <v>96</v>
      </c>
      <c r="T2" s="1"/>
      <c r="U2" s="3" t="s">
        <v>6</v>
      </c>
      <c r="V2" s="4">
        <f>SUMIF(C1:C197,U2,J1:J197)</f>
        <v>96</v>
      </c>
      <c r="W2" s="1"/>
      <c r="X2" s="1" t="s">
        <v>7</v>
      </c>
      <c r="Y2" s="1">
        <f>SUMIF(A1:A197,X2,J1:J197)</f>
        <v>168</v>
      </c>
      <c r="Z2" s="3"/>
    </row>
    <row r="3" spans="1:26" x14ac:dyDescent="0.25">
      <c r="A3" s="1" t="s">
        <v>7</v>
      </c>
      <c r="B3" s="12">
        <v>9594</v>
      </c>
      <c r="C3" s="5" t="s">
        <v>9</v>
      </c>
      <c r="D3" s="5" t="s">
        <v>2</v>
      </c>
      <c r="E3" s="6">
        <v>40971</v>
      </c>
      <c r="F3" s="7">
        <f>MONTH(E3)</f>
        <v>3</v>
      </c>
      <c r="G3" s="8">
        <v>59.49</v>
      </c>
      <c r="H3" s="8">
        <v>3.13</v>
      </c>
      <c r="I3" s="8">
        <v>6.25</v>
      </c>
      <c r="J3" s="8">
        <v>72</v>
      </c>
      <c r="K3" s="10" t="s">
        <v>3</v>
      </c>
      <c r="L3" s="8"/>
      <c r="M3" s="8"/>
      <c r="N3" s="8"/>
      <c r="O3" s="8"/>
      <c r="P3" s="8"/>
      <c r="Q3" s="5" t="s">
        <v>8</v>
      </c>
      <c r="R3" s="3">
        <v>3</v>
      </c>
      <c r="S3" s="4">
        <f>SUMIF($F$1:$F$199,R3,$J$1:$J$199)</f>
        <v>72</v>
      </c>
      <c r="T3" s="1"/>
      <c r="U3" s="3" t="s">
        <v>9</v>
      </c>
      <c r="V3" s="4">
        <f>SUMIF(C1:C197,U3,J1:J197)</f>
        <v>72</v>
      </c>
      <c r="W3" s="1"/>
      <c r="X3" s="1" t="s">
        <v>10</v>
      </c>
      <c r="Y3" s="1">
        <f>SUMIF(A1:A197,X3,J1:J197)</f>
        <v>237.02</v>
      </c>
      <c r="Z3" s="3"/>
    </row>
    <row r="4" spans="1:26" x14ac:dyDescent="0.25">
      <c r="A4" s="1" t="s">
        <v>0</v>
      </c>
      <c r="B4" s="12"/>
      <c r="C4" s="5" t="s">
        <v>13</v>
      </c>
      <c r="D4" s="5" t="s">
        <v>11</v>
      </c>
      <c r="E4" s="6">
        <v>41003</v>
      </c>
      <c r="F4" s="7">
        <f>MONTH(E4)</f>
        <v>4</v>
      </c>
      <c r="G4" s="8">
        <v>91.32</v>
      </c>
      <c r="H4" s="8">
        <v>4.57</v>
      </c>
      <c r="I4" s="8">
        <v>9.11</v>
      </c>
      <c r="J4" s="8">
        <v>105</v>
      </c>
      <c r="K4" s="10" t="s">
        <v>3</v>
      </c>
      <c r="L4" s="8"/>
      <c r="M4" s="8"/>
      <c r="N4" s="8"/>
      <c r="O4" s="8"/>
      <c r="P4" s="8"/>
      <c r="Q4" s="1" t="s">
        <v>12</v>
      </c>
      <c r="R4" s="3">
        <v>4</v>
      </c>
      <c r="S4" s="4">
        <f>SUMIF($F$1:$F$199,R4,$J$1:$J$199)</f>
        <v>105</v>
      </c>
      <c r="T4" s="1"/>
      <c r="U4" s="3" t="s">
        <v>13</v>
      </c>
      <c r="V4" s="4">
        <f>SUMIF(C1:C197,U4,J1:J197)</f>
        <v>105</v>
      </c>
      <c r="W4" s="1"/>
      <c r="X4" s="3"/>
      <c r="Y4" s="3"/>
      <c r="Z4" s="3"/>
    </row>
    <row r="5" spans="1:26" x14ac:dyDescent="0.25">
      <c r="A5" s="1" t="s">
        <v>0</v>
      </c>
      <c r="B5" s="12"/>
      <c r="C5" s="5" t="s">
        <v>17</v>
      </c>
      <c r="D5" s="5" t="s">
        <v>11</v>
      </c>
      <c r="E5" s="6">
        <v>41034</v>
      </c>
      <c r="F5" s="7">
        <f>MONTH(E5)</f>
        <v>5</v>
      </c>
      <c r="G5" s="8">
        <v>91.32</v>
      </c>
      <c r="H5" s="8">
        <v>4.57</v>
      </c>
      <c r="I5" s="8">
        <v>9.11</v>
      </c>
      <c r="J5" s="8">
        <v>105</v>
      </c>
      <c r="K5" s="10" t="s">
        <v>3</v>
      </c>
      <c r="L5" s="8"/>
      <c r="M5" s="8"/>
      <c r="N5" s="8"/>
      <c r="O5" s="8"/>
      <c r="P5" s="8"/>
      <c r="Q5" s="1" t="s">
        <v>14</v>
      </c>
      <c r="R5" s="3">
        <v>5</v>
      </c>
      <c r="S5" s="4">
        <f>SUMIF($F$1:$F$199,R5,$J$1:$J$199)</f>
        <v>105</v>
      </c>
      <c r="T5" s="1"/>
      <c r="U5" s="3" t="s">
        <v>15</v>
      </c>
      <c r="V5" s="4">
        <f>SUMIF(C1:C197,U5,J1:J197)</f>
        <v>114</v>
      </c>
      <c r="W5" s="1"/>
      <c r="X5" s="3"/>
      <c r="Y5" s="3"/>
      <c r="Z5" s="3"/>
    </row>
    <row r="6" spans="1:26" x14ac:dyDescent="0.25">
      <c r="A6" s="1" t="s">
        <v>10</v>
      </c>
      <c r="B6" s="11">
        <v>2527</v>
      </c>
      <c r="C6" s="1" t="s">
        <v>15</v>
      </c>
      <c r="D6" s="1" t="s">
        <v>2</v>
      </c>
      <c r="E6" s="2">
        <v>41066</v>
      </c>
      <c r="F6" s="3">
        <f>MONTH(E6)</f>
        <v>6</v>
      </c>
      <c r="G6" s="4">
        <v>99.15</v>
      </c>
      <c r="H6" s="4">
        <v>4.96</v>
      </c>
      <c r="I6" s="4">
        <v>9.89</v>
      </c>
      <c r="J6" s="4">
        <v>114</v>
      </c>
      <c r="K6" s="9" t="s">
        <v>3</v>
      </c>
      <c r="L6" s="1"/>
      <c r="M6" s="1"/>
      <c r="N6" s="1"/>
      <c r="O6" s="1"/>
      <c r="P6" s="1"/>
      <c r="Q6" s="1" t="s">
        <v>16</v>
      </c>
      <c r="R6" s="3">
        <v>6</v>
      </c>
      <c r="S6" s="4">
        <f>SUMIF($F$1:$F$199,R6,$J$1:$J$199)</f>
        <v>114</v>
      </c>
      <c r="T6" s="1"/>
      <c r="U6" s="3" t="s">
        <v>17</v>
      </c>
      <c r="V6" s="4">
        <f>SUMIF(C1:C197,U6,J1:J197)</f>
        <v>105</v>
      </c>
      <c r="W6" s="1"/>
      <c r="X6" s="1"/>
      <c r="Y6" s="1"/>
      <c r="Z6" s="3"/>
    </row>
    <row r="7" spans="1:26" x14ac:dyDescent="0.25">
      <c r="A7" s="1" t="s">
        <v>10</v>
      </c>
      <c r="B7" s="12" t="s">
        <v>18</v>
      </c>
      <c r="C7" s="5" t="s">
        <v>1</v>
      </c>
      <c r="D7" s="5" t="s">
        <v>11</v>
      </c>
      <c r="E7" s="6">
        <v>41097</v>
      </c>
      <c r="F7" s="7">
        <f>MONTH(E7)</f>
        <v>7</v>
      </c>
      <c r="G7" s="8">
        <v>53.06</v>
      </c>
      <c r="H7" s="8">
        <v>2.65</v>
      </c>
      <c r="I7" s="8">
        <v>5.29</v>
      </c>
      <c r="J7" s="8">
        <v>61</v>
      </c>
      <c r="K7" s="10" t="s">
        <v>3</v>
      </c>
      <c r="L7" s="8"/>
      <c r="M7" s="8"/>
      <c r="N7" s="8"/>
      <c r="O7" s="8"/>
      <c r="P7" s="8"/>
      <c r="Q7" s="1" t="s">
        <v>19</v>
      </c>
      <c r="R7" s="3">
        <v>7</v>
      </c>
      <c r="S7" s="4">
        <f>SUMIF($F$1:$F$199,R7,$J$1:$J$199)</f>
        <v>61</v>
      </c>
      <c r="T7" s="1"/>
      <c r="U7" s="3" t="s">
        <v>20</v>
      </c>
      <c r="V7" s="4">
        <f>SUMIF(C1:C197,U7,J1:J197)</f>
        <v>114</v>
      </c>
      <c r="W7" s="1"/>
      <c r="X7" s="3"/>
      <c r="Y7" s="3"/>
      <c r="Z7" s="3"/>
    </row>
    <row r="8" spans="1:26" x14ac:dyDescent="0.25">
      <c r="A8" s="1" t="s">
        <v>0</v>
      </c>
      <c r="B8" s="12" t="s">
        <v>21</v>
      </c>
      <c r="C8" s="5" t="s">
        <v>20</v>
      </c>
      <c r="D8" s="5" t="s">
        <v>22</v>
      </c>
      <c r="E8" s="6">
        <v>41129</v>
      </c>
      <c r="F8" s="7">
        <f>MONTH(E8)</f>
        <v>8</v>
      </c>
      <c r="G8" s="8">
        <v>99.12</v>
      </c>
      <c r="H8" s="8">
        <v>4.96</v>
      </c>
      <c r="I8" s="8">
        <v>9.92</v>
      </c>
      <c r="J8" s="8">
        <v>114</v>
      </c>
      <c r="K8" s="10" t="s">
        <v>3</v>
      </c>
      <c r="L8" s="8"/>
      <c r="M8" s="8"/>
      <c r="N8" s="8"/>
      <c r="O8" s="8"/>
      <c r="P8" s="8"/>
      <c r="Q8" s="1" t="s">
        <v>23</v>
      </c>
      <c r="R8" s="3">
        <v>8</v>
      </c>
      <c r="S8" s="4">
        <f>SUMIF($F$1:$F$199,R8,$J$1:$J$199)</f>
        <v>114</v>
      </c>
      <c r="T8" s="1"/>
      <c r="U8" s="3"/>
      <c r="V8" s="1"/>
      <c r="W8" s="1"/>
      <c r="X8" s="3"/>
      <c r="Y8" s="3"/>
      <c r="Z8" s="3"/>
    </row>
    <row r="9" spans="1:26" x14ac:dyDescent="0.25">
      <c r="A9" s="1" t="s">
        <v>10</v>
      </c>
      <c r="B9" s="12">
        <v>9852</v>
      </c>
      <c r="C9" s="5" t="s">
        <v>1</v>
      </c>
      <c r="D9" s="5" t="s">
        <v>2</v>
      </c>
      <c r="E9" s="6">
        <v>41161</v>
      </c>
      <c r="F9" s="7">
        <f>MONTH(E9)</f>
        <v>9</v>
      </c>
      <c r="G9" s="8">
        <v>53.94</v>
      </c>
      <c r="H9" s="8">
        <v>2.7</v>
      </c>
      <c r="I9" s="8">
        <v>5.38</v>
      </c>
      <c r="J9" s="8">
        <v>62.02</v>
      </c>
      <c r="K9" s="10" t="s">
        <v>3</v>
      </c>
      <c r="L9" s="8"/>
      <c r="M9" s="8"/>
      <c r="N9" s="8"/>
      <c r="O9" s="8"/>
      <c r="P9" s="8"/>
      <c r="Q9" s="1" t="s">
        <v>24</v>
      </c>
      <c r="R9" s="3">
        <v>9</v>
      </c>
      <c r="S9" s="4">
        <f>SUMIF($F$1:$F$199,R9,$J$1:$J$199)</f>
        <v>62.02</v>
      </c>
      <c r="T9" s="1"/>
      <c r="U9" s="3"/>
      <c r="V9" s="1"/>
      <c r="W9" s="1"/>
      <c r="X9" s="3"/>
      <c r="Y9" s="3"/>
      <c r="Z9" s="3"/>
    </row>
    <row r="10" spans="1:26" x14ac:dyDescent="0.25">
      <c r="Q10" s="13" t="s">
        <v>25</v>
      </c>
      <c r="R10" s="14">
        <v>10</v>
      </c>
      <c r="S10" s="15">
        <f>SUMIF($F$1:$F$199,R10,$J$1:$J$199)</f>
        <v>0</v>
      </c>
    </row>
    <row r="11" spans="1:26" x14ac:dyDescent="0.25">
      <c r="Q11" s="13" t="s">
        <v>26</v>
      </c>
      <c r="R11" s="14">
        <v>11</v>
      </c>
      <c r="S11" s="15">
        <f>SUMIF($F$1:$F$199,R11,$J$1:$J$199)</f>
        <v>0</v>
      </c>
    </row>
    <row r="12" spans="1:26" x14ac:dyDescent="0.25">
      <c r="Q12" s="13" t="s">
        <v>27</v>
      </c>
      <c r="R12" s="14">
        <v>12</v>
      </c>
      <c r="S12" s="15">
        <f>SUMIF($F$1:$F$199,R12,$J$1:$J$199)</f>
        <v>0</v>
      </c>
    </row>
    <row r="15" spans="1:26" x14ac:dyDescent="0.25">
      <c r="Q15" s="13" t="s">
        <v>28</v>
      </c>
      <c r="S15" s="16">
        <f>SUM(S1:S14)</f>
        <v>744.02</v>
      </c>
      <c r="V15" s="16">
        <f>SUM(V1:V14)</f>
        <v>744.02</v>
      </c>
      <c r="Y15">
        <f>SUM(Y1:Y14)</f>
        <v>744.02</v>
      </c>
    </row>
  </sheetData>
  <pageMargins left="0.7" right="0.7" top="0.75" bottom="0.75" header="0.3" footer="0.3"/>
  <customProperties>
    <customPr name="DVSECTION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2"/>
  <sheetViews>
    <sheetView workbookViewId="0">
      <selection activeCell="FL2" sqref="FL2"/>
    </sheetView>
  </sheetViews>
  <sheetFormatPr baseColWidth="10" defaultRowHeight="15" x14ac:dyDescent="0.25"/>
  <sheetData>
    <row r="1" spans="1:256" x14ac:dyDescent="0.25">
      <c r="A1" t="e">
        <f>IF(Feuil1!1:1,"AAAAAF++vwA=",0)</f>
        <v>#VALUE!</v>
      </c>
      <c r="B1" t="e">
        <f>AND(Feuil1!A1,"AAAAAF++vwE=")</f>
        <v>#VALUE!</v>
      </c>
      <c r="C1" t="e">
        <f>AND(Feuil1!B1,"AAAAAF++vwI=")</f>
        <v>#VALUE!</v>
      </c>
      <c r="D1" t="e">
        <f>AND(Feuil1!C1,"AAAAAF++vwM=")</f>
        <v>#VALUE!</v>
      </c>
      <c r="E1" t="e">
        <f>AND(Feuil1!D1,"AAAAAF++vwQ=")</f>
        <v>#VALUE!</v>
      </c>
      <c r="F1" t="e">
        <f>AND(Feuil1!E1,"AAAAAF++vwU=")</f>
        <v>#VALUE!</v>
      </c>
      <c r="G1" t="e">
        <f>AND(Feuil1!F1,"AAAAAF++vwY=")</f>
        <v>#VALUE!</v>
      </c>
      <c r="H1" t="e">
        <f>AND(Feuil1!G1,"AAAAAF++vwc=")</f>
        <v>#VALUE!</v>
      </c>
      <c r="I1" t="e">
        <f>AND(Feuil1!H1,"AAAAAF++vwg=")</f>
        <v>#VALUE!</v>
      </c>
      <c r="J1" t="e">
        <f>AND(Feuil1!I1,"AAAAAF++vwk=")</f>
        <v>#VALUE!</v>
      </c>
      <c r="K1" t="e">
        <f>AND(Feuil1!J1,"AAAAAF++vwo=")</f>
        <v>#VALUE!</v>
      </c>
      <c r="L1" t="e">
        <f>AND(Feuil1!K1,"AAAAAF++vws=")</f>
        <v>#VALUE!</v>
      </c>
      <c r="M1" t="e">
        <f>AND(Feuil1!L1,"AAAAAF++vww=")</f>
        <v>#VALUE!</v>
      </c>
      <c r="N1" t="e">
        <f>AND(Feuil1!M1,"AAAAAF++vw0=")</f>
        <v>#VALUE!</v>
      </c>
      <c r="O1" t="e">
        <f>AND(Feuil1!N1,"AAAAAF++vw4=")</f>
        <v>#VALUE!</v>
      </c>
      <c r="P1" t="e">
        <f>AND(Feuil1!O1,"AAAAAF++vw8=")</f>
        <v>#VALUE!</v>
      </c>
      <c r="Q1" t="e">
        <f>AND(Feuil1!P1,"AAAAAF++vxA=")</f>
        <v>#VALUE!</v>
      </c>
      <c r="R1" t="e">
        <f>AND(Feuil1!Q1,"AAAAAF++vxE=")</f>
        <v>#VALUE!</v>
      </c>
      <c r="S1" t="e">
        <f>AND(Feuil1!R1,"AAAAAF++vxI=")</f>
        <v>#VALUE!</v>
      </c>
      <c r="T1" t="e">
        <f>AND(Feuil1!S1,"AAAAAF++vxM=")</f>
        <v>#VALUE!</v>
      </c>
      <c r="U1" t="e">
        <f>AND(Feuil1!T1,"AAAAAF++vxQ=")</f>
        <v>#VALUE!</v>
      </c>
      <c r="V1" t="e">
        <f>AND(Feuil1!U1,"AAAAAF++vxU=")</f>
        <v>#VALUE!</v>
      </c>
      <c r="W1" t="e">
        <f>AND(Feuil1!V1,"AAAAAF++vxY=")</f>
        <v>#VALUE!</v>
      </c>
      <c r="X1" t="e">
        <f>AND(Feuil1!W1,"AAAAAF++vxc=")</f>
        <v>#VALUE!</v>
      </c>
      <c r="Y1" t="e">
        <f>AND(Feuil1!X1,"AAAAAF++vxg=")</f>
        <v>#VALUE!</v>
      </c>
      <c r="Z1" t="e">
        <f>AND(Feuil1!Y1,"AAAAAF++vxk=")</f>
        <v>#VALUE!</v>
      </c>
      <c r="AA1">
        <f>IF(Feuil1!2:2,"AAAAAF++vxo=",0)</f>
        <v>0</v>
      </c>
      <c r="AB1" t="e">
        <f>AND(Feuil1!A2,"AAAAAF++vxs=")</f>
        <v>#VALUE!</v>
      </c>
      <c r="AC1" t="e">
        <f>AND(Feuil1!B2,"AAAAAF++vxw=")</f>
        <v>#VALUE!</v>
      </c>
      <c r="AD1" t="e">
        <f>AND(Feuil1!C2,"AAAAAF++vx0=")</f>
        <v>#VALUE!</v>
      </c>
      <c r="AE1" t="e">
        <f>AND(Feuil1!D2,"AAAAAF++vx4=")</f>
        <v>#VALUE!</v>
      </c>
      <c r="AF1" t="e">
        <f>AND(Feuil1!E2,"AAAAAF++vx8=")</f>
        <v>#VALUE!</v>
      </c>
      <c r="AG1" t="e">
        <f>AND(Feuil1!F2,"AAAAAF++vyA=")</f>
        <v>#VALUE!</v>
      </c>
      <c r="AH1" t="e">
        <f>AND(Feuil1!G2,"AAAAAF++vyE=")</f>
        <v>#VALUE!</v>
      </c>
      <c r="AI1" t="e">
        <f>AND(Feuil1!H2,"AAAAAF++vyI=")</f>
        <v>#VALUE!</v>
      </c>
      <c r="AJ1" t="e">
        <f>AND(Feuil1!I2,"AAAAAF++vyM=")</f>
        <v>#VALUE!</v>
      </c>
      <c r="AK1" t="e">
        <f>AND(Feuil1!J2,"AAAAAF++vyQ=")</f>
        <v>#VALUE!</v>
      </c>
      <c r="AL1" t="e">
        <f>AND(Feuil1!K2,"AAAAAF++vyU=")</f>
        <v>#VALUE!</v>
      </c>
      <c r="AM1" t="e">
        <f>AND(Feuil1!L2,"AAAAAF++vyY=")</f>
        <v>#VALUE!</v>
      </c>
      <c r="AN1" t="e">
        <f>AND(Feuil1!M2,"AAAAAF++vyc=")</f>
        <v>#VALUE!</v>
      </c>
      <c r="AO1" t="e">
        <f>AND(Feuil1!N2,"AAAAAF++vyg=")</f>
        <v>#VALUE!</v>
      </c>
      <c r="AP1" t="e">
        <f>AND(Feuil1!O2,"AAAAAF++vyk=")</f>
        <v>#VALUE!</v>
      </c>
      <c r="AQ1" t="e">
        <f>AND(Feuil1!P2,"AAAAAF++vyo=")</f>
        <v>#VALUE!</v>
      </c>
      <c r="AR1" t="e">
        <f>AND(Feuil1!Q2,"AAAAAF++vys=")</f>
        <v>#VALUE!</v>
      </c>
      <c r="AS1" t="e">
        <f>AND(Feuil1!R2,"AAAAAF++vyw=")</f>
        <v>#VALUE!</v>
      </c>
      <c r="AT1" t="e">
        <f>AND(Feuil1!S2,"AAAAAF++vy0=")</f>
        <v>#VALUE!</v>
      </c>
      <c r="AU1" t="e">
        <f>AND(Feuil1!T2,"AAAAAF++vy4=")</f>
        <v>#VALUE!</v>
      </c>
      <c r="AV1" t="e">
        <f>AND(Feuil1!U2,"AAAAAF++vy8=")</f>
        <v>#VALUE!</v>
      </c>
      <c r="AW1" t="e">
        <f>AND(Feuil1!V2,"AAAAAF++vzA=")</f>
        <v>#VALUE!</v>
      </c>
      <c r="AX1" t="e">
        <f>AND(Feuil1!W2,"AAAAAF++vzE=")</f>
        <v>#VALUE!</v>
      </c>
      <c r="AY1" t="e">
        <f>AND(Feuil1!X2,"AAAAAF++vzI=")</f>
        <v>#VALUE!</v>
      </c>
      <c r="AZ1" t="e">
        <f>AND(Feuil1!Y2,"AAAAAF++vzM=")</f>
        <v>#VALUE!</v>
      </c>
      <c r="BA1">
        <f>IF(Feuil1!3:3,"AAAAAF++vzQ=",0)</f>
        <v>0</v>
      </c>
      <c r="BB1" t="e">
        <f>AND(Feuil1!A3,"AAAAAF++vzU=")</f>
        <v>#VALUE!</v>
      </c>
      <c r="BC1" t="e">
        <f>AND(Feuil1!B3,"AAAAAF++vzY=")</f>
        <v>#VALUE!</v>
      </c>
      <c r="BD1" t="e">
        <f>AND(Feuil1!C3,"AAAAAF++vzc=")</f>
        <v>#VALUE!</v>
      </c>
      <c r="BE1" t="e">
        <f>AND(Feuil1!D3,"AAAAAF++vzg=")</f>
        <v>#VALUE!</v>
      </c>
      <c r="BF1" t="e">
        <f>AND(Feuil1!E3,"AAAAAF++vzk=")</f>
        <v>#VALUE!</v>
      </c>
      <c r="BG1" t="e">
        <f>AND(Feuil1!F3,"AAAAAF++vzo=")</f>
        <v>#VALUE!</v>
      </c>
      <c r="BH1" t="e">
        <f>AND(Feuil1!G3,"AAAAAF++vzs=")</f>
        <v>#VALUE!</v>
      </c>
      <c r="BI1" t="e">
        <f>AND(Feuil1!H3,"AAAAAF++vzw=")</f>
        <v>#VALUE!</v>
      </c>
      <c r="BJ1" t="e">
        <f>AND(Feuil1!I3,"AAAAAF++vz0=")</f>
        <v>#VALUE!</v>
      </c>
      <c r="BK1" t="e">
        <f>AND(Feuil1!J3,"AAAAAF++vz4=")</f>
        <v>#VALUE!</v>
      </c>
      <c r="BL1" t="e">
        <f>AND(Feuil1!K3,"AAAAAF++vz8=")</f>
        <v>#VALUE!</v>
      </c>
      <c r="BM1" t="e">
        <f>AND(Feuil1!L3,"AAAAAF++v0A=")</f>
        <v>#VALUE!</v>
      </c>
      <c r="BN1" t="e">
        <f>AND(Feuil1!M3,"AAAAAF++v0E=")</f>
        <v>#VALUE!</v>
      </c>
      <c r="BO1" t="e">
        <f>AND(Feuil1!N3,"AAAAAF++v0I=")</f>
        <v>#VALUE!</v>
      </c>
      <c r="BP1" t="e">
        <f>AND(Feuil1!O3,"AAAAAF++v0M=")</f>
        <v>#VALUE!</v>
      </c>
      <c r="BQ1" t="e">
        <f>AND(Feuil1!P3,"AAAAAF++v0Q=")</f>
        <v>#VALUE!</v>
      </c>
      <c r="BR1" t="e">
        <f>AND(Feuil1!Q3,"AAAAAF++v0U=")</f>
        <v>#VALUE!</v>
      </c>
      <c r="BS1" t="e">
        <f>AND(Feuil1!R3,"AAAAAF++v0Y=")</f>
        <v>#VALUE!</v>
      </c>
      <c r="BT1" t="e">
        <f>AND(Feuil1!S3,"AAAAAF++v0c=")</f>
        <v>#VALUE!</v>
      </c>
      <c r="BU1" t="e">
        <f>AND(Feuil1!T3,"AAAAAF++v0g=")</f>
        <v>#VALUE!</v>
      </c>
      <c r="BV1" t="e">
        <f>AND(Feuil1!U3,"AAAAAF++v0k=")</f>
        <v>#VALUE!</v>
      </c>
      <c r="BW1" t="e">
        <f>AND(Feuil1!V3,"AAAAAF++v0o=")</f>
        <v>#VALUE!</v>
      </c>
      <c r="BX1" t="e">
        <f>AND(Feuil1!W3,"AAAAAF++v0s=")</f>
        <v>#VALUE!</v>
      </c>
      <c r="BY1" t="e">
        <f>AND(Feuil1!X3,"AAAAAF++v0w=")</f>
        <v>#VALUE!</v>
      </c>
      <c r="BZ1" t="e">
        <f>AND(Feuil1!Y3,"AAAAAF++v00=")</f>
        <v>#VALUE!</v>
      </c>
      <c r="CA1">
        <f>IF(Feuil1!4:4,"AAAAAF++v04=",0)</f>
        <v>0</v>
      </c>
      <c r="CB1" t="e">
        <f>AND(Feuil1!A4,"AAAAAF++v08=")</f>
        <v>#VALUE!</v>
      </c>
      <c r="CC1" t="e">
        <f>AND(Feuil1!B4,"AAAAAF++v1A=")</f>
        <v>#VALUE!</v>
      </c>
      <c r="CD1" t="e">
        <f>AND(Feuil1!C4,"AAAAAF++v1E=")</f>
        <v>#VALUE!</v>
      </c>
      <c r="CE1" t="e">
        <f>AND(Feuil1!D4,"AAAAAF++v1I=")</f>
        <v>#VALUE!</v>
      </c>
      <c r="CF1" t="e">
        <f>AND(Feuil1!E4,"AAAAAF++v1M=")</f>
        <v>#VALUE!</v>
      </c>
      <c r="CG1" t="e">
        <f>AND(Feuil1!F4,"AAAAAF++v1Q=")</f>
        <v>#VALUE!</v>
      </c>
      <c r="CH1" t="e">
        <f>AND(Feuil1!G4,"AAAAAF++v1U=")</f>
        <v>#VALUE!</v>
      </c>
      <c r="CI1" t="e">
        <f>AND(Feuil1!H4,"AAAAAF++v1Y=")</f>
        <v>#VALUE!</v>
      </c>
      <c r="CJ1" t="e">
        <f>AND(Feuil1!I4,"AAAAAF++v1c=")</f>
        <v>#VALUE!</v>
      </c>
      <c r="CK1" t="e">
        <f>AND(Feuil1!J4,"AAAAAF++v1g=")</f>
        <v>#VALUE!</v>
      </c>
      <c r="CL1" t="e">
        <f>AND(Feuil1!K4,"AAAAAF++v1k=")</f>
        <v>#VALUE!</v>
      </c>
      <c r="CM1" t="e">
        <f>AND(Feuil1!L4,"AAAAAF++v1o=")</f>
        <v>#VALUE!</v>
      </c>
      <c r="CN1" t="e">
        <f>AND(Feuil1!M4,"AAAAAF++v1s=")</f>
        <v>#VALUE!</v>
      </c>
      <c r="CO1" t="e">
        <f>AND(Feuil1!N4,"AAAAAF++v1w=")</f>
        <v>#VALUE!</v>
      </c>
      <c r="CP1" t="e">
        <f>AND(Feuil1!O4,"AAAAAF++v10=")</f>
        <v>#VALUE!</v>
      </c>
      <c r="CQ1" t="e">
        <f>AND(Feuil1!P4,"AAAAAF++v14=")</f>
        <v>#VALUE!</v>
      </c>
      <c r="CR1" t="e">
        <f>AND(Feuil1!Q4,"AAAAAF++v18=")</f>
        <v>#VALUE!</v>
      </c>
      <c r="CS1" t="e">
        <f>AND(Feuil1!R4,"AAAAAF++v2A=")</f>
        <v>#VALUE!</v>
      </c>
      <c r="CT1" t="e">
        <f>AND(Feuil1!S4,"AAAAAF++v2E=")</f>
        <v>#VALUE!</v>
      </c>
      <c r="CU1" t="e">
        <f>AND(Feuil1!T4,"AAAAAF++v2I=")</f>
        <v>#VALUE!</v>
      </c>
      <c r="CV1" t="e">
        <f>AND(Feuil1!U4,"AAAAAF++v2M=")</f>
        <v>#VALUE!</v>
      </c>
      <c r="CW1" t="e">
        <f>AND(Feuil1!V4,"AAAAAF++v2Q=")</f>
        <v>#VALUE!</v>
      </c>
      <c r="CX1" t="e">
        <f>AND(Feuil1!W4,"AAAAAF++v2U=")</f>
        <v>#VALUE!</v>
      </c>
      <c r="CY1" t="e">
        <f>AND(Feuil1!X4,"AAAAAF++v2Y=")</f>
        <v>#VALUE!</v>
      </c>
      <c r="CZ1" t="e">
        <f>AND(Feuil1!Y4,"AAAAAF++v2c=")</f>
        <v>#VALUE!</v>
      </c>
      <c r="DA1">
        <f>IF(Feuil1!5:5,"AAAAAF++v2g=",0)</f>
        <v>0</v>
      </c>
      <c r="DB1" t="e">
        <f>AND(Feuil1!A5,"AAAAAF++v2k=")</f>
        <v>#VALUE!</v>
      </c>
      <c r="DC1" t="e">
        <f>AND(Feuil1!B5,"AAAAAF++v2o=")</f>
        <v>#VALUE!</v>
      </c>
      <c r="DD1" t="e">
        <f>AND(Feuil1!C5,"AAAAAF++v2s=")</f>
        <v>#VALUE!</v>
      </c>
      <c r="DE1" t="e">
        <f>AND(Feuil1!D5,"AAAAAF++v2w=")</f>
        <v>#VALUE!</v>
      </c>
      <c r="DF1" t="e">
        <f>AND(Feuil1!E5,"AAAAAF++v20=")</f>
        <v>#VALUE!</v>
      </c>
      <c r="DG1" t="e">
        <f>AND(Feuil1!F5,"AAAAAF++v24=")</f>
        <v>#VALUE!</v>
      </c>
      <c r="DH1" t="e">
        <f>AND(Feuil1!G5,"AAAAAF++v28=")</f>
        <v>#VALUE!</v>
      </c>
      <c r="DI1" t="e">
        <f>AND(Feuil1!H5,"AAAAAF++v3A=")</f>
        <v>#VALUE!</v>
      </c>
      <c r="DJ1" t="e">
        <f>AND(Feuil1!I5,"AAAAAF++v3E=")</f>
        <v>#VALUE!</v>
      </c>
      <c r="DK1" t="e">
        <f>AND(Feuil1!J5,"AAAAAF++v3I=")</f>
        <v>#VALUE!</v>
      </c>
      <c r="DL1" t="e">
        <f>AND(Feuil1!K5,"AAAAAF++v3M=")</f>
        <v>#VALUE!</v>
      </c>
      <c r="DM1" t="e">
        <f>AND(Feuil1!L5,"AAAAAF++v3Q=")</f>
        <v>#VALUE!</v>
      </c>
      <c r="DN1" t="e">
        <f>AND(Feuil1!M5,"AAAAAF++v3U=")</f>
        <v>#VALUE!</v>
      </c>
      <c r="DO1" t="e">
        <f>AND(Feuil1!N5,"AAAAAF++v3Y=")</f>
        <v>#VALUE!</v>
      </c>
      <c r="DP1" t="e">
        <f>AND(Feuil1!O5,"AAAAAF++v3c=")</f>
        <v>#VALUE!</v>
      </c>
      <c r="DQ1" t="e">
        <f>AND(Feuil1!P5,"AAAAAF++v3g=")</f>
        <v>#VALUE!</v>
      </c>
      <c r="DR1" t="e">
        <f>AND(Feuil1!Q5,"AAAAAF++v3k=")</f>
        <v>#VALUE!</v>
      </c>
      <c r="DS1" t="e">
        <f>AND(Feuil1!R5,"AAAAAF++v3o=")</f>
        <v>#VALUE!</v>
      </c>
      <c r="DT1" t="e">
        <f>AND(Feuil1!S5,"AAAAAF++v3s=")</f>
        <v>#VALUE!</v>
      </c>
      <c r="DU1" t="e">
        <f>AND(Feuil1!T5,"AAAAAF++v3w=")</f>
        <v>#VALUE!</v>
      </c>
      <c r="DV1" t="e">
        <f>AND(Feuil1!U5,"AAAAAF++v30=")</f>
        <v>#VALUE!</v>
      </c>
      <c r="DW1" t="e">
        <f>AND(Feuil1!V5,"AAAAAF++v34=")</f>
        <v>#VALUE!</v>
      </c>
      <c r="DX1" t="e">
        <f>AND(Feuil1!W5,"AAAAAF++v38=")</f>
        <v>#VALUE!</v>
      </c>
      <c r="DY1" t="e">
        <f>AND(Feuil1!X5,"AAAAAF++v4A=")</f>
        <v>#VALUE!</v>
      </c>
      <c r="DZ1" t="e">
        <f>AND(Feuil1!Y5,"AAAAAF++v4E=")</f>
        <v>#VALUE!</v>
      </c>
      <c r="EA1">
        <f>IF(Feuil1!6:6,"AAAAAF++v4I=",0)</f>
        <v>0</v>
      </c>
      <c r="EB1" t="e">
        <f>AND(Feuil1!A6,"AAAAAF++v4M=")</f>
        <v>#VALUE!</v>
      </c>
      <c r="EC1" t="e">
        <f>AND(Feuil1!B6,"AAAAAF++v4Q=")</f>
        <v>#VALUE!</v>
      </c>
      <c r="ED1" t="e">
        <f>AND(Feuil1!C6,"AAAAAF++v4U=")</f>
        <v>#VALUE!</v>
      </c>
      <c r="EE1" t="e">
        <f>AND(Feuil1!D6,"AAAAAF++v4Y=")</f>
        <v>#VALUE!</v>
      </c>
      <c r="EF1" t="e">
        <f>AND(Feuil1!E6,"AAAAAF++v4c=")</f>
        <v>#VALUE!</v>
      </c>
      <c r="EG1" t="e">
        <f>AND(Feuil1!F6,"AAAAAF++v4g=")</f>
        <v>#VALUE!</v>
      </c>
      <c r="EH1" t="e">
        <f>AND(Feuil1!G6,"AAAAAF++v4k=")</f>
        <v>#VALUE!</v>
      </c>
      <c r="EI1" t="e">
        <f>AND(Feuil1!H6,"AAAAAF++v4o=")</f>
        <v>#VALUE!</v>
      </c>
      <c r="EJ1" t="e">
        <f>AND(Feuil1!I6,"AAAAAF++v4s=")</f>
        <v>#VALUE!</v>
      </c>
      <c r="EK1" t="e">
        <f>AND(Feuil1!J6,"AAAAAF++v4w=")</f>
        <v>#VALUE!</v>
      </c>
      <c r="EL1" t="e">
        <f>AND(Feuil1!K6,"AAAAAF++v40=")</f>
        <v>#VALUE!</v>
      </c>
      <c r="EM1" t="e">
        <f>AND(Feuil1!L6,"AAAAAF++v44=")</f>
        <v>#VALUE!</v>
      </c>
      <c r="EN1" t="e">
        <f>AND(Feuil1!M6,"AAAAAF++v48=")</f>
        <v>#VALUE!</v>
      </c>
      <c r="EO1" t="e">
        <f>AND(Feuil1!N6,"AAAAAF++v5A=")</f>
        <v>#VALUE!</v>
      </c>
      <c r="EP1" t="e">
        <f>AND(Feuil1!O6,"AAAAAF++v5E=")</f>
        <v>#VALUE!</v>
      </c>
      <c r="EQ1" t="e">
        <f>AND(Feuil1!P6,"AAAAAF++v5I=")</f>
        <v>#VALUE!</v>
      </c>
      <c r="ER1" t="e">
        <f>AND(Feuil1!Q6,"AAAAAF++v5M=")</f>
        <v>#VALUE!</v>
      </c>
      <c r="ES1" t="e">
        <f>AND(Feuil1!R6,"AAAAAF++v5Q=")</f>
        <v>#VALUE!</v>
      </c>
      <c r="ET1" t="e">
        <f>AND(Feuil1!S6,"AAAAAF++v5U=")</f>
        <v>#VALUE!</v>
      </c>
      <c r="EU1" t="e">
        <f>AND(Feuil1!T6,"AAAAAF++v5Y=")</f>
        <v>#VALUE!</v>
      </c>
      <c r="EV1" t="e">
        <f>AND(Feuil1!U6,"AAAAAF++v5c=")</f>
        <v>#VALUE!</v>
      </c>
      <c r="EW1" t="e">
        <f>AND(Feuil1!V6,"AAAAAF++v5g=")</f>
        <v>#VALUE!</v>
      </c>
      <c r="EX1" t="e">
        <f>AND(Feuil1!W6,"AAAAAF++v5k=")</f>
        <v>#VALUE!</v>
      </c>
      <c r="EY1" t="e">
        <f>AND(Feuil1!X6,"AAAAAF++v5o=")</f>
        <v>#VALUE!</v>
      </c>
      <c r="EZ1" t="e">
        <f>AND(Feuil1!Y6,"AAAAAF++v5s=")</f>
        <v>#VALUE!</v>
      </c>
      <c r="FA1">
        <f>IF(Feuil1!7:7,"AAAAAF++v5w=",0)</f>
        <v>0</v>
      </c>
      <c r="FB1" t="e">
        <f>AND(Feuil1!A7,"AAAAAF++v50=")</f>
        <v>#VALUE!</v>
      </c>
      <c r="FC1" t="e">
        <f>AND(Feuil1!B7,"AAAAAF++v54=")</f>
        <v>#VALUE!</v>
      </c>
      <c r="FD1" t="e">
        <f>AND(Feuil1!C7,"AAAAAF++v58=")</f>
        <v>#VALUE!</v>
      </c>
      <c r="FE1" t="e">
        <f>AND(Feuil1!D7,"AAAAAF++v6A=")</f>
        <v>#VALUE!</v>
      </c>
      <c r="FF1" t="e">
        <f>AND(Feuil1!E7,"AAAAAF++v6E=")</f>
        <v>#VALUE!</v>
      </c>
      <c r="FG1" t="e">
        <f>AND(Feuil1!F7,"AAAAAF++v6I=")</f>
        <v>#VALUE!</v>
      </c>
      <c r="FH1" t="e">
        <f>AND(Feuil1!G7,"AAAAAF++v6M=")</f>
        <v>#VALUE!</v>
      </c>
      <c r="FI1" t="e">
        <f>AND(Feuil1!H7,"AAAAAF++v6Q=")</f>
        <v>#VALUE!</v>
      </c>
      <c r="FJ1" t="e">
        <f>AND(Feuil1!I7,"AAAAAF++v6U=")</f>
        <v>#VALUE!</v>
      </c>
      <c r="FK1" t="e">
        <f>AND(Feuil1!J7,"AAAAAF++v6Y=")</f>
        <v>#VALUE!</v>
      </c>
      <c r="FL1" t="e">
        <f>AND(Feuil1!K7,"AAAAAF++v6c=")</f>
        <v>#VALUE!</v>
      </c>
      <c r="FM1" t="e">
        <f>AND(Feuil1!L7,"AAAAAF++v6g=")</f>
        <v>#VALUE!</v>
      </c>
      <c r="FN1" t="e">
        <f>AND(Feuil1!M7,"AAAAAF++v6k=")</f>
        <v>#VALUE!</v>
      </c>
      <c r="FO1" t="e">
        <f>AND(Feuil1!N7,"AAAAAF++v6o=")</f>
        <v>#VALUE!</v>
      </c>
      <c r="FP1" t="e">
        <f>AND(Feuil1!O7,"AAAAAF++v6s=")</f>
        <v>#VALUE!</v>
      </c>
      <c r="FQ1" t="e">
        <f>AND(Feuil1!P7,"AAAAAF++v6w=")</f>
        <v>#VALUE!</v>
      </c>
      <c r="FR1" t="e">
        <f>AND(Feuil1!Q7,"AAAAAF++v60=")</f>
        <v>#VALUE!</v>
      </c>
      <c r="FS1" t="e">
        <f>AND(Feuil1!R7,"AAAAAF++v64=")</f>
        <v>#VALUE!</v>
      </c>
      <c r="FT1" t="e">
        <f>AND(Feuil1!S7,"AAAAAF++v68=")</f>
        <v>#VALUE!</v>
      </c>
      <c r="FU1" t="e">
        <f>AND(Feuil1!T7,"AAAAAF++v7A=")</f>
        <v>#VALUE!</v>
      </c>
      <c r="FV1" t="e">
        <f>AND(Feuil1!U7,"AAAAAF++v7E=")</f>
        <v>#VALUE!</v>
      </c>
      <c r="FW1" t="e">
        <f>AND(Feuil1!V7,"AAAAAF++v7I=")</f>
        <v>#VALUE!</v>
      </c>
      <c r="FX1" t="e">
        <f>AND(Feuil1!W7,"AAAAAF++v7M=")</f>
        <v>#VALUE!</v>
      </c>
      <c r="FY1" t="e">
        <f>AND(Feuil1!X7,"AAAAAF++v7Q=")</f>
        <v>#VALUE!</v>
      </c>
      <c r="FZ1" t="e">
        <f>AND(Feuil1!Y7,"AAAAAF++v7U=")</f>
        <v>#VALUE!</v>
      </c>
      <c r="GA1">
        <f>IF(Feuil1!8:8,"AAAAAF++v7Y=",0)</f>
        <v>0</v>
      </c>
      <c r="GB1" t="e">
        <f>AND(Feuil1!A8,"AAAAAF++v7c=")</f>
        <v>#VALUE!</v>
      </c>
      <c r="GC1" t="e">
        <f>AND(Feuil1!B8,"AAAAAF++v7g=")</f>
        <v>#VALUE!</v>
      </c>
      <c r="GD1" t="e">
        <f>AND(Feuil1!C8,"AAAAAF++v7k=")</f>
        <v>#VALUE!</v>
      </c>
      <c r="GE1" t="e">
        <f>AND(Feuil1!D8,"AAAAAF++v7o=")</f>
        <v>#VALUE!</v>
      </c>
      <c r="GF1" t="e">
        <f>AND(Feuil1!E8,"AAAAAF++v7s=")</f>
        <v>#VALUE!</v>
      </c>
      <c r="GG1" t="e">
        <f>AND(Feuil1!F8,"AAAAAF++v7w=")</f>
        <v>#VALUE!</v>
      </c>
      <c r="GH1" t="e">
        <f>AND(Feuil1!G8,"AAAAAF++v70=")</f>
        <v>#VALUE!</v>
      </c>
      <c r="GI1" t="e">
        <f>AND(Feuil1!H8,"AAAAAF++v74=")</f>
        <v>#VALUE!</v>
      </c>
      <c r="GJ1" t="e">
        <f>AND(Feuil1!I8,"AAAAAF++v78=")</f>
        <v>#VALUE!</v>
      </c>
      <c r="GK1" t="e">
        <f>AND(Feuil1!J8,"AAAAAF++v8A=")</f>
        <v>#VALUE!</v>
      </c>
      <c r="GL1" t="e">
        <f>AND(Feuil1!K8,"AAAAAF++v8E=")</f>
        <v>#VALUE!</v>
      </c>
      <c r="GM1" t="e">
        <f>AND(Feuil1!L8,"AAAAAF++v8I=")</f>
        <v>#VALUE!</v>
      </c>
      <c r="GN1" t="e">
        <f>AND(Feuil1!M8,"AAAAAF++v8M=")</f>
        <v>#VALUE!</v>
      </c>
      <c r="GO1" t="e">
        <f>AND(Feuil1!N8,"AAAAAF++v8Q=")</f>
        <v>#VALUE!</v>
      </c>
      <c r="GP1" t="e">
        <f>AND(Feuil1!O8,"AAAAAF++v8U=")</f>
        <v>#VALUE!</v>
      </c>
      <c r="GQ1" t="e">
        <f>AND(Feuil1!P8,"AAAAAF++v8Y=")</f>
        <v>#VALUE!</v>
      </c>
      <c r="GR1" t="e">
        <f>AND(Feuil1!Q8,"AAAAAF++v8c=")</f>
        <v>#VALUE!</v>
      </c>
      <c r="GS1" t="e">
        <f>AND(Feuil1!R8,"AAAAAF++v8g=")</f>
        <v>#VALUE!</v>
      </c>
      <c r="GT1" t="e">
        <f>AND(Feuil1!S8,"AAAAAF++v8k=")</f>
        <v>#VALUE!</v>
      </c>
      <c r="GU1" t="e">
        <f>AND(Feuil1!T8,"AAAAAF++v8o=")</f>
        <v>#VALUE!</v>
      </c>
      <c r="GV1" t="e">
        <f>AND(Feuil1!U8,"AAAAAF++v8s=")</f>
        <v>#VALUE!</v>
      </c>
      <c r="GW1" t="e">
        <f>AND(Feuil1!V8,"AAAAAF++v8w=")</f>
        <v>#VALUE!</v>
      </c>
      <c r="GX1" t="e">
        <f>AND(Feuil1!W8,"AAAAAF++v80=")</f>
        <v>#VALUE!</v>
      </c>
      <c r="GY1" t="e">
        <f>AND(Feuil1!X8,"AAAAAF++v84=")</f>
        <v>#VALUE!</v>
      </c>
      <c r="GZ1" t="e">
        <f>AND(Feuil1!Y8,"AAAAAF++v88=")</f>
        <v>#VALUE!</v>
      </c>
      <c r="HA1">
        <f>IF(Feuil1!9:9,"AAAAAF++v9A=",0)</f>
        <v>0</v>
      </c>
      <c r="HB1" t="e">
        <f>AND(Feuil1!A9,"AAAAAF++v9E=")</f>
        <v>#VALUE!</v>
      </c>
      <c r="HC1" t="e">
        <f>AND(Feuil1!B9,"AAAAAF++v9I=")</f>
        <v>#VALUE!</v>
      </c>
      <c r="HD1" t="e">
        <f>AND(Feuil1!C9,"AAAAAF++v9M=")</f>
        <v>#VALUE!</v>
      </c>
      <c r="HE1" t="e">
        <f>AND(Feuil1!D9,"AAAAAF++v9Q=")</f>
        <v>#VALUE!</v>
      </c>
      <c r="HF1" t="e">
        <f>AND(Feuil1!E9,"AAAAAF++v9U=")</f>
        <v>#VALUE!</v>
      </c>
      <c r="HG1" t="e">
        <f>AND(Feuil1!F9,"AAAAAF++v9Y=")</f>
        <v>#VALUE!</v>
      </c>
      <c r="HH1" t="e">
        <f>AND(Feuil1!G9,"AAAAAF++v9c=")</f>
        <v>#VALUE!</v>
      </c>
      <c r="HI1" t="e">
        <f>AND(Feuil1!H9,"AAAAAF++v9g=")</f>
        <v>#VALUE!</v>
      </c>
      <c r="HJ1" t="e">
        <f>AND(Feuil1!I9,"AAAAAF++v9k=")</f>
        <v>#VALUE!</v>
      </c>
      <c r="HK1" t="e">
        <f>AND(Feuil1!J9,"AAAAAF++v9o=")</f>
        <v>#VALUE!</v>
      </c>
      <c r="HL1" t="e">
        <f>AND(Feuil1!K9,"AAAAAF++v9s=")</f>
        <v>#VALUE!</v>
      </c>
      <c r="HM1" t="e">
        <f>AND(Feuil1!L9,"AAAAAF++v9w=")</f>
        <v>#VALUE!</v>
      </c>
      <c r="HN1" t="e">
        <f>AND(Feuil1!M9,"AAAAAF++v90=")</f>
        <v>#VALUE!</v>
      </c>
      <c r="HO1" t="e">
        <f>AND(Feuil1!N9,"AAAAAF++v94=")</f>
        <v>#VALUE!</v>
      </c>
      <c r="HP1" t="e">
        <f>AND(Feuil1!O9,"AAAAAF++v98=")</f>
        <v>#VALUE!</v>
      </c>
      <c r="HQ1" t="e">
        <f>AND(Feuil1!P9,"AAAAAF++v+A=")</f>
        <v>#VALUE!</v>
      </c>
      <c r="HR1" t="e">
        <f>AND(Feuil1!Q9,"AAAAAF++v+E=")</f>
        <v>#VALUE!</v>
      </c>
      <c r="HS1" t="e">
        <f>AND(Feuil1!R9,"AAAAAF++v+I=")</f>
        <v>#VALUE!</v>
      </c>
      <c r="HT1" t="e">
        <f>AND(Feuil1!S9,"AAAAAF++v+M=")</f>
        <v>#VALUE!</v>
      </c>
      <c r="HU1" t="e">
        <f>AND(Feuil1!T9,"AAAAAF++v+Q=")</f>
        <v>#VALUE!</v>
      </c>
      <c r="HV1" t="e">
        <f>AND(Feuil1!U9,"AAAAAF++v+U=")</f>
        <v>#VALUE!</v>
      </c>
      <c r="HW1" t="e">
        <f>AND(Feuil1!V9,"AAAAAF++v+Y=")</f>
        <v>#VALUE!</v>
      </c>
      <c r="HX1" t="e">
        <f>AND(Feuil1!W9,"AAAAAF++v+c=")</f>
        <v>#VALUE!</v>
      </c>
      <c r="HY1" t="e">
        <f>AND(Feuil1!X9,"AAAAAF++v+g=")</f>
        <v>#VALUE!</v>
      </c>
      <c r="HZ1" t="e">
        <f>AND(Feuil1!Y9,"AAAAAF++v+k=")</f>
        <v>#VALUE!</v>
      </c>
      <c r="IA1">
        <f>IF(Feuil1!10:10,"AAAAAF++v+o=",0)</f>
        <v>0</v>
      </c>
      <c r="IB1" t="e">
        <f>AND(Feuil1!A10,"AAAAAF++v+s=")</f>
        <v>#VALUE!</v>
      </c>
      <c r="IC1" t="e">
        <f>AND(Feuil1!B10,"AAAAAF++v+w=")</f>
        <v>#VALUE!</v>
      </c>
      <c r="ID1" t="e">
        <f>AND(Feuil1!C10,"AAAAAF++v+0=")</f>
        <v>#VALUE!</v>
      </c>
      <c r="IE1" t="e">
        <f>AND(Feuil1!D10,"AAAAAF++v+4=")</f>
        <v>#VALUE!</v>
      </c>
      <c r="IF1" t="e">
        <f>AND(Feuil1!E10,"AAAAAF++v+8=")</f>
        <v>#VALUE!</v>
      </c>
      <c r="IG1" t="e">
        <f>AND(Feuil1!F10,"AAAAAF++v/A=")</f>
        <v>#VALUE!</v>
      </c>
      <c r="IH1" t="e">
        <f>AND(Feuil1!G10,"AAAAAF++v/E=")</f>
        <v>#VALUE!</v>
      </c>
      <c r="II1" t="e">
        <f>AND(Feuil1!H10,"AAAAAF++v/I=")</f>
        <v>#VALUE!</v>
      </c>
      <c r="IJ1" t="e">
        <f>AND(Feuil1!I10,"AAAAAF++v/M=")</f>
        <v>#VALUE!</v>
      </c>
      <c r="IK1" t="e">
        <f>AND(Feuil1!J10,"AAAAAF++v/Q=")</f>
        <v>#VALUE!</v>
      </c>
      <c r="IL1" t="e">
        <f>AND(Feuil1!K10,"AAAAAF++v/U=")</f>
        <v>#VALUE!</v>
      </c>
      <c r="IM1" t="e">
        <f>AND(Feuil1!L10,"AAAAAF++v/Y=")</f>
        <v>#VALUE!</v>
      </c>
      <c r="IN1" t="e">
        <f>AND(Feuil1!M10,"AAAAAF++v/c=")</f>
        <v>#VALUE!</v>
      </c>
      <c r="IO1" t="e">
        <f>AND(Feuil1!N10,"AAAAAF++v/g=")</f>
        <v>#VALUE!</v>
      </c>
      <c r="IP1" t="e">
        <f>AND(Feuil1!O10,"AAAAAF++v/k=")</f>
        <v>#VALUE!</v>
      </c>
      <c r="IQ1" t="e">
        <f>AND(Feuil1!P10,"AAAAAF++v/o=")</f>
        <v>#VALUE!</v>
      </c>
      <c r="IR1" t="e">
        <f>AND(Feuil1!Q10,"AAAAAF++v/s=")</f>
        <v>#VALUE!</v>
      </c>
      <c r="IS1" t="e">
        <f>AND(Feuil1!R10,"AAAAAF++v/w=")</f>
        <v>#VALUE!</v>
      </c>
      <c r="IT1" t="e">
        <f>AND(Feuil1!S10,"AAAAAF++v/0=")</f>
        <v>#VALUE!</v>
      </c>
      <c r="IU1" t="e">
        <f>AND(Feuil1!T10,"AAAAAF++v/4=")</f>
        <v>#VALUE!</v>
      </c>
      <c r="IV1" t="e">
        <f>AND(Feuil1!U10,"AAAAAF++v/8=")</f>
        <v>#VALUE!</v>
      </c>
    </row>
    <row r="2" spans="1:256" x14ac:dyDescent="0.25">
      <c r="A2" t="e">
        <f>AND(Feuil1!V10,"AAAAAFvuPAA=")</f>
        <v>#VALUE!</v>
      </c>
      <c r="B2" t="e">
        <f>AND(Feuil1!W10,"AAAAAFvuPAE=")</f>
        <v>#VALUE!</v>
      </c>
      <c r="C2" t="e">
        <f>AND(Feuil1!X10,"AAAAAFvuPAI=")</f>
        <v>#VALUE!</v>
      </c>
      <c r="D2" t="e">
        <f>AND(Feuil1!Y10,"AAAAAFvuPAM=")</f>
        <v>#VALUE!</v>
      </c>
      <c r="E2">
        <f>IF(Feuil1!11:11,"AAAAAFvuPAQ=",0)</f>
        <v>0</v>
      </c>
      <c r="F2" t="e">
        <f>AND(Feuil1!A11,"AAAAAFvuPAU=")</f>
        <v>#VALUE!</v>
      </c>
      <c r="G2" t="e">
        <f>AND(Feuil1!B11,"AAAAAFvuPAY=")</f>
        <v>#VALUE!</v>
      </c>
      <c r="H2" t="e">
        <f>AND(Feuil1!C11,"AAAAAFvuPAc=")</f>
        <v>#VALUE!</v>
      </c>
      <c r="I2" t="e">
        <f>AND(Feuil1!D11,"AAAAAFvuPAg=")</f>
        <v>#VALUE!</v>
      </c>
      <c r="J2" t="e">
        <f>AND(Feuil1!E11,"AAAAAFvuPAk=")</f>
        <v>#VALUE!</v>
      </c>
      <c r="K2" t="e">
        <f>AND(Feuil1!F11,"AAAAAFvuPAo=")</f>
        <v>#VALUE!</v>
      </c>
      <c r="L2" t="e">
        <f>AND(Feuil1!G11,"AAAAAFvuPAs=")</f>
        <v>#VALUE!</v>
      </c>
      <c r="M2" t="e">
        <f>AND(Feuil1!H11,"AAAAAFvuPAw=")</f>
        <v>#VALUE!</v>
      </c>
      <c r="N2" t="e">
        <f>AND(Feuil1!I11,"AAAAAFvuPA0=")</f>
        <v>#VALUE!</v>
      </c>
      <c r="O2" t="e">
        <f>AND(Feuil1!J11,"AAAAAFvuPA4=")</f>
        <v>#VALUE!</v>
      </c>
      <c r="P2" t="e">
        <f>AND(Feuil1!K11,"AAAAAFvuPA8=")</f>
        <v>#VALUE!</v>
      </c>
      <c r="Q2" t="e">
        <f>AND(Feuil1!L11,"AAAAAFvuPBA=")</f>
        <v>#VALUE!</v>
      </c>
      <c r="R2" t="e">
        <f>AND(Feuil1!M11,"AAAAAFvuPBE=")</f>
        <v>#VALUE!</v>
      </c>
      <c r="S2" t="e">
        <f>AND(Feuil1!N11,"AAAAAFvuPBI=")</f>
        <v>#VALUE!</v>
      </c>
      <c r="T2" t="e">
        <f>AND(Feuil1!O11,"AAAAAFvuPBM=")</f>
        <v>#VALUE!</v>
      </c>
      <c r="U2" t="e">
        <f>AND(Feuil1!P11,"AAAAAFvuPBQ=")</f>
        <v>#VALUE!</v>
      </c>
      <c r="V2" t="e">
        <f>AND(Feuil1!Q11,"AAAAAFvuPBU=")</f>
        <v>#VALUE!</v>
      </c>
      <c r="W2" t="e">
        <f>AND(Feuil1!R11,"AAAAAFvuPBY=")</f>
        <v>#VALUE!</v>
      </c>
      <c r="X2" t="e">
        <f>AND(Feuil1!S11,"AAAAAFvuPBc=")</f>
        <v>#VALUE!</v>
      </c>
      <c r="Y2" t="e">
        <f>AND(Feuil1!T11,"AAAAAFvuPBg=")</f>
        <v>#VALUE!</v>
      </c>
      <c r="Z2" t="e">
        <f>AND(Feuil1!U11,"AAAAAFvuPBk=")</f>
        <v>#VALUE!</v>
      </c>
      <c r="AA2" t="e">
        <f>AND(Feuil1!V11,"AAAAAFvuPBo=")</f>
        <v>#VALUE!</v>
      </c>
      <c r="AB2" t="e">
        <f>AND(Feuil1!W11,"AAAAAFvuPBs=")</f>
        <v>#VALUE!</v>
      </c>
      <c r="AC2" t="e">
        <f>AND(Feuil1!X11,"AAAAAFvuPBw=")</f>
        <v>#VALUE!</v>
      </c>
      <c r="AD2" t="e">
        <f>AND(Feuil1!Y11,"AAAAAFvuPB0=")</f>
        <v>#VALUE!</v>
      </c>
      <c r="AE2">
        <f>IF(Feuil1!12:12,"AAAAAFvuPB4=",0)</f>
        <v>0</v>
      </c>
      <c r="AF2" t="e">
        <f>AND(Feuil1!A12,"AAAAAFvuPB8=")</f>
        <v>#VALUE!</v>
      </c>
      <c r="AG2" t="e">
        <f>AND(Feuil1!B12,"AAAAAFvuPCA=")</f>
        <v>#VALUE!</v>
      </c>
      <c r="AH2" t="e">
        <f>AND(Feuil1!C12,"AAAAAFvuPCE=")</f>
        <v>#VALUE!</v>
      </c>
      <c r="AI2" t="e">
        <f>AND(Feuil1!D12,"AAAAAFvuPCI=")</f>
        <v>#VALUE!</v>
      </c>
      <c r="AJ2" t="e">
        <f>AND(Feuil1!E12,"AAAAAFvuPCM=")</f>
        <v>#VALUE!</v>
      </c>
      <c r="AK2" t="e">
        <f>AND(Feuil1!F12,"AAAAAFvuPCQ=")</f>
        <v>#VALUE!</v>
      </c>
      <c r="AL2" t="e">
        <f>AND(Feuil1!G12,"AAAAAFvuPCU=")</f>
        <v>#VALUE!</v>
      </c>
      <c r="AM2" t="e">
        <f>AND(Feuil1!H12,"AAAAAFvuPCY=")</f>
        <v>#VALUE!</v>
      </c>
      <c r="AN2" t="e">
        <f>AND(Feuil1!I12,"AAAAAFvuPCc=")</f>
        <v>#VALUE!</v>
      </c>
      <c r="AO2" t="e">
        <f>AND(Feuil1!J12,"AAAAAFvuPCg=")</f>
        <v>#VALUE!</v>
      </c>
      <c r="AP2" t="e">
        <f>AND(Feuil1!K12,"AAAAAFvuPCk=")</f>
        <v>#VALUE!</v>
      </c>
      <c r="AQ2" t="e">
        <f>AND(Feuil1!L12,"AAAAAFvuPCo=")</f>
        <v>#VALUE!</v>
      </c>
      <c r="AR2" t="e">
        <f>AND(Feuil1!M12,"AAAAAFvuPCs=")</f>
        <v>#VALUE!</v>
      </c>
      <c r="AS2" t="e">
        <f>AND(Feuil1!N12,"AAAAAFvuPCw=")</f>
        <v>#VALUE!</v>
      </c>
      <c r="AT2" t="e">
        <f>AND(Feuil1!O12,"AAAAAFvuPC0=")</f>
        <v>#VALUE!</v>
      </c>
      <c r="AU2" t="e">
        <f>AND(Feuil1!P12,"AAAAAFvuPC4=")</f>
        <v>#VALUE!</v>
      </c>
      <c r="AV2" t="e">
        <f>AND(Feuil1!Q12,"AAAAAFvuPC8=")</f>
        <v>#VALUE!</v>
      </c>
      <c r="AW2" t="e">
        <f>AND(Feuil1!R12,"AAAAAFvuPDA=")</f>
        <v>#VALUE!</v>
      </c>
      <c r="AX2" t="e">
        <f>AND(Feuil1!S12,"AAAAAFvuPDE=")</f>
        <v>#VALUE!</v>
      </c>
      <c r="AY2" t="e">
        <f>AND(Feuil1!T12,"AAAAAFvuPDI=")</f>
        <v>#VALUE!</v>
      </c>
      <c r="AZ2" t="e">
        <f>AND(Feuil1!U12,"AAAAAFvuPDM=")</f>
        <v>#VALUE!</v>
      </c>
      <c r="BA2" t="e">
        <f>AND(Feuil1!V12,"AAAAAFvuPDQ=")</f>
        <v>#VALUE!</v>
      </c>
      <c r="BB2" t="e">
        <f>AND(Feuil1!W12,"AAAAAFvuPDU=")</f>
        <v>#VALUE!</v>
      </c>
      <c r="BC2" t="e">
        <f>AND(Feuil1!X12,"AAAAAFvuPDY=")</f>
        <v>#VALUE!</v>
      </c>
      <c r="BD2" t="e">
        <f>AND(Feuil1!Y12,"AAAAAFvuPDc=")</f>
        <v>#VALUE!</v>
      </c>
      <c r="BE2">
        <f>IF(Feuil1!13:13,"AAAAAFvuPDg=",0)</f>
        <v>0</v>
      </c>
      <c r="BF2" t="e">
        <f>AND(Feuil1!A13,"AAAAAFvuPDk=")</f>
        <v>#VALUE!</v>
      </c>
      <c r="BG2" t="e">
        <f>AND(Feuil1!B13,"AAAAAFvuPDo=")</f>
        <v>#VALUE!</v>
      </c>
      <c r="BH2" t="e">
        <f>AND(Feuil1!C13,"AAAAAFvuPDs=")</f>
        <v>#VALUE!</v>
      </c>
      <c r="BI2" t="e">
        <f>AND(Feuil1!D13,"AAAAAFvuPDw=")</f>
        <v>#VALUE!</v>
      </c>
      <c r="BJ2" t="e">
        <f>AND(Feuil1!E13,"AAAAAFvuPD0=")</f>
        <v>#VALUE!</v>
      </c>
      <c r="BK2" t="e">
        <f>AND(Feuil1!F13,"AAAAAFvuPD4=")</f>
        <v>#VALUE!</v>
      </c>
      <c r="BL2" t="e">
        <f>AND(Feuil1!G13,"AAAAAFvuPD8=")</f>
        <v>#VALUE!</v>
      </c>
      <c r="BM2" t="e">
        <f>AND(Feuil1!H13,"AAAAAFvuPEA=")</f>
        <v>#VALUE!</v>
      </c>
      <c r="BN2" t="e">
        <f>AND(Feuil1!I13,"AAAAAFvuPEE=")</f>
        <v>#VALUE!</v>
      </c>
      <c r="BO2" t="e">
        <f>AND(Feuil1!J13,"AAAAAFvuPEI=")</f>
        <v>#VALUE!</v>
      </c>
      <c r="BP2" t="e">
        <f>AND(Feuil1!K13,"AAAAAFvuPEM=")</f>
        <v>#VALUE!</v>
      </c>
      <c r="BQ2" t="e">
        <f>AND(Feuil1!L13,"AAAAAFvuPEQ=")</f>
        <v>#VALUE!</v>
      </c>
      <c r="BR2" t="e">
        <f>AND(Feuil1!M13,"AAAAAFvuPEU=")</f>
        <v>#VALUE!</v>
      </c>
      <c r="BS2" t="e">
        <f>AND(Feuil1!N13,"AAAAAFvuPEY=")</f>
        <v>#VALUE!</v>
      </c>
      <c r="BT2" t="e">
        <f>AND(Feuil1!O13,"AAAAAFvuPEc=")</f>
        <v>#VALUE!</v>
      </c>
      <c r="BU2" t="e">
        <f>AND(Feuil1!P13,"AAAAAFvuPEg=")</f>
        <v>#VALUE!</v>
      </c>
      <c r="BV2" t="e">
        <f>AND(Feuil1!Q13,"AAAAAFvuPEk=")</f>
        <v>#VALUE!</v>
      </c>
      <c r="BW2" t="e">
        <f>AND(Feuil1!R13,"AAAAAFvuPEo=")</f>
        <v>#VALUE!</v>
      </c>
      <c r="BX2" t="e">
        <f>AND(Feuil1!S13,"AAAAAFvuPEs=")</f>
        <v>#VALUE!</v>
      </c>
      <c r="BY2" t="e">
        <f>AND(Feuil1!T13,"AAAAAFvuPEw=")</f>
        <v>#VALUE!</v>
      </c>
      <c r="BZ2" t="e">
        <f>AND(Feuil1!U13,"AAAAAFvuPE0=")</f>
        <v>#VALUE!</v>
      </c>
      <c r="CA2" t="e">
        <f>AND(Feuil1!V13,"AAAAAFvuPE4=")</f>
        <v>#VALUE!</v>
      </c>
      <c r="CB2" t="e">
        <f>AND(Feuil1!W13,"AAAAAFvuPE8=")</f>
        <v>#VALUE!</v>
      </c>
      <c r="CC2" t="e">
        <f>AND(Feuil1!X13,"AAAAAFvuPFA=")</f>
        <v>#VALUE!</v>
      </c>
      <c r="CD2" t="e">
        <f>AND(Feuil1!Y13,"AAAAAFvuPFE=")</f>
        <v>#VALUE!</v>
      </c>
      <c r="CE2">
        <f>IF(Feuil1!14:14,"AAAAAFvuPFI=",0)</f>
        <v>0</v>
      </c>
      <c r="CF2" t="e">
        <f>AND(Feuil1!A14,"AAAAAFvuPFM=")</f>
        <v>#VALUE!</v>
      </c>
      <c r="CG2" t="e">
        <f>AND(Feuil1!B14,"AAAAAFvuPFQ=")</f>
        <v>#VALUE!</v>
      </c>
      <c r="CH2" t="e">
        <f>AND(Feuil1!C14,"AAAAAFvuPFU=")</f>
        <v>#VALUE!</v>
      </c>
      <c r="CI2" t="e">
        <f>AND(Feuil1!D14,"AAAAAFvuPFY=")</f>
        <v>#VALUE!</v>
      </c>
      <c r="CJ2" t="e">
        <f>AND(Feuil1!E14,"AAAAAFvuPFc=")</f>
        <v>#VALUE!</v>
      </c>
      <c r="CK2" t="e">
        <f>AND(Feuil1!F14,"AAAAAFvuPFg=")</f>
        <v>#VALUE!</v>
      </c>
      <c r="CL2" t="e">
        <f>AND(Feuil1!G14,"AAAAAFvuPFk=")</f>
        <v>#VALUE!</v>
      </c>
      <c r="CM2" t="e">
        <f>AND(Feuil1!H14,"AAAAAFvuPFo=")</f>
        <v>#VALUE!</v>
      </c>
      <c r="CN2" t="e">
        <f>AND(Feuil1!I14,"AAAAAFvuPFs=")</f>
        <v>#VALUE!</v>
      </c>
      <c r="CO2" t="e">
        <f>AND(Feuil1!J14,"AAAAAFvuPFw=")</f>
        <v>#VALUE!</v>
      </c>
      <c r="CP2" t="e">
        <f>AND(Feuil1!K14,"AAAAAFvuPF0=")</f>
        <v>#VALUE!</v>
      </c>
      <c r="CQ2" t="e">
        <f>AND(Feuil1!L14,"AAAAAFvuPF4=")</f>
        <v>#VALUE!</v>
      </c>
      <c r="CR2" t="e">
        <f>AND(Feuil1!M14,"AAAAAFvuPF8=")</f>
        <v>#VALUE!</v>
      </c>
      <c r="CS2" t="e">
        <f>AND(Feuil1!N14,"AAAAAFvuPGA=")</f>
        <v>#VALUE!</v>
      </c>
      <c r="CT2" t="e">
        <f>AND(Feuil1!O14,"AAAAAFvuPGE=")</f>
        <v>#VALUE!</v>
      </c>
      <c r="CU2" t="e">
        <f>AND(Feuil1!P14,"AAAAAFvuPGI=")</f>
        <v>#VALUE!</v>
      </c>
      <c r="CV2" t="e">
        <f>AND(Feuil1!Q14,"AAAAAFvuPGM=")</f>
        <v>#VALUE!</v>
      </c>
      <c r="CW2" t="e">
        <f>AND(Feuil1!R14,"AAAAAFvuPGQ=")</f>
        <v>#VALUE!</v>
      </c>
      <c r="CX2" t="e">
        <f>AND(Feuil1!S14,"AAAAAFvuPGU=")</f>
        <v>#VALUE!</v>
      </c>
      <c r="CY2" t="e">
        <f>AND(Feuil1!T14,"AAAAAFvuPGY=")</f>
        <v>#VALUE!</v>
      </c>
      <c r="CZ2" t="e">
        <f>AND(Feuil1!U14,"AAAAAFvuPGc=")</f>
        <v>#VALUE!</v>
      </c>
      <c r="DA2" t="e">
        <f>AND(Feuil1!V14,"AAAAAFvuPGg=")</f>
        <v>#VALUE!</v>
      </c>
      <c r="DB2" t="e">
        <f>AND(Feuil1!W14,"AAAAAFvuPGk=")</f>
        <v>#VALUE!</v>
      </c>
      <c r="DC2" t="e">
        <f>AND(Feuil1!X14,"AAAAAFvuPGo=")</f>
        <v>#VALUE!</v>
      </c>
      <c r="DD2" t="e">
        <f>AND(Feuil1!Y14,"AAAAAFvuPGs=")</f>
        <v>#VALUE!</v>
      </c>
      <c r="DE2">
        <f>IF(Feuil1!15:15,"AAAAAFvuPGw=",0)</f>
        <v>0</v>
      </c>
      <c r="DF2" t="e">
        <f>AND(Feuil1!A15,"AAAAAFvuPG0=")</f>
        <v>#VALUE!</v>
      </c>
      <c r="DG2" t="e">
        <f>AND(Feuil1!B15,"AAAAAFvuPG4=")</f>
        <v>#VALUE!</v>
      </c>
      <c r="DH2" t="e">
        <f>AND(Feuil1!C15,"AAAAAFvuPG8=")</f>
        <v>#VALUE!</v>
      </c>
      <c r="DI2" t="e">
        <f>AND(Feuil1!D15,"AAAAAFvuPHA=")</f>
        <v>#VALUE!</v>
      </c>
      <c r="DJ2" t="e">
        <f>AND(Feuil1!E15,"AAAAAFvuPHE=")</f>
        <v>#VALUE!</v>
      </c>
      <c r="DK2" t="e">
        <f>AND(Feuil1!F15,"AAAAAFvuPHI=")</f>
        <v>#VALUE!</v>
      </c>
      <c r="DL2" t="e">
        <f>AND(Feuil1!G15,"AAAAAFvuPHM=")</f>
        <v>#VALUE!</v>
      </c>
      <c r="DM2" t="e">
        <f>AND(Feuil1!H15,"AAAAAFvuPHQ=")</f>
        <v>#VALUE!</v>
      </c>
      <c r="DN2" t="e">
        <f>AND(Feuil1!I15,"AAAAAFvuPHU=")</f>
        <v>#VALUE!</v>
      </c>
      <c r="DO2" t="e">
        <f>AND(Feuil1!J15,"AAAAAFvuPHY=")</f>
        <v>#VALUE!</v>
      </c>
      <c r="DP2" t="e">
        <f>AND(Feuil1!K15,"AAAAAFvuPHc=")</f>
        <v>#VALUE!</v>
      </c>
      <c r="DQ2" t="e">
        <f>AND(Feuil1!L15,"AAAAAFvuPHg=")</f>
        <v>#VALUE!</v>
      </c>
      <c r="DR2" t="e">
        <f>AND(Feuil1!M15,"AAAAAFvuPHk=")</f>
        <v>#VALUE!</v>
      </c>
      <c r="DS2" t="e">
        <f>AND(Feuil1!N15,"AAAAAFvuPHo=")</f>
        <v>#VALUE!</v>
      </c>
      <c r="DT2" t="e">
        <f>AND(Feuil1!O15,"AAAAAFvuPHs=")</f>
        <v>#VALUE!</v>
      </c>
      <c r="DU2" t="e">
        <f>AND(Feuil1!P15,"AAAAAFvuPHw=")</f>
        <v>#VALUE!</v>
      </c>
      <c r="DV2" t="e">
        <f>AND(Feuil1!Q15,"AAAAAFvuPH0=")</f>
        <v>#VALUE!</v>
      </c>
      <c r="DW2" t="e">
        <f>AND(Feuil1!R15,"AAAAAFvuPH4=")</f>
        <v>#VALUE!</v>
      </c>
      <c r="DX2" t="e">
        <f>AND(Feuil1!S15,"AAAAAFvuPH8=")</f>
        <v>#VALUE!</v>
      </c>
      <c r="DY2" t="e">
        <f>AND(Feuil1!T15,"AAAAAFvuPIA=")</f>
        <v>#VALUE!</v>
      </c>
      <c r="DZ2" t="e">
        <f>AND(Feuil1!U15,"AAAAAFvuPIE=")</f>
        <v>#VALUE!</v>
      </c>
      <c r="EA2" t="e">
        <f>AND(Feuil1!V15,"AAAAAFvuPII=")</f>
        <v>#VALUE!</v>
      </c>
      <c r="EB2" t="e">
        <f>AND(Feuil1!W15,"AAAAAFvuPIM=")</f>
        <v>#VALUE!</v>
      </c>
      <c r="EC2" t="e">
        <f>AND(Feuil1!X15,"AAAAAFvuPIQ=")</f>
        <v>#VALUE!</v>
      </c>
      <c r="ED2" t="e">
        <f>AND(Feuil1!Y15,"AAAAAFvuPIU=")</f>
        <v>#VALUE!</v>
      </c>
      <c r="EE2" t="e">
        <f>IF(Feuil1!A:A,"AAAAAFvuPIY=",0)</f>
        <v>#VALUE!</v>
      </c>
      <c r="EF2" t="str">
        <f>IF(Feuil1!B:B,"AAAAAFvuPIc=",0)</f>
        <v>AAAAAFvuPIc=</v>
      </c>
      <c r="EG2" t="e">
        <f>IF(Feuil1!C:C,"AAAAAFvuPIg=",0)</f>
        <v>#VALUE!</v>
      </c>
      <c r="EH2" t="e">
        <f>IF(Feuil1!D:D,"AAAAAFvuPIk=",0)</f>
        <v>#VALUE!</v>
      </c>
      <c r="EI2" t="str">
        <f>IF(Feuil1!E:E,"AAAAAFvuPIo=",0)</f>
        <v>AAAAAFvuPIo=</v>
      </c>
      <c r="EJ2" t="str">
        <f>IF(Feuil1!F:F,"AAAAAFvuPIs=",0)</f>
        <v>AAAAAFvuPIs=</v>
      </c>
      <c r="EK2" t="str">
        <f>IF(Feuil1!G:G,"AAAAAFvuPIw=",0)</f>
        <v>AAAAAFvuPIw=</v>
      </c>
      <c r="EL2" t="str">
        <f>IF(Feuil1!H:H,"AAAAAFvuPI0=",0)</f>
        <v>AAAAAFvuPI0=</v>
      </c>
      <c r="EM2" t="str">
        <f>IF(Feuil1!I:I,"AAAAAFvuPI4=",0)</f>
        <v>AAAAAFvuPI4=</v>
      </c>
      <c r="EN2" t="str">
        <f>IF(Feuil1!J:J,"AAAAAFvuPI8=",0)</f>
        <v>AAAAAFvuPI8=</v>
      </c>
      <c r="EO2" t="e">
        <f>IF(Feuil1!K:K,"AAAAAFvuPJA=",0)</f>
        <v>#VALUE!</v>
      </c>
      <c r="EP2">
        <f>IF(Feuil1!L:L,"AAAAAFvuPJE=",0)</f>
        <v>0</v>
      </c>
      <c r="EQ2">
        <f>IF(Feuil1!M:M,"AAAAAFvuPJI=",0)</f>
        <v>0</v>
      </c>
      <c r="ER2">
        <f>IF(Feuil1!N:N,"AAAAAFvuPJM=",0)</f>
        <v>0</v>
      </c>
      <c r="ES2">
        <f>IF(Feuil1!O:O,"AAAAAFvuPJQ=",0)</f>
        <v>0</v>
      </c>
      <c r="ET2">
        <f>IF(Feuil1!P:P,"AAAAAFvuPJU=",0)</f>
        <v>0</v>
      </c>
      <c r="EU2" t="e">
        <f>IF(Feuil1!Q:Q,"AAAAAFvuPJY=",0)</f>
        <v>#VALUE!</v>
      </c>
      <c r="EV2" t="str">
        <f>IF(Feuil1!R:R,"AAAAAFvuPJc=",0)</f>
        <v>AAAAAFvuPJc=</v>
      </c>
      <c r="EW2" t="str">
        <f>IF(Feuil1!S:S,"AAAAAFvuPJg=",0)</f>
        <v>AAAAAFvuPJg=</v>
      </c>
      <c r="EX2">
        <f>IF(Feuil1!T:T,"AAAAAFvuPJk=",0)</f>
        <v>0</v>
      </c>
      <c r="EY2" t="e">
        <f>IF(Feuil1!U:U,"AAAAAFvuPJo=",0)</f>
        <v>#VALUE!</v>
      </c>
      <c r="EZ2" t="str">
        <f>IF(Feuil1!V:V,"AAAAAFvuPJs=",0)</f>
        <v>AAAAAFvuPJs=</v>
      </c>
      <c r="FA2">
        <f>IF(Feuil1!W:W,"AAAAAFvuPJw=",0)</f>
        <v>0</v>
      </c>
      <c r="FB2" t="e">
        <f>IF(Feuil1!X:X,"AAAAAFvuPJ0=",0)</f>
        <v>#VALUE!</v>
      </c>
      <c r="FC2" t="str">
        <f>IF(Feuil1!Y:Y,"AAAAAFvuPJ4=",0)</f>
        <v>AAAAAFvuPJ4=</v>
      </c>
      <c r="FD2">
        <f>IF(Feuil1!Z:Z,"AAAAAFvuPJ8=",0)</f>
        <v>0</v>
      </c>
      <c r="FE2">
        <f>IF(Feuil2!1:1,"AAAAAFvuPKA=",0)</f>
        <v>0</v>
      </c>
      <c r="FF2" t="e">
        <f>AND(Feuil2!A1,"AAAAAFvuPKE=")</f>
        <v>#VALUE!</v>
      </c>
      <c r="FG2">
        <f>IF(Feuil2!A:A,"AAAAAFvuPKI=",0)</f>
        <v>0</v>
      </c>
      <c r="FH2">
        <f>IF(Feuil3!1:1,"AAAAAFvuPKM=",0)</f>
        <v>0</v>
      </c>
      <c r="FI2" t="e">
        <f>AND(Feuil3!A1,"AAAAAFvuPKQ=")</f>
        <v>#VALUE!</v>
      </c>
      <c r="FJ2">
        <f>IF(Feuil3!A:A,"AAAAAFvuPKU=",0)</f>
        <v>0</v>
      </c>
      <c r="FK2" t="s">
        <v>29</v>
      </c>
      <c r="FL2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 Environnement</dc:creator>
  <cp:lastModifiedBy>MDA Environnement</cp:lastModifiedBy>
  <dcterms:created xsi:type="dcterms:W3CDTF">2012-10-04T14:45:49Z</dcterms:created>
  <dcterms:modified xsi:type="dcterms:W3CDTF">2012-10-04T15:24:38Z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1m3BUKaq9hf5h08_icNxyYA5eAoiW_yAWsL2BUymlSFA</vt:lpwstr>
  </property>
  <property fmtid="{D5CDD505-2E9C-101B-9397-08002B2CF9AE}" pid="4" name="Google.Documents.RevisionId">
    <vt:lpwstr>02571223989229050226</vt:lpwstr>
  </property>
  <property fmtid="{D5CDD505-2E9C-101B-9397-08002B2CF9AE}" pid="5" name="Google.Documents.PluginVersion">
    <vt:lpwstr>2.0.2662.553</vt:lpwstr>
  </property>
  <property fmtid="{D5CDD505-2E9C-101B-9397-08002B2CF9AE}" pid="6" name="Google.Documents.MergeIncapabilityFlags">
    <vt:i4>0</vt:i4>
  </property>
</Properties>
</file>