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1315" windowHeight="9780"/>
  </bookViews>
  <sheets>
    <sheet name="Feuil1" sheetId="1" r:id="rId1"/>
  </sheets>
  <externalReferences>
    <externalReference r:id="rId2"/>
  </externalReferences>
  <calcPr calcId="125725"/>
</workbook>
</file>

<file path=xl/calcChain.xml><?xml version="1.0" encoding="utf-8"?>
<calcChain xmlns="http://schemas.openxmlformats.org/spreadsheetml/2006/main">
  <c r="E36" i="1"/>
  <c r="D36"/>
  <c r="E35"/>
  <c r="D35"/>
  <c r="E34"/>
  <c r="D34"/>
  <c r="E33"/>
  <c r="D33"/>
  <c r="E32"/>
  <c r="D32"/>
  <c r="E31"/>
  <c r="D31"/>
  <c r="E30"/>
  <c r="D30"/>
  <c r="E29"/>
  <c r="D29"/>
  <c r="E28"/>
  <c r="D28"/>
  <c r="E27"/>
  <c r="D27"/>
  <c r="E26"/>
  <c r="D26"/>
  <c r="E25"/>
  <c r="D25"/>
  <c r="E24"/>
  <c r="D24"/>
  <c r="I23"/>
  <c r="H23"/>
  <c r="G23"/>
  <c r="F23"/>
  <c r="D23"/>
  <c r="I22"/>
  <c r="H22"/>
  <c r="G22"/>
  <c r="F22"/>
  <c r="D22"/>
  <c r="I21"/>
  <c r="H21"/>
  <c r="G21"/>
  <c r="F21"/>
  <c r="D21"/>
  <c r="E20"/>
  <c r="D20"/>
  <c r="E19"/>
  <c r="D19"/>
  <c r="E18"/>
  <c r="D18"/>
  <c r="E17"/>
  <c r="D17"/>
  <c r="E16"/>
  <c r="D16"/>
  <c r="E15"/>
  <c r="D15"/>
  <c r="E14"/>
  <c r="D14"/>
  <c r="E13"/>
  <c r="D13"/>
  <c r="E12"/>
  <c r="D12"/>
  <c r="I11"/>
  <c r="H11"/>
  <c r="G11"/>
  <c r="F11"/>
  <c r="D11"/>
  <c r="I10"/>
  <c r="H10"/>
  <c r="G10"/>
  <c r="F10"/>
  <c r="D10"/>
  <c r="I9"/>
  <c r="H9"/>
  <c r="G9"/>
  <c r="F9"/>
  <c r="D9"/>
  <c r="E8"/>
  <c r="D8"/>
  <c r="E7"/>
  <c r="D7"/>
  <c r="E6"/>
  <c r="D6"/>
  <c r="E5"/>
  <c r="D5"/>
  <c r="E4"/>
  <c r="D4"/>
  <c r="E3"/>
  <c r="D3"/>
  <c r="E2"/>
  <c r="D2"/>
  <c r="C2"/>
  <c r="C3" s="1"/>
  <c r="C4" s="1"/>
  <c r="C5" s="1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32" s="1"/>
  <c r="C33" s="1"/>
  <c r="C34" s="1"/>
  <c r="C35" s="1"/>
  <c r="C36" s="1"/>
  <c r="G33" l="1"/>
  <c r="F33"/>
  <c r="G35"/>
  <c r="F35"/>
  <c r="G3"/>
  <c r="F3"/>
  <c r="F12"/>
  <c r="G12"/>
  <c r="G34"/>
  <c r="F34"/>
  <c r="G4"/>
  <c r="F4"/>
  <c r="G31" l="1"/>
  <c r="F31"/>
  <c r="G29"/>
  <c r="F29"/>
  <c r="G25"/>
  <c r="F25"/>
  <c r="F18"/>
  <c r="G18"/>
  <c r="F14"/>
  <c r="G14"/>
  <c r="G6"/>
  <c r="F6"/>
  <c r="G32"/>
  <c r="F32"/>
  <c r="G30"/>
  <c r="F30"/>
  <c r="G28"/>
  <c r="F28"/>
  <c r="G26"/>
  <c r="F26"/>
  <c r="G24"/>
  <c r="F24"/>
  <c r="F19"/>
  <c r="G19"/>
  <c r="F17"/>
  <c r="G17"/>
  <c r="F15"/>
  <c r="G15"/>
  <c r="F13"/>
  <c r="G13"/>
  <c r="G7"/>
  <c r="F7"/>
  <c r="G5"/>
  <c r="F5"/>
  <c r="G36"/>
  <c r="F36"/>
  <c r="G27"/>
  <c r="F27"/>
  <c r="F20"/>
  <c r="G20"/>
  <c r="F16"/>
  <c r="G16"/>
  <c r="G8"/>
  <c r="F8"/>
  <c r="F2"/>
  <c r="G2"/>
  <c r="I2"/>
  <c r="I3"/>
  <c r="I4"/>
  <c r="I5"/>
  <c r="I6"/>
  <c r="I7"/>
  <c r="I8"/>
  <c r="I14"/>
  <c r="I15"/>
  <c r="I16"/>
  <c r="I17"/>
  <c r="I18"/>
  <c r="I19"/>
  <c r="I20"/>
  <c r="I26"/>
  <c r="I27"/>
  <c r="I28"/>
  <c r="I29"/>
  <c r="I30"/>
  <c r="I31"/>
  <c r="I32"/>
  <c r="I36"/>
  <c r="J36" s="1"/>
  <c r="H2"/>
  <c r="H3"/>
  <c r="H4"/>
  <c r="H5"/>
  <c r="H6"/>
  <c r="H7"/>
  <c r="H8"/>
  <c r="H14"/>
  <c r="H15"/>
  <c r="H16"/>
  <c r="H17"/>
  <c r="H18"/>
  <c r="H19"/>
  <c r="H20"/>
  <c r="H26"/>
  <c r="H27"/>
  <c r="H28"/>
  <c r="H29"/>
  <c r="H30"/>
  <c r="H31"/>
  <c r="H32"/>
  <c r="H36"/>
  <c r="J7" l="1"/>
  <c r="H34"/>
  <c r="H12"/>
  <c r="H35"/>
  <c r="H33"/>
  <c r="H25"/>
  <c r="H13"/>
  <c r="I34"/>
  <c r="J34" s="1"/>
  <c r="I24"/>
  <c r="J24" s="1"/>
  <c r="I12"/>
  <c r="J12" s="1"/>
  <c r="J9"/>
  <c r="J11"/>
  <c r="J10"/>
  <c r="J8"/>
  <c r="J6"/>
  <c r="J4"/>
  <c r="H24"/>
  <c r="I35"/>
  <c r="J35" s="1"/>
  <c r="I33"/>
  <c r="J33" s="1"/>
  <c r="I25"/>
  <c r="J25" s="1"/>
  <c r="I13"/>
  <c r="J13" s="1"/>
  <c r="J5"/>
  <c r="J3"/>
  <c r="J17" l="1"/>
  <c r="J27"/>
  <c r="J16"/>
  <c r="J20"/>
  <c r="J28"/>
  <c r="J32"/>
  <c r="J21"/>
  <c r="J23"/>
  <c r="J15"/>
  <c r="J19"/>
  <c r="J29"/>
  <c r="J14"/>
  <c r="J18"/>
  <c r="J26"/>
  <c r="J30"/>
  <c r="J31"/>
  <c r="J22"/>
</calcChain>
</file>

<file path=xl/sharedStrings.xml><?xml version="1.0" encoding="utf-8"?>
<sst xmlns="http://schemas.openxmlformats.org/spreadsheetml/2006/main" count="15" uniqueCount="9">
  <si>
    <t>Début</t>
  </si>
  <si>
    <t>Date</t>
  </si>
  <si>
    <t>Semaine</t>
  </si>
  <si>
    <t>Rythme</t>
  </si>
  <si>
    <t>Fin</t>
  </si>
  <si>
    <t>Début poste</t>
  </si>
  <si>
    <t>Fin poste</t>
  </si>
  <si>
    <t>Temps entre 2 postes</t>
  </si>
  <si>
    <t>N</t>
  </si>
</sst>
</file>

<file path=xl/styles.xml><?xml version="1.0" encoding="utf-8"?>
<styleSheet xmlns="http://schemas.openxmlformats.org/spreadsheetml/2006/main">
  <numFmts count="3">
    <numFmt numFmtId="164" formatCode="[$-F800]dddd\,\ mmmm\ dd\,\ yyyy"/>
    <numFmt numFmtId="165" formatCode="h:mm;@"/>
    <numFmt numFmtId="166" formatCode="[hh]:mm"/>
  </numFmts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 applyAlignment="1">
      <alignment wrapText="1"/>
    </xf>
    <xf numFmtId="0" fontId="0" fillId="0" borderId="0" xfId="0" applyAlignment="1">
      <alignment wrapText="1"/>
    </xf>
    <xf numFmtId="165" fontId="0" fillId="0" borderId="0" xfId="0" applyNumberFormat="1" applyAlignment="1">
      <alignment wrapText="1"/>
    </xf>
    <xf numFmtId="164" fontId="0" fillId="0" borderId="0" xfId="0" applyNumberFormat="1"/>
    <xf numFmtId="16" fontId="0" fillId="0" borderId="0" xfId="0" applyNumberFormat="1"/>
    <xf numFmtId="0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1" fillId="0" borderId="0" xfId="0" applyFont="1" applyFill="1"/>
    <xf numFmtId="0" fontId="1" fillId="0" borderId="0" xfId="0" applyFont="1"/>
  </cellXfs>
  <cellStyles count="1">
    <cellStyle name="Normal" xfId="0" builtinId="0"/>
  </cellStyles>
  <dxfs count="5">
    <dxf>
      <numFmt numFmtId="164" formatCode="[$-F800]dddd\,\ mmmm\ dd\,\ yyyy"/>
    </dxf>
    <dxf>
      <numFmt numFmtId="164" formatCode="[$-F800]dddd\,\ mmmm\ dd\,\ yyyy"/>
      <alignment horizontal="general" vertical="bottom" textRotation="0" wrapText="1" indent="0" relativeIndent="255" justifyLastLine="0" shrinkToFit="0" readingOrder="0"/>
    </dxf>
    <dxf>
      <numFmt numFmtId="164" formatCode="[$-F800]dddd\,\ mmmm\ dd\,\ yyyy"/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cul%20des%20rythmes%20de%20repos%2011h00%20et%2035h00%20Hebdo.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id="1" name="Tableau2" displayName="Tableau2" ref="A1:A2" totalsRowShown="0" headerRowDxfId="1" dataDxfId="0">
  <autoFilter ref="A1:A2"/>
  <tableColumns count="1">
    <tableColumn id="1" name="Début" dataDxfId="2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6"/>
  <sheetViews>
    <sheetView tabSelected="1" topLeftCell="A13" workbookViewId="0">
      <selection activeCell="M10" sqref="M10"/>
    </sheetView>
  </sheetViews>
  <sheetFormatPr baseColWidth="10" defaultRowHeight="15"/>
  <cols>
    <col min="1" max="1" width="19.7109375" bestFit="1" customWidth="1"/>
    <col min="3" max="3" width="21.5703125" bestFit="1" customWidth="1"/>
  </cols>
  <sheetData>
    <row r="1" spans="1:10" ht="45">
      <c r="A1" s="1" t="s">
        <v>0</v>
      </c>
      <c r="B1" s="2"/>
      <c r="C1" s="1" t="s">
        <v>1</v>
      </c>
      <c r="D1" s="2" t="s">
        <v>2</v>
      </c>
      <c r="E1" s="2" t="s">
        <v>3</v>
      </c>
      <c r="F1" s="3" t="s">
        <v>0</v>
      </c>
      <c r="G1" s="3" t="s">
        <v>4</v>
      </c>
      <c r="H1" s="3" t="s">
        <v>5</v>
      </c>
      <c r="I1" s="3" t="s">
        <v>6</v>
      </c>
      <c r="J1" s="2" t="s">
        <v>7</v>
      </c>
    </row>
    <row r="2" spans="1:10">
      <c r="A2" s="4">
        <v>42797</v>
      </c>
      <c r="B2" s="5"/>
      <c r="C2" s="4">
        <f>Tableau2[Début]</f>
        <v>42797</v>
      </c>
      <c r="D2" s="6">
        <f>1+INT(MIN(MOD([1]!Tableau1[[#This Row],[Date]]-DATE(YEAR([1]!Tableau1[[#This Row],[Date]])+{-1;0;1},1,5)+WEEKDAY(DATE(YEAR([1]!Tableau1[[#This Row],[Date]])+{-1;0;1},1,3)),734))/7)</f>
        <v>9</v>
      </c>
      <c r="E2" t="str">
        <f ca="1">OFFSET([1]!Tableau4[[#Headers],[Rythme]],1+MOD(ROW()-2,35),)</f>
        <v>M</v>
      </c>
      <c r="F2" s="7">
        <f ca="1">IFERROR(VLOOKUP([1]!Tableau1[[#This Row],[Rythme]],[1]!Tableau3[#All],2,0),0)</f>
        <v>0.23958333333333334</v>
      </c>
      <c r="G2" s="7">
        <f ca="1">IFERROR(VLOOKUP([1]!Tableau1[[#This Row],[Rythme]],[1]!Tableau3[#All],3,0),0)</f>
        <v>0.5625</v>
      </c>
      <c r="H2" s="7">
        <f ca="1">IF([1]!Tableau1[[#This Row],[Début]]=0,0,[1]!Tableau1[[#This Row],[Date]]+[1]!Tableau1[[#This Row],[Début]])</f>
        <v>42797.239583333336</v>
      </c>
      <c r="I2" s="7">
        <f ca="1">IF([1]!Tableau1[[#This Row],[Fin]]=0,0,[1]!Tableau1[[#This Row],[Date]]+[1]!Tableau1[[#This Row],[Fin]])</f>
        <v>42797.5625</v>
      </c>
    </row>
    <row r="3" spans="1:10">
      <c r="A3" s="4"/>
      <c r="C3" s="4">
        <f t="shared" ref="C3:C36" si="0">C2+1</f>
        <v>42798</v>
      </c>
      <c r="D3" s="6">
        <f>1+INT(MIN(MOD([1]!Tableau1[[#This Row],[Date]]-DATE(YEAR([1]!Tableau1[[#This Row],[Date]])+{-1;0;1},1,5)+WEEKDAY(DATE(YEAR([1]!Tableau1[[#This Row],[Date]])+{-1;0;1},1,3)),734))/7)</f>
        <v>9</v>
      </c>
      <c r="E3" t="str">
        <f ca="1">OFFSET([1]!Tableau4[[#Headers],[Rythme]],1+MOD(ROW()-2,35),)</f>
        <v>M</v>
      </c>
      <c r="F3" s="7">
        <f ca="1">IFERROR(VLOOKUP([1]!Tableau1[[#This Row],[Rythme]],[1]!Tableau3[#All],2,0),0)</f>
        <v>0.23958333333333334</v>
      </c>
      <c r="G3" s="7">
        <f ca="1">IFERROR(VLOOKUP([1]!Tableau1[[#This Row],[Rythme]],[1]!Tableau3[#All],3,0),0)</f>
        <v>0.5625</v>
      </c>
      <c r="H3" s="7">
        <f ca="1">IF([1]!Tableau1[[#This Row],[Début]]=0,0,[1]!Tableau1[[#This Row],[Date]]+[1]!Tableau1[[#This Row],[Début]])</f>
        <v>42798.239583333336</v>
      </c>
      <c r="I3" s="7">
        <f ca="1">IF([1]!Tableau1[[#This Row],[Fin]]=0,0,[1]!Tableau1[[#This Row],[Date]]+[1]!Tableau1[[#This Row],[Fin]])</f>
        <v>42798.5625</v>
      </c>
      <c r="J3" s="8">
        <f ca="1">IF(MOD(I3,1)=0,0,H3-MAX(I$2:I2))</f>
        <v>0.67708333333575865</v>
      </c>
    </row>
    <row r="4" spans="1:10">
      <c r="A4" s="4"/>
      <c r="C4" s="4">
        <f t="shared" si="0"/>
        <v>42799</v>
      </c>
      <c r="D4" s="6">
        <f>1+INT(MIN(MOD([1]!Tableau1[[#This Row],[Date]]-DATE(YEAR([1]!Tableau1[[#This Row],[Date]])+{-1;0;1},1,5)+WEEKDAY(DATE(YEAR([1]!Tableau1[[#This Row],[Date]])+{-1;0;1},1,3)),734))/7)</f>
        <v>9</v>
      </c>
      <c r="E4" t="str">
        <f ca="1">OFFSET([1]!Tableau4[[#Headers],[Rythme]],1+MOD(ROW()-2,35),)</f>
        <v>M</v>
      </c>
      <c r="F4" s="7">
        <f ca="1">IFERROR(VLOOKUP([1]!Tableau1[[#This Row],[Rythme]],[1]!Tableau3[#All],2,0),0)</f>
        <v>0.23958333333333334</v>
      </c>
      <c r="G4" s="7">
        <f ca="1">IFERROR(VLOOKUP([1]!Tableau1[[#This Row],[Rythme]],[1]!Tableau3[#All],3,0),0)</f>
        <v>0.5625</v>
      </c>
      <c r="H4" s="7">
        <f ca="1">IF([1]!Tableau1[[#This Row],[Début]]=0,0,[1]!Tableau1[[#This Row],[Date]]+[1]!Tableau1[[#This Row],[Début]])</f>
        <v>42799.239583333336</v>
      </c>
      <c r="I4" s="7">
        <f ca="1">IF([1]!Tableau1[[#This Row],[Fin]]=0,0,[1]!Tableau1[[#This Row],[Date]]+[1]!Tableau1[[#This Row],[Fin]])</f>
        <v>42799.5625</v>
      </c>
      <c r="J4" s="8">
        <f ca="1">IF(MOD(I4,1)=0,0,H4-MAX(I$2:I3))</f>
        <v>0.67708333333575865</v>
      </c>
    </row>
    <row r="5" spans="1:10">
      <c r="A5" s="4"/>
      <c r="C5" s="4">
        <f t="shared" si="0"/>
        <v>42800</v>
      </c>
      <c r="D5" s="6">
        <f>1+INT(MIN(MOD([1]!Tableau1[[#This Row],[Date]]-DATE(YEAR([1]!Tableau1[[#This Row],[Date]])+{-1;0;1},1,5)+WEEKDAY(DATE(YEAR([1]!Tableau1[[#This Row],[Date]])+{-1;0;1},1,3)),734))/7)</f>
        <v>10</v>
      </c>
      <c r="E5" t="str">
        <f ca="1">OFFSET([1]!Tableau4[[#Headers],[Rythme]],1+MOD(ROW()-2,35),)</f>
        <v>A</v>
      </c>
      <c r="F5" s="7">
        <f ca="1">IFERROR(VLOOKUP([1]!Tableau1[[#This Row],[Rythme]],[1]!Tableau3[#All],2,0),0)</f>
        <v>0.55208333333333337</v>
      </c>
      <c r="G5" s="7">
        <f ca="1">IFERROR(VLOOKUP([1]!Tableau1[[#This Row],[Rythme]],[1]!Tableau3[#All],3,0),0)</f>
        <v>0.875</v>
      </c>
      <c r="H5" s="7">
        <f ca="1">IF([1]!Tableau1[[#This Row],[Début]]=0,0,[1]!Tableau1[[#This Row],[Date]]+[1]!Tableau1[[#This Row],[Début]])</f>
        <v>42800.552083333336</v>
      </c>
      <c r="I5" s="7">
        <f ca="1">IF([1]!Tableau1[[#This Row],[Fin]]=0,0,[1]!Tableau1[[#This Row],[Date]]+[1]!Tableau1[[#This Row],[Fin]])</f>
        <v>42800.875</v>
      </c>
      <c r="J5" s="8">
        <f ca="1">IF(MOD(I5,1)=0,0,H5-MAX(I$2:I4))</f>
        <v>0.98958333333575865</v>
      </c>
    </row>
    <row r="6" spans="1:10">
      <c r="A6" s="4"/>
      <c r="C6" s="4">
        <f t="shared" si="0"/>
        <v>42801</v>
      </c>
      <c r="D6" s="6">
        <f>1+INT(MIN(MOD([1]!Tableau1[[#This Row],[Date]]-DATE(YEAR([1]!Tableau1[[#This Row],[Date]])+{-1;0;1},1,5)+WEEKDAY(DATE(YEAR([1]!Tableau1[[#This Row],[Date]])+{-1;0;1},1,3)),734))/7)</f>
        <v>10</v>
      </c>
      <c r="E6" t="str">
        <f ca="1">OFFSET([1]!Tableau4[[#Headers],[Rythme]],1+MOD(ROW()-2,35),)</f>
        <v>A</v>
      </c>
      <c r="F6" s="7">
        <f ca="1">IFERROR(VLOOKUP([1]!Tableau1[[#This Row],[Rythme]],[1]!Tableau3[#All],2,0),0)</f>
        <v>0.55208333333333337</v>
      </c>
      <c r="G6" s="7">
        <f ca="1">IFERROR(VLOOKUP([1]!Tableau1[[#This Row],[Rythme]],[1]!Tableau3[#All],3,0),0)</f>
        <v>0.875</v>
      </c>
      <c r="H6" s="7">
        <f ca="1">IF([1]!Tableau1[[#This Row],[Début]]=0,0,[1]!Tableau1[[#This Row],[Date]]+[1]!Tableau1[[#This Row],[Début]])</f>
        <v>42801.552083333336</v>
      </c>
      <c r="I6" s="7">
        <f ca="1">IF([1]!Tableau1[[#This Row],[Fin]]=0,0,[1]!Tableau1[[#This Row],[Date]]+[1]!Tableau1[[#This Row],[Fin]])</f>
        <v>42801.875</v>
      </c>
      <c r="J6" s="8">
        <f ca="1">IF(MOD(I6,1)=0,0,H6-MAX(I$2:I5))</f>
        <v>0.67708333333575865</v>
      </c>
    </row>
    <row r="7" spans="1:10">
      <c r="A7" s="4"/>
      <c r="C7" s="4">
        <f t="shared" si="0"/>
        <v>42802</v>
      </c>
      <c r="D7" s="6">
        <f>1+INT(MIN(MOD([1]!Tableau1[[#This Row],[Date]]-DATE(YEAR([1]!Tableau1[[#This Row],[Date]])+{-1;0;1},1,5)+WEEKDAY(DATE(YEAR([1]!Tableau1[[#This Row],[Date]])+{-1;0;1},1,3)),734))/7)</f>
        <v>10</v>
      </c>
      <c r="E7" t="str">
        <f ca="1">OFFSET([1]!Tableau4[[#Headers],[Rythme]],1+MOD(ROW()-2,35),)</f>
        <v>N</v>
      </c>
      <c r="F7" s="7">
        <f ca="1">IFERROR(VLOOKUP([1]!Tableau1[[#This Row],[Rythme]],[1]!Tableau3[#All],2,0),0)</f>
        <v>0.86458333333333337</v>
      </c>
      <c r="G7" s="7">
        <f ca="1">IFERROR(VLOOKUP([1]!Tableau1[[#This Row],[Rythme]],[1]!Tableau3[#All],3,0),0)</f>
        <v>1.25</v>
      </c>
      <c r="H7" s="7">
        <f ca="1">IF([1]!Tableau1[[#This Row],[Début]]=0,0,[1]!Tableau1[[#This Row],[Date]]+[1]!Tableau1[[#This Row],[Début]])</f>
        <v>42802.864583333336</v>
      </c>
      <c r="I7" s="7">
        <f ca="1">IF([1]!Tableau1[[#This Row],[Fin]]=0,0,[1]!Tableau1[[#This Row],[Date]]+[1]!Tableau1[[#This Row],[Fin]])</f>
        <v>42803.25</v>
      </c>
      <c r="J7" s="8">
        <f ca="1">IF(MOD(I7,1)=0,0,H7-MAX(I$2:I6))</f>
        <v>0.98958333333575865</v>
      </c>
    </row>
    <row r="8" spans="1:10">
      <c r="A8" s="4"/>
      <c r="C8" s="4">
        <f t="shared" si="0"/>
        <v>42803</v>
      </c>
      <c r="D8" s="6">
        <f>1+INT(MIN(MOD([1]!Tableau1[[#This Row],[Date]]-DATE(YEAR([1]!Tableau1[[#This Row],[Date]])+{-1;0;1},1,5)+WEEKDAY(DATE(YEAR([1]!Tableau1[[#This Row],[Date]])+{-1;0;1},1,3)),734))/7)</f>
        <v>10</v>
      </c>
      <c r="E8" t="str">
        <f ca="1">OFFSET([1]!Tableau4[[#Headers],[Rythme]],1+MOD(ROW()-2,35),)</f>
        <v>N</v>
      </c>
      <c r="F8" s="7">
        <f ca="1">IFERROR(VLOOKUP([1]!Tableau1[[#This Row],[Rythme]],[1]!Tableau3[#All],2,0),0)</f>
        <v>0.86458333333333337</v>
      </c>
      <c r="G8" s="7">
        <f ca="1">IFERROR(VLOOKUP([1]!Tableau1[[#This Row],[Rythme]],[1]!Tableau3[#All],3,0),0)</f>
        <v>1.25</v>
      </c>
      <c r="H8" s="7">
        <f ca="1">IF([1]!Tableau1[[#This Row],[Début]]=0,0,[1]!Tableau1[[#This Row],[Date]]+[1]!Tableau1[[#This Row],[Début]])</f>
        <v>42803.864583333336</v>
      </c>
      <c r="I8" s="7">
        <f ca="1">IF([1]!Tableau1[[#This Row],[Fin]]=0,0,[1]!Tableau1[[#This Row],[Date]]+[1]!Tableau1[[#This Row],[Fin]])</f>
        <v>42804.25</v>
      </c>
      <c r="J8" s="8">
        <f ca="1">IF(MOD(I8,1)=0,0,H8-MAX(I$2:I7))</f>
        <v>0.61458333333575865</v>
      </c>
    </row>
    <row r="9" spans="1:10">
      <c r="A9" s="4"/>
      <c r="C9" s="4">
        <f t="shared" si="0"/>
        <v>42804</v>
      </c>
      <c r="D9" s="6">
        <f>1+INT(MIN(MOD([1]!Tableau1[[#This Row],[Date]]-DATE(YEAR([1]!Tableau1[[#This Row],[Date]])+{-1;0;1},1,5)+WEEKDAY(DATE(YEAR([1]!Tableau1[[#This Row],[Date]])+{-1;0;1},1,3)),734))/7)</f>
        <v>10</v>
      </c>
      <c r="E9" s="9" t="s">
        <v>8</v>
      </c>
      <c r="F9" s="7">
        <f>IFERROR(VLOOKUP([1]!Tableau1[[#This Row],[Rythme]],[1]!Tableau3[#All],2,0),0)</f>
        <v>0.86458333333333337</v>
      </c>
      <c r="G9" s="7">
        <f>IFERROR(VLOOKUP([1]!Tableau1[[#This Row],[Rythme]],[1]!Tableau3[#All],3,0),0)</f>
        <v>1.25</v>
      </c>
      <c r="H9" s="7">
        <f>IF([1]!Tableau1[[#This Row],[Début]]=0,0,[1]!Tableau1[[#This Row],[Date]]+[1]!Tableau1[[#This Row],[Début]])</f>
        <v>42804.864583333336</v>
      </c>
      <c r="I9" s="7">
        <f>IF([1]!Tableau1[[#This Row],[Fin]]=0,0,[1]!Tableau1[[#This Row],[Date]]+[1]!Tableau1[[#This Row],[Fin]])</f>
        <v>42805.25</v>
      </c>
      <c r="J9" s="8">
        <f ca="1">IF(MOD(I9,1)=0,0,H9-MAX(I$2:I8))</f>
        <v>0.61458333333575865</v>
      </c>
    </row>
    <row r="10" spans="1:10">
      <c r="A10" s="4"/>
      <c r="C10" s="4">
        <f t="shared" si="0"/>
        <v>42805</v>
      </c>
      <c r="D10" s="6">
        <f>1+INT(MIN(MOD([1]!Tableau1[[#This Row],[Date]]-DATE(YEAR([1]!Tableau1[[#This Row],[Date]])+{-1;0;1},1,5)+WEEKDAY(DATE(YEAR([1]!Tableau1[[#This Row],[Date]])+{-1;0;1},1,3)),734))/7)</f>
        <v>10</v>
      </c>
      <c r="E10" s="10" t="s">
        <v>8</v>
      </c>
      <c r="F10" s="7">
        <f>IFERROR(VLOOKUP([1]!Tableau1[[#This Row],[Rythme]],[1]!Tableau3[#All],2,0),0)</f>
        <v>0.86458333333333337</v>
      </c>
      <c r="G10" s="7">
        <f>IFERROR(VLOOKUP([1]!Tableau1[[#This Row],[Rythme]],[1]!Tableau3[#All],3,0),0)</f>
        <v>1.25</v>
      </c>
      <c r="H10" s="7">
        <f>IF([1]!Tableau1[[#This Row],[Début]]=0,0,[1]!Tableau1[[#This Row],[Date]]+[1]!Tableau1[[#This Row],[Début]])</f>
        <v>42805.864583333336</v>
      </c>
      <c r="I10" s="7">
        <f>IF([1]!Tableau1[[#This Row],[Fin]]=0,0,[1]!Tableau1[[#This Row],[Date]]+[1]!Tableau1[[#This Row],[Fin]])</f>
        <v>42806.25</v>
      </c>
      <c r="J10" s="8">
        <f ca="1">IF(MOD(I10,1)=0,0,H10-MAX(I$2:I9))</f>
        <v>0.61458333333575865</v>
      </c>
    </row>
    <row r="11" spans="1:10">
      <c r="A11" s="4"/>
      <c r="C11" s="4">
        <f t="shared" si="0"/>
        <v>42806</v>
      </c>
      <c r="D11" s="6">
        <f>1+INT(MIN(MOD([1]!Tableau1[[#This Row],[Date]]-DATE(YEAR([1]!Tableau1[[#This Row],[Date]])+{-1;0;1},1,5)+WEEKDAY(DATE(YEAR([1]!Tableau1[[#This Row],[Date]])+{-1;0;1},1,3)),734))/7)</f>
        <v>10</v>
      </c>
      <c r="E11" s="10" t="s">
        <v>8</v>
      </c>
      <c r="F11" s="7">
        <f>IFERROR(VLOOKUP([1]!Tableau1[[#This Row],[Rythme]],[1]!Tableau3[#All],2,0),0)</f>
        <v>0.86458333333333337</v>
      </c>
      <c r="G11" s="7">
        <f>IFERROR(VLOOKUP([1]!Tableau1[[#This Row],[Rythme]],[1]!Tableau3[#All],3,0),0)</f>
        <v>1.25</v>
      </c>
      <c r="H11" s="7">
        <f>IF([1]!Tableau1[[#This Row],[Début]]=0,0,[1]!Tableau1[[#This Row],[Date]]+[1]!Tableau1[[#This Row],[Début]])</f>
        <v>42806.864583333336</v>
      </c>
      <c r="I11" s="7">
        <f>IF([1]!Tableau1[[#This Row],[Fin]]=0,0,[1]!Tableau1[[#This Row],[Date]]+[1]!Tableau1[[#This Row],[Fin]])</f>
        <v>42807.25</v>
      </c>
      <c r="J11" s="8">
        <f ca="1">IF(MOD(I11,1)=0,0,H11-MAX(I$2:I10))</f>
        <v>0.61458333333575865</v>
      </c>
    </row>
    <row r="12" spans="1:10">
      <c r="A12" s="4"/>
      <c r="C12" s="4">
        <f t="shared" si="0"/>
        <v>42807</v>
      </c>
      <c r="D12" s="6">
        <f>1+INT(MIN(MOD([1]!Tableau1[[#This Row],[Date]]-DATE(YEAR([1]!Tableau1[[#This Row],[Date]])+{-1;0;1},1,5)+WEEKDAY(DATE(YEAR([1]!Tableau1[[#This Row],[Date]])+{-1;0;1},1,3)),734))/7)</f>
        <v>11</v>
      </c>
      <c r="E12" t="str">
        <f ca="1">OFFSET([1]!Tableau4[[#Headers],[Rythme]],1+MOD(ROW()-2,35),)</f>
        <v>R</v>
      </c>
      <c r="F12" s="7">
        <f ca="1">IFERROR(VLOOKUP([1]!Tableau1[[#This Row],[Rythme]],[1]!Tableau3[#All],2,0),0)</f>
        <v>0</v>
      </c>
      <c r="G12" s="7">
        <f ca="1">IFERROR(VLOOKUP([1]!Tableau1[[#This Row],[Rythme]],[1]!Tableau3[#All],3,0),0)</f>
        <v>0</v>
      </c>
      <c r="H12" s="7">
        <f ca="1">IF([1]!Tableau1[[#This Row],[Début]]=0,0,[1]!Tableau1[[#This Row],[Date]]+[1]!Tableau1[[#This Row],[Début]])</f>
        <v>0</v>
      </c>
      <c r="I12" s="7">
        <f ca="1">IF([1]!Tableau1[[#This Row],[Fin]]=0,0,[1]!Tableau1[[#This Row],[Date]]+[1]!Tableau1[[#This Row],[Fin]])</f>
        <v>0</v>
      </c>
      <c r="J12" s="8">
        <f ca="1">IF(MOD(I12,1)=0,0,H12-MAX(I$2:I11))</f>
        <v>0</v>
      </c>
    </row>
    <row r="13" spans="1:10">
      <c r="A13" s="4"/>
      <c r="C13" s="4">
        <f t="shared" si="0"/>
        <v>42808</v>
      </c>
      <c r="D13" s="6">
        <f>1+INT(MIN(MOD([1]!Tableau1[[#This Row],[Date]]-DATE(YEAR([1]!Tableau1[[#This Row],[Date]])+{-1;0;1},1,5)+WEEKDAY(DATE(YEAR([1]!Tableau1[[#This Row],[Date]])+{-1;0;1},1,3)),734))/7)</f>
        <v>11</v>
      </c>
      <c r="E13" t="str">
        <f ca="1">OFFSET([1]!Tableau4[[#Headers],[Rythme]],1+MOD(ROW()-2,35),)</f>
        <v>H</v>
      </c>
      <c r="F13" s="7">
        <f ca="1">IFERROR(VLOOKUP([1]!Tableau1[[#This Row],[Rythme]],[1]!Tableau3[#All],2,0),0)</f>
        <v>0</v>
      </c>
      <c r="G13" s="7">
        <f ca="1">IFERROR(VLOOKUP([1]!Tableau1[[#This Row],[Rythme]],[1]!Tableau3[#All],3,0),0)</f>
        <v>0</v>
      </c>
      <c r="H13" s="7">
        <f ca="1">IF([1]!Tableau1[[#This Row],[Début]]=0,0,[1]!Tableau1[[#This Row],[Date]]+[1]!Tableau1[[#This Row],[Début]])</f>
        <v>0</v>
      </c>
      <c r="I13" s="7">
        <f ca="1">IF([1]!Tableau1[[#This Row],[Fin]]=0,0,[1]!Tableau1[[#This Row],[Date]]+[1]!Tableau1[[#This Row],[Fin]])</f>
        <v>0</v>
      </c>
      <c r="J13" s="8">
        <f ca="1">IF(MOD(I13,1)=0,0,H13-MAX(I$2:I12))</f>
        <v>0</v>
      </c>
    </row>
    <row r="14" spans="1:10">
      <c r="A14" s="4"/>
      <c r="C14" s="4">
        <f t="shared" si="0"/>
        <v>42809</v>
      </c>
      <c r="D14" s="6">
        <f>1+INT(MIN(MOD([1]!Tableau1[[#This Row],[Date]]-DATE(YEAR([1]!Tableau1[[#This Row],[Date]])+{-1;0;1},1,5)+WEEKDAY(DATE(YEAR([1]!Tableau1[[#This Row],[Date]])+{-1;0;1},1,3)),734))/7)</f>
        <v>11</v>
      </c>
      <c r="E14" t="str">
        <f ca="1">OFFSET([1]!Tableau4[[#Headers],[Rythme]],1+MOD(ROW()-2,35),)</f>
        <v>M</v>
      </c>
      <c r="F14" s="7">
        <f ca="1">IFERROR(VLOOKUP([1]!Tableau1[[#This Row],[Rythme]],[1]!Tableau3[#All],2,0),0)</f>
        <v>0.23958333333333334</v>
      </c>
      <c r="G14" s="7">
        <f ca="1">IFERROR(VLOOKUP([1]!Tableau1[[#This Row],[Rythme]],[1]!Tableau3[#All],3,0),0)</f>
        <v>0.5625</v>
      </c>
      <c r="H14" s="7">
        <f ca="1">IF([1]!Tableau1[[#This Row],[Début]]=0,0,[1]!Tableau1[[#This Row],[Date]]+[1]!Tableau1[[#This Row],[Début]])</f>
        <v>42809.239583333336</v>
      </c>
      <c r="I14" s="7">
        <f ca="1">IF([1]!Tableau1[[#This Row],[Fin]]=0,0,[1]!Tableau1[[#This Row],[Date]]+[1]!Tableau1[[#This Row],[Fin]])</f>
        <v>42809.5625</v>
      </c>
      <c r="J14" s="8">
        <f ca="1">IF(MOD(I14,1)=0,0,H14-MAX(I$2:I13))</f>
        <v>1.9895833333357587</v>
      </c>
    </row>
    <row r="15" spans="1:10">
      <c r="A15" s="4"/>
      <c r="C15" s="4">
        <f t="shared" si="0"/>
        <v>42810</v>
      </c>
      <c r="D15" s="6">
        <f>1+INT(MIN(MOD([1]!Tableau1[[#This Row],[Date]]-DATE(YEAR([1]!Tableau1[[#This Row],[Date]])+{-1;0;1},1,5)+WEEKDAY(DATE(YEAR([1]!Tableau1[[#This Row],[Date]])+{-1;0;1},1,3)),734))/7)</f>
        <v>11</v>
      </c>
      <c r="E15" t="str">
        <f ca="1">OFFSET([1]!Tableau4[[#Headers],[Rythme]],1+MOD(ROW()-2,35),)</f>
        <v>M</v>
      </c>
      <c r="F15" s="7">
        <f ca="1">IFERROR(VLOOKUP([1]!Tableau1[[#This Row],[Rythme]],[1]!Tableau3[#All],2,0),0)</f>
        <v>0.23958333333333334</v>
      </c>
      <c r="G15" s="7">
        <f ca="1">IFERROR(VLOOKUP([1]!Tableau1[[#This Row],[Rythme]],[1]!Tableau3[#All],3,0),0)</f>
        <v>0.5625</v>
      </c>
      <c r="H15" s="7">
        <f ca="1">IF([1]!Tableau1[[#This Row],[Début]]=0,0,[1]!Tableau1[[#This Row],[Date]]+[1]!Tableau1[[#This Row],[Début]])</f>
        <v>42810.239583333336</v>
      </c>
      <c r="I15" s="7">
        <f ca="1">IF([1]!Tableau1[[#This Row],[Fin]]=0,0,[1]!Tableau1[[#This Row],[Date]]+[1]!Tableau1[[#This Row],[Fin]])</f>
        <v>42810.5625</v>
      </c>
      <c r="J15" s="8">
        <f ca="1">IF(MOD(I15,1)=0,0,H15-MAX(I$2:I14))</f>
        <v>0.67708333333575865</v>
      </c>
    </row>
    <row r="16" spans="1:10">
      <c r="A16" s="4"/>
      <c r="C16" s="4">
        <f t="shared" si="0"/>
        <v>42811</v>
      </c>
      <c r="D16" s="6">
        <f>1+INT(MIN(MOD([1]!Tableau1[[#This Row],[Date]]-DATE(YEAR([1]!Tableau1[[#This Row],[Date]])+{-1;0;1},1,5)+WEEKDAY(DATE(YEAR([1]!Tableau1[[#This Row],[Date]])+{-1;0;1},1,3)),734))/7)</f>
        <v>11</v>
      </c>
      <c r="E16" t="str">
        <f ca="1">OFFSET([1]!Tableau4[[#Headers],[Rythme]],1+MOD(ROW()-2,35),)</f>
        <v>A</v>
      </c>
      <c r="F16" s="7">
        <f ca="1">IFERROR(VLOOKUP([1]!Tableau1[[#This Row],[Rythme]],[1]!Tableau3[#All],2,0),0)</f>
        <v>0.55208333333333337</v>
      </c>
      <c r="G16" s="7">
        <f ca="1">IFERROR(VLOOKUP([1]!Tableau1[[#This Row],[Rythme]],[1]!Tableau3[#All],3,0),0)</f>
        <v>0.875</v>
      </c>
      <c r="H16" s="7">
        <f ca="1">IF([1]!Tableau1[[#This Row],[Début]]=0,0,[1]!Tableau1[[#This Row],[Date]]+[1]!Tableau1[[#This Row],[Début]])</f>
        <v>42811.552083333336</v>
      </c>
      <c r="I16" s="7">
        <f ca="1">IF([1]!Tableau1[[#This Row],[Fin]]=0,0,[1]!Tableau1[[#This Row],[Date]]+[1]!Tableau1[[#This Row],[Fin]])</f>
        <v>42811.875</v>
      </c>
      <c r="J16" s="8">
        <f ca="1">IF(MOD(I16,1)=0,0,H16-MAX(I$2:I15))</f>
        <v>0.98958333333575865</v>
      </c>
    </row>
    <row r="17" spans="1:10">
      <c r="A17" s="4"/>
      <c r="C17" s="4">
        <f t="shared" si="0"/>
        <v>42812</v>
      </c>
      <c r="D17" s="6">
        <f>1+INT(MIN(MOD([1]!Tableau1[[#This Row],[Date]]-DATE(YEAR([1]!Tableau1[[#This Row],[Date]])+{-1;0;1},1,5)+WEEKDAY(DATE(YEAR([1]!Tableau1[[#This Row],[Date]])+{-1;0;1},1,3)),734))/7)</f>
        <v>11</v>
      </c>
      <c r="E17" t="str">
        <f ca="1">OFFSET([1]!Tableau4[[#Headers],[Rythme]],1+MOD(ROW()-2,35),)</f>
        <v>A</v>
      </c>
      <c r="F17" s="7">
        <f ca="1">IFERROR(VLOOKUP([1]!Tableau1[[#This Row],[Rythme]],[1]!Tableau3[#All],2,0),0)</f>
        <v>0.55208333333333337</v>
      </c>
      <c r="G17" s="7">
        <f ca="1">IFERROR(VLOOKUP([1]!Tableau1[[#This Row],[Rythme]],[1]!Tableau3[#All],3,0),0)</f>
        <v>0.875</v>
      </c>
      <c r="H17" s="7">
        <f ca="1">IF([1]!Tableau1[[#This Row],[Début]]=0,0,[1]!Tableau1[[#This Row],[Date]]+[1]!Tableau1[[#This Row],[Début]])</f>
        <v>42812.552083333336</v>
      </c>
      <c r="I17" s="7">
        <f ca="1">IF([1]!Tableau1[[#This Row],[Fin]]=0,0,[1]!Tableau1[[#This Row],[Date]]+[1]!Tableau1[[#This Row],[Fin]])</f>
        <v>42812.875</v>
      </c>
      <c r="J17" s="8">
        <f ca="1">IF(MOD(I17,1)=0,0,H17-MAX(I$2:I16))</f>
        <v>0.67708333333575865</v>
      </c>
    </row>
    <row r="18" spans="1:10">
      <c r="A18" s="4"/>
      <c r="C18" s="4">
        <f t="shared" si="0"/>
        <v>42813</v>
      </c>
      <c r="D18" s="6">
        <f>1+INT(MIN(MOD([1]!Tableau1[[#This Row],[Date]]-DATE(YEAR([1]!Tableau1[[#This Row],[Date]])+{-1;0;1},1,5)+WEEKDAY(DATE(YEAR([1]!Tableau1[[#This Row],[Date]])+{-1;0;1},1,3)),734))/7)</f>
        <v>11</v>
      </c>
      <c r="E18" t="str">
        <f ca="1">OFFSET([1]!Tableau4[[#Headers],[Rythme]],1+MOD(ROW()-2,35),)</f>
        <v>A</v>
      </c>
      <c r="F18" s="7">
        <f ca="1">IFERROR(VLOOKUP([1]!Tableau1[[#This Row],[Rythme]],[1]!Tableau3[#All],2,0),0)</f>
        <v>0.55208333333333337</v>
      </c>
      <c r="G18" s="7">
        <f ca="1">IFERROR(VLOOKUP([1]!Tableau1[[#This Row],[Rythme]],[1]!Tableau3[#All],3,0),0)</f>
        <v>0.875</v>
      </c>
      <c r="H18" s="7">
        <f ca="1">IF([1]!Tableau1[[#This Row],[Début]]=0,0,[1]!Tableau1[[#This Row],[Date]]+[1]!Tableau1[[#This Row],[Début]])</f>
        <v>42813.552083333336</v>
      </c>
      <c r="I18" s="7">
        <f ca="1">IF([1]!Tableau1[[#This Row],[Fin]]=0,0,[1]!Tableau1[[#This Row],[Date]]+[1]!Tableau1[[#This Row],[Fin]])</f>
        <v>42813.875</v>
      </c>
      <c r="J18" s="8">
        <f ca="1">IF(MOD(I18,1)=0,0,H18-MAX(I$2:I17))</f>
        <v>0.67708333333575865</v>
      </c>
    </row>
    <row r="19" spans="1:10">
      <c r="A19" s="4"/>
      <c r="C19" s="4">
        <f t="shared" si="0"/>
        <v>42814</v>
      </c>
      <c r="D19" s="6">
        <f>1+INT(MIN(MOD([1]!Tableau1[[#This Row],[Date]]-DATE(YEAR([1]!Tableau1[[#This Row],[Date]])+{-1;0;1},1,5)+WEEKDAY(DATE(YEAR([1]!Tableau1[[#This Row],[Date]])+{-1;0;1},1,3)),734))/7)</f>
        <v>12</v>
      </c>
      <c r="E19" t="str">
        <f ca="1">OFFSET([1]!Tableau4[[#Headers],[Rythme]],1+MOD(ROW()-2,35),)</f>
        <v>N</v>
      </c>
      <c r="F19" s="7">
        <f ca="1">IFERROR(VLOOKUP([1]!Tableau1[[#This Row],[Rythme]],[1]!Tableau3[#All],2,0),0)</f>
        <v>0.86458333333333337</v>
      </c>
      <c r="G19" s="7">
        <f ca="1">IFERROR(VLOOKUP([1]!Tableau1[[#This Row],[Rythme]],[1]!Tableau3[#All],3,0),0)</f>
        <v>1.25</v>
      </c>
      <c r="H19" s="7">
        <f ca="1">IF([1]!Tableau1[[#This Row],[Début]]=0,0,[1]!Tableau1[[#This Row],[Date]]+[1]!Tableau1[[#This Row],[Début]])</f>
        <v>42814.864583333336</v>
      </c>
      <c r="I19" s="7">
        <f ca="1">IF([1]!Tableau1[[#This Row],[Fin]]=0,0,[1]!Tableau1[[#This Row],[Date]]+[1]!Tableau1[[#This Row],[Fin]])</f>
        <v>42815.25</v>
      </c>
      <c r="J19" s="8">
        <f ca="1">IF(MOD(I19,1)=0,0,H19-MAX(I$2:I18))</f>
        <v>0.98958333333575865</v>
      </c>
    </row>
    <row r="20" spans="1:10">
      <c r="A20" s="4"/>
      <c r="C20" s="4">
        <f t="shared" si="0"/>
        <v>42815</v>
      </c>
      <c r="D20" s="6">
        <f>1+INT(MIN(MOD([1]!Tableau1[[#This Row],[Date]]-DATE(YEAR([1]!Tableau1[[#This Row],[Date]])+{-1;0;1},1,5)+WEEKDAY(DATE(YEAR([1]!Tableau1[[#This Row],[Date]])+{-1;0;1},1,3)),734))/7)</f>
        <v>12</v>
      </c>
      <c r="E20" t="str">
        <f ca="1">OFFSET([1]!Tableau4[[#Headers],[Rythme]],1+MOD(ROW()-2,35),)</f>
        <v>N</v>
      </c>
      <c r="F20" s="7">
        <f ca="1">IFERROR(VLOOKUP([1]!Tableau1[[#This Row],[Rythme]],[1]!Tableau3[#All],2,0),0)</f>
        <v>0.86458333333333337</v>
      </c>
      <c r="G20" s="7">
        <f ca="1">IFERROR(VLOOKUP([1]!Tableau1[[#This Row],[Rythme]],[1]!Tableau3[#All],3,0),0)</f>
        <v>1.25</v>
      </c>
      <c r="H20" s="7">
        <f ca="1">IF([1]!Tableau1[[#This Row],[Début]]=0,0,[1]!Tableau1[[#This Row],[Date]]+[1]!Tableau1[[#This Row],[Début]])</f>
        <v>42815.864583333336</v>
      </c>
      <c r="I20" s="7">
        <f ca="1">IF([1]!Tableau1[[#This Row],[Fin]]=0,0,[1]!Tableau1[[#This Row],[Date]]+[1]!Tableau1[[#This Row],[Fin]])</f>
        <v>42816.25</v>
      </c>
      <c r="J20" s="8">
        <f ca="1">IF(MOD(I20,1)=0,0,H20-MAX(I$2:I19))</f>
        <v>0.61458333333575865</v>
      </c>
    </row>
    <row r="21" spans="1:10">
      <c r="A21" s="4"/>
      <c r="C21" s="4">
        <f t="shared" si="0"/>
        <v>42816</v>
      </c>
      <c r="D21" s="6">
        <f>1+INT(MIN(MOD([1]!Tableau1[[#This Row],[Date]]-DATE(YEAR([1]!Tableau1[[#This Row],[Date]])+{-1;0;1},1,5)+WEEKDAY(DATE(YEAR([1]!Tableau1[[#This Row],[Date]])+{-1;0;1},1,3)),734))/7)</f>
        <v>12</v>
      </c>
      <c r="E21" s="10" t="s">
        <v>8</v>
      </c>
      <c r="F21" s="7">
        <f>IFERROR(VLOOKUP([1]!Tableau1[[#This Row],[Rythme]],[1]!Tableau3[#All],2,0),0)</f>
        <v>0.86458333333333337</v>
      </c>
      <c r="G21" s="7">
        <f>IFERROR(VLOOKUP([1]!Tableau1[[#This Row],[Rythme]],[1]!Tableau3[#All],3,0),0)</f>
        <v>1.25</v>
      </c>
      <c r="H21" s="7">
        <f>IF([1]!Tableau1[[#This Row],[Début]]=0,0,[1]!Tableau1[[#This Row],[Date]]+[1]!Tableau1[[#This Row],[Début]])</f>
        <v>42816.864583333336</v>
      </c>
      <c r="I21" s="7">
        <f>IF([1]!Tableau1[[#This Row],[Fin]]=0,0,[1]!Tableau1[[#This Row],[Date]]+[1]!Tableau1[[#This Row],[Fin]])</f>
        <v>42817.25</v>
      </c>
      <c r="J21" s="8">
        <f ca="1">IF(MOD(I21,1)=0,0,H21-MAX(I$2:I20))</f>
        <v>0.61458333333575865</v>
      </c>
    </row>
    <row r="22" spans="1:10">
      <c r="A22" s="4"/>
      <c r="C22" s="4">
        <f t="shared" si="0"/>
        <v>42817</v>
      </c>
      <c r="D22" s="6">
        <f>1+INT(MIN(MOD([1]!Tableau1[[#This Row],[Date]]-DATE(YEAR([1]!Tableau1[[#This Row],[Date]])+{-1;0;1},1,5)+WEEKDAY(DATE(YEAR([1]!Tableau1[[#This Row],[Date]])+{-1;0;1},1,3)),734))/7)</f>
        <v>12</v>
      </c>
      <c r="E22" s="10" t="s">
        <v>8</v>
      </c>
      <c r="F22" s="7">
        <f>IFERROR(VLOOKUP([1]!Tableau1[[#This Row],[Rythme]],[1]!Tableau3[#All],2,0),0)</f>
        <v>0.86458333333333337</v>
      </c>
      <c r="G22" s="7">
        <f>IFERROR(VLOOKUP([1]!Tableau1[[#This Row],[Rythme]],[1]!Tableau3[#All],3,0),0)</f>
        <v>1.25</v>
      </c>
      <c r="H22" s="7">
        <f>IF([1]!Tableau1[[#This Row],[Début]]=0,0,[1]!Tableau1[[#This Row],[Date]]+[1]!Tableau1[[#This Row],[Début]])</f>
        <v>42817.864583333336</v>
      </c>
      <c r="I22" s="7">
        <f>IF([1]!Tableau1[[#This Row],[Fin]]=0,0,[1]!Tableau1[[#This Row],[Date]]+[1]!Tableau1[[#This Row],[Fin]])</f>
        <v>42818.25</v>
      </c>
      <c r="J22" s="8">
        <f ca="1">IF(MOD(I22,1)=0,0,H22-MAX(I$2:I21))</f>
        <v>0.61458333333575865</v>
      </c>
    </row>
    <row r="23" spans="1:10">
      <c r="A23" s="4"/>
      <c r="C23" s="4">
        <f t="shared" si="0"/>
        <v>42818</v>
      </c>
      <c r="D23" s="6">
        <f>1+INT(MIN(MOD([1]!Tableau1[[#This Row],[Date]]-DATE(YEAR([1]!Tableau1[[#This Row],[Date]])+{-1;0;1},1,5)+WEEKDAY(DATE(YEAR([1]!Tableau1[[#This Row],[Date]])+{-1;0;1},1,3)),734))/7)</f>
        <v>12</v>
      </c>
      <c r="E23" s="10" t="s">
        <v>8</v>
      </c>
      <c r="F23" s="7">
        <f>IFERROR(VLOOKUP([1]!Tableau1[[#This Row],[Rythme]],[1]!Tableau3[#All],2,0),0)</f>
        <v>0.86458333333333337</v>
      </c>
      <c r="G23" s="7">
        <f>IFERROR(VLOOKUP([1]!Tableau1[[#This Row],[Rythme]],[1]!Tableau3[#All],3,0),0)</f>
        <v>1.25</v>
      </c>
      <c r="H23" s="7">
        <f>IF([1]!Tableau1[[#This Row],[Début]]=0,0,[1]!Tableau1[[#This Row],[Date]]+[1]!Tableau1[[#This Row],[Début]])</f>
        <v>42818.864583333336</v>
      </c>
      <c r="I23" s="7">
        <f>IF([1]!Tableau1[[#This Row],[Fin]]=0,0,[1]!Tableau1[[#This Row],[Date]]+[1]!Tableau1[[#This Row],[Fin]])</f>
        <v>42819.25</v>
      </c>
      <c r="J23" s="8">
        <f ca="1">IF(MOD(I23,1)=0,0,H23-MAX(I$2:I22))</f>
        <v>0.61458333333575865</v>
      </c>
    </row>
    <row r="24" spans="1:10">
      <c r="A24" s="4"/>
      <c r="C24" s="4">
        <f t="shared" si="0"/>
        <v>42819</v>
      </c>
      <c r="D24" s="6">
        <f>1+INT(MIN(MOD([1]!Tableau1[[#This Row],[Date]]-DATE(YEAR([1]!Tableau1[[#This Row],[Date]])+{-1;0;1},1,5)+WEEKDAY(DATE(YEAR([1]!Tableau1[[#This Row],[Date]])+{-1;0;1},1,3)),734))/7)</f>
        <v>12</v>
      </c>
      <c r="E24" t="str">
        <f ca="1">OFFSET([1]!Tableau4[[#Headers],[Rythme]],1+MOD(ROW()-2,35),)</f>
        <v>H</v>
      </c>
      <c r="F24" s="7">
        <f ca="1">IFERROR(VLOOKUP([1]!Tableau1[[#This Row],[Rythme]],[1]!Tableau3[#All],2,0),0)</f>
        <v>0</v>
      </c>
      <c r="G24" s="7">
        <f ca="1">IFERROR(VLOOKUP([1]!Tableau1[[#This Row],[Rythme]],[1]!Tableau3[#All],3,0),0)</f>
        <v>0</v>
      </c>
      <c r="H24" s="7">
        <f ca="1">IF([1]!Tableau1[[#This Row],[Début]]=0,0,[1]!Tableau1[[#This Row],[Date]]+[1]!Tableau1[[#This Row],[Début]])</f>
        <v>0</v>
      </c>
      <c r="I24" s="7">
        <f ca="1">IF([1]!Tableau1[[#This Row],[Fin]]=0,0,[1]!Tableau1[[#This Row],[Date]]+[1]!Tableau1[[#This Row],[Fin]])</f>
        <v>0</v>
      </c>
      <c r="J24" s="8">
        <f ca="1">IF(MOD(I24,1)=0,0,H24-MAX(I$2:I23))</f>
        <v>0</v>
      </c>
    </row>
    <row r="25" spans="1:10">
      <c r="A25" s="4"/>
      <c r="C25" s="4">
        <f t="shared" si="0"/>
        <v>42820</v>
      </c>
      <c r="D25" s="6">
        <f>1+INT(MIN(MOD([1]!Tableau1[[#This Row],[Date]]-DATE(YEAR([1]!Tableau1[[#This Row],[Date]])+{-1;0;1},1,5)+WEEKDAY(DATE(YEAR([1]!Tableau1[[#This Row],[Date]])+{-1;0;1},1,3)),734))/7)</f>
        <v>12</v>
      </c>
      <c r="E25" t="str">
        <f ca="1">OFFSET([1]!Tableau4[[#Headers],[Rythme]],1+MOD(ROW()-2,35),)</f>
        <v>H</v>
      </c>
      <c r="F25" s="7">
        <f ca="1">IFERROR(VLOOKUP([1]!Tableau1[[#This Row],[Rythme]],[1]!Tableau3[#All],2,0),0)</f>
        <v>0</v>
      </c>
      <c r="G25" s="7">
        <f ca="1">IFERROR(VLOOKUP([1]!Tableau1[[#This Row],[Rythme]],[1]!Tableau3[#All],3,0),0)</f>
        <v>0</v>
      </c>
      <c r="H25" s="7">
        <f ca="1">IF([1]!Tableau1[[#This Row],[Début]]=0,0,[1]!Tableau1[[#This Row],[Date]]+[1]!Tableau1[[#This Row],[Début]])</f>
        <v>0</v>
      </c>
      <c r="I25" s="7">
        <f ca="1">IF([1]!Tableau1[[#This Row],[Fin]]=0,0,[1]!Tableau1[[#This Row],[Date]]+[1]!Tableau1[[#This Row],[Fin]])</f>
        <v>0</v>
      </c>
      <c r="J25" s="8">
        <f ca="1">IF(MOD(I25,1)=0,0,H25-MAX(I$2:I24))</f>
        <v>0</v>
      </c>
    </row>
    <row r="26" spans="1:10">
      <c r="A26" s="4"/>
      <c r="C26" s="4">
        <f t="shared" si="0"/>
        <v>42821</v>
      </c>
      <c r="D26" s="6">
        <f>1+INT(MIN(MOD([1]!Tableau1[[#This Row],[Date]]-DATE(YEAR([1]!Tableau1[[#This Row],[Date]])+{-1;0;1},1,5)+WEEKDAY(DATE(YEAR([1]!Tableau1[[#This Row],[Date]])+{-1;0;1},1,3)),734))/7)</f>
        <v>13</v>
      </c>
      <c r="E26" t="str">
        <f ca="1">OFFSET([1]!Tableau4[[#Headers],[Rythme]],1+MOD(ROW()-2,35),)</f>
        <v>M</v>
      </c>
      <c r="F26" s="7">
        <f ca="1">IFERROR(VLOOKUP([1]!Tableau1[[#This Row],[Rythme]],[1]!Tableau3[#All],2,0),0)</f>
        <v>0.23958333333333334</v>
      </c>
      <c r="G26" s="7">
        <f ca="1">IFERROR(VLOOKUP([1]!Tableau1[[#This Row],[Rythme]],[1]!Tableau3[#All],3,0),0)</f>
        <v>0.5625</v>
      </c>
      <c r="H26" s="7">
        <f ca="1">IF([1]!Tableau1[[#This Row],[Début]]=0,0,[1]!Tableau1[[#This Row],[Date]]+[1]!Tableau1[[#This Row],[Début]])</f>
        <v>42821.239583333336</v>
      </c>
      <c r="I26" s="7">
        <f ca="1">IF([1]!Tableau1[[#This Row],[Fin]]=0,0,[1]!Tableau1[[#This Row],[Date]]+[1]!Tableau1[[#This Row],[Fin]])</f>
        <v>42821.5625</v>
      </c>
      <c r="J26" s="8">
        <f ca="1">IF(MOD(I26,1)=0,0,H26-MAX(I$2:I25))</f>
        <v>1.9895833333357587</v>
      </c>
    </row>
    <row r="27" spans="1:10">
      <c r="A27" s="4"/>
      <c r="C27" s="4">
        <f t="shared" si="0"/>
        <v>42822</v>
      </c>
      <c r="D27" s="6">
        <f>1+INT(MIN(MOD([1]!Tableau1[[#This Row],[Date]]-DATE(YEAR([1]!Tableau1[[#This Row],[Date]])+{-1;0;1},1,5)+WEEKDAY(DATE(YEAR([1]!Tableau1[[#This Row],[Date]])+{-1;0;1},1,3)),734))/7)</f>
        <v>13</v>
      </c>
      <c r="E27" t="str">
        <f ca="1">OFFSET([1]!Tableau4[[#Headers],[Rythme]],1+MOD(ROW()-2,35),)</f>
        <v>M</v>
      </c>
      <c r="F27" s="7">
        <f ca="1">IFERROR(VLOOKUP([1]!Tableau1[[#This Row],[Rythme]],[1]!Tableau3[#All],2,0),0)</f>
        <v>0.23958333333333334</v>
      </c>
      <c r="G27" s="7">
        <f ca="1">IFERROR(VLOOKUP([1]!Tableau1[[#This Row],[Rythme]],[1]!Tableau3[#All],3,0),0)</f>
        <v>0.5625</v>
      </c>
      <c r="H27" s="7">
        <f ca="1">IF([1]!Tableau1[[#This Row],[Début]]=0,0,[1]!Tableau1[[#This Row],[Date]]+[1]!Tableau1[[#This Row],[Début]])</f>
        <v>42822.239583333336</v>
      </c>
      <c r="I27" s="7">
        <f ca="1">IF([1]!Tableau1[[#This Row],[Fin]]=0,0,[1]!Tableau1[[#This Row],[Date]]+[1]!Tableau1[[#This Row],[Fin]])</f>
        <v>42822.5625</v>
      </c>
      <c r="J27" s="8">
        <f ca="1">IF(MOD(I27,1)=0,0,H27-MAX(I$2:I26))</f>
        <v>0.67708333333575865</v>
      </c>
    </row>
    <row r="28" spans="1:10">
      <c r="A28" s="4"/>
      <c r="C28" s="4">
        <f t="shared" si="0"/>
        <v>42823</v>
      </c>
      <c r="D28" s="6">
        <f>1+INT(MIN(MOD([1]!Tableau1[[#This Row],[Date]]-DATE(YEAR([1]!Tableau1[[#This Row],[Date]])+{-1;0;1},1,5)+WEEKDAY(DATE(YEAR([1]!Tableau1[[#This Row],[Date]])+{-1;0;1},1,3)),734))/7)</f>
        <v>13</v>
      </c>
      <c r="E28" t="str">
        <f ca="1">OFFSET([1]!Tableau4[[#Headers],[Rythme]],1+MOD(ROW()-2,35),)</f>
        <v>A</v>
      </c>
      <c r="F28" s="7">
        <f ca="1">IFERROR(VLOOKUP([1]!Tableau1[[#This Row],[Rythme]],[1]!Tableau3[#All],2,0),0)</f>
        <v>0.55208333333333337</v>
      </c>
      <c r="G28" s="7">
        <f ca="1">IFERROR(VLOOKUP([1]!Tableau1[[#This Row],[Rythme]],[1]!Tableau3[#All],3,0),0)</f>
        <v>0.875</v>
      </c>
      <c r="H28" s="7">
        <f ca="1">IF([1]!Tableau1[[#This Row],[Début]]=0,0,[1]!Tableau1[[#This Row],[Date]]+[1]!Tableau1[[#This Row],[Début]])</f>
        <v>42823.552083333336</v>
      </c>
      <c r="I28" s="7">
        <f ca="1">IF([1]!Tableau1[[#This Row],[Fin]]=0,0,[1]!Tableau1[[#This Row],[Date]]+[1]!Tableau1[[#This Row],[Fin]])</f>
        <v>42823.875</v>
      </c>
      <c r="J28" s="8">
        <f ca="1">IF(MOD(I28,1)=0,0,H28-MAX(I$2:I27))</f>
        <v>0.98958333333575865</v>
      </c>
    </row>
    <row r="29" spans="1:10">
      <c r="A29" s="4"/>
      <c r="C29" s="4">
        <f t="shared" si="0"/>
        <v>42824</v>
      </c>
      <c r="D29" s="6">
        <f>1+INT(MIN(MOD([1]!Tableau1[[#This Row],[Date]]-DATE(YEAR([1]!Tableau1[[#This Row],[Date]])+{-1;0;1},1,5)+WEEKDAY(DATE(YEAR([1]!Tableau1[[#This Row],[Date]])+{-1;0;1},1,3)),734))/7)</f>
        <v>13</v>
      </c>
      <c r="E29" t="str">
        <f ca="1">OFFSET([1]!Tableau4[[#Headers],[Rythme]],1+MOD(ROW()-2,35),)</f>
        <v>A</v>
      </c>
      <c r="F29" s="7">
        <f ca="1">IFERROR(VLOOKUP([1]!Tableau1[[#This Row],[Rythme]],[1]!Tableau3[#All],2,0),0)</f>
        <v>0.55208333333333337</v>
      </c>
      <c r="G29" s="7">
        <f ca="1">IFERROR(VLOOKUP([1]!Tableau1[[#This Row],[Rythme]],[1]!Tableau3[#All],3,0),0)</f>
        <v>0.875</v>
      </c>
      <c r="H29" s="7">
        <f ca="1">IF([1]!Tableau1[[#This Row],[Début]]=0,0,[1]!Tableau1[[#This Row],[Date]]+[1]!Tableau1[[#This Row],[Début]])</f>
        <v>42824.552083333336</v>
      </c>
      <c r="I29" s="7">
        <f ca="1">IF([1]!Tableau1[[#This Row],[Fin]]=0,0,[1]!Tableau1[[#This Row],[Date]]+[1]!Tableau1[[#This Row],[Fin]])</f>
        <v>42824.875</v>
      </c>
      <c r="J29" s="8">
        <f ca="1">IF(MOD(I29,1)=0,0,H29-MAX(I$2:I28))</f>
        <v>0.67708333333575865</v>
      </c>
    </row>
    <row r="30" spans="1:10">
      <c r="A30" s="4"/>
      <c r="C30" s="4">
        <f t="shared" si="0"/>
        <v>42825</v>
      </c>
      <c r="D30" s="6">
        <f>1+INT(MIN(MOD([1]!Tableau1[[#This Row],[Date]]-DATE(YEAR([1]!Tableau1[[#This Row],[Date]])+{-1;0;1},1,5)+WEEKDAY(DATE(YEAR([1]!Tableau1[[#This Row],[Date]])+{-1;0;1},1,3)),734))/7)</f>
        <v>13</v>
      </c>
      <c r="E30" t="str">
        <f ca="1">OFFSET([1]!Tableau4[[#Headers],[Rythme]],1+MOD(ROW()-2,35),)</f>
        <v>N</v>
      </c>
      <c r="F30" s="7">
        <f ca="1">IFERROR(VLOOKUP([1]!Tableau1[[#This Row],[Rythme]],[1]!Tableau3[#All],2,0),0)</f>
        <v>0.86458333333333337</v>
      </c>
      <c r="G30" s="7">
        <f ca="1">IFERROR(VLOOKUP([1]!Tableau1[[#This Row],[Rythme]],[1]!Tableau3[#All],3,0),0)</f>
        <v>1.25</v>
      </c>
      <c r="H30" s="7">
        <f ca="1">IF([1]!Tableau1[[#This Row],[Début]]=0,0,[1]!Tableau1[[#This Row],[Date]]+[1]!Tableau1[[#This Row],[Début]])</f>
        <v>42825.864583333336</v>
      </c>
      <c r="I30" s="7">
        <f ca="1">IF([1]!Tableau1[[#This Row],[Fin]]=0,0,[1]!Tableau1[[#This Row],[Date]]+[1]!Tableau1[[#This Row],[Fin]])</f>
        <v>42826.25</v>
      </c>
      <c r="J30" s="8">
        <f ca="1">IF(MOD(I30,1)=0,0,H30-MAX(I$2:I29))</f>
        <v>0.98958333333575865</v>
      </c>
    </row>
    <row r="31" spans="1:10">
      <c r="A31" s="4"/>
      <c r="C31" s="4">
        <f t="shared" si="0"/>
        <v>42826</v>
      </c>
      <c r="D31" s="6">
        <f>1+INT(MIN(MOD([1]!Tableau1[[#This Row],[Date]]-DATE(YEAR([1]!Tableau1[[#This Row],[Date]])+{-1;0;1},1,5)+WEEKDAY(DATE(YEAR([1]!Tableau1[[#This Row],[Date]])+{-1;0;1},1,3)),734))/7)</f>
        <v>13</v>
      </c>
      <c r="E31" t="str">
        <f ca="1">OFFSET([1]!Tableau4[[#Headers],[Rythme]],1+MOD(ROW()-2,35),)</f>
        <v>N</v>
      </c>
      <c r="F31" s="7">
        <f ca="1">IFERROR(VLOOKUP([1]!Tableau1[[#This Row],[Rythme]],[1]!Tableau3[#All],2,0),0)</f>
        <v>0.86458333333333337</v>
      </c>
      <c r="G31" s="7">
        <f ca="1">IFERROR(VLOOKUP([1]!Tableau1[[#This Row],[Rythme]],[1]!Tableau3[#All],3,0),0)</f>
        <v>1.25</v>
      </c>
      <c r="H31" s="7">
        <f ca="1">IF([1]!Tableau1[[#This Row],[Début]]=0,0,[1]!Tableau1[[#This Row],[Date]]+[1]!Tableau1[[#This Row],[Début]])</f>
        <v>42826.864583333336</v>
      </c>
      <c r="I31" s="7">
        <f ca="1">IF([1]!Tableau1[[#This Row],[Fin]]=0,0,[1]!Tableau1[[#This Row],[Date]]+[1]!Tableau1[[#This Row],[Fin]])</f>
        <v>42827.25</v>
      </c>
      <c r="J31" s="8">
        <f ca="1">IF(MOD(I31,1)=0,0,H31-MAX(I$2:I30))</f>
        <v>0.61458333333575865</v>
      </c>
    </row>
    <row r="32" spans="1:10">
      <c r="A32" s="4"/>
      <c r="C32" s="4">
        <f t="shared" si="0"/>
        <v>42827</v>
      </c>
      <c r="D32" s="6">
        <f>1+INT(MIN(MOD([1]!Tableau1[[#This Row],[Date]]-DATE(YEAR([1]!Tableau1[[#This Row],[Date]])+{-1;0;1},1,5)+WEEKDAY(DATE(YEAR([1]!Tableau1[[#This Row],[Date]])+{-1;0;1},1,3)),734))/7)</f>
        <v>13</v>
      </c>
      <c r="E32" t="str">
        <f ca="1">OFFSET([1]!Tableau4[[#Headers],[Rythme]],1+MOD(ROW()-2,35),)</f>
        <v>N</v>
      </c>
      <c r="F32" s="7">
        <f ca="1">IFERROR(VLOOKUP([1]!Tableau1[[#This Row],[Rythme]],[1]!Tableau3[#All],2,0),0)</f>
        <v>0.86458333333333337</v>
      </c>
      <c r="G32" s="7">
        <f ca="1">IFERROR(VLOOKUP([1]!Tableau1[[#This Row],[Rythme]],[1]!Tableau3[#All],3,0),0)</f>
        <v>1.25</v>
      </c>
      <c r="H32" s="7">
        <f ca="1">IF([1]!Tableau1[[#This Row],[Début]]=0,0,[1]!Tableau1[[#This Row],[Date]]+[1]!Tableau1[[#This Row],[Début]])</f>
        <v>42827.864583333336</v>
      </c>
      <c r="I32" s="7">
        <f ca="1">IF([1]!Tableau1[[#This Row],[Fin]]=0,0,[1]!Tableau1[[#This Row],[Date]]+[1]!Tableau1[[#This Row],[Fin]])</f>
        <v>42828.25</v>
      </c>
      <c r="J32" s="8">
        <f ca="1">IF(MOD(I32,1)=0,0,H32-MAX(I$2:I31))</f>
        <v>0.61458333333575865</v>
      </c>
    </row>
    <row r="33" spans="1:10">
      <c r="A33" s="4"/>
      <c r="C33" s="4">
        <f t="shared" si="0"/>
        <v>42828</v>
      </c>
      <c r="D33" s="6">
        <f>1+INT(MIN(MOD([1]!Tableau1[[#This Row],[Date]]-DATE(YEAR([1]!Tableau1[[#This Row],[Date]])+{-1;0;1},1,5)+WEEKDAY(DATE(YEAR([1]!Tableau1[[#This Row],[Date]])+{-1;0;1},1,3)),734))/7)</f>
        <v>14</v>
      </c>
      <c r="E33" t="str">
        <f ca="1">OFFSET([1]!Tableau4[[#Headers],[Rythme]],1+MOD(ROW()-2,35),)</f>
        <v>R</v>
      </c>
      <c r="F33" s="7">
        <f ca="1">IFERROR(VLOOKUP([1]!Tableau1[[#This Row],[Rythme]],[1]!Tableau3[#All],2,0),0)</f>
        <v>0</v>
      </c>
      <c r="G33" s="7">
        <f ca="1">IFERROR(VLOOKUP([1]!Tableau1[[#This Row],[Rythme]],[1]!Tableau3[#All],3,0),0)</f>
        <v>0</v>
      </c>
      <c r="H33" s="7">
        <f ca="1">IF([1]!Tableau1[[#This Row],[Début]]=0,0,[1]!Tableau1[[#This Row],[Date]]+[1]!Tableau1[[#This Row],[Début]])</f>
        <v>0</v>
      </c>
      <c r="I33" s="7">
        <f ca="1">IF([1]!Tableau1[[#This Row],[Fin]]=0,0,[1]!Tableau1[[#This Row],[Date]]+[1]!Tableau1[[#This Row],[Fin]])</f>
        <v>0</v>
      </c>
      <c r="J33" s="8">
        <f ca="1">IF(MOD(I33,1)=0,0,H33-MAX(I$2:I32))</f>
        <v>0</v>
      </c>
    </row>
    <row r="34" spans="1:10">
      <c r="A34" s="4"/>
      <c r="C34" s="4">
        <f t="shared" si="0"/>
        <v>42829</v>
      </c>
      <c r="D34" s="6">
        <f>1+INT(MIN(MOD([1]!Tableau1[[#This Row],[Date]]-DATE(YEAR([1]!Tableau1[[#This Row],[Date]])+{-1;0;1},1,5)+WEEKDAY(DATE(YEAR([1]!Tableau1[[#This Row],[Date]])+{-1;0;1},1,3)),734))/7)</f>
        <v>14</v>
      </c>
      <c r="E34" t="str">
        <f ca="1">OFFSET([1]!Tableau4[[#Headers],[Rythme]],1+MOD(ROW()-2,35),)</f>
        <v>H</v>
      </c>
      <c r="F34" s="7">
        <f ca="1">IFERROR(VLOOKUP([1]!Tableau1[[#This Row],[Rythme]],[1]!Tableau3[#All],2,0),0)</f>
        <v>0</v>
      </c>
      <c r="G34" s="7">
        <f ca="1">IFERROR(VLOOKUP([1]!Tableau1[[#This Row],[Rythme]],[1]!Tableau3[#All],3,0),0)</f>
        <v>0</v>
      </c>
      <c r="H34" s="7">
        <f ca="1">IF([1]!Tableau1[[#This Row],[Début]]=0,0,[1]!Tableau1[[#This Row],[Date]]+[1]!Tableau1[[#This Row],[Début]])</f>
        <v>0</v>
      </c>
      <c r="I34" s="7">
        <f ca="1">IF([1]!Tableau1[[#This Row],[Fin]]=0,0,[1]!Tableau1[[#This Row],[Date]]+[1]!Tableau1[[#This Row],[Fin]])</f>
        <v>0</v>
      </c>
      <c r="J34" s="8">
        <f ca="1">IF(MOD(I34,1)=0,0,H34-MAX(I$2:I33))</f>
        <v>0</v>
      </c>
    </row>
    <row r="35" spans="1:10">
      <c r="A35" s="4"/>
      <c r="C35" s="4">
        <f t="shared" si="0"/>
        <v>42830</v>
      </c>
      <c r="D35" s="6">
        <f>1+INT(MIN(MOD([1]!Tableau1[[#This Row],[Date]]-DATE(YEAR([1]!Tableau1[[#This Row],[Date]])+{-1;0;1},1,5)+WEEKDAY(DATE(YEAR([1]!Tableau1[[#This Row],[Date]])+{-1;0;1},1,3)),734))/7)</f>
        <v>14</v>
      </c>
      <c r="E35" t="str">
        <f ca="1">OFFSET([1]!Tableau4[[#Headers],[Rythme]],1+MOD(ROW()-2,35),)</f>
        <v>R</v>
      </c>
      <c r="F35" s="7">
        <f ca="1">IFERROR(VLOOKUP([1]!Tableau1[[#This Row],[Rythme]],[1]!Tableau3[#All],2,0),0)</f>
        <v>0</v>
      </c>
      <c r="G35" s="7">
        <f ca="1">IFERROR(VLOOKUP([1]!Tableau1[[#This Row],[Rythme]],[1]!Tableau3[#All],3,0),0)</f>
        <v>0</v>
      </c>
      <c r="H35" s="7">
        <f ca="1">IF([1]!Tableau1[[#This Row],[Début]]=0,0,[1]!Tableau1[[#This Row],[Date]]+[1]!Tableau1[[#This Row],[Début]])</f>
        <v>0</v>
      </c>
      <c r="I35" s="7">
        <f ca="1">IF([1]!Tableau1[[#This Row],[Fin]]=0,0,[1]!Tableau1[[#This Row],[Date]]+[1]!Tableau1[[#This Row],[Fin]])</f>
        <v>0</v>
      </c>
      <c r="J35" s="8">
        <f ca="1">IF(MOD(I35,1)=0,0,H35-MAX(I$2:I34))</f>
        <v>0</v>
      </c>
    </row>
    <row r="36" spans="1:10">
      <c r="A36" s="4"/>
      <c r="C36" s="4">
        <f t="shared" si="0"/>
        <v>42831</v>
      </c>
      <c r="D36" s="6">
        <f>1+INT(MIN(MOD([1]!Tableau1[[#This Row],[Date]]-DATE(YEAR([1]!Tableau1[[#This Row],[Date]])+{-1;0;1},1,5)+WEEKDAY(DATE(YEAR([1]!Tableau1[[#This Row],[Date]])+{-1;0;1},1,3)),734))/7)</f>
        <v>14</v>
      </c>
      <c r="E36" t="str">
        <f ca="1">OFFSET([1]!Tableau4[[#Headers],[Rythme]],1+MOD(ROW()-2,35),)</f>
        <v>R</v>
      </c>
      <c r="F36" s="7">
        <f ca="1">IFERROR(VLOOKUP([1]!Tableau1[[#This Row],[Rythme]],[1]!Tableau3[#All],2,0),0)</f>
        <v>0</v>
      </c>
      <c r="G36" s="7">
        <f ca="1">IFERROR(VLOOKUP([1]!Tableau1[[#This Row],[Rythme]],[1]!Tableau3[#All],3,0),0)</f>
        <v>0</v>
      </c>
      <c r="H36" s="7">
        <f ca="1">IF([1]!Tableau1[[#This Row],[Début]]=0,0,[1]!Tableau1[[#This Row],[Date]]+[1]!Tableau1[[#This Row],[Début]])</f>
        <v>0</v>
      </c>
      <c r="I36" s="7">
        <f ca="1">IF([1]!Tableau1[[#This Row],[Fin]]=0,0,[1]!Tableau1[[#This Row],[Date]]+[1]!Tableau1[[#This Row],[Fin]])</f>
        <v>0</v>
      </c>
      <c r="J36" s="8">
        <f ca="1">IF(MOD(I36,1)=0,0,H36-MAX(I$2:I35))</f>
        <v>0</v>
      </c>
    </row>
  </sheetData>
  <conditionalFormatting sqref="J1:J36">
    <cfRule type="expression" dxfId="4" priority="1">
      <formula>AND(J1&gt;0,J1&lt;11/24)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Classeur3.xls</WorkBookName>
  <MappingTemplateName/>
  <ColumnMaps/>
  <IP21DatabaseSchema>
    <SchemaName>ORLIA22</SchemaName>
    <DefinitionRecords/>
  </IP21DatabaseSchema>
</IP21ConfigWorkBook>
</file>

<file path=customXml/itemProps1.xml><?xml version="1.0" encoding="utf-8"?>
<ds:datastoreItem xmlns:ds="http://schemas.openxmlformats.org/officeDocument/2006/customXml" ds:itemID="{BB62B2F0-9AF5-4AA4-90ED-8099AAF51692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h62317</dc:creator>
  <cp:lastModifiedBy>h62317</cp:lastModifiedBy>
  <dcterms:created xsi:type="dcterms:W3CDTF">2017-03-30T16:45:26Z</dcterms:created>
  <dcterms:modified xsi:type="dcterms:W3CDTF">2017-03-30T16:46:01Z</dcterms:modified>
</cp:coreProperties>
</file>