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hidePivotFieldList="1" autoCompressPictures="0"/>
  <bookViews>
    <workbookView xWindow="5760" yWindow="240" windowWidth="19440" windowHeight="12240" tabRatio="500" activeTab="3"/>
  </bookViews>
  <sheets>
    <sheet name="Feuil3" sheetId="3" r:id="rId1"/>
    <sheet name="Feuil1" sheetId="1" r:id="rId2"/>
    <sheet name="Feuil2" sheetId="2" r:id="rId3"/>
    <sheet name="Feuil4" sheetId="4" r:id="rId4"/>
  </sheets>
  <functionGroups builtInGroupCount="17"/>
  <definedNames>
    <definedName name="Bouquet">Feuil3!$B$23</definedName>
    <definedName name="Capital_immobiliser">Feuil3!$E$15</definedName>
    <definedName name="Cout_d_Oportunite">Feuil3!$E$19</definedName>
    <definedName name="Cout_Total_d_Achat">Feuil3!$G$23</definedName>
    <definedName name="Duree_de_l_emprunt">Feuil3!$E$16</definedName>
    <definedName name="Indexation_anuelle_moyenne">Feuil3!$B$22</definedName>
    <definedName name="Indexation_du_loyer">Feuil3!$E$13</definedName>
    <definedName name="inflation">Feuil3!$E$11</definedName>
    <definedName name="loyer_annuel">Feuil3!$E$12</definedName>
    <definedName name="Montant_emprunter">Feuil3!$E$14</definedName>
    <definedName name="Pus_value_moyenne_anuelle">Feuil3!$E$10</definedName>
    <definedName name="rembourserment_anuel">Feuil3!$E$18</definedName>
    <definedName name="rente_anuelle">Feuil3!$B$21</definedName>
    <definedName name="solver_adj" localSheetId="1" hidden="1">Feuil1!$S$24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itr" localSheetId="1" hidden="1">2147483647</definedName>
    <definedName name="solver_lin" localSheetId="1" hidden="1">2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0</definedName>
    <definedName name="solver_opt" localSheetId="1" hidden="1">Feuil1!$S$26</definedName>
    <definedName name="solver_pre" localSheetId="1" hidden="1">0.000001</definedName>
    <definedName name="solver_rbv" localSheetId="1" hidden="1">1</definedName>
    <definedName name="solver_rlx" localSheetId="1" hidden="1">1</definedName>
    <definedName name="solver_rsd" localSheetId="1" hidden="1">0</definedName>
    <definedName name="solver_scl" localSheetId="1" hidden="1">2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3</definedName>
    <definedName name="solver_val" localSheetId="1" hidden="1">20</definedName>
    <definedName name="solver_ver" localSheetId="1" hidden="1">2</definedName>
    <definedName name="Taux_de_l_emprunt">Feuil3!$E$17</definedName>
    <definedName name="Taxe_enregistrement">Feuil3!$B$24</definedName>
    <definedName name="Taxe_enregistrement_1">Feuil3!$F$22</definedName>
    <definedName name="Valeur_d_achat">Feuil3!$G$21</definedName>
    <definedName name="Valeur_estimee_du_bien">Feuil3!$E$9</definedName>
  </definedNames>
  <calcPr calcId="14562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2" i="4" l="1" a="1"/>
  <c r="N2" i="4"/>
  <c r="O2" i="4"/>
  <c r="P2" i="4"/>
  <c r="Q2" i="4"/>
  <c r="R2" i="4"/>
  <c r="S2" i="4"/>
  <c r="T2" i="4"/>
  <c r="U2" i="4"/>
  <c r="V2" i="4"/>
  <c r="W2" i="4"/>
  <c r="X2" i="4"/>
  <c r="Y2" i="4"/>
  <c r="Z2" i="4"/>
  <c r="AA2" i="4"/>
  <c r="AB2" i="4"/>
  <c r="AC2" i="4"/>
  <c r="AD2" i="4"/>
  <c r="AE2" i="4"/>
  <c r="AF2" i="4"/>
  <c r="AG2" i="4"/>
  <c r="AH2" i="4"/>
  <c r="AI2" i="4"/>
  <c r="AJ2" i="4"/>
  <c r="AK2" i="4"/>
  <c r="AL2" i="4"/>
  <c r="AM2" i="4"/>
  <c r="AN2" i="4"/>
  <c r="AO2" i="4"/>
  <c r="AP2" i="4"/>
  <c r="AQ2" i="4"/>
  <c r="AR2" i="4"/>
  <c r="AS2" i="4"/>
  <c r="AT2" i="4"/>
  <c r="AU2" i="4"/>
  <c r="AV2" i="4"/>
  <c r="AW2" i="4"/>
  <c r="AX2" i="4"/>
  <c r="AY2" i="4"/>
  <c r="AZ2" i="4"/>
  <c r="AS6" i="4"/>
  <c r="AS7" i="4"/>
  <c r="AS8" i="4"/>
  <c r="AS9" i="4"/>
  <c r="AS10" i="4"/>
  <c r="AS11" i="4"/>
  <c r="AS12" i="4"/>
  <c r="AS13" i="4"/>
  <c r="AS14" i="4"/>
  <c r="AS15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5" i="4"/>
  <c r="AT6" i="4"/>
  <c r="AT7" i="4"/>
  <c r="AT8" i="4"/>
  <c r="AT9" i="4"/>
  <c r="AT10" i="4"/>
  <c r="AT11" i="4"/>
  <c r="AT12" i="4"/>
  <c r="AT13" i="4"/>
  <c r="AT14" i="4"/>
  <c r="AT15" i="4"/>
  <c r="AT16" i="4"/>
  <c r="AT17" i="4"/>
  <c r="AT18" i="4"/>
  <c r="AT19" i="4"/>
  <c r="AT20" i="4"/>
  <c r="AT21" i="4"/>
  <c r="AT22" i="4"/>
  <c r="AT23" i="4"/>
  <c r="AT24" i="4"/>
  <c r="AT25" i="4"/>
  <c r="AT26" i="4"/>
  <c r="AT27" i="4"/>
  <c r="AT28" i="4"/>
  <c r="AT29" i="4"/>
  <c r="AT30" i="4"/>
  <c r="AT31" i="4"/>
  <c r="AT32" i="4"/>
  <c r="AT33" i="4"/>
  <c r="AT34" i="4"/>
  <c r="AT35" i="4"/>
  <c r="AT36" i="4"/>
  <c r="AT37" i="4"/>
  <c r="AT5" i="4"/>
  <c r="AU6" i="4"/>
  <c r="AU7" i="4"/>
  <c r="AU8" i="4"/>
  <c r="AU9" i="4"/>
  <c r="AU10" i="4"/>
  <c r="AU11" i="4"/>
  <c r="AU12" i="4"/>
  <c r="AU13" i="4"/>
  <c r="AU14" i="4"/>
  <c r="AU15" i="4"/>
  <c r="AU16" i="4"/>
  <c r="AU17" i="4"/>
  <c r="AU18" i="4"/>
  <c r="AU19" i="4"/>
  <c r="AU20" i="4"/>
  <c r="AU21" i="4"/>
  <c r="AU22" i="4"/>
  <c r="AU23" i="4"/>
  <c r="AU24" i="4"/>
  <c r="AU25" i="4"/>
  <c r="AU26" i="4"/>
  <c r="AU27" i="4"/>
  <c r="AU28" i="4"/>
  <c r="AU29" i="4"/>
  <c r="AU30" i="4"/>
  <c r="AU31" i="4"/>
  <c r="AU32" i="4"/>
  <c r="AU33" i="4"/>
  <c r="AU34" i="4"/>
  <c r="AU35" i="4"/>
  <c r="AU36" i="4"/>
  <c r="AU37" i="4"/>
  <c r="AU38" i="4"/>
  <c r="AU5" i="4"/>
  <c r="AV6" i="4"/>
  <c r="AV7" i="4"/>
  <c r="AV8" i="4"/>
  <c r="AV9" i="4"/>
  <c r="AV10" i="4"/>
  <c r="AV11" i="4"/>
  <c r="AV12" i="4"/>
  <c r="AV13" i="4"/>
  <c r="AV14" i="4"/>
  <c r="AV15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5" i="4"/>
  <c r="AW6" i="4"/>
  <c r="AW7" i="4"/>
  <c r="AW8" i="4"/>
  <c r="AW9" i="4"/>
  <c r="AW10" i="4"/>
  <c r="AW11" i="4"/>
  <c r="AW12" i="4"/>
  <c r="AW13" i="4"/>
  <c r="AW14" i="4"/>
  <c r="AW15" i="4"/>
  <c r="AW16" i="4"/>
  <c r="AW17" i="4"/>
  <c r="AW18" i="4"/>
  <c r="AW19" i="4"/>
  <c r="AW20" i="4"/>
  <c r="AW21" i="4"/>
  <c r="AW22" i="4"/>
  <c r="AW23" i="4"/>
  <c r="AW24" i="4"/>
  <c r="AW25" i="4"/>
  <c r="AW26" i="4"/>
  <c r="AW27" i="4"/>
  <c r="AW28" i="4"/>
  <c r="AW29" i="4"/>
  <c r="AW30" i="4"/>
  <c r="AW31" i="4"/>
  <c r="AW32" i="4"/>
  <c r="AW33" i="4"/>
  <c r="AW34" i="4"/>
  <c r="AW35" i="4"/>
  <c r="AW36" i="4"/>
  <c r="AW37" i="4"/>
  <c r="AW38" i="4"/>
  <c r="AW39" i="4"/>
  <c r="AW40" i="4"/>
  <c r="AW5" i="4"/>
  <c r="AX6" i="4"/>
  <c r="AX7" i="4"/>
  <c r="AX8" i="4"/>
  <c r="AX9" i="4"/>
  <c r="AX10" i="4"/>
  <c r="AX11" i="4"/>
  <c r="AX12" i="4"/>
  <c r="AX13" i="4"/>
  <c r="AX14" i="4"/>
  <c r="AX15" i="4"/>
  <c r="AX16" i="4"/>
  <c r="AX17" i="4"/>
  <c r="AX18" i="4"/>
  <c r="AX19" i="4"/>
  <c r="AX20" i="4"/>
  <c r="AX21" i="4"/>
  <c r="AX22" i="4"/>
  <c r="AX23" i="4"/>
  <c r="AX24" i="4"/>
  <c r="AX25" i="4"/>
  <c r="AX26" i="4"/>
  <c r="AX27" i="4"/>
  <c r="AX28" i="4"/>
  <c r="AX29" i="4"/>
  <c r="AX30" i="4"/>
  <c r="AX31" i="4"/>
  <c r="AX32" i="4"/>
  <c r="AX33" i="4"/>
  <c r="AX34" i="4"/>
  <c r="AX35" i="4"/>
  <c r="AX36" i="4"/>
  <c r="AX37" i="4"/>
  <c r="AX38" i="4"/>
  <c r="AX39" i="4"/>
  <c r="AX40" i="4"/>
  <c r="AX41" i="4"/>
  <c r="AX5" i="4"/>
  <c r="AY6" i="4"/>
  <c r="AY7" i="4"/>
  <c r="AY8" i="4"/>
  <c r="AY9" i="4"/>
  <c r="AY10" i="4"/>
  <c r="AY11" i="4"/>
  <c r="AY12" i="4"/>
  <c r="AY13" i="4"/>
  <c r="AY14" i="4"/>
  <c r="AY15" i="4"/>
  <c r="AY16" i="4"/>
  <c r="AY17" i="4"/>
  <c r="AY18" i="4"/>
  <c r="AY19" i="4"/>
  <c r="AY20" i="4"/>
  <c r="AY21" i="4"/>
  <c r="AY22" i="4"/>
  <c r="AY23" i="4"/>
  <c r="AY24" i="4"/>
  <c r="AY25" i="4"/>
  <c r="AY26" i="4"/>
  <c r="AY27" i="4"/>
  <c r="AY28" i="4"/>
  <c r="AY29" i="4"/>
  <c r="AY30" i="4"/>
  <c r="AY31" i="4"/>
  <c r="AY32" i="4"/>
  <c r="AY33" i="4"/>
  <c r="AY34" i="4"/>
  <c r="AY35" i="4"/>
  <c r="AY36" i="4"/>
  <c r="AY37" i="4"/>
  <c r="AY38" i="4"/>
  <c r="AY39" i="4"/>
  <c r="AY40" i="4"/>
  <c r="AY41" i="4"/>
  <c r="AY42" i="4"/>
  <c r="AY5" i="4"/>
  <c r="AZ6" i="4"/>
  <c r="AZ7" i="4"/>
  <c r="AZ8" i="4"/>
  <c r="AZ9" i="4"/>
  <c r="AZ10" i="4"/>
  <c r="AZ11" i="4"/>
  <c r="AZ12" i="4"/>
  <c r="AZ13" i="4"/>
  <c r="AZ14" i="4"/>
  <c r="AZ15" i="4"/>
  <c r="AZ16" i="4"/>
  <c r="AZ17" i="4"/>
  <c r="AZ18" i="4"/>
  <c r="AZ19" i="4"/>
  <c r="AZ20" i="4"/>
  <c r="AZ21" i="4"/>
  <c r="AZ22" i="4"/>
  <c r="AZ23" i="4"/>
  <c r="AZ24" i="4"/>
  <c r="AZ25" i="4"/>
  <c r="AZ26" i="4"/>
  <c r="AZ27" i="4"/>
  <c r="AZ28" i="4"/>
  <c r="AZ29" i="4"/>
  <c r="AZ30" i="4"/>
  <c r="AZ31" i="4"/>
  <c r="AZ32" i="4"/>
  <c r="AZ33" i="4"/>
  <c r="AZ34" i="4"/>
  <c r="AZ35" i="4"/>
  <c r="AZ36" i="4"/>
  <c r="AZ37" i="4"/>
  <c r="AZ38" i="4"/>
  <c r="AZ39" i="4"/>
  <c r="AZ40" i="4"/>
  <c r="AZ41" i="4"/>
  <c r="AZ42" i="4"/>
  <c r="AZ43" i="4"/>
  <c r="AZ5" i="4"/>
  <c r="AS37" i="4"/>
  <c r="AS38" i="4"/>
  <c r="AT38" i="4"/>
  <c r="AS39" i="4"/>
  <c r="AT39" i="4"/>
  <c r="AU39" i="4"/>
  <c r="AS40" i="4"/>
  <c r="AT40" i="4"/>
  <c r="AU40" i="4"/>
  <c r="AV40" i="4"/>
  <c r="AS41" i="4"/>
  <c r="AT41" i="4"/>
  <c r="AU41" i="4"/>
  <c r="AV41" i="4"/>
  <c r="AW41" i="4"/>
  <c r="AS42" i="4"/>
  <c r="AT42" i="4"/>
  <c r="AU42" i="4"/>
  <c r="AV42" i="4"/>
  <c r="AW42" i="4"/>
  <c r="AX42" i="4"/>
  <c r="AS43" i="4"/>
  <c r="AT43" i="4"/>
  <c r="AU43" i="4"/>
  <c r="AV43" i="4"/>
  <c r="AW43" i="4"/>
  <c r="AX43" i="4"/>
  <c r="AY43" i="4"/>
  <c r="AS44" i="4"/>
  <c r="AT44" i="4"/>
  <c r="AU44" i="4"/>
  <c r="AV44" i="4"/>
  <c r="AW44" i="4"/>
  <c r="AX44" i="4"/>
  <c r="AY44" i="4"/>
  <c r="AZ44" i="4"/>
  <c r="AS45" i="4"/>
  <c r="AT45" i="4"/>
  <c r="AU45" i="4"/>
  <c r="AV45" i="4"/>
  <c r="AW45" i="4"/>
  <c r="AX45" i="4"/>
  <c r="AY45" i="4"/>
  <c r="AZ45" i="4"/>
  <c r="AE6" i="4"/>
  <c r="AE7" i="4"/>
  <c r="AE8" i="4"/>
  <c r="AE9" i="4"/>
  <c r="AE10" i="4"/>
  <c r="AE11" i="4"/>
  <c r="AE12" i="4"/>
  <c r="AE13" i="4"/>
  <c r="AE14" i="4"/>
  <c r="AE15" i="4"/>
  <c r="AE16" i="4"/>
  <c r="AE17" i="4"/>
  <c r="AE18" i="4"/>
  <c r="AE19" i="4"/>
  <c r="AE20" i="4"/>
  <c r="AE21" i="4"/>
  <c r="AE22" i="4"/>
  <c r="AE5" i="4"/>
  <c r="AF6" i="4"/>
  <c r="AF7" i="4"/>
  <c r="AF8" i="4"/>
  <c r="AF9" i="4"/>
  <c r="AF10" i="4"/>
  <c r="AF11" i="4"/>
  <c r="AF12" i="4"/>
  <c r="AF13" i="4"/>
  <c r="AF14" i="4"/>
  <c r="AF15" i="4"/>
  <c r="AF16" i="4"/>
  <c r="AF17" i="4"/>
  <c r="AF18" i="4"/>
  <c r="AF19" i="4"/>
  <c r="AF20" i="4"/>
  <c r="AF21" i="4"/>
  <c r="AF22" i="4"/>
  <c r="AF23" i="4"/>
  <c r="AF5" i="4"/>
  <c r="AG6" i="4"/>
  <c r="AG7" i="4"/>
  <c r="AG8" i="4"/>
  <c r="AG9" i="4"/>
  <c r="AG10" i="4"/>
  <c r="AG11" i="4"/>
  <c r="AG12" i="4"/>
  <c r="AG13" i="4"/>
  <c r="AG14" i="4"/>
  <c r="AG15" i="4"/>
  <c r="AG16" i="4"/>
  <c r="AG17" i="4"/>
  <c r="AG18" i="4"/>
  <c r="AG19" i="4"/>
  <c r="AG20" i="4"/>
  <c r="AG21" i="4"/>
  <c r="AG22" i="4"/>
  <c r="AG23" i="4"/>
  <c r="AG24" i="4"/>
  <c r="AG5" i="4"/>
  <c r="AH6" i="4"/>
  <c r="AH7" i="4"/>
  <c r="AH8" i="4"/>
  <c r="AH9" i="4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5" i="4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5" i="4"/>
  <c r="AJ6" i="4"/>
  <c r="AJ7" i="4"/>
  <c r="AJ8" i="4"/>
  <c r="AJ9" i="4"/>
  <c r="AJ10" i="4"/>
  <c r="AJ11" i="4"/>
  <c r="AJ12" i="4"/>
  <c r="AJ13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5" i="4"/>
  <c r="AK6" i="4"/>
  <c r="AK7" i="4"/>
  <c r="AK8" i="4"/>
  <c r="AK9" i="4"/>
  <c r="AK10" i="4"/>
  <c r="AK11" i="4"/>
  <c r="AK12" i="4"/>
  <c r="AK13" i="4"/>
  <c r="AK14" i="4"/>
  <c r="AK15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5" i="4"/>
  <c r="AL6" i="4"/>
  <c r="AL7" i="4"/>
  <c r="AL8" i="4"/>
  <c r="AL9" i="4"/>
  <c r="AL10" i="4"/>
  <c r="AL11" i="4"/>
  <c r="AL12" i="4"/>
  <c r="AL13" i="4"/>
  <c r="AL14" i="4"/>
  <c r="AL15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5" i="4"/>
  <c r="AM6" i="4"/>
  <c r="AM7" i="4"/>
  <c r="AM8" i="4"/>
  <c r="AM9" i="4"/>
  <c r="AM10" i="4"/>
  <c r="AM11" i="4"/>
  <c r="AM12" i="4"/>
  <c r="AM13" i="4"/>
  <c r="AM14" i="4"/>
  <c r="AM15" i="4"/>
  <c r="AM16" i="4"/>
  <c r="AM17" i="4"/>
  <c r="AM18" i="4"/>
  <c r="AM19" i="4"/>
  <c r="AM20" i="4"/>
  <c r="AM21" i="4"/>
  <c r="AM22" i="4"/>
  <c r="AM23" i="4"/>
  <c r="AM24" i="4"/>
  <c r="AM25" i="4"/>
  <c r="AM26" i="4"/>
  <c r="AM27" i="4"/>
  <c r="AM28" i="4"/>
  <c r="AM29" i="4"/>
  <c r="AM30" i="4"/>
  <c r="AM5" i="4"/>
  <c r="AN6" i="4"/>
  <c r="AN7" i="4"/>
  <c r="AN8" i="4"/>
  <c r="AN9" i="4"/>
  <c r="AN10" i="4"/>
  <c r="AN11" i="4"/>
  <c r="AN12" i="4"/>
  <c r="AN13" i="4"/>
  <c r="AN14" i="4"/>
  <c r="AN15" i="4"/>
  <c r="AN16" i="4"/>
  <c r="AN17" i="4"/>
  <c r="AN18" i="4"/>
  <c r="AN19" i="4"/>
  <c r="AN20" i="4"/>
  <c r="AN21" i="4"/>
  <c r="AN22" i="4"/>
  <c r="AN23" i="4"/>
  <c r="AN24" i="4"/>
  <c r="AN25" i="4"/>
  <c r="AN26" i="4"/>
  <c r="AN27" i="4"/>
  <c r="AN28" i="4"/>
  <c r="AN29" i="4"/>
  <c r="AN30" i="4"/>
  <c r="AN31" i="4"/>
  <c r="AN5" i="4"/>
  <c r="AO6" i="4"/>
  <c r="AO7" i="4"/>
  <c r="AO8" i="4"/>
  <c r="AO9" i="4"/>
  <c r="AO10" i="4"/>
  <c r="AO11" i="4"/>
  <c r="AO12" i="4"/>
  <c r="AO13" i="4"/>
  <c r="AO14" i="4"/>
  <c r="AO15" i="4"/>
  <c r="AO16" i="4"/>
  <c r="AO17" i="4"/>
  <c r="AO18" i="4"/>
  <c r="AO19" i="4"/>
  <c r="AO20" i="4"/>
  <c r="AO21" i="4"/>
  <c r="AO22" i="4"/>
  <c r="AO23" i="4"/>
  <c r="AO24" i="4"/>
  <c r="AO25" i="4"/>
  <c r="AO26" i="4"/>
  <c r="AO27" i="4"/>
  <c r="AO28" i="4"/>
  <c r="AO29" i="4"/>
  <c r="AO30" i="4"/>
  <c r="AO31" i="4"/>
  <c r="AO32" i="4"/>
  <c r="AO5" i="4"/>
  <c r="AP6" i="4"/>
  <c r="AP7" i="4"/>
  <c r="AP8" i="4"/>
  <c r="AP9" i="4"/>
  <c r="AP10" i="4"/>
  <c r="AP11" i="4"/>
  <c r="AP12" i="4"/>
  <c r="AP13" i="4"/>
  <c r="AP14" i="4"/>
  <c r="AP15" i="4"/>
  <c r="AP16" i="4"/>
  <c r="AP17" i="4"/>
  <c r="AP18" i="4"/>
  <c r="AP19" i="4"/>
  <c r="AP20" i="4"/>
  <c r="AP21" i="4"/>
  <c r="AP22" i="4"/>
  <c r="AP23" i="4"/>
  <c r="AP24" i="4"/>
  <c r="AP25" i="4"/>
  <c r="AP26" i="4"/>
  <c r="AP27" i="4"/>
  <c r="AP28" i="4"/>
  <c r="AP29" i="4"/>
  <c r="AP30" i="4"/>
  <c r="AP31" i="4"/>
  <c r="AP32" i="4"/>
  <c r="AP33" i="4"/>
  <c r="AP5" i="4"/>
  <c r="AQ6" i="4"/>
  <c r="AQ7" i="4"/>
  <c r="AQ8" i="4"/>
  <c r="AQ9" i="4"/>
  <c r="AQ10" i="4"/>
  <c r="AQ11" i="4"/>
  <c r="AQ12" i="4"/>
  <c r="AQ13" i="4"/>
  <c r="AQ14" i="4"/>
  <c r="AQ15" i="4"/>
  <c r="AQ16" i="4"/>
  <c r="AQ17" i="4"/>
  <c r="AQ18" i="4"/>
  <c r="AQ19" i="4"/>
  <c r="AQ20" i="4"/>
  <c r="AQ21" i="4"/>
  <c r="AQ22" i="4"/>
  <c r="AQ23" i="4"/>
  <c r="AQ24" i="4"/>
  <c r="AQ25" i="4"/>
  <c r="AQ26" i="4"/>
  <c r="AQ27" i="4"/>
  <c r="AQ28" i="4"/>
  <c r="AQ29" i="4"/>
  <c r="AQ30" i="4"/>
  <c r="AQ31" i="4"/>
  <c r="AQ32" i="4"/>
  <c r="AQ33" i="4"/>
  <c r="AQ34" i="4"/>
  <c r="AQ5" i="4"/>
  <c r="AR6" i="4"/>
  <c r="AR7" i="4"/>
  <c r="AR8" i="4"/>
  <c r="AR9" i="4"/>
  <c r="AR10" i="4"/>
  <c r="AR11" i="4"/>
  <c r="AR12" i="4"/>
  <c r="AR13" i="4"/>
  <c r="AR14" i="4"/>
  <c r="AR15" i="4"/>
  <c r="AR16" i="4"/>
  <c r="AR17" i="4"/>
  <c r="AR18" i="4"/>
  <c r="AR19" i="4"/>
  <c r="AR20" i="4"/>
  <c r="AR21" i="4"/>
  <c r="AR22" i="4"/>
  <c r="AR23" i="4"/>
  <c r="AR24" i="4"/>
  <c r="AR25" i="4"/>
  <c r="AR26" i="4"/>
  <c r="AR27" i="4"/>
  <c r="AR28" i="4"/>
  <c r="AR29" i="4"/>
  <c r="AR30" i="4"/>
  <c r="AR31" i="4"/>
  <c r="AR32" i="4"/>
  <c r="AR33" i="4"/>
  <c r="AR34" i="4"/>
  <c r="AR35" i="4"/>
  <c r="AR5" i="4"/>
  <c r="AE23" i="4"/>
  <c r="AE24" i="4"/>
  <c r="AF24" i="4"/>
  <c r="AE25" i="4"/>
  <c r="AF25" i="4"/>
  <c r="AG25" i="4"/>
  <c r="AE26" i="4"/>
  <c r="AF26" i="4"/>
  <c r="AG26" i="4"/>
  <c r="AH26" i="4"/>
  <c r="AE27" i="4"/>
  <c r="AF27" i="4"/>
  <c r="AG27" i="4"/>
  <c r="AH27" i="4"/>
  <c r="AI27" i="4"/>
  <c r="AE28" i="4"/>
  <c r="AF28" i="4"/>
  <c r="AG28" i="4"/>
  <c r="AH28" i="4"/>
  <c r="AI28" i="4"/>
  <c r="AJ28" i="4"/>
  <c r="AE29" i="4"/>
  <c r="AF29" i="4"/>
  <c r="AG29" i="4"/>
  <c r="AH29" i="4"/>
  <c r="AI29" i="4"/>
  <c r="AJ29" i="4"/>
  <c r="AK29" i="4"/>
  <c r="AE30" i="4"/>
  <c r="AF30" i="4"/>
  <c r="AG30" i="4"/>
  <c r="AH30" i="4"/>
  <c r="AI30" i="4"/>
  <c r="AJ30" i="4"/>
  <c r="AK30" i="4"/>
  <c r="AL30" i="4"/>
  <c r="AE31" i="4"/>
  <c r="AF31" i="4"/>
  <c r="AG31" i="4"/>
  <c r="AH31" i="4"/>
  <c r="AI31" i="4"/>
  <c r="AJ31" i="4"/>
  <c r="AK31" i="4"/>
  <c r="AL31" i="4"/>
  <c r="AM31" i="4"/>
  <c r="AE32" i="4"/>
  <c r="AF32" i="4"/>
  <c r="AG32" i="4"/>
  <c r="AH32" i="4"/>
  <c r="AI32" i="4"/>
  <c r="AJ32" i="4"/>
  <c r="AK32" i="4"/>
  <c r="AL32" i="4"/>
  <c r="AM32" i="4"/>
  <c r="AN32" i="4"/>
  <c r="AE33" i="4"/>
  <c r="AF33" i="4"/>
  <c r="AG33" i="4"/>
  <c r="AH33" i="4"/>
  <c r="AI33" i="4"/>
  <c r="AJ33" i="4"/>
  <c r="AK33" i="4"/>
  <c r="AL33" i="4"/>
  <c r="AM33" i="4"/>
  <c r="AN33" i="4"/>
  <c r="AO33" i="4"/>
  <c r="AE34" i="4"/>
  <c r="AF34" i="4"/>
  <c r="AG34" i="4"/>
  <c r="AH34" i="4"/>
  <c r="AI34" i="4"/>
  <c r="AJ34" i="4"/>
  <c r="AK34" i="4"/>
  <c r="AL34" i="4"/>
  <c r="AM34" i="4"/>
  <c r="AN34" i="4"/>
  <c r="AO34" i="4"/>
  <c r="AP34" i="4"/>
  <c r="AE35" i="4"/>
  <c r="AF35" i="4"/>
  <c r="AG35" i="4"/>
  <c r="AH35" i="4"/>
  <c r="AI35" i="4"/>
  <c r="AJ35" i="4"/>
  <c r="AK35" i="4"/>
  <c r="AL35" i="4"/>
  <c r="AM35" i="4"/>
  <c r="AN35" i="4"/>
  <c r="AO35" i="4"/>
  <c r="AP35" i="4"/>
  <c r="AQ35" i="4"/>
  <c r="AE36" i="4"/>
  <c r="AF36" i="4"/>
  <c r="AG36" i="4"/>
  <c r="AH36" i="4"/>
  <c r="AI36" i="4"/>
  <c r="AJ36" i="4"/>
  <c r="AK36" i="4"/>
  <c r="AL36" i="4"/>
  <c r="AM36" i="4"/>
  <c r="AN36" i="4"/>
  <c r="AO36" i="4"/>
  <c r="AP36" i="4"/>
  <c r="AQ36" i="4"/>
  <c r="AR36" i="4"/>
  <c r="AE37" i="4"/>
  <c r="AF37" i="4"/>
  <c r="AG37" i="4"/>
  <c r="AH37" i="4"/>
  <c r="AI37" i="4"/>
  <c r="AJ37" i="4"/>
  <c r="AK37" i="4"/>
  <c r="AL37" i="4"/>
  <c r="AM37" i="4"/>
  <c r="AN37" i="4"/>
  <c r="AO37" i="4"/>
  <c r="AP37" i="4"/>
  <c r="AQ37" i="4"/>
  <c r="AR37" i="4"/>
  <c r="AE38" i="4"/>
  <c r="AF38" i="4"/>
  <c r="AG38" i="4"/>
  <c r="AH38" i="4"/>
  <c r="AI38" i="4"/>
  <c r="AJ38" i="4"/>
  <c r="AK38" i="4"/>
  <c r="AL38" i="4"/>
  <c r="AM38" i="4"/>
  <c r="AN38" i="4"/>
  <c r="AO38" i="4"/>
  <c r="AP38" i="4"/>
  <c r="AQ38" i="4"/>
  <c r="AR38" i="4"/>
  <c r="AE39" i="4"/>
  <c r="AF39" i="4"/>
  <c r="AG39" i="4"/>
  <c r="AH39" i="4"/>
  <c r="AI39" i="4"/>
  <c r="AJ39" i="4"/>
  <c r="AK39" i="4"/>
  <c r="AL39" i="4"/>
  <c r="AM39" i="4"/>
  <c r="AN39" i="4"/>
  <c r="AO39" i="4"/>
  <c r="AP39" i="4"/>
  <c r="AQ39" i="4"/>
  <c r="AR39" i="4"/>
  <c r="AE40" i="4"/>
  <c r="AF40" i="4"/>
  <c r="AG40" i="4"/>
  <c r="AH40" i="4"/>
  <c r="AI40" i="4"/>
  <c r="AJ40" i="4"/>
  <c r="AK40" i="4"/>
  <c r="AL40" i="4"/>
  <c r="AM40" i="4"/>
  <c r="AN40" i="4"/>
  <c r="AO40" i="4"/>
  <c r="AP40" i="4"/>
  <c r="AQ40" i="4"/>
  <c r="AR40" i="4"/>
  <c r="AE41" i="4"/>
  <c r="AF41" i="4"/>
  <c r="AG41" i="4"/>
  <c r="AH41" i="4"/>
  <c r="AI41" i="4"/>
  <c r="AJ41" i="4"/>
  <c r="AK41" i="4"/>
  <c r="AL41" i="4"/>
  <c r="AM41" i="4"/>
  <c r="AN41" i="4"/>
  <c r="AO41" i="4"/>
  <c r="AP41" i="4"/>
  <c r="AQ41" i="4"/>
  <c r="AR41" i="4"/>
  <c r="AE42" i="4"/>
  <c r="AF42" i="4"/>
  <c r="AG42" i="4"/>
  <c r="AH42" i="4"/>
  <c r="AI42" i="4"/>
  <c r="AJ42" i="4"/>
  <c r="AK42" i="4"/>
  <c r="AL42" i="4"/>
  <c r="AM42" i="4"/>
  <c r="AN42" i="4"/>
  <c r="AO42" i="4"/>
  <c r="AP42" i="4"/>
  <c r="AQ42" i="4"/>
  <c r="AR42" i="4"/>
  <c r="AE43" i="4"/>
  <c r="AF43" i="4"/>
  <c r="AG43" i="4"/>
  <c r="AH43" i="4"/>
  <c r="AI43" i="4"/>
  <c r="AJ43" i="4"/>
  <c r="AK43" i="4"/>
  <c r="AL43" i="4"/>
  <c r="AM43" i="4"/>
  <c r="AN43" i="4"/>
  <c r="AO43" i="4"/>
  <c r="AP43" i="4"/>
  <c r="AQ43" i="4"/>
  <c r="AR43" i="4"/>
  <c r="AE44" i="4"/>
  <c r="AF44" i="4"/>
  <c r="AG44" i="4"/>
  <c r="AH44" i="4"/>
  <c r="AI44" i="4"/>
  <c r="AJ44" i="4"/>
  <c r="AK44" i="4"/>
  <c r="AL44" i="4"/>
  <c r="AM44" i="4"/>
  <c r="AN44" i="4"/>
  <c r="AO44" i="4"/>
  <c r="AP44" i="4"/>
  <c r="AQ44" i="4"/>
  <c r="AR44" i="4"/>
  <c r="AE45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N4" i="4" a="1"/>
  <c r="N4" i="4"/>
  <c r="O4" i="4"/>
  <c r="P4" i="4"/>
  <c r="Q4" i="4"/>
  <c r="R4" i="4"/>
  <c r="S4" i="4"/>
  <c r="T4" i="4"/>
  <c r="U4" i="4"/>
  <c r="V4" i="4"/>
  <c r="W4" i="4"/>
  <c r="X4" i="4"/>
  <c r="Y4" i="4"/>
  <c r="Z4" i="4"/>
  <c r="AA4" i="4"/>
  <c r="AB4" i="4"/>
  <c r="AC4" i="4"/>
  <c r="AD4" i="4"/>
  <c r="AE4" i="4"/>
  <c r="AF4" i="4"/>
  <c r="AG4" i="4"/>
  <c r="AH4" i="4"/>
  <c r="AI4" i="4"/>
  <c r="AJ4" i="4"/>
  <c r="AK4" i="4"/>
  <c r="AL4" i="4"/>
  <c r="AM4" i="4"/>
  <c r="AN4" i="4"/>
  <c r="AO4" i="4"/>
  <c r="AP4" i="4"/>
  <c r="AQ4" i="4"/>
  <c r="AR4" i="4"/>
  <c r="AS4" i="4"/>
  <c r="AT4" i="4"/>
  <c r="AU4" i="4"/>
  <c r="AV4" i="4"/>
  <c r="AW4" i="4"/>
  <c r="AX4" i="4"/>
  <c r="AY4" i="4"/>
  <c r="AZ4" i="4"/>
  <c r="N6" i="4"/>
  <c r="O6" i="4"/>
  <c r="P6" i="4"/>
  <c r="Q6" i="4"/>
  <c r="R6" i="4"/>
  <c r="S6" i="4"/>
  <c r="T6" i="4"/>
  <c r="U6" i="4"/>
  <c r="V6" i="4"/>
  <c r="W6" i="4"/>
  <c r="X6" i="4"/>
  <c r="Y6" i="4"/>
  <c r="N7" i="4"/>
  <c r="O7" i="4"/>
  <c r="P7" i="4"/>
  <c r="Q7" i="4"/>
  <c r="R7" i="4"/>
  <c r="S7" i="4"/>
  <c r="T7" i="4"/>
  <c r="U7" i="4"/>
  <c r="V7" i="4"/>
  <c r="W7" i="4"/>
  <c r="X7" i="4"/>
  <c r="Y7" i="4"/>
  <c r="N8" i="4"/>
  <c r="O8" i="4"/>
  <c r="P8" i="4"/>
  <c r="Q8" i="4"/>
  <c r="R8" i="4"/>
  <c r="S8" i="4"/>
  <c r="T8" i="4"/>
  <c r="U8" i="4"/>
  <c r="V8" i="4"/>
  <c r="W8" i="4"/>
  <c r="X8" i="4"/>
  <c r="Y8" i="4"/>
  <c r="N9" i="4"/>
  <c r="O9" i="4"/>
  <c r="P9" i="4"/>
  <c r="Q9" i="4"/>
  <c r="R9" i="4"/>
  <c r="S9" i="4"/>
  <c r="T9" i="4"/>
  <c r="U9" i="4"/>
  <c r="V9" i="4"/>
  <c r="W9" i="4"/>
  <c r="X9" i="4"/>
  <c r="Y9" i="4"/>
  <c r="N10" i="4"/>
  <c r="O10" i="4"/>
  <c r="P10" i="4"/>
  <c r="Q10" i="4"/>
  <c r="R10" i="4"/>
  <c r="S10" i="4"/>
  <c r="T10" i="4"/>
  <c r="U10" i="4"/>
  <c r="V10" i="4"/>
  <c r="W10" i="4"/>
  <c r="X10" i="4"/>
  <c r="Y10" i="4"/>
  <c r="N11" i="4"/>
  <c r="O11" i="4"/>
  <c r="P11" i="4"/>
  <c r="Q11" i="4"/>
  <c r="R11" i="4"/>
  <c r="S11" i="4"/>
  <c r="T11" i="4"/>
  <c r="U11" i="4"/>
  <c r="V11" i="4"/>
  <c r="W11" i="4"/>
  <c r="X11" i="4"/>
  <c r="Y11" i="4"/>
  <c r="N12" i="4"/>
  <c r="O12" i="4"/>
  <c r="P12" i="4"/>
  <c r="Q12" i="4"/>
  <c r="R12" i="4"/>
  <c r="S12" i="4"/>
  <c r="T12" i="4"/>
  <c r="U12" i="4"/>
  <c r="V12" i="4"/>
  <c r="W12" i="4"/>
  <c r="X12" i="4"/>
  <c r="Y12" i="4"/>
  <c r="N13" i="4"/>
  <c r="O13" i="4"/>
  <c r="P13" i="4"/>
  <c r="Q13" i="4"/>
  <c r="R13" i="4"/>
  <c r="S13" i="4"/>
  <c r="T13" i="4"/>
  <c r="U13" i="4"/>
  <c r="V13" i="4"/>
  <c r="W13" i="4"/>
  <c r="X13" i="4"/>
  <c r="Y13" i="4"/>
  <c r="N14" i="4"/>
  <c r="O14" i="4"/>
  <c r="P14" i="4"/>
  <c r="Q14" i="4"/>
  <c r="R14" i="4"/>
  <c r="S14" i="4"/>
  <c r="T14" i="4"/>
  <c r="U14" i="4"/>
  <c r="V14" i="4"/>
  <c r="W14" i="4"/>
  <c r="X14" i="4"/>
  <c r="Y14" i="4"/>
  <c r="N15" i="4"/>
  <c r="O15" i="4"/>
  <c r="P15" i="4"/>
  <c r="Q15" i="4"/>
  <c r="R15" i="4"/>
  <c r="S15" i="4"/>
  <c r="T15" i="4"/>
  <c r="U15" i="4"/>
  <c r="V15" i="4"/>
  <c r="W15" i="4"/>
  <c r="X15" i="4"/>
  <c r="Y15" i="4"/>
  <c r="N16" i="4"/>
  <c r="O16" i="4"/>
  <c r="P16" i="4"/>
  <c r="Q16" i="4"/>
  <c r="R16" i="4"/>
  <c r="S16" i="4"/>
  <c r="T16" i="4"/>
  <c r="U16" i="4"/>
  <c r="V16" i="4"/>
  <c r="W16" i="4"/>
  <c r="X16" i="4"/>
  <c r="Y16" i="4"/>
  <c r="N17" i="4"/>
  <c r="O17" i="4"/>
  <c r="P17" i="4"/>
  <c r="Q17" i="4"/>
  <c r="R17" i="4"/>
  <c r="S17" i="4"/>
  <c r="T17" i="4"/>
  <c r="U17" i="4"/>
  <c r="V17" i="4"/>
  <c r="W17" i="4"/>
  <c r="X17" i="4"/>
  <c r="Y17" i="4"/>
  <c r="N18" i="4"/>
  <c r="O18" i="4"/>
  <c r="P18" i="4"/>
  <c r="Q18" i="4"/>
  <c r="R18" i="4"/>
  <c r="S18" i="4"/>
  <c r="T18" i="4"/>
  <c r="U18" i="4"/>
  <c r="V18" i="4"/>
  <c r="W18" i="4"/>
  <c r="X18" i="4"/>
  <c r="Y18" i="4"/>
  <c r="N19" i="4"/>
  <c r="O19" i="4"/>
  <c r="P19" i="4"/>
  <c r="Q19" i="4"/>
  <c r="R19" i="4"/>
  <c r="S19" i="4"/>
  <c r="T19" i="4"/>
  <c r="U19" i="4"/>
  <c r="V19" i="4"/>
  <c r="W19" i="4"/>
  <c r="X19" i="4"/>
  <c r="Y19" i="4"/>
  <c r="N20" i="4"/>
  <c r="O20" i="4"/>
  <c r="P20" i="4"/>
  <c r="Q20" i="4"/>
  <c r="R20" i="4"/>
  <c r="S20" i="4"/>
  <c r="T20" i="4"/>
  <c r="U20" i="4"/>
  <c r="V20" i="4"/>
  <c r="W20" i="4"/>
  <c r="X20" i="4"/>
  <c r="Y20" i="4"/>
  <c r="N21" i="4"/>
  <c r="O21" i="4"/>
  <c r="P21" i="4"/>
  <c r="Q21" i="4"/>
  <c r="R21" i="4"/>
  <c r="S21" i="4"/>
  <c r="T21" i="4"/>
  <c r="U21" i="4"/>
  <c r="V21" i="4"/>
  <c r="W21" i="4"/>
  <c r="X21" i="4"/>
  <c r="Y21" i="4"/>
  <c r="N22" i="4"/>
  <c r="O22" i="4"/>
  <c r="P22" i="4"/>
  <c r="Q22" i="4"/>
  <c r="R22" i="4"/>
  <c r="S22" i="4"/>
  <c r="T22" i="4"/>
  <c r="U22" i="4"/>
  <c r="V22" i="4"/>
  <c r="W22" i="4"/>
  <c r="X22" i="4"/>
  <c r="Y22" i="4"/>
  <c r="N23" i="4"/>
  <c r="O23" i="4"/>
  <c r="P23" i="4"/>
  <c r="Q23" i="4"/>
  <c r="R23" i="4"/>
  <c r="S23" i="4"/>
  <c r="T23" i="4"/>
  <c r="U23" i="4"/>
  <c r="V23" i="4"/>
  <c r="W23" i="4"/>
  <c r="X23" i="4"/>
  <c r="Y23" i="4"/>
  <c r="N24" i="4"/>
  <c r="O24" i="4"/>
  <c r="P24" i="4"/>
  <c r="Q24" i="4"/>
  <c r="R24" i="4"/>
  <c r="S24" i="4"/>
  <c r="T24" i="4"/>
  <c r="U24" i="4"/>
  <c r="V24" i="4"/>
  <c r="W24" i="4"/>
  <c r="X24" i="4"/>
  <c r="Y24" i="4"/>
  <c r="N25" i="4"/>
  <c r="O25" i="4"/>
  <c r="P25" i="4"/>
  <c r="Q25" i="4"/>
  <c r="R25" i="4"/>
  <c r="S25" i="4"/>
  <c r="T25" i="4"/>
  <c r="U25" i="4"/>
  <c r="V25" i="4"/>
  <c r="W25" i="4"/>
  <c r="X25" i="4"/>
  <c r="Y25" i="4"/>
  <c r="N26" i="4"/>
  <c r="O26" i="4"/>
  <c r="P26" i="4"/>
  <c r="Q26" i="4"/>
  <c r="R26" i="4"/>
  <c r="S26" i="4"/>
  <c r="T26" i="4"/>
  <c r="U26" i="4"/>
  <c r="V26" i="4"/>
  <c r="W26" i="4"/>
  <c r="X26" i="4"/>
  <c r="Y26" i="4"/>
  <c r="N27" i="4"/>
  <c r="O27" i="4"/>
  <c r="P27" i="4"/>
  <c r="Q27" i="4"/>
  <c r="R27" i="4"/>
  <c r="S27" i="4"/>
  <c r="T27" i="4"/>
  <c r="U27" i="4"/>
  <c r="V27" i="4"/>
  <c r="W27" i="4"/>
  <c r="X27" i="4"/>
  <c r="Y27" i="4"/>
  <c r="N28" i="4"/>
  <c r="O28" i="4"/>
  <c r="P28" i="4"/>
  <c r="Q28" i="4"/>
  <c r="R28" i="4"/>
  <c r="S28" i="4"/>
  <c r="T28" i="4"/>
  <c r="U28" i="4"/>
  <c r="V28" i="4"/>
  <c r="W28" i="4"/>
  <c r="X28" i="4"/>
  <c r="Y28" i="4"/>
  <c r="N29" i="4"/>
  <c r="O29" i="4"/>
  <c r="P29" i="4"/>
  <c r="Q29" i="4"/>
  <c r="R29" i="4"/>
  <c r="S29" i="4"/>
  <c r="T29" i="4"/>
  <c r="U29" i="4"/>
  <c r="V29" i="4"/>
  <c r="W29" i="4"/>
  <c r="X29" i="4"/>
  <c r="Y29" i="4"/>
  <c r="N30" i="4"/>
  <c r="O30" i="4"/>
  <c r="P30" i="4"/>
  <c r="Q30" i="4"/>
  <c r="R30" i="4"/>
  <c r="S30" i="4"/>
  <c r="T30" i="4"/>
  <c r="U30" i="4"/>
  <c r="V30" i="4"/>
  <c r="W30" i="4"/>
  <c r="X30" i="4"/>
  <c r="Y30" i="4"/>
  <c r="N31" i="4"/>
  <c r="O31" i="4"/>
  <c r="P31" i="4"/>
  <c r="Q31" i="4"/>
  <c r="R31" i="4"/>
  <c r="S31" i="4"/>
  <c r="T31" i="4"/>
  <c r="U31" i="4"/>
  <c r="V31" i="4"/>
  <c r="W31" i="4"/>
  <c r="X31" i="4"/>
  <c r="Y31" i="4"/>
  <c r="N32" i="4"/>
  <c r="O32" i="4"/>
  <c r="P32" i="4"/>
  <c r="Q32" i="4"/>
  <c r="R32" i="4"/>
  <c r="S32" i="4"/>
  <c r="T32" i="4"/>
  <c r="U32" i="4"/>
  <c r="V32" i="4"/>
  <c r="W32" i="4"/>
  <c r="X32" i="4"/>
  <c r="Y32" i="4"/>
  <c r="N33" i="4"/>
  <c r="O33" i="4"/>
  <c r="P33" i="4"/>
  <c r="Q33" i="4"/>
  <c r="R33" i="4"/>
  <c r="S33" i="4"/>
  <c r="T33" i="4"/>
  <c r="U33" i="4"/>
  <c r="V33" i="4"/>
  <c r="W33" i="4"/>
  <c r="X33" i="4"/>
  <c r="Y33" i="4"/>
  <c r="N34" i="4"/>
  <c r="O34" i="4"/>
  <c r="P34" i="4"/>
  <c r="Q34" i="4"/>
  <c r="R34" i="4"/>
  <c r="S34" i="4"/>
  <c r="T34" i="4"/>
  <c r="U34" i="4"/>
  <c r="V34" i="4"/>
  <c r="W34" i="4"/>
  <c r="X34" i="4"/>
  <c r="Y34" i="4"/>
  <c r="N35" i="4"/>
  <c r="O35" i="4"/>
  <c r="P35" i="4"/>
  <c r="Q35" i="4"/>
  <c r="R35" i="4"/>
  <c r="S35" i="4"/>
  <c r="T35" i="4"/>
  <c r="U35" i="4"/>
  <c r="V35" i="4"/>
  <c r="W35" i="4"/>
  <c r="X35" i="4"/>
  <c r="Y35" i="4"/>
  <c r="N36" i="4"/>
  <c r="O36" i="4"/>
  <c r="P36" i="4"/>
  <c r="Q36" i="4"/>
  <c r="R36" i="4"/>
  <c r="S36" i="4"/>
  <c r="T36" i="4"/>
  <c r="U36" i="4"/>
  <c r="V36" i="4"/>
  <c r="W36" i="4"/>
  <c r="X36" i="4"/>
  <c r="Y36" i="4"/>
  <c r="N37" i="4"/>
  <c r="O37" i="4"/>
  <c r="P37" i="4"/>
  <c r="Q37" i="4"/>
  <c r="R37" i="4"/>
  <c r="S37" i="4"/>
  <c r="T37" i="4"/>
  <c r="U37" i="4"/>
  <c r="V37" i="4"/>
  <c r="W37" i="4"/>
  <c r="X37" i="4"/>
  <c r="Y37" i="4"/>
  <c r="N38" i="4"/>
  <c r="O38" i="4"/>
  <c r="P38" i="4"/>
  <c r="Q38" i="4"/>
  <c r="R38" i="4"/>
  <c r="S38" i="4"/>
  <c r="T38" i="4"/>
  <c r="U38" i="4"/>
  <c r="V38" i="4"/>
  <c r="W38" i="4"/>
  <c r="X38" i="4"/>
  <c r="Y38" i="4"/>
  <c r="N39" i="4"/>
  <c r="O39" i="4"/>
  <c r="P39" i="4"/>
  <c r="Q39" i="4"/>
  <c r="R39" i="4"/>
  <c r="S39" i="4"/>
  <c r="T39" i="4"/>
  <c r="U39" i="4"/>
  <c r="V39" i="4"/>
  <c r="W39" i="4"/>
  <c r="X39" i="4"/>
  <c r="Y39" i="4"/>
  <c r="N40" i="4"/>
  <c r="O40" i="4"/>
  <c r="P40" i="4"/>
  <c r="Q40" i="4"/>
  <c r="R40" i="4"/>
  <c r="S40" i="4"/>
  <c r="T40" i="4"/>
  <c r="U40" i="4"/>
  <c r="V40" i="4"/>
  <c r="W40" i="4"/>
  <c r="X40" i="4"/>
  <c r="Y40" i="4"/>
  <c r="N41" i="4"/>
  <c r="O41" i="4"/>
  <c r="P41" i="4"/>
  <c r="Q41" i="4"/>
  <c r="R41" i="4"/>
  <c r="S41" i="4"/>
  <c r="T41" i="4"/>
  <c r="U41" i="4"/>
  <c r="V41" i="4"/>
  <c r="W41" i="4"/>
  <c r="X41" i="4"/>
  <c r="Y41" i="4"/>
  <c r="N42" i="4"/>
  <c r="O42" i="4"/>
  <c r="P42" i="4"/>
  <c r="Q42" i="4"/>
  <c r="R42" i="4"/>
  <c r="S42" i="4"/>
  <c r="T42" i="4"/>
  <c r="U42" i="4"/>
  <c r="V42" i="4"/>
  <c r="W42" i="4"/>
  <c r="X42" i="4"/>
  <c r="Y42" i="4"/>
  <c r="N43" i="4"/>
  <c r="O43" i="4"/>
  <c r="P43" i="4"/>
  <c r="Q43" i="4"/>
  <c r="R43" i="4"/>
  <c r="S43" i="4"/>
  <c r="T43" i="4"/>
  <c r="U43" i="4"/>
  <c r="V43" i="4"/>
  <c r="W43" i="4"/>
  <c r="X43" i="4"/>
  <c r="Y43" i="4"/>
  <c r="N44" i="4"/>
  <c r="O44" i="4"/>
  <c r="P44" i="4"/>
  <c r="Q44" i="4"/>
  <c r="R44" i="4"/>
  <c r="S44" i="4"/>
  <c r="T44" i="4"/>
  <c r="U44" i="4"/>
  <c r="V44" i="4"/>
  <c r="W44" i="4"/>
  <c r="X44" i="4"/>
  <c r="Y44" i="4"/>
  <c r="N45" i="4"/>
  <c r="O45" i="4"/>
  <c r="P45" i="4"/>
  <c r="Q45" i="4"/>
  <c r="R45" i="4"/>
  <c r="S45" i="4"/>
  <c r="T45" i="4"/>
  <c r="U45" i="4"/>
  <c r="V45" i="4"/>
  <c r="W45" i="4"/>
  <c r="X45" i="4"/>
  <c r="Y45" i="4"/>
  <c r="O5" i="4"/>
  <c r="P5" i="4"/>
  <c r="Q5" i="4"/>
  <c r="R5" i="4"/>
  <c r="S5" i="4"/>
  <c r="T5" i="4"/>
  <c r="U5" i="4"/>
  <c r="V5" i="4"/>
  <c r="W5" i="4"/>
  <c r="X5" i="4"/>
  <c r="Y5" i="4"/>
  <c r="AD6" i="4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5" i="4"/>
  <c r="Z6" i="4"/>
  <c r="Z7" i="4"/>
  <c r="Z8" i="4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28" i="4"/>
  <c r="Z29" i="4"/>
  <c r="Z30" i="4"/>
  <c r="Z31" i="4"/>
  <c r="Z32" i="4"/>
  <c r="Z33" i="4"/>
  <c r="Z34" i="4"/>
  <c r="Z35" i="4"/>
  <c r="Z36" i="4"/>
  <c r="Z37" i="4"/>
  <c r="Z38" i="4"/>
  <c r="Z39" i="4"/>
  <c r="Z40" i="4"/>
  <c r="Z41" i="4"/>
  <c r="Z42" i="4"/>
  <c r="Z43" i="4"/>
  <c r="Z44" i="4"/>
  <c r="Z45" i="4"/>
  <c r="Z5" i="4"/>
  <c r="AA24" i="4"/>
  <c r="AB24" i="4"/>
  <c r="AC24" i="4"/>
  <c r="AA25" i="4"/>
  <c r="AB25" i="4"/>
  <c r="AC25" i="4"/>
  <c r="AA26" i="4"/>
  <c r="AB26" i="4"/>
  <c r="AC26" i="4"/>
  <c r="AA27" i="4"/>
  <c r="AB27" i="4"/>
  <c r="AC27" i="4"/>
  <c r="AA28" i="4"/>
  <c r="AB28" i="4"/>
  <c r="AC28" i="4"/>
  <c r="AA29" i="4"/>
  <c r="AB29" i="4"/>
  <c r="AC29" i="4"/>
  <c r="AA30" i="4"/>
  <c r="AB30" i="4"/>
  <c r="AC30" i="4"/>
  <c r="AA31" i="4"/>
  <c r="AB31" i="4"/>
  <c r="AC31" i="4"/>
  <c r="AA32" i="4"/>
  <c r="AB32" i="4"/>
  <c r="AC32" i="4"/>
  <c r="AA33" i="4"/>
  <c r="AB33" i="4"/>
  <c r="AC33" i="4"/>
  <c r="AA34" i="4"/>
  <c r="AB34" i="4"/>
  <c r="AC34" i="4"/>
  <c r="AA35" i="4"/>
  <c r="AB35" i="4"/>
  <c r="AC35" i="4"/>
  <c r="AA36" i="4"/>
  <c r="AB36" i="4"/>
  <c r="AC36" i="4"/>
  <c r="AA37" i="4"/>
  <c r="AB37" i="4"/>
  <c r="AC37" i="4"/>
  <c r="AA38" i="4"/>
  <c r="AB38" i="4"/>
  <c r="AC38" i="4"/>
  <c r="AA39" i="4"/>
  <c r="AB39" i="4"/>
  <c r="AC39" i="4"/>
  <c r="AA40" i="4"/>
  <c r="AB40" i="4"/>
  <c r="AC40" i="4"/>
  <c r="AA41" i="4"/>
  <c r="AB41" i="4"/>
  <c r="AC41" i="4"/>
  <c r="AA42" i="4"/>
  <c r="AB42" i="4"/>
  <c r="AC42" i="4"/>
  <c r="AA43" i="4"/>
  <c r="AB43" i="4"/>
  <c r="AC43" i="4"/>
  <c r="AA44" i="4"/>
  <c r="AB44" i="4"/>
  <c r="AC44" i="4"/>
  <c r="AA45" i="4"/>
  <c r="AB45" i="4"/>
  <c r="AC45" i="4"/>
  <c r="AA7" i="4"/>
  <c r="AB7" i="4"/>
  <c r="AC7" i="4"/>
  <c r="AA8" i="4"/>
  <c r="AB8" i="4"/>
  <c r="AC8" i="4"/>
  <c r="AA9" i="4"/>
  <c r="AB9" i="4"/>
  <c r="AC9" i="4"/>
  <c r="AA10" i="4"/>
  <c r="AB10" i="4"/>
  <c r="AC10" i="4"/>
  <c r="AA11" i="4"/>
  <c r="AB11" i="4"/>
  <c r="AC11" i="4"/>
  <c r="AA12" i="4"/>
  <c r="AB12" i="4"/>
  <c r="AC12" i="4"/>
  <c r="AA13" i="4"/>
  <c r="AB13" i="4"/>
  <c r="AC13" i="4"/>
  <c r="AA14" i="4"/>
  <c r="AB14" i="4"/>
  <c r="AC14" i="4"/>
  <c r="AA15" i="4"/>
  <c r="AB15" i="4"/>
  <c r="AC15" i="4"/>
  <c r="AA16" i="4"/>
  <c r="AB16" i="4"/>
  <c r="AC16" i="4"/>
  <c r="AA17" i="4"/>
  <c r="AB17" i="4"/>
  <c r="AC17" i="4"/>
  <c r="AA18" i="4"/>
  <c r="AB18" i="4"/>
  <c r="AC18" i="4"/>
  <c r="AA19" i="4"/>
  <c r="AB19" i="4"/>
  <c r="AC19" i="4"/>
  <c r="AA20" i="4"/>
  <c r="AB20" i="4"/>
  <c r="AC20" i="4"/>
  <c r="AA21" i="4"/>
  <c r="AB21" i="4"/>
  <c r="AC21" i="4"/>
  <c r="AA22" i="4"/>
  <c r="AB22" i="4"/>
  <c r="AC22" i="4"/>
  <c r="AA23" i="4"/>
  <c r="AB23" i="4"/>
  <c r="AC23" i="4"/>
  <c r="AB6" i="4"/>
  <c r="AC6" i="4"/>
  <c r="AA6" i="4"/>
  <c r="A23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6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E23" i="4"/>
  <c r="G23" i="4"/>
  <c r="G6" i="4"/>
  <c r="I6" i="4"/>
  <c r="J6" i="4"/>
  <c r="G7" i="4"/>
  <c r="H7" i="4"/>
  <c r="I7" i="4"/>
  <c r="J7" i="4"/>
  <c r="G8" i="4"/>
  <c r="H8" i="4"/>
  <c r="I8" i="4"/>
  <c r="J8" i="4"/>
  <c r="G9" i="4"/>
  <c r="H9" i="4"/>
  <c r="I9" i="4"/>
  <c r="J9" i="4"/>
  <c r="G10" i="4"/>
  <c r="H10" i="4"/>
  <c r="I10" i="4"/>
  <c r="J10" i="4"/>
  <c r="G11" i="4"/>
  <c r="H11" i="4"/>
  <c r="I11" i="4"/>
  <c r="J11" i="4"/>
  <c r="G12" i="4"/>
  <c r="H12" i="4"/>
  <c r="I12" i="4"/>
  <c r="J12" i="4"/>
  <c r="G13" i="4"/>
  <c r="H13" i="4"/>
  <c r="I13" i="4"/>
  <c r="J13" i="4"/>
  <c r="G14" i="4"/>
  <c r="H14" i="4"/>
  <c r="I14" i="4"/>
  <c r="J14" i="4"/>
  <c r="G15" i="4"/>
  <c r="H15" i="4"/>
  <c r="I15" i="4"/>
  <c r="J15" i="4"/>
  <c r="G16" i="4"/>
  <c r="H16" i="4"/>
  <c r="I16" i="4"/>
  <c r="J16" i="4"/>
  <c r="G17" i="4"/>
  <c r="H17" i="4"/>
  <c r="I17" i="4"/>
  <c r="J17" i="4"/>
  <c r="G18" i="4"/>
  <c r="H18" i="4"/>
  <c r="I18" i="4"/>
  <c r="J18" i="4"/>
  <c r="G19" i="4"/>
  <c r="H19" i="4"/>
  <c r="I19" i="4"/>
  <c r="J19" i="4"/>
  <c r="G20" i="4"/>
  <c r="H20" i="4"/>
  <c r="I20" i="4"/>
  <c r="J20" i="4"/>
  <c r="G21" i="4"/>
  <c r="H21" i="4"/>
  <c r="I21" i="4"/>
  <c r="J21" i="4"/>
  <c r="G22" i="4"/>
  <c r="H22" i="4"/>
  <c r="I22" i="4"/>
  <c r="J22" i="4"/>
  <c r="H23" i="4"/>
  <c r="I23" i="4"/>
  <c r="J23" i="4"/>
  <c r="K23" i="4"/>
  <c r="L23" i="4"/>
  <c r="A24" i="4"/>
  <c r="B24" i="4"/>
  <c r="C24" i="4"/>
  <c r="D24" i="4"/>
  <c r="E24" i="4"/>
  <c r="G24" i="4"/>
  <c r="H24" i="4"/>
  <c r="I24" i="4"/>
  <c r="J24" i="4"/>
  <c r="K24" i="4"/>
  <c r="L24" i="4"/>
  <c r="A25" i="4"/>
  <c r="B25" i="4"/>
  <c r="C25" i="4"/>
  <c r="D25" i="4"/>
  <c r="E25" i="4"/>
  <c r="G25" i="4"/>
  <c r="H25" i="4"/>
  <c r="I25" i="4"/>
  <c r="J25" i="4"/>
  <c r="K25" i="4"/>
  <c r="L25" i="4"/>
  <c r="A26" i="4"/>
  <c r="B26" i="4"/>
  <c r="C26" i="4"/>
  <c r="D26" i="4"/>
  <c r="E26" i="4"/>
  <c r="G26" i="4"/>
  <c r="H26" i="4"/>
  <c r="I26" i="4"/>
  <c r="J26" i="4"/>
  <c r="K26" i="4"/>
  <c r="L26" i="4"/>
  <c r="A27" i="4"/>
  <c r="B27" i="4"/>
  <c r="C27" i="4"/>
  <c r="D27" i="4"/>
  <c r="E27" i="4"/>
  <c r="G27" i="4"/>
  <c r="H27" i="4"/>
  <c r="I27" i="4"/>
  <c r="J27" i="4"/>
  <c r="K27" i="4"/>
  <c r="L27" i="4"/>
  <c r="A28" i="4"/>
  <c r="B28" i="4"/>
  <c r="C28" i="4"/>
  <c r="D28" i="4"/>
  <c r="E28" i="4"/>
  <c r="G28" i="4"/>
  <c r="H28" i="4"/>
  <c r="I28" i="4"/>
  <c r="J28" i="4"/>
  <c r="K28" i="4"/>
  <c r="L28" i="4"/>
  <c r="A29" i="4"/>
  <c r="B29" i="4"/>
  <c r="C29" i="4"/>
  <c r="D29" i="4"/>
  <c r="E29" i="4"/>
  <c r="G29" i="4"/>
  <c r="H29" i="4"/>
  <c r="I29" i="4"/>
  <c r="J29" i="4"/>
  <c r="K29" i="4"/>
  <c r="L29" i="4"/>
  <c r="A30" i="4"/>
  <c r="B30" i="4"/>
  <c r="C30" i="4"/>
  <c r="D30" i="4"/>
  <c r="E30" i="4"/>
  <c r="G30" i="4"/>
  <c r="H30" i="4"/>
  <c r="I30" i="4"/>
  <c r="J30" i="4"/>
  <c r="K30" i="4"/>
  <c r="L30" i="4"/>
  <c r="A31" i="4"/>
  <c r="B31" i="4"/>
  <c r="C31" i="4"/>
  <c r="D31" i="4"/>
  <c r="E31" i="4"/>
  <c r="G31" i="4"/>
  <c r="H31" i="4"/>
  <c r="I31" i="4"/>
  <c r="J31" i="4"/>
  <c r="K31" i="4"/>
  <c r="L31" i="4"/>
  <c r="A32" i="4"/>
  <c r="B32" i="4"/>
  <c r="C32" i="4"/>
  <c r="D32" i="4"/>
  <c r="E32" i="4"/>
  <c r="G32" i="4"/>
  <c r="H32" i="4"/>
  <c r="I32" i="4"/>
  <c r="J32" i="4"/>
  <c r="K32" i="4"/>
  <c r="L32" i="4"/>
  <c r="A33" i="4"/>
  <c r="B33" i="4"/>
  <c r="C33" i="4"/>
  <c r="D33" i="4"/>
  <c r="E33" i="4"/>
  <c r="G33" i="4"/>
  <c r="H33" i="4"/>
  <c r="I33" i="4"/>
  <c r="J33" i="4"/>
  <c r="K33" i="4"/>
  <c r="L33" i="4"/>
  <c r="A34" i="4"/>
  <c r="B34" i="4"/>
  <c r="C34" i="4"/>
  <c r="D34" i="4"/>
  <c r="E34" i="4"/>
  <c r="G34" i="4"/>
  <c r="H34" i="4"/>
  <c r="I34" i="4"/>
  <c r="J34" i="4"/>
  <c r="K34" i="4"/>
  <c r="L34" i="4"/>
  <c r="A35" i="4"/>
  <c r="B35" i="4"/>
  <c r="C35" i="4"/>
  <c r="D35" i="4"/>
  <c r="E35" i="4"/>
  <c r="G35" i="4"/>
  <c r="H35" i="4"/>
  <c r="I35" i="4"/>
  <c r="J35" i="4"/>
  <c r="K35" i="4"/>
  <c r="L35" i="4"/>
  <c r="A36" i="4"/>
  <c r="B36" i="4"/>
  <c r="C36" i="4"/>
  <c r="D36" i="4"/>
  <c r="E36" i="4"/>
  <c r="G36" i="4"/>
  <c r="H36" i="4"/>
  <c r="I36" i="4"/>
  <c r="J36" i="4"/>
  <c r="K36" i="4"/>
  <c r="L36" i="4"/>
  <c r="A37" i="4"/>
  <c r="B37" i="4"/>
  <c r="C37" i="4"/>
  <c r="D37" i="4"/>
  <c r="E37" i="4"/>
  <c r="G37" i="4"/>
  <c r="H37" i="4"/>
  <c r="I37" i="4"/>
  <c r="J37" i="4"/>
  <c r="K37" i="4"/>
  <c r="L37" i="4"/>
  <c r="A38" i="4"/>
  <c r="B38" i="4"/>
  <c r="C38" i="4"/>
  <c r="D38" i="4"/>
  <c r="E38" i="4"/>
  <c r="G38" i="4"/>
  <c r="H38" i="4"/>
  <c r="I38" i="4"/>
  <c r="J38" i="4"/>
  <c r="K38" i="4"/>
  <c r="L38" i="4"/>
  <c r="A39" i="4"/>
  <c r="B39" i="4"/>
  <c r="C39" i="4"/>
  <c r="D39" i="4"/>
  <c r="E39" i="4"/>
  <c r="G39" i="4"/>
  <c r="H39" i="4"/>
  <c r="I39" i="4"/>
  <c r="J39" i="4"/>
  <c r="K39" i="4"/>
  <c r="L39" i="4"/>
  <c r="A40" i="4"/>
  <c r="B40" i="4"/>
  <c r="C40" i="4"/>
  <c r="D40" i="4"/>
  <c r="E40" i="4"/>
  <c r="G40" i="4"/>
  <c r="H40" i="4"/>
  <c r="I40" i="4"/>
  <c r="J40" i="4"/>
  <c r="K40" i="4"/>
  <c r="L40" i="4"/>
  <c r="A41" i="4"/>
  <c r="B41" i="4"/>
  <c r="C41" i="4"/>
  <c r="D41" i="4"/>
  <c r="E41" i="4"/>
  <c r="G41" i="4"/>
  <c r="H41" i="4"/>
  <c r="I41" i="4"/>
  <c r="J41" i="4"/>
  <c r="K41" i="4"/>
  <c r="L41" i="4"/>
  <c r="A42" i="4"/>
  <c r="B42" i="4"/>
  <c r="C42" i="4"/>
  <c r="D42" i="4"/>
  <c r="E42" i="4"/>
  <c r="G42" i="4"/>
  <c r="H42" i="4"/>
  <c r="I42" i="4"/>
  <c r="J42" i="4"/>
  <c r="K42" i="4"/>
  <c r="L42" i="4"/>
  <c r="A43" i="4"/>
  <c r="B43" i="4"/>
  <c r="C43" i="4"/>
  <c r="D43" i="4"/>
  <c r="E43" i="4"/>
  <c r="G43" i="4"/>
  <c r="H43" i="4"/>
  <c r="I43" i="4"/>
  <c r="J43" i="4"/>
  <c r="K43" i="4"/>
  <c r="L43" i="4"/>
  <c r="A44" i="4"/>
  <c r="B44" i="4"/>
  <c r="C44" i="4"/>
  <c r="D44" i="4"/>
  <c r="E44" i="4"/>
  <c r="G44" i="4"/>
  <c r="H44" i="4"/>
  <c r="I44" i="4"/>
  <c r="J44" i="4"/>
  <c r="K44" i="4"/>
  <c r="L44" i="4"/>
  <c r="A45" i="4"/>
  <c r="B45" i="4"/>
  <c r="C45" i="4"/>
  <c r="D45" i="4"/>
  <c r="E45" i="4"/>
  <c r="G45" i="4"/>
  <c r="H45" i="4"/>
  <c r="I45" i="4"/>
  <c r="J45" i="4"/>
  <c r="K45" i="4"/>
  <c r="L45" i="4"/>
  <c r="K20" i="4"/>
  <c r="K7" i="4"/>
  <c r="L7" i="4"/>
  <c r="K8" i="4"/>
  <c r="L8" i="4"/>
  <c r="K9" i="4"/>
  <c r="L9" i="4"/>
  <c r="K10" i="4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L20" i="4"/>
  <c r="K21" i="4"/>
  <c r="L21" i="4"/>
  <c r="K22" i="4"/>
  <c r="L22" i="4"/>
  <c r="K6" i="4"/>
  <c r="L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6" i="4"/>
  <c r="J20" i="1"/>
  <c r="K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6" i="1"/>
  <c r="K36" i="1"/>
  <c r="J37" i="1"/>
  <c r="K37" i="1"/>
  <c r="J38" i="1"/>
  <c r="K38" i="1"/>
  <c r="J39" i="1"/>
  <c r="K39" i="1"/>
  <c r="J40" i="1"/>
  <c r="K40" i="1"/>
  <c r="J41" i="1"/>
  <c r="K41" i="1"/>
  <c r="J42" i="1"/>
  <c r="K42" i="1"/>
  <c r="J43" i="1"/>
  <c r="K43" i="1"/>
  <c r="J44" i="1"/>
  <c r="K44" i="1"/>
  <c r="J45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J8" i="1"/>
  <c r="J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8" i="1"/>
  <c r="E9" i="1"/>
  <c r="E10" i="1"/>
  <c r="E11" i="1"/>
  <c r="E12" i="1"/>
  <c r="E13" i="1"/>
  <c r="E14" i="1"/>
  <c r="E15" i="1"/>
  <c r="E16" i="1"/>
  <c r="E17" i="1"/>
  <c r="E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7" i="1"/>
  <c r="L6" i="1"/>
  <c r="K7" i="1"/>
  <c r="K8" i="1"/>
  <c r="K19" i="1"/>
  <c r="J6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8" i="1"/>
  <c r="G9" i="1"/>
  <c r="G10" i="1"/>
  <c r="G11" i="1"/>
  <c r="G12" i="1"/>
  <c r="G7" i="1"/>
  <c r="G6" i="1"/>
  <c r="E6" i="1"/>
  <c r="AC6" i="1"/>
  <c r="D7" i="1"/>
  <c r="A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A6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G22" i="3"/>
  <c r="G23" i="3"/>
  <c r="E15" i="3"/>
  <c r="K6" i="1"/>
  <c r="E18" i="3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T35" i="1"/>
  <c r="AU4" i="1"/>
  <c r="AU36" i="1"/>
  <c r="AU35" i="1"/>
  <c r="AU32" i="1"/>
  <c r="AU33" i="1"/>
  <c r="AU34" i="1"/>
  <c r="AT33" i="1"/>
  <c r="AT34" i="1"/>
  <c r="AS34" i="1"/>
  <c r="AR33" i="1"/>
  <c r="AT32" i="1"/>
  <c r="AS33" i="1"/>
  <c r="AS32" i="1"/>
  <c r="AR32" i="1"/>
  <c r="AR31" i="1"/>
  <c r="AS31" i="1"/>
  <c r="AT31" i="1"/>
  <c r="AU31" i="1"/>
  <c r="AV4" i="1"/>
  <c r="AV31" i="1"/>
  <c r="AV32" i="1"/>
  <c r="AV33" i="1"/>
  <c r="AV34" i="1"/>
  <c r="AV35" i="1"/>
  <c r="AV36" i="1"/>
  <c r="AV37" i="1"/>
  <c r="AW4" i="1"/>
  <c r="AW38" i="1"/>
  <c r="AW37" i="1"/>
  <c r="AW36" i="1"/>
  <c r="AW35" i="1"/>
  <c r="AW34" i="1"/>
  <c r="AW33" i="1"/>
  <c r="AW32" i="1"/>
  <c r="AW31" i="1"/>
  <c r="AX4" i="1"/>
  <c r="AX33" i="1"/>
  <c r="AX34" i="1"/>
  <c r="AX35" i="1"/>
  <c r="AX36" i="1"/>
  <c r="AX37" i="1"/>
  <c r="AX38" i="1"/>
  <c r="AX39" i="1"/>
  <c r="AX40" i="1"/>
  <c r="AX32" i="1"/>
  <c r="AX31" i="1"/>
  <c r="AY4" i="1"/>
  <c r="AY31" i="1"/>
  <c r="AY32" i="1"/>
  <c r="AY33" i="1"/>
  <c r="AY34" i="1"/>
  <c r="AY35" i="1"/>
  <c r="AY36" i="1"/>
  <c r="AY37" i="1"/>
  <c r="AY38" i="1"/>
  <c r="AY39" i="1"/>
  <c r="AY40" i="1"/>
  <c r="AZ4" i="1"/>
  <c r="AZ41" i="1"/>
  <c r="AZ40" i="1"/>
  <c r="AZ39" i="1"/>
  <c r="AZ38" i="1"/>
  <c r="AZ37" i="1"/>
  <c r="AZ36" i="1"/>
  <c r="AZ35" i="1"/>
  <c r="AZ34" i="1"/>
  <c r="AZ33" i="1"/>
  <c r="AZ32" i="1"/>
  <c r="AZ31" i="1"/>
  <c r="BA4" i="1"/>
  <c r="BB4" i="1"/>
  <c r="BC4" i="1"/>
  <c r="BC33" i="1"/>
  <c r="BC32" i="1"/>
  <c r="BC31" i="1"/>
  <c r="BC30" i="1"/>
  <c r="BC34" i="1"/>
  <c r="BC35" i="1"/>
  <c r="BC36" i="1"/>
  <c r="BC37" i="1"/>
  <c r="BC38" i="1"/>
  <c r="BC39" i="1"/>
  <c r="BC40" i="1"/>
  <c r="BC41" i="1"/>
  <c r="BC42" i="1"/>
  <c r="BC43" i="1"/>
  <c r="BC44" i="1"/>
  <c r="BC45" i="1"/>
  <c r="BC7" i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2" i="1"/>
  <c r="BC23" i="1"/>
  <c r="BC24" i="1"/>
  <c r="BC25" i="1"/>
  <c r="BC26" i="1"/>
  <c r="BC27" i="1"/>
  <c r="BC28" i="1"/>
  <c r="BC29" i="1"/>
  <c r="BC6" i="1"/>
  <c r="BC4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6" i="1"/>
  <c r="BB45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19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6" i="1"/>
  <c r="BA44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42" i="1"/>
  <c r="AZ6" i="1"/>
  <c r="AZ43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41" i="1"/>
  <c r="AY6" i="1"/>
  <c r="AY42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6" i="1"/>
  <c r="AX41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9" i="1"/>
  <c r="AW6" i="1"/>
  <c r="AW40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8" i="1"/>
  <c r="AV6" i="1"/>
  <c r="AV39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7" i="1"/>
  <c r="AU6" i="1"/>
  <c r="AU38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6" i="1"/>
  <c r="AT6" i="1"/>
  <c r="AT37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5" i="1"/>
  <c r="AS6" i="1"/>
  <c r="AS3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4" i="1"/>
  <c r="AR6" i="1"/>
  <c r="AR35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6" i="1"/>
  <c r="AQ34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6" i="1"/>
  <c r="AP33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6" i="1"/>
  <c r="AO32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6" i="1"/>
  <c r="AN31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6" i="1"/>
  <c r="AM30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6" i="1"/>
  <c r="AL29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6" i="1"/>
  <c r="AK28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6" i="1"/>
  <c r="AJ27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6" i="1"/>
  <c r="AI2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6" i="1"/>
  <c r="AH25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6" i="1"/>
  <c r="AG24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6" i="1"/>
  <c r="AF23" i="1"/>
  <c r="C42" i="1"/>
  <c r="C43" i="1"/>
  <c r="C44" i="1"/>
  <c r="C45" i="1"/>
  <c r="K45" i="1"/>
  <c r="M4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H45" i="1"/>
  <c r="M44" i="1"/>
  <c r="H44" i="1"/>
  <c r="M43" i="1"/>
  <c r="H43" i="1"/>
  <c r="AE21" i="1"/>
  <c r="AE6" i="1"/>
  <c r="AD6" i="1"/>
  <c r="AE20" i="1"/>
  <c r="AD20" i="1"/>
  <c r="AE19" i="1"/>
  <c r="AD19" i="1"/>
  <c r="AE18" i="1"/>
  <c r="AD18" i="1"/>
  <c r="AE17" i="1"/>
  <c r="AD17" i="1"/>
  <c r="AE16" i="1"/>
  <c r="AD16" i="1"/>
  <c r="AE15" i="1"/>
  <c r="AD15" i="1"/>
  <c r="AE14" i="1"/>
  <c r="AD14" i="1"/>
  <c r="AE13" i="1"/>
  <c r="AD13" i="1"/>
  <c r="AE12" i="1"/>
  <c r="AD12" i="1"/>
  <c r="AE11" i="1"/>
  <c r="AD11" i="1"/>
  <c r="AE10" i="1"/>
  <c r="AD10" i="1"/>
  <c r="AE9" i="1"/>
  <c r="AD9" i="1"/>
  <c r="AE8" i="1"/>
  <c r="AD8" i="1"/>
  <c r="AE7" i="1"/>
  <c r="AD7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Z6" i="1"/>
  <c r="AB18" i="1"/>
  <c r="AB17" i="1"/>
  <c r="AB16" i="1"/>
  <c r="AB15" i="1"/>
  <c r="AB14" i="1"/>
  <c r="AB13" i="1"/>
  <c r="AB12" i="1"/>
  <c r="AB11" i="1"/>
  <c r="AB10" i="1"/>
  <c r="AB9" i="1"/>
  <c r="AB8" i="1"/>
  <c r="AB7" i="1"/>
  <c r="AE22" i="1"/>
  <c r="AD21" i="1"/>
  <c r="AC20" i="1"/>
  <c r="AB6" i="1"/>
  <c r="AB19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Z7" i="1"/>
  <c r="Z8" i="1"/>
  <c r="Z9" i="1"/>
  <c r="Z10" i="1"/>
  <c r="Z11" i="1"/>
  <c r="Z12" i="1"/>
  <c r="Z13" i="1"/>
  <c r="Z14" i="1"/>
  <c r="Z15" i="1"/>
  <c r="Z16" i="1"/>
  <c r="Z17" i="1"/>
  <c r="Y6" i="1"/>
  <c r="Y7" i="1"/>
  <c r="Y8" i="1"/>
  <c r="Y9" i="1"/>
  <c r="Y10" i="1"/>
  <c r="Y11" i="1"/>
  <c r="Y12" i="1"/>
  <c r="Y13" i="1"/>
  <c r="Y14" i="1"/>
  <c r="Y15" i="1"/>
  <c r="Y16" i="1"/>
  <c r="X6" i="1"/>
  <c r="X7" i="1"/>
  <c r="X8" i="1"/>
  <c r="X9" i="1"/>
  <c r="X10" i="1"/>
  <c r="X11" i="1"/>
  <c r="X12" i="1"/>
  <c r="X13" i="1"/>
  <c r="X14" i="1"/>
  <c r="X15" i="1"/>
  <c r="W6" i="1"/>
  <c r="W7" i="1"/>
  <c r="W8" i="1"/>
  <c r="W9" i="1"/>
  <c r="W10" i="1"/>
  <c r="W11" i="1"/>
  <c r="W12" i="1"/>
  <c r="W13" i="1"/>
  <c r="W14" i="1"/>
  <c r="V12" i="1"/>
  <c r="V11" i="1"/>
  <c r="V10" i="1"/>
  <c r="V9" i="1"/>
  <c r="V8" i="1"/>
  <c r="V7" i="1"/>
  <c r="U7" i="1"/>
  <c r="U8" i="1"/>
  <c r="U9" i="1"/>
  <c r="U10" i="1"/>
  <c r="U11" i="1"/>
  <c r="U6" i="1"/>
  <c r="U12" i="1"/>
  <c r="T6" i="1"/>
  <c r="T7" i="1"/>
  <c r="T8" i="1"/>
  <c r="T9" i="1"/>
  <c r="T10" i="1"/>
  <c r="T11" i="1"/>
  <c r="S6" i="1"/>
  <c r="S7" i="1"/>
  <c r="S8" i="1"/>
  <c r="S9" i="1"/>
  <c r="S10" i="1"/>
  <c r="Q6" i="1"/>
  <c r="Q7" i="1"/>
  <c r="Q8" i="1"/>
  <c r="R6" i="1"/>
  <c r="R7" i="1"/>
  <c r="R8" i="1"/>
  <c r="R9" i="1"/>
  <c r="V6" i="1"/>
  <c r="P6" i="1"/>
  <c r="O6" i="1"/>
  <c r="M42" i="1"/>
  <c r="BC2" i="1"/>
  <c r="BB2" i="1"/>
  <c r="BA2" i="1"/>
  <c r="AZ2" i="1"/>
  <c r="AY2" i="1"/>
  <c r="M41" i="1"/>
  <c r="AX2" i="1"/>
  <c r="M40" i="1"/>
  <c r="AW2" i="1"/>
  <c r="M39" i="1"/>
  <c r="AV2" i="1"/>
  <c r="M38" i="1"/>
  <c r="AU2" i="1"/>
  <c r="M37" i="1"/>
  <c r="AT2" i="1"/>
  <c r="M36" i="1"/>
  <c r="AS2" i="1"/>
  <c r="M35" i="1"/>
  <c r="AR2" i="1"/>
  <c r="M34" i="1"/>
  <c r="AQ2" i="1"/>
  <c r="M33" i="1"/>
  <c r="AP2" i="1"/>
  <c r="M32" i="1"/>
  <c r="AO2" i="1"/>
  <c r="M31" i="1"/>
  <c r="AN2" i="1"/>
  <c r="M30" i="1"/>
  <c r="AM2" i="1"/>
  <c r="M29" i="1"/>
  <c r="AL2" i="1"/>
  <c r="M28" i="1"/>
  <c r="AK2" i="1"/>
  <c r="M27" i="1"/>
  <c r="AJ2" i="1"/>
  <c r="M26" i="1"/>
  <c r="AI2" i="1"/>
  <c r="M25" i="1"/>
  <c r="AH2" i="1"/>
  <c r="M24" i="1"/>
  <c r="AG2" i="1"/>
  <c r="M23" i="1"/>
  <c r="AF2" i="1"/>
  <c r="M22" i="1"/>
  <c r="AE2" i="1"/>
  <c r="M21" i="1"/>
  <c r="AD2" i="1"/>
  <c r="M20" i="1"/>
  <c r="AC2" i="1"/>
  <c r="M19" i="1"/>
  <c r="AB2" i="1"/>
  <c r="M18" i="1"/>
  <c r="AA2" i="1"/>
  <c r="M17" i="1"/>
  <c r="Z2" i="1"/>
  <c r="M16" i="1"/>
  <c r="Y2" i="1"/>
  <c r="M15" i="1"/>
  <c r="X2" i="1"/>
  <c r="M14" i="1"/>
  <c r="W2" i="1"/>
  <c r="M13" i="1"/>
  <c r="V2" i="1"/>
  <c r="M12" i="1"/>
  <c r="U2" i="1"/>
  <c r="M11" i="1"/>
  <c r="T2" i="1"/>
  <c r="M10" i="1"/>
  <c r="S2" i="1"/>
  <c r="M9" i="1"/>
  <c r="R2" i="1"/>
  <c r="M8" i="1"/>
  <c r="Q2" i="1"/>
  <c r="M7" i="1"/>
  <c r="P2" i="1"/>
  <c r="M6" i="1"/>
  <c r="O2" i="1"/>
  <c r="P7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V13" i="1"/>
  <c r="AB5" i="4"/>
  <c r="AC5" i="4"/>
  <c r="AA5" i="4"/>
</calcChain>
</file>

<file path=xl/sharedStrings.xml><?xml version="1.0" encoding="utf-8"?>
<sst xmlns="http://schemas.openxmlformats.org/spreadsheetml/2006/main" count="44" uniqueCount="39">
  <si>
    <t>VIAGER</t>
  </si>
  <si>
    <t>SIMULATEUR ACHAT D'UN BIEN</t>
  </si>
  <si>
    <t>Age</t>
  </si>
  <si>
    <t>DIRECT</t>
  </si>
  <si>
    <t>Bouquet</t>
  </si>
  <si>
    <t>Taxe/enregistrement</t>
  </si>
  <si>
    <t>Indexation anuelle moyenne</t>
  </si>
  <si>
    <t>Pus-value moyenne anuelle</t>
  </si>
  <si>
    <t>Valeur d'achat</t>
  </si>
  <si>
    <t>Cout Total d'Achat</t>
  </si>
  <si>
    <t>Montant emprunter</t>
  </si>
  <si>
    <t>Duree de l'emprunt</t>
  </si>
  <si>
    <t>Cout d'Oportunite</t>
  </si>
  <si>
    <t>Indexation du loyer</t>
  </si>
  <si>
    <t>Taux de l'emprunt</t>
  </si>
  <si>
    <t>Vendeur 1:</t>
  </si>
  <si>
    <t>Vendeur 2:</t>
  </si>
  <si>
    <t>Probabilite deces vendeur 1</t>
  </si>
  <si>
    <t>Probabilite deces vendeur 2</t>
  </si>
  <si>
    <t>Annee</t>
  </si>
  <si>
    <t>Probabilite vie totale</t>
  </si>
  <si>
    <t>Montant débourse l'an X</t>
  </si>
  <si>
    <t>Total investit a l'an X</t>
  </si>
  <si>
    <t>Cout reel l'an X</t>
  </si>
  <si>
    <t>Cout total l'an X</t>
  </si>
  <si>
    <t>Valeur du bien</t>
  </si>
  <si>
    <t>Gain/Perte</t>
  </si>
  <si>
    <t>Gain/Perte % annualisé</t>
  </si>
  <si>
    <t>IMPRESSION</t>
  </si>
  <si>
    <t>Reel</t>
  </si>
  <si>
    <t>Gain/Perte % anualisé</t>
  </si>
  <si>
    <t>Sexe (H=1, F=2)</t>
  </si>
  <si>
    <t>rente anuelle</t>
  </si>
  <si>
    <t>Valeur estimee du bien</t>
  </si>
  <si>
    <t>inflation</t>
  </si>
  <si>
    <t>rembourserment anuel</t>
  </si>
  <si>
    <t>Capital immobiliser</t>
  </si>
  <si>
    <t>loyer annuel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</si>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</sst>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"/>
    <numFmt numFmtId="165" formatCode="0_ ;[Red]\-0\ "/>
    <numFmt numFmtId="166" formatCode="0.0%"/>
    <numFmt numFmtId="167" formatCode="#,##0_ ;[Red]\-#,##0\ "/>
    <numFmt numFmtId="168" formatCode="#,##0.0000_ ;[Red]\-#,##0.0000\ "/>
    <numFmt numFmtId="169" formatCode="#,##0;[Red]\(#,##0\);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  <font>
      <sz val="18"/>
      <color theme="1"/>
      <name val="Calibri"/>
      <scheme val="minor"/>
    </font>
    <font>
      <sz val="12"/>
      <color rgb="FF000000"/>
      <name val="Calibri"/>
      <family val="2"/>
      <scheme val="minor"/>
    </font>
    <font>
      <sz val="14"/>
      <color theme="1"/>
      <name val="Calibri"/>
      <scheme val="minor"/>
    </font>
    <font>
      <sz val="12"/>
      <color theme="3" tint="0.39997558519241921"/>
      <name val="Calibri"/>
      <family val="2"/>
      <scheme val="minor"/>
    </font>
    <font>
      <sz val="12"/>
      <color rgb="FF00B05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56FF5E"/>
        <bgColor indexed="64"/>
      </patternFill>
    </fill>
    <fill>
      <patternFill patternType="solid">
        <fgColor rgb="FFF78DF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9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0" fontId="0" fillId="0" borderId="0" xfId="0" applyAlignment="1"/>
    <xf numFmtId="0" fontId="0" fillId="0" borderId="0" xfId="0" applyFill="1"/>
    <xf numFmtId="10" fontId="0" fillId="0" borderId="0" xfId="0" applyNumberFormat="1"/>
    <xf numFmtId="165" fontId="0" fillId="0" borderId="0" xfId="0" applyNumberFormat="1"/>
    <xf numFmtId="10" fontId="0" fillId="0" borderId="0" xfId="0" applyNumberFormat="1" applyAlignment="1"/>
    <xf numFmtId="166" fontId="0" fillId="0" borderId="0" xfId="0" applyNumberFormat="1"/>
    <xf numFmtId="10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5" fillId="4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7" fillId="0" borderId="0" xfId="0" applyFont="1" applyAlignment="1"/>
    <xf numFmtId="164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0" fillId="7" borderId="0" xfId="0" applyFill="1"/>
    <xf numFmtId="0" fontId="0" fillId="7" borderId="0" xfId="0" applyFill="1" applyAlignment="1">
      <alignment horizontal="right"/>
    </xf>
    <xf numFmtId="166" fontId="0" fillId="7" borderId="0" xfId="0" applyNumberFormat="1" applyFill="1"/>
    <xf numFmtId="0" fontId="0" fillId="7" borderId="0" xfId="0" applyNumberFormat="1" applyFill="1"/>
    <xf numFmtId="9" fontId="0" fillId="7" borderId="0" xfId="161" applyFont="1" applyFill="1" applyAlignment="1">
      <alignment horizontal="right"/>
    </xf>
    <xf numFmtId="0" fontId="4" fillId="8" borderId="0" xfId="161" applyNumberFormat="1" applyFont="1" applyFill="1" applyAlignment="1">
      <alignment horizontal="right"/>
    </xf>
    <xf numFmtId="167" fontId="0" fillId="0" borderId="0" xfId="0" applyNumberFormat="1"/>
    <xf numFmtId="167" fontId="0" fillId="6" borderId="0" xfId="0" applyNumberFormat="1" applyFill="1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0" xfId="0" applyNumberFormat="1" applyAlignment="1"/>
    <xf numFmtId="167" fontId="0" fillId="0" borderId="0" xfId="0" applyNumberFormat="1" applyAlignment="1">
      <alignment horizontal="right"/>
    </xf>
    <xf numFmtId="168" fontId="0" fillId="0" borderId="0" xfId="0" applyNumberFormat="1"/>
    <xf numFmtId="0" fontId="0" fillId="8" borderId="0" xfId="0" applyFill="1" applyAlignment="1">
      <alignment horizontal="right"/>
    </xf>
    <xf numFmtId="0" fontId="0" fillId="8" borderId="0" xfId="0" applyFill="1"/>
    <xf numFmtId="10" fontId="0" fillId="0" borderId="0" xfId="161" applyNumberFormat="1" applyFont="1"/>
    <xf numFmtId="165" fontId="0" fillId="9" borderId="0" xfId="0" applyNumberFormat="1" applyFill="1"/>
    <xf numFmtId="10" fontId="0" fillId="9" borderId="0" xfId="161" applyNumberFormat="1" applyFont="1" applyFill="1"/>
    <xf numFmtId="3" fontId="0" fillId="0" borderId="0" xfId="0" applyNumberFormat="1"/>
    <xf numFmtId="0" fontId="8" fillId="9" borderId="0" xfId="0" applyFont="1" applyFill="1"/>
    <xf numFmtId="3" fontId="8" fillId="9" borderId="0" xfId="0" applyNumberFormat="1" applyFont="1" applyFill="1"/>
    <xf numFmtId="0" fontId="5" fillId="4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167" fontId="0" fillId="2" borderId="0" xfId="0" applyNumberFormat="1" applyFill="1" applyAlignment="1">
      <alignment horizontal="center"/>
    </xf>
    <xf numFmtId="167" fontId="0" fillId="5" borderId="0" xfId="0" applyNumberFormat="1" applyFill="1" applyAlignment="1">
      <alignment horizontal="center"/>
    </xf>
    <xf numFmtId="0" fontId="8" fillId="10" borderId="0" xfId="0" applyFont="1" applyFill="1"/>
    <xf numFmtId="10" fontId="8" fillId="10" borderId="0" xfId="161" applyNumberFormat="1" applyFont="1" applyFill="1"/>
    <xf numFmtId="169" fontId="8" fillId="9" borderId="0" xfId="0" applyNumberFormat="1" applyFont="1" applyFill="1"/>
    <xf numFmtId="169" fontId="8" fillId="10" borderId="0" xfId="0" applyNumberFormat="1" applyFont="1" applyFill="1"/>
    <xf numFmtId="3" fontId="9" fillId="0" borderId="0" xfId="0" applyNumberFormat="1" applyFont="1"/>
  </cellXfs>
  <cellStyles count="39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Normal" xfId="0" builtinId="0"/>
    <cellStyle name="Pourcentage" xfId="161" builtinId="5"/>
  </cellStyles>
  <dxfs count="1">
    <dxf>
      <font>
        <b/>
        <i val="0"/>
        <strike val="0"/>
        <color auto="1"/>
      </font>
      <fill>
        <patternFill patternType="solid">
          <fgColor indexed="64"/>
          <bgColor theme="4" tint="0.399975585192419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52</xdr:col>
      <xdr:colOff>279400</xdr:colOff>
      <xdr:row>1</xdr:row>
      <xdr:rowOff>9525</xdr:rowOff>
    </xdr:from>
    <xdr:to>
      <xdr:col>58</xdr:col>
      <xdr:colOff>508000</xdr:colOff>
      <xdr:row>21</xdr:row>
      <xdr:rowOff>123825</xdr:rowOff>
    </xdr:to>
    <xdr:sp macro="" textlink="">
      <xdr:nvSpPr>
        <xdr:cNvPr id="2" name="ZoneTexte 1"/>
        <xdr:cNvSpPr txBox="1"/>
      </xdr:nvSpPr>
      <xdr:spPr>
        <a:xfrm>
          <a:off x="8232775" y="209550"/>
          <a:ext cx="5257800" cy="411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Private Sub Worksheet_Calculate()</a:t>
          </a:r>
        </a:p>
        <a:p>
          <a:r>
            <a:rPr lang="fr-FR" sz="1100"/>
            <a:t>    CheckGoalSeek</a:t>
          </a:r>
        </a:p>
        <a:p>
          <a:r>
            <a:rPr lang="fr-FR" sz="1100"/>
            <a:t>End Sub</a:t>
          </a:r>
        </a:p>
        <a:p>
          <a:r>
            <a:rPr lang="fr-FR" sz="1100"/>
            <a:t>Private Sub CheckGoalSeek()</a:t>
          </a:r>
        </a:p>
        <a:p>
          <a:r>
            <a:rPr lang="fr-FR" sz="1100"/>
            <a:t>Static isWorking As Boolean</a:t>
          </a:r>
        </a:p>
        <a:p>
          <a:r>
            <a:rPr lang="fr-FR" sz="1100"/>
            <a:t>Dim GoalSeekCell As Range</a:t>
          </a:r>
        </a:p>
        <a:p>
          <a:r>
            <a:rPr lang="fr-FR" sz="1100"/>
            <a:t>Dim ByChangingCell As Range</a:t>
          </a:r>
        </a:p>
        <a:p>
          <a:r>
            <a:rPr lang="fr-FR" sz="1100"/>
            <a:t>Dim i As Integer</a:t>
          </a:r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With Feuil4</a:t>
          </a:r>
        </a:p>
        <a:p>
          <a:r>
            <a:rPr lang="fr-FR" sz="1100"/>
            <a:t>        For i = 15 To 52</a:t>
          </a:r>
        </a:p>
        <a:p>
          <a:r>
            <a:rPr lang="fr-FR" sz="1100"/>
            <a:t>            Set GoalSeekCell = .Cells(5, i)   ' égal à zéro</a:t>
          </a:r>
        </a:p>
        <a:p>
          <a:r>
            <a:rPr lang="fr-FR" sz="1100"/>
            <a:t>            Set ByChangingCell = .Cells(3, i) ' taux</a:t>
          </a:r>
        </a:p>
        <a:p>
          <a:r>
            <a:rPr lang="fr-FR" sz="1100"/>
            <a:t>            If Round(GoalSeekCell.Value, 6) &lt;&gt; 0 And Not isWorking Then</a:t>
          </a:r>
        </a:p>
        <a:p>
          <a:r>
            <a:rPr lang="fr-FR" sz="1100"/>
            <a:t>                isWorking = True</a:t>
          </a:r>
        </a:p>
        <a:p>
          <a:r>
            <a:rPr lang="fr-FR" sz="1100"/>
            <a:t>                ByChangingCell.Value = 0</a:t>
          </a:r>
        </a:p>
        <a:p>
          <a:r>
            <a:rPr lang="fr-FR" sz="1100"/>
            <a:t>                GoalSeekCell.GoalSeek Goal:=0, ChangingCell:=ByChangingCell</a:t>
          </a:r>
        </a:p>
        <a:p>
          <a:r>
            <a:rPr lang="fr-FR" sz="1100"/>
            <a:t>                isWorking = False</a:t>
          </a:r>
        </a:p>
        <a:p>
          <a:r>
            <a:rPr lang="fr-FR" sz="1100"/>
            <a:t>            End If</a:t>
          </a:r>
        </a:p>
        <a:p>
          <a:r>
            <a:rPr lang="fr-FR" sz="1100"/>
            <a:t>        Next</a:t>
          </a:r>
        </a:p>
        <a:p>
          <a:r>
            <a:rPr lang="fr-FR" sz="1100"/>
            <a:t>    End With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6"/>
  <sheetViews>
    <sheetView workbookViewId="0">
      <selection activeCell="B5" sqref="B5"/>
    </sheetView>
  </sheetViews>
  <sheetFormatPr baseColWidth="10" defaultRowHeight="15.75" x14ac:dyDescent="0.25"/>
  <cols>
    <col min="1" max="1" width="27.5" bestFit="1" customWidth="1"/>
    <col min="2" max="2" width="8.875" customWidth="1"/>
    <col min="3" max="3" width="12.375" customWidth="1"/>
    <col min="4" max="4" width="41.375" bestFit="1" customWidth="1"/>
    <col min="5" max="5" width="21.375" bestFit="1" customWidth="1"/>
    <col min="6" max="6" width="20.875" bestFit="1" customWidth="1"/>
    <col min="7" max="10" width="20.875" customWidth="1"/>
  </cols>
  <sheetData>
    <row r="1" spans="1:10" ht="23.25" x14ac:dyDescent="0.35">
      <c r="A1" s="38" t="s">
        <v>1</v>
      </c>
      <c r="B1" s="38"/>
      <c r="C1" s="38"/>
      <c r="D1" s="38"/>
      <c r="E1" s="38"/>
      <c r="F1" s="38"/>
      <c r="G1" s="12"/>
      <c r="H1" s="12"/>
      <c r="I1" s="12"/>
      <c r="J1" s="12"/>
    </row>
    <row r="2" spans="1:10" x14ac:dyDescent="0.25">
      <c r="A2" s="39" t="s">
        <v>0</v>
      </c>
      <c r="B2" s="39"/>
      <c r="C2" s="39"/>
      <c r="D2" s="39"/>
      <c r="E2" s="40" t="s">
        <v>3</v>
      </c>
      <c r="F2" s="40"/>
      <c r="G2" s="13"/>
      <c r="H2" s="13"/>
      <c r="I2" s="13"/>
      <c r="J2" s="13"/>
    </row>
    <row r="3" spans="1:10" x14ac:dyDescent="0.25">
      <c r="C3" s="5"/>
      <c r="D3" s="1"/>
      <c r="E3" s="1"/>
      <c r="F3" s="1"/>
    </row>
    <row r="4" spans="1:10" x14ac:dyDescent="0.25">
      <c r="A4" s="3" t="s">
        <v>15</v>
      </c>
      <c r="B4" s="3"/>
      <c r="C4" s="7"/>
      <c r="D4" s="1"/>
      <c r="E4" s="1"/>
      <c r="F4" s="1"/>
    </row>
    <row r="5" spans="1:10" x14ac:dyDescent="0.25">
      <c r="A5" t="s">
        <v>31</v>
      </c>
      <c r="B5" s="18">
        <v>2</v>
      </c>
      <c r="C5" s="5" t="s">
        <v>2</v>
      </c>
      <c r="D5" s="19">
        <v>72</v>
      </c>
      <c r="E5" s="1"/>
      <c r="F5" s="10"/>
    </row>
    <row r="6" spans="1:10" x14ac:dyDescent="0.25">
      <c r="A6" s="3" t="s">
        <v>16</v>
      </c>
      <c r="B6" s="4"/>
      <c r="C6" s="5"/>
      <c r="D6" s="17"/>
      <c r="E6" s="1"/>
      <c r="F6" s="10"/>
    </row>
    <row r="7" spans="1:10" x14ac:dyDescent="0.25">
      <c r="A7" t="s">
        <v>31</v>
      </c>
      <c r="B7" s="18"/>
      <c r="C7" s="5" t="s">
        <v>2</v>
      </c>
      <c r="D7" s="19"/>
      <c r="E7" s="1"/>
      <c r="F7" s="10"/>
    </row>
    <row r="8" spans="1:10" x14ac:dyDescent="0.25">
      <c r="C8" s="5"/>
      <c r="D8" s="1"/>
      <c r="E8" s="1"/>
      <c r="F8" s="10"/>
    </row>
    <row r="9" spans="1:10" x14ac:dyDescent="0.25">
      <c r="C9" s="5"/>
      <c r="D9" s="10" t="s">
        <v>33</v>
      </c>
      <c r="E9" s="19">
        <v>300000</v>
      </c>
      <c r="F9" s="10"/>
    </row>
    <row r="10" spans="1:10" x14ac:dyDescent="0.25">
      <c r="C10" s="5"/>
      <c r="D10" s="10" t="s">
        <v>7</v>
      </c>
      <c r="E10" s="22">
        <v>0.02</v>
      </c>
      <c r="F10" s="10"/>
    </row>
    <row r="11" spans="1:10" x14ac:dyDescent="0.25">
      <c r="C11" s="5"/>
      <c r="D11" s="10" t="s">
        <v>34</v>
      </c>
      <c r="E11" s="22">
        <v>0.02</v>
      </c>
      <c r="F11" s="10"/>
    </row>
    <row r="12" spans="1:10" x14ac:dyDescent="0.25">
      <c r="B12" s="8"/>
      <c r="C12" s="5"/>
      <c r="D12" s="10" t="s">
        <v>37</v>
      </c>
      <c r="E12" s="19"/>
      <c r="F12" s="10"/>
    </row>
    <row r="13" spans="1:10" x14ac:dyDescent="0.25">
      <c r="B13" s="8"/>
      <c r="C13" s="5"/>
      <c r="D13" t="s">
        <v>13</v>
      </c>
      <c r="E13" s="22">
        <v>0.02</v>
      </c>
      <c r="F13" s="10"/>
    </row>
    <row r="14" spans="1:10" x14ac:dyDescent="0.25">
      <c r="B14" s="8"/>
      <c r="C14" s="5"/>
      <c r="D14" s="10" t="s">
        <v>10</v>
      </c>
      <c r="E14" s="19">
        <v>0</v>
      </c>
      <c r="F14" s="10"/>
    </row>
    <row r="15" spans="1:10" x14ac:dyDescent="0.25">
      <c r="B15" s="8"/>
      <c r="C15" s="5"/>
      <c r="D15" t="s">
        <v>36</v>
      </c>
      <c r="E15" s="23">
        <f>(B24+B23+G23-E14)</f>
        <v>60800</v>
      </c>
      <c r="F15" s="10"/>
    </row>
    <row r="16" spans="1:10" x14ac:dyDescent="0.25">
      <c r="B16" s="8"/>
      <c r="C16" s="5"/>
      <c r="D16" s="10" t="s">
        <v>11</v>
      </c>
      <c r="E16" s="19">
        <v>0</v>
      </c>
      <c r="F16" s="10"/>
    </row>
    <row r="17" spans="1:7" x14ac:dyDescent="0.25">
      <c r="B17" s="8"/>
      <c r="C17" s="5"/>
      <c r="D17" s="10" t="s">
        <v>14</v>
      </c>
      <c r="E17" s="22">
        <v>0</v>
      </c>
      <c r="F17" s="10"/>
    </row>
    <row r="18" spans="1:7" x14ac:dyDescent="0.25">
      <c r="B18" s="8"/>
      <c r="C18" s="5"/>
      <c r="D18" s="10" t="s">
        <v>35</v>
      </c>
      <c r="E18" s="30">
        <f>((((E17+1)+E16)*E14)-E14)/2+E14</f>
        <v>0</v>
      </c>
      <c r="F18" s="10"/>
    </row>
    <row r="19" spans="1:7" x14ac:dyDescent="0.25">
      <c r="B19" s="8"/>
      <c r="C19" s="5"/>
      <c r="D19" s="3" t="s">
        <v>12</v>
      </c>
      <c r="E19" s="22">
        <v>0.02</v>
      </c>
      <c r="F19" s="10"/>
    </row>
    <row r="20" spans="1:7" x14ac:dyDescent="0.25">
      <c r="B20" s="8"/>
      <c r="C20" s="5"/>
      <c r="D20" s="10"/>
      <c r="E20" s="17"/>
      <c r="F20" s="10"/>
    </row>
    <row r="21" spans="1:7" x14ac:dyDescent="0.25">
      <c r="A21" t="s">
        <v>32</v>
      </c>
      <c r="B21" s="21">
        <v>8280</v>
      </c>
      <c r="C21" s="5"/>
      <c r="D21" s="1"/>
      <c r="E21" s="1"/>
      <c r="F21" s="11" t="s">
        <v>8</v>
      </c>
      <c r="G21" s="18">
        <v>0</v>
      </c>
    </row>
    <row r="22" spans="1:7" x14ac:dyDescent="0.25">
      <c r="A22" t="s">
        <v>6</v>
      </c>
      <c r="B22" s="20">
        <v>0.02</v>
      </c>
      <c r="C22" s="5"/>
      <c r="D22" s="1"/>
      <c r="E22" s="1"/>
      <c r="F22" s="11" t="s">
        <v>5</v>
      </c>
      <c r="G22" s="31">
        <f>14.5%*G21</f>
        <v>0</v>
      </c>
    </row>
    <row r="23" spans="1:7" x14ac:dyDescent="0.25">
      <c r="A23" t="s">
        <v>4</v>
      </c>
      <c r="B23" s="21">
        <v>60800</v>
      </c>
      <c r="C23" s="5"/>
      <c r="D23" s="1"/>
      <c r="E23" s="1"/>
      <c r="F23" s="11" t="s">
        <v>9</v>
      </c>
      <c r="G23" s="31">
        <f>G22+G21</f>
        <v>0</v>
      </c>
    </row>
    <row r="24" spans="1:7" x14ac:dyDescent="0.25">
      <c r="A24" t="s">
        <v>5</v>
      </c>
      <c r="B24" s="18"/>
      <c r="C24" s="5"/>
      <c r="D24" s="1"/>
      <c r="E24" s="1"/>
      <c r="F24" s="1"/>
    </row>
    <row r="25" spans="1:7" x14ac:dyDescent="0.25">
      <c r="C25" s="5"/>
      <c r="D25" s="1"/>
      <c r="E25" s="1"/>
      <c r="F25" s="3"/>
    </row>
    <row r="26" spans="1:7" x14ac:dyDescent="0.25">
      <c r="A26" s="8"/>
      <c r="B26" s="5"/>
      <c r="C26" s="1"/>
      <c r="D26" s="1"/>
      <c r="E26" s="1"/>
      <c r="F26" s="11"/>
    </row>
    <row r="27" spans="1:7" x14ac:dyDescent="0.25">
      <c r="B27" s="2"/>
      <c r="C27" s="5"/>
      <c r="D27" s="1"/>
      <c r="E27" s="1"/>
      <c r="F27" s="11"/>
    </row>
    <row r="28" spans="1:7" x14ac:dyDescent="0.25">
      <c r="B28" s="2"/>
      <c r="C28" s="5"/>
      <c r="D28" s="1"/>
      <c r="E28" s="1"/>
      <c r="F28" s="11"/>
    </row>
    <row r="29" spans="1:7" x14ac:dyDescent="0.25">
      <c r="B29" s="2"/>
      <c r="C29" s="5"/>
      <c r="D29" s="1"/>
      <c r="E29" s="1"/>
      <c r="F29" s="3"/>
    </row>
    <row r="30" spans="1:7" x14ac:dyDescent="0.25">
      <c r="B30" s="2"/>
      <c r="C30" s="5"/>
      <c r="D30" s="1"/>
      <c r="E30" s="1"/>
      <c r="F30" s="3"/>
    </row>
    <row r="31" spans="1:7" x14ac:dyDescent="0.25">
      <c r="B31" s="2"/>
      <c r="C31" s="5"/>
      <c r="D31" s="1"/>
      <c r="E31" s="1"/>
      <c r="F31" s="3"/>
    </row>
    <row r="32" spans="1:7" x14ac:dyDescent="0.25">
      <c r="C32" s="5"/>
      <c r="D32" s="1"/>
      <c r="E32" s="1"/>
      <c r="F32" s="3"/>
    </row>
    <row r="33" spans="3:6" x14ac:dyDescent="0.25">
      <c r="C33" s="5"/>
      <c r="D33" s="1"/>
      <c r="E33" s="1"/>
      <c r="F33" s="3"/>
    </row>
    <row r="34" spans="3:6" x14ac:dyDescent="0.25">
      <c r="C34" s="5"/>
      <c r="D34" s="1"/>
      <c r="E34" s="1"/>
      <c r="F34" s="3"/>
    </row>
    <row r="35" spans="3:6" x14ac:dyDescent="0.25">
      <c r="C35" s="5"/>
      <c r="D35" s="1"/>
      <c r="E35" s="1"/>
      <c r="F35" s="3"/>
    </row>
    <row r="36" spans="3:6" x14ac:dyDescent="0.25">
      <c r="F36" s="3"/>
    </row>
  </sheetData>
  <mergeCells count="3">
    <mergeCell ref="A1:F1"/>
    <mergeCell ref="A2:D2"/>
    <mergeCell ref="E2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F107"/>
  <sheetViews>
    <sheetView topLeftCell="Y5" workbookViewId="0">
      <selection activeCell="AI31" sqref="AI31"/>
    </sheetView>
  </sheetViews>
  <sheetFormatPr baseColWidth="10" defaultRowHeight="15.75" x14ac:dyDescent="0.25"/>
  <cols>
    <col min="1" max="1" width="27.5" style="24" customWidth="1"/>
    <col min="2" max="2" width="21.625" style="24" customWidth="1"/>
    <col min="3" max="3" width="20" style="9" bestFit="1" customWidth="1"/>
    <col min="4" max="4" width="21.375" style="26" bestFit="1" customWidth="1"/>
    <col min="5" max="9" width="20.875" style="24" customWidth="1"/>
    <col min="10" max="10" width="26.125" style="24" bestFit="1" customWidth="1"/>
    <col min="11" max="11" width="22.625" style="24" bestFit="1" customWidth="1"/>
    <col min="12" max="12" width="13.125" style="24" bestFit="1" customWidth="1"/>
    <col min="13" max="14" width="19.125" bestFit="1" customWidth="1"/>
    <col min="15" max="15" width="22.5" bestFit="1" customWidth="1"/>
    <col min="16" max="16" width="12.125" bestFit="1" customWidth="1"/>
    <col min="18" max="18" width="11.375" bestFit="1" customWidth="1"/>
  </cols>
  <sheetData>
    <row r="2" spans="1:55" x14ac:dyDescent="0.25">
      <c r="O2" s="6">
        <f>VLOOKUP(O4,$D$6:$M$42,10,2)</f>
        <v>239200</v>
      </c>
      <c r="P2" s="6">
        <f t="shared" ref="P2:BC2" si="0">VLOOKUP(P4,$D$6:$M$42,10,2)</f>
        <v>234488</v>
      </c>
      <c r="Q2" s="6">
        <f t="shared" si="0"/>
        <v>229467.52000000002</v>
      </c>
      <c r="R2" s="6">
        <f t="shared" si="0"/>
        <v>224123.82079999999</v>
      </c>
      <c r="S2" s="6">
        <f t="shared" si="0"/>
        <v>218441.525632</v>
      </c>
      <c r="T2" s="6">
        <f t="shared" si="0"/>
        <v>212404.59369728004</v>
      </c>
      <c r="U2" s="6">
        <f t="shared" si="0"/>
        <v>205996.29262597123</v>
      </c>
      <c r="V2" s="6">
        <f t="shared" si="0"/>
        <v>199199.16981542596</v>
      </c>
      <c r="W2" s="6">
        <f t="shared" si="0"/>
        <v>191995.02260214739</v>
      </c>
      <c r="X2" s="6">
        <f t="shared" si="0"/>
        <v>184364.86722021969</v>
      </c>
      <c r="Y2" s="6">
        <f t="shared" si="0"/>
        <v>176288.90649729461</v>
      </c>
      <c r="Z2" s="6">
        <f t="shared" si="0"/>
        <v>167746.49623721777</v>
      </c>
      <c r="AA2" s="6">
        <f t="shared" si="0"/>
        <v>158716.11023633866</v>
      </c>
      <c r="AB2" s="6">
        <f t="shared" si="0"/>
        <v>149175.30387841689</v>
      </c>
      <c r="AC2" s="33">
        <f t="shared" si="0"/>
        <v>139100.67625083082</v>
      </c>
      <c r="AD2" s="33">
        <f t="shared" si="0"/>
        <v>128467.83072248672</v>
      </c>
      <c r="AE2" s="6">
        <f t="shared" si="0"/>
        <v>117251.33392144146</v>
      </c>
      <c r="AF2" s="6">
        <f t="shared" si="0"/>
        <v>105424.6730477555</v>
      </c>
      <c r="AG2" s="6">
        <f t="shared" si="0"/>
        <v>92960.211454511154</v>
      </c>
      <c r="AH2" s="6">
        <f t="shared" si="0"/>
        <v>79829.142427233921</v>
      </c>
      <c r="AI2" s="6">
        <f t="shared" si="0"/>
        <v>66001.441089156549</v>
      </c>
      <c r="AJ2" s="6">
        <f t="shared" si="0"/>
        <v>51445.814356852672</v>
      </c>
      <c r="AK2" s="6">
        <f t="shared" si="0"/>
        <v>36129.648867739248</v>
      </c>
      <c r="AL2" s="6">
        <f t="shared" si="0"/>
        <v>20018.956797793508</v>
      </c>
      <c r="AM2" s="6">
        <f t="shared" si="0"/>
        <v>3078.3194845569087</v>
      </c>
      <c r="AN2" s="6">
        <f t="shared" si="0"/>
        <v>-14729.171232912166</v>
      </c>
      <c r="AO2" s="6">
        <f t="shared" si="0"/>
        <v>-33441.974049017008</v>
      </c>
      <c r="AP2" s="6">
        <f t="shared" si="0"/>
        <v>-53100.161697101896</v>
      </c>
      <c r="AQ2" s="6">
        <f t="shared" si="0"/>
        <v>-73745.487024832459</v>
      </c>
      <c r="AR2" s="6">
        <f t="shared" si="0"/>
        <v>-95421.451742869453</v>
      </c>
      <c r="AS2" s="6">
        <f t="shared" si="0"/>
        <v>-118173.3779543686</v>
      </c>
      <c r="AT2" s="6">
        <f t="shared" si="0"/>
        <v>-142048.48257716361</v>
      </c>
      <c r="AU2" s="6">
        <f t="shared" si="0"/>
        <v>-167095.95477496251</v>
      </c>
      <c r="AV2" s="6">
        <f t="shared" si="0"/>
        <v>-193367.03651856782</v>
      </c>
      <c r="AW2" s="6">
        <f t="shared" si="0"/>
        <v>-220915.10640296945</v>
      </c>
      <c r="AX2" s="6">
        <f t="shared" si="0"/>
        <v>-249795.7668512204</v>
      </c>
      <c r="AY2" s="6">
        <f t="shared" si="0"/>
        <v>-280066.93484124402</v>
      </c>
      <c r="AZ2" s="6">
        <f t="shared" si="0"/>
        <v>-280066.93484124402</v>
      </c>
      <c r="BA2" s="6">
        <f t="shared" si="0"/>
        <v>-280066.93484124402</v>
      </c>
      <c r="BB2" s="6">
        <f t="shared" si="0"/>
        <v>-280066.93484124402</v>
      </c>
      <c r="BC2" s="6">
        <f t="shared" si="0"/>
        <v>-280066.93484124402</v>
      </c>
    </row>
    <row r="3" spans="1:55" x14ac:dyDescent="0.25">
      <c r="D3" s="27"/>
      <c r="N3" s="3"/>
      <c r="O3" s="32">
        <v>0.17451027922340731</v>
      </c>
      <c r="P3" s="32">
        <v>0.17451027922340731</v>
      </c>
      <c r="Q3" s="32">
        <v>0.17451027922340731</v>
      </c>
      <c r="R3" s="32">
        <v>0.17451027922340731</v>
      </c>
      <c r="S3" s="32">
        <v>0.17451027922340731</v>
      </c>
      <c r="T3" s="32">
        <v>7.1475052574495518E-2</v>
      </c>
      <c r="U3" s="32">
        <v>0.12767561711393907</v>
      </c>
      <c r="V3" s="32">
        <v>9.5384917654194212E-2</v>
      </c>
      <c r="W3" s="32">
        <v>9.5384917654194212E-2</v>
      </c>
      <c r="X3" s="32">
        <v>9.5384917654194212E-2</v>
      </c>
      <c r="Y3" s="32">
        <v>9.5384917654194212E-2</v>
      </c>
      <c r="Z3" s="32">
        <v>9.5384917654194212E-2</v>
      </c>
      <c r="AA3" s="32">
        <v>9.5384917654194212E-2</v>
      </c>
      <c r="AB3" s="32">
        <v>9.5384917654194212E-2</v>
      </c>
      <c r="AC3" s="34">
        <v>5.2855907912176731E-2</v>
      </c>
      <c r="AD3" s="34">
        <v>4.4528891764612853E-2</v>
      </c>
      <c r="AE3" s="32">
        <v>9.5384917654194212E-2</v>
      </c>
      <c r="AF3" s="32">
        <v>9.5384917654194212E-2</v>
      </c>
      <c r="AG3" s="32">
        <v>9.5384917654194212E-2</v>
      </c>
      <c r="AH3" s="32">
        <v>9.5384917654194212E-2</v>
      </c>
      <c r="AI3" s="32">
        <v>-9.5567979661085167E-3</v>
      </c>
      <c r="AJ3" s="32">
        <v>9.5384917654194212E-2</v>
      </c>
      <c r="AK3" s="32">
        <v>9.5384917654194212E-2</v>
      </c>
      <c r="AL3" s="32">
        <v>9.5384917654194212E-2</v>
      </c>
      <c r="AM3" s="32">
        <v>9.5384917654194212E-2</v>
      </c>
      <c r="AN3" s="32">
        <v>9.5384917654194212E-2</v>
      </c>
      <c r="AO3" s="32">
        <v>9.5384917654194212E-2</v>
      </c>
      <c r="AP3" s="32">
        <v>9.5384917654194212E-2</v>
      </c>
      <c r="AQ3" s="32">
        <v>9.5384917654194212E-2</v>
      </c>
      <c r="AR3" s="32">
        <v>9.5384917654194212E-2</v>
      </c>
      <c r="AS3" s="32">
        <v>9.5384917654194212E-2</v>
      </c>
      <c r="AT3" s="32">
        <v>9.5384917654194212E-2</v>
      </c>
      <c r="AU3" s="32">
        <v>9.5384917654194212E-2</v>
      </c>
      <c r="AV3" s="32">
        <v>9.5384917654194212E-2</v>
      </c>
      <c r="AW3" s="32">
        <v>9.5384917654194212E-2</v>
      </c>
      <c r="AX3" s="32">
        <v>9.5384917654194212E-2</v>
      </c>
      <c r="AY3" s="32">
        <v>9.5384917654194212E-2</v>
      </c>
      <c r="AZ3" s="32">
        <v>9.5384917654194212E-2</v>
      </c>
      <c r="BA3" s="32">
        <v>9.5384917654194212E-2</v>
      </c>
      <c r="BB3" s="32">
        <v>9.5384917654194212E-2</v>
      </c>
      <c r="BC3" s="32">
        <v>9.5384917654194212E-2</v>
      </c>
    </row>
    <row r="4" spans="1:55" x14ac:dyDescent="0.25">
      <c r="A4" s="41"/>
      <c r="B4" s="41"/>
      <c r="C4" s="41"/>
      <c r="D4" s="41"/>
      <c r="E4" s="42" t="s">
        <v>28</v>
      </c>
      <c r="F4" s="42"/>
      <c r="G4" s="42"/>
      <c r="H4" s="42"/>
      <c r="I4" s="42"/>
      <c r="J4" s="25" t="s">
        <v>29</v>
      </c>
      <c r="K4" s="25"/>
      <c r="L4" s="25"/>
      <c r="M4" s="14"/>
      <c r="N4" s="14"/>
      <c r="O4" s="6">
        <v>0</v>
      </c>
      <c r="P4" s="6">
        <f>1</f>
        <v>1</v>
      </c>
      <c r="Q4" s="6">
        <f t="shared" ref="Q4:BC4" si="1">P4+1</f>
        <v>2</v>
      </c>
      <c r="R4" s="6">
        <f t="shared" si="1"/>
        <v>3</v>
      </c>
      <c r="S4" s="6">
        <f t="shared" si="1"/>
        <v>4</v>
      </c>
      <c r="T4" s="6">
        <f t="shared" si="1"/>
        <v>5</v>
      </c>
      <c r="U4" s="6">
        <f t="shared" si="1"/>
        <v>6</v>
      </c>
      <c r="V4" s="6">
        <f t="shared" si="1"/>
        <v>7</v>
      </c>
      <c r="W4" s="6">
        <f t="shared" si="1"/>
        <v>8</v>
      </c>
      <c r="X4" s="6">
        <f t="shared" si="1"/>
        <v>9</v>
      </c>
      <c r="Y4" s="6">
        <f t="shared" si="1"/>
        <v>10</v>
      </c>
      <c r="Z4" s="6">
        <f t="shared" si="1"/>
        <v>11</v>
      </c>
      <c r="AA4" s="6">
        <f t="shared" si="1"/>
        <v>12</v>
      </c>
      <c r="AB4" s="6">
        <f t="shared" si="1"/>
        <v>13</v>
      </c>
      <c r="AC4" s="33">
        <f t="shared" si="1"/>
        <v>14</v>
      </c>
      <c r="AD4" s="33">
        <f t="shared" si="1"/>
        <v>15</v>
      </c>
      <c r="AE4" s="6">
        <f t="shared" si="1"/>
        <v>16</v>
      </c>
      <c r="AF4" s="6">
        <f t="shared" si="1"/>
        <v>17</v>
      </c>
      <c r="AG4" s="6">
        <f t="shared" si="1"/>
        <v>18</v>
      </c>
      <c r="AH4" s="6">
        <f t="shared" si="1"/>
        <v>19</v>
      </c>
      <c r="AI4" s="6">
        <f t="shared" si="1"/>
        <v>20</v>
      </c>
      <c r="AJ4" s="6">
        <f t="shared" si="1"/>
        <v>21</v>
      </c>
      <c r="AK4" s="6">
        <f t="shared" si="1"/>
        <v>22</v>
      </c>
      <c r="AL4" s="6">
        <f t="shared" si="1"/>
        <v>23</v>
      </c>
      <c r="AM4" s="6">
        <f t="shared" si="1"/>
        <v>24</v>
      </c>
      <c r="AN4" s="6">
        <f t="shared" si="1"/>
        <v>25</v>
      </c>
      <c r="AO4" s="6">
        <f t="shared" si="1"/>
        <v>26</v>
      </c>
      <c r="AP4" s="6">
        <f t="shared" si="1"/>
        <v>27</v>
      </c>
      <c r="AQ4" s="6">
        <f t="shared" si="1"/>
        <v>28</v>
      </c>
      <c r="AR4" s="6">
        <f t="shared" si="1"/>
        <v>29</v>
      </c>
      <c r="AS4" s="6">
        <f t="shared" si="1"/>
        <v>30</v>
      </c>
      <c r="AT4" s="6">
        <f t="shared" si="1"/>
        <v>31</v>
      </c>
      <c r="AU4" s="6">
        <f t="shared" si="1"/>
        <v>32</v>
      </c>
      <c r="AV4" s="6">
        <f t="shared" si="1"/>
        <v>33</v>
      </c>
      <c r="AW4" s="6">
        <f t="shared" si="1"/>
        <v>34</v>
      </c>
      <c r="AX4" s="6">
        <f t="shared" si="1"/>
        <v>35</v>
      </c>
      <c r="AY4" s="6">
        <f t="shared" si="1"/>
        <v>36</v>
      </c>
      <c r="AZ4" s="6">
        <f t="shared" si="1"/>
        <v>37</v>
      </c>
      <c r="BA4" s="6">
        <f t="shared" si="1"/>
        <v>38</v>
      </c>
      <c r="BB4" s="6">
        <f t="shared" si="1"/>
        <v>39</v>
      </c>
      <c r="BC4" s="6">
        <f t="shared" si="1"/>
        <v>40</v>
      </c>
    </row>
    <row r="5" spans="1:55" x14ac:dyDescent="0.25">
      <c r="A5" s="24" t="s">
        <v>17</v>
      </c>
      <c r="B5" s="24" t="s">
        <v>18</v>
      </c>
      <c r="C5" s="5" t="s">
        <v>20</v>
      </c>
      <c r="D5" s="26" t="s">
        <v>19</v>
      </c>
      <c r="E5" s="27" t="s">
        <v>21</v>
      </c>
      <c r="F5" s="24" t="s">
        <v>22</v>
      </c>
      <c r="G5" s="24" t="s">
        <v>25</v>
      </c>
      <c r="H5" s="24" t="s">
        <v>26</v>
      </c>
      <c r="I5" s="24" t="s">
        <v>27</v>
      </c>
      <c r="J5" s="24" t="s">
        <v>23</v>
      </c>
      <c r="K5" s="24" t="s">
        <v>24</v>
      </c>
      <c r="L5" s="24" t="s">
        <v>25</v>
      </c>
      <c r="M5" t="s">
        <v>26</v>
      </c>
      <c r="N5" t="s">
        <v>30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</row>
    <row r="6" spans="1:55" x14ac:dyDescent="0.25">
      <c r="A6" s="29">
        <f>INDEX(Feuil2!$A$1:$B$130,Feuil3!$D$5+D6,Feuil3!$B$5)</f>
        <v>1.5321E-2</v>
      </c>
      <c r="B6" s="29">
        <f>INDEX(Feuil2!$A$1:$B$130,Feuil3!$D$7+D6,Feuil3!$B$7)</f>
        <v>0</v>
      </c>
      <c r="C6" s="5">
        <f>(1-A6)*(1-B6)</f>
        <v>0.98467899999999997</v>
      </c>
      <c r="D6" s="28">
        <v>0</v>
      </c>
      <c r="E6" s="27">
        <f>Capital_immobiliser</f>
        <v>60800</v>
      </c>
      <c r="F6" s="24">
        <f>E6</f>
        <v>60800</v>
      </c>
      <c r="G6" s="24">
        <f>Valeur_estimee_du_bien*(1+Pus_value_moyenne_anuelle)^Feuil1!D6</f>
        <v>300000</v>
      </c>
      <c r="H6" s="24">
        <f>G6-F6</f>
        <v>239200</v>
      </c>
      <c r="J6" s="28">
        <f>Capital_immobiliser</f>
        <v>60800</v>
      </c>
      <c r="K6" s="28">
        <f>J6</f>
        <v>60800</v>
      </c>
      <c r="L6" s="24">
        <f>Valeur_estimee_du_bien</f>
        <v>300000</v>
      </c>
      <c r="M6" s="24">
        <f>L6-K6</f>
        <v>239200</v>
      </c>
      <c r="O6" s="6">
        <f>($J6*(1+O$3)^((O4-$D6)))-$J6</f>
        <v>0</v>
      </c>
      <c r="P6" s="6">
        <f t="shared" ref="P6:AB6" si="2">($J6*(1+P$3)^((P$4-$D6)))-$J6</f>
        <v>10610.224976783153</v>
      </c>
      <c r="Q6" s="6">
        <f t="shared" si="2"/>
        <v>23072.043276887911</v>
      </c>
      <c r="R6" s="6">
        <f t="shared" si="2"/>
        <v>37708.576968175315</v>
      </c>
      <c r="S6" s="6">
        <f t="shared" si="2"/>
        <v>54899.336240792079</v>
      </c>
      <c r="T6" s="6">
        <f t="shared" si="2"/>
        <v>25064.549920927864</v>
      </c>
      <c r="U6" s="6">
        <f t="shared" si="2"/>
        <v>64228.413366116481</v>
      </c>
      <c r="V6" s="6">
        <f t="shared" si="2"/>
        <v>54245.828798079572</v>
      </c>
      <c r="W6" s="6">
        <f t="shared" si="2"/>
        <v>65219.465704442904</v>
      </c>
      <c r="X6" s="6">
        <f t="shared" si="2"/>
        <v>77239.822063486732</v>
      </c>
      <c r="Y6" s="6">
        <f t="shared" si="2"/>
        <v>90406.739124012005</v>
      </c>
      <c r="Z6" s="6">
        <f t="shared" si="2"/>
        <v>104829.58148411513</v>
      </c>
      <c r="AA6" s="6">
        <f t="shared" si="2"/>
        <v>120628.14547507605</v>
      </c>
      <c r="AB6" s="6">
        <f t="shared" si="2"/>
        <v>137933.65419136934</v>
      </c>
      <c r="AC6" s="33">
        <f>($J6*(1+AC$3)^((AC$4-$D6)))-$J6</f>
        <v>64245.687153983454</v>
      </c>
      <c r="AD6" s="33">
        <f t="shared" ref="AD6:BC6" si="3">($J6*(1+AD$3)^((AD$4-$D6)))-$J6</f>
        <v>56071.989185638478</v>
      </c>
      <c r="AE6" s="6">
        <f t="shared" si="3"/>
        <v>200399.107507126</v>
      </c>
      <c r="AF6" s="6">
        <f t="shared" si="3"/>
        <v>225313.56286804221</v>
      </c>
      <c r="AG6" s="6">
        <f t="shared" si="3"/>
        <v>252604.48150195851</v>
      </c>
      <c r="AH6" s="6">
        <f t="shared" si="3"/>
        <v>282498.5421624782</v>
      </c>
      <c r="AI6" s="6">
        <f t="shared" si="3"/>
        <v>-10624.109380998219</v>
      </c>
      <c r="AJ6" s="6">
        <f t="shared" si="3"/>
        <v>351112.97563631384</v>
      </c>
      <c r="AK6" s="6">
        <f t="shared" si="3"/>
        <v>390403.26089807769</v>
      </c>
      <c r="AL6" s="6">
        <f t="shared" si="3"/>
        <v>433441.24678414472</v>
      </c>
      <c r="AM6" s="6">
        <f t="shared" si="3"/>
        <v>480584.40740995656</v>
      </c>
      <c r="AN6" s="6">
        <f t="shared" si="3"/>
        <v>532224.31453001988</v>
      </c>
      <c r="AO6" s="6">
        <f t="shared" si="3"/>
        <v>588789.88993840071</v>
      </c>
      <c r="AP6" s="6">
        <f t="shared" si="3"/>
        <v>650750.96809917223</v>
      </c>
      <c r="AQ6" s="6">
        <f t="shared" si="3"/>
        <v>718622.1985980738</v>
      </c>
      <c r="AR6" s="6">
        <f t="shared" si="3"/>
        <v>792967.32082920196</v>
      </c>
      <c r="AS6" s="6">
        <f t="shared" si="3"/>
        <v>874403.84642233734</v>
      </c>
      <c r="AT6" s="6">
        <f t="shared" si="3"/>
        <v>963608.18830321764</v>
      </c>
      <c r="AU6" s="6">
        <f t="shared" si="3"/>
        <v>1061321.2789888021</v>
      </c>
      <c r="AV6" s="6">
        <f t="shared" si="3"/>
        <v>1168354.7247831679</v>
      </c>
      <c r="AW6" s="6">
        <f t="shared" si="3"/>
        <v>1285597.546990874</v>
      </c>
      <c r="AX6" s="6">
        <f t="shared" si="3"/>
        <v>1414023.5661404075</v>
      </c>
      <c r="AY6" s="6">
        <f t="shared" si="3"/>
        <v>1554699.4905511751</v>
      </c>
      <c r="AZ6" s="6">
        <f t="shared" si="3"/>
        <v>1708793.7764277912</v>
      </c>
      <c r="BA6" s="6">
        <f t="shared" si="3"/>
        <v>1877586.3330737306</v>
      </c>
      <c r="BB6" s="6">
        <f t="shared" si="3"/>
        <v>2062479.1538359835</v>
      </c>
      <c r="BC6" s="6">
        <f t="shared" si="3"/>
        <v>2265007.961081496</v>
      </c>
    </row>
    <row r="7" spans="1:55" x14ac:dyDescent="0.25">
      <c r="A7" s="29">
        <f>INDEX(Feuil2!$A$1:$B$130,Feuil3!$D$5+D7,Feuil3!$B$5)</f>
        <v>1.6313999999999999E-2</v>
      </c>
      <c r="B7" s="29">
        <f>INDEX(Feuil2!$A$1:$B$130,Feuil3!$D$7+D7,Feuil3!$B$7)</f>
        <v>0</v>
      </c>
      <c r="C7" s="5">
        <f>(C6*(1-A7)*(1-B7))</f>
        <v>0.96861494679399995</v>
      </c>
      <c r="D7" s="24">
        <f t="shared" ref="D7:D22" si="4">D6+1</f>
        <v>1</v>
      </c>
      <c r="E7" s="27">
        <f>rembourserment_anuel+rente_anuelle*(1+Indexation_anuelle_moyenne)^Feuil1!D6</f>
        <v>8280</v>
      </c>
      <c r="F7" s="24">
        <f t="shared" ref="F7:F42" si="5">F6+E7</f>
        <v>69080</v>
      </c>
      <c r="G7" s="24">
        <f>Valeur_estimee_du_bien*(1+Pus_value_moyenne_anuelle)^Feuil1!D7</f>
        <v>306000</v>
      </c>
      <c r="H7" s="24">
        <f t="shared" ref="H7:H42" si="6">G7-F7</f>
        <v>236920</v>
      </c>
      <c r="J7" s="28">
        <f>Feuil1!K6*(Cout_d_Oportunite+inflation)+rente_anuelle*(1+Indexation_anuelle_moyenne-inflation)^Feuil1!D6</f>
        <v>10712</v>
      </c>
      <c r="K7" s="28">
        <f>K6+J7</f>
        <v>71512</v>
      </c>
      <c r="L7" s="24">
        <f>Valeur_estimee_du_bien*(1+Pus_value_moyenne_anuelle)^Feuil1!D7</f>
        <v>306000</v>
      </c>
      <c r="M7" s="24">
        <f t="shared" ref="M7:M42" si="7">L7-K7</f>
        <v>234488</v>
      </c>
      <c r="O7" s="6"/>
      <c r="P7" s="6">
        <f>P6</f>
        <v>10610.224976783153</v>
      </c>
      <c r="Q7" s="6">
        <f>($J7*(1+Q$3)^((Q$4-$D7)))-$J7</f>
        <v>1869.3541110411388</v>
      </c>
      <c r="R7" s="6">
        <f>($J7*(1+R$3)^(($Q$4-$D7)))-$J7</f>
        <v>1869.3541110411388</v>
      </c>
      <c r="S7" s="6">
        <f t="shared" ref="S7:AC9" si="8">($J7*(1+S$3)^((S$4-$D7)))-$J7</f>
        <v>6643.6558632087836</v>
      </c>
      <c r="T7" s="6">
        <f t="shared" si="8"/>
        <v>3406.8335684225513</v>
      </c>
      <c r="U7" s="6">
        <f t="shared" si="8"/>
        <v>8822.0148957405472</v>
      </c>
      <c r="V7" s="6">
        <f t="shared" si="8"/>
        <v>7792.2337122394165</v>
      </c>
      <c r="W7" s="6">
        <f t="shared" si="8"/>
        <v>9557.2585211353362</v>
      </c>
      <c r="X7" s="6">
        <f t="shared" si="8"/>
        <v>11490.640076085401</v>
      </c>
      <c r="Y7" s="6">
        <f t="shared" si="8"/>
        <v>13608.437071448516</v>
      </c>
      <c r="Z7" s="6">
        <f t="shared" si="8"/>
        <v>15928.239958822644</v>
      </c>
      <c r="AA7" s="6">
        <f t="shared" si="8"/>
        <v>18469.317053582916</v>
      </c>
      <c r="AB7" s="6">
        <f t="shared" si="8"/>
        <v>21252.774577779848</v>
      </c>
      <c r="AC7" s="33">
        <f t="shared" si="8"/>
        <v>10213.062494670401</v>
      </c>
      <c r="AD7" s="33">
        <f t="shared" ref="AD7:AS33" si="9">($J7*(1+AD$3)^((AD$4-$D7)))-$J7</f>
        <v>9001.1925307740203</v>
      </c>
      <c r="AE7" s="6">
        <f t="shared" si="9"/>
        <v>31299.860675307595</v>
      </c>
      <c r="AF7" s="6">
        <f t="shared" si="9"/>
        <v>35307.158546321276</v>
      </c>
      <c r="AG7" s="6">
        <f t="shared" si="9"/>
        <v>39696.692194777439</v>
      </c>
      <c r="AH7" s="6">
        <f t="shared" si="9"/>
        <v>44504.921148831898</v>
      </c>
      <c r="AI7" s="6">
        <f t="shared" si="9"/>
        <v>-1786.501134431428</v>
      </c>
      <c r="AJ7" s="6">
        <f t="shared" si="9"/>
        <v>55541.023250900907</v>
      </c>
      <c r="AK7" s="6">
        <f t="shared" si="9"/>
        <v>61860.562418029498</v>
      </c>
      <c r="AL7" s="6">
        <f t="shared" si="9"/>
        <v>68782.890308227114</v>
      </c>
      <c r="AM7" s="6">
        <f t="shared" si="9"/>
        <v>76365.503874206552</v>
      </c>
      <c r="AN7" s="6">
        <f t="shared" si="9"/>
        <v>84671.384410780505</v>
      </c>
      <c r="AO7" s="6">
        <f t="shared" si="9"/>
        <v>93769.520678381145</v>
      </c>
      <c r="AP7" s="6">
        <f t="shared" si="9"/>
        <v>103735.4819246735</v>
      </c>
      <c r="AQ7" s="6">
        <f t="shared" si="9"/>
        <v>114652.04556378839</v>
      </c>
      <c r="AR7" s="6">
        <f t="shared" si="9"/>
        <v>126609.88472668696</v>
      </c>
      <c r="AS7" s="6">
        <f t="shared" si="9"/>
        <v>139708.3213934607</v>
      </c>
      <c r="AT7" s="6">
        <f t="shared" ref="AT7:BC20" si="10">($J7*(1+AT$3)^((AT$4-$D7)))-$J7</f>
        <v>154056.15136309338</v>
      </c>
      <c r="AU7" s="6">
        <f t="shared" si="10"/>
        <v>169772.54791289582</v>
      </c>
      <c r="AV7" s="6">
        <f t="shared" si="10"/>
        <v>186988.05165342183</v>
      </c>
      <c r="AW7" s="6">
        <f t="shared" si="10"/>
        <v>205845.65480061338</v>
      </c>
      <c r="AX7" s="6">
        <f t="shared" si="10"/>
        <v>226501.98887115531</v>
      </c>
      <c r="AY7" s="6">
        <f t="shared" si="10"/>
        <v>249128.62566605338</v>
      </c>
      <c r="AZ7" s="6">
        <f t="shared" si="10"/>
        <v>273913.50234842411</v>
      </c>
      <c r="BA7" s="6">
        <f t="shared" si="10"/>
        <v>301062.48245221219</v>
      </c>
      <c r="BB7" s="6">
        <f t="shared" si="10"/>
        <v>330801.06578759541</v>
      </c>
      <c r="BC7" s="6">
        <f t="shared" si="10"/>
        <v>363376.26144557656</v>
      </c>
    </row>
    <row r="8" spans="1:55" x14ac:dyDescent="0.25">
      <c r="A8" s="29">
        <f>INDEX(Feuil2!$A$1:$B$130,Feuil3!$D$5+D8,Feuil3!$B$5)</f>
        <v>1.6906000000000001E-2</v>
      </c>
      <c r="B8" s="29">
        <f>INDEX(Feuil2!$A$1:$B$130,Feuil3!$D$7+D8,Feuil3!$B$7)</f>
        <v>0</v>
      </c>
      <c r="C8" s="5">
        <f>(C7*(1-A8)*(1-B8))</f>
        <v>0.95223954250350062</v>
      </c>
      <c r="D8" s="24">
        <f t="shared" si="4"/>
        <v>2</v>
      </c>
      <c r="E8" s="27">
        <f>rembourserment_anuel+rente_anuelle*(1+Indexation_anuelle_moyenne)^Feuil1!D7</f>
        <v>8445.6</v>
      </c>
      <c r="F8" s="24">
        <f t="shared" si="5"/>
        <v>77525.600000000006</v>
      </c>
      <c r="G8" s="24">
        <f>Valeur_estimee_du_bien*(1+Pus_value_moyenne_anuelle)^Feuil1!D8</f>
        <v>312120</v>
      </c>
      <c r="H8" s="24">
        <f t="shared" si="6"/>
        <v>234594.4</v>
      </c>
      <c r="J8" s="28">
        <f>Feuil1!K7*(Cout_d_Oportunite+inflation)+rente_anuelle*(1+Indexation_anuelle_moyenne-inflation)^Feuil1!D7</f>
        <v>11140.48</v>
      </c>
      <c r="K8" s="28">
        <f>K7+J8</f>
        <v>82652.479999999996</v>
      </c>
      <c r="L8" s="24">
        <f>Valeur_estimee_du_bien*(1+Pus_value_moyenne_anuelle)^Feuil1!D8</f>
        <v>312120</v>
      </c>
      <c r="M8" s="24">
        <f t="shared" si="7"/>
        <v>229467.52000000002</v>
      </c>
      <c r="O8" s="6"/>
      <c r="P8" s="6"/>
      <c r="Q8" s="6">
        <f>SUM(Q$6:Q7)</f>
        <v>24941.39738792905</v>
      </c>
      <c r="R8" s="6">
        <f>($J8*(1+R$3)^((R$4-$D8)))-$J8</f>
        <v>1944.1282754827844</v>
      </c>
      <c r="S8" s="6">
        <f t="shared" si="8"/>
        <v>4227.5269191661882</v>
      </c>
      <c r="T8" s="6">
        <f t="shared" si="8"/>
        <v>2563.6066008763719</v>
      </c>
      <c r="U8" s="6">
        <f t="shared" si="8"/>
        <v>6874.7853682122914</v>
      </c>
      <c r="V8" s="6">
        <f t="shared" si="8"/>
        <v>6428.1415416783057</v>
      </c>
      <c r="W8" s="6">
        <f t="shared" si="8"/>
        <v>8103.9230607289937</v>
      </c>
      <c r="X8" s="6">
        <f t="shared" si="8"/>
        <v>9939.5488619807475</v>
      </c>
      <c r="Y8" s="6">
        <f t="shared" si="8"/>
        <v>11950.265679128817</v>
      </c>
      <c r="Z8" s="6">
        <f t="shared" si="8"/>
        <v>14152.774554306456</v>
      </c>
      <c r="AA8" s="6">
        <f t="shared" si="8"/>
        <v>16565.369557175549</v>
      </c>
      <c r="AB8" s="6">
        <f t="shared" si="8"/>
        <v>19208.089735726229</v>
      </c>
      <c r="AC8" s="33">
        <f t="shared" si="8"/>
        <v>9529.0768034676294</v>
      </c>
      <c r="AD8" s="33">
        <f t="shared" si="9"/>
        <v>8487.2396290565557</v>
      </c>
      <c r="AE8" s="6">
        <f t="shared" si="9"/>
        <v>28747.174465691005</v>
      </c>
      <c r="AF8" s="6">
        <f t="shared" si="9"/>
        <v>32551.855102319892</v>
      </c>
      <c r="AG8" s="6">
        <f t="shared" si="9"/>
        <v>36719.444888174126</v>
      </c>
      <c r="AH8" s="6">
        <f t="shared" si="9"/>
        <v>41284.55988256853</v>
      </c>
      <c r="AI8" s="6">
        <f t="shared" si="9"/>
        <v>-1768.3940478429158</v>
      </c>
      <c r="AJ8" s="6">
        <f t="shared" si="9"/>
        <v>51762.653930760614</v>
      </c>
      <c r="AK8" s="6">
        <f t="shared" si="9"/>
        <v>57762.664180936947</v>
      </c>
      <c r="AL8" s="6">
        <f t="shared" si="9"/>
        <v>64334.98491475069</v>
      </c>
      <c r="AM8" s="6">
        <f t="shared" si="9"/>
        <v>71534.205920556196</v>
      </c>
      <c r="AN8" s="6">
        <f t="shared" si="9"/>
        <v>79420.124029174811</v>
      </c>
      <c r="AO8" s="6">
        <f t="shared" si="9"/>
        <v>88058.239787211729</v>
      </c>
      <c r="AP8" s="6">
        <f t="shared" si="9"/>
        <v>97520.301505516385</v>
      </c>
      <c r="AQ8" s="6">
        <f t="shared" si="9"/>
        <v>107884.90120166044</v>
      </c>
      <c r="AR8" s="6">
        <f t="shared" si="9"/>
        <v>119238.12738633991</v>
      </c>
      <c r="AS8" s="6">
        <f t="shared" si="9"/>
        <v>131674.2801157544</v>
      </c>
      <c r="AT8" s="6">
        <f t="shared" si="10"/>
        <v>145296.65424919914</v>
      </c>
      <c r="AU8" s="6">
        <f t="shared" si="10"/>
        <v>160218.39741761709</v>
      </c>
      <c r="AV8" s="6">
        <f t="shared" si="10"/>
        <v>176563.44982941166</v>
      </c>
      <c r="AW8" s="6">
        <f t="shared" si="10"/>
        <v>194467.57371955868</v>
      </c>
      <c r="AX8" s="6">
        <f t="shared" si="10"/>
        <v>214079.48099263789</v>
      </c>
      <c r="AY8" s="6">
        <f t="shared" si="10"/>
        <v>235562.0684260015</v>
      </c>
      <c r="AZ8" s="6">
        <f t="shared" si="10"/>
        <v>259093.77069269549</v>
      </c>
      <c r="BA8" s="6">
        <f t="shared" si="10"/>
        <v>284870.04244236113</v>
      </c>
      <c r="BB8" s="6">
        <f t="shared" si="10"/>
        <v>313104.98175030068</v>
      </c>
      <c r="BC8" s="6">
        <f t="shared" si="10"/>
        <v>344033.10841909924</v>
      </c>
    </row>
    <row r="9" spans="1:55" x14ac:dyDescent="0.25">
      <c r="A9" s="29">
        <f>INDEX(Feuil2!$A$1:$B$130,Feuil3!$D$5+D9,Feuil3!$B$5)</f>
        <v>1.8651999999999998E-2</v>
      </c>
      <c r="B9" s="29">
        <f>INDEX(Feuil2!$A$1:$B$130,Feuil3!$D$7+D9,Feuil3!$B$7)</f>
        <v>0</v>
      </c>
      <c r="C9" s="5">
        <f>(C8*(1-A9)*(1-B9))</f>
        <v>0.93447837055672534</v>
      </c>
      <c r="D9" s="24">
        <f t="shared" si="4"/>
        <v>3</v>
      </c>
      <c r="E9" s="27">
        <f>rembourserment_anuel+rente_anuelle*(1+Indexation_anuelle_moyenne)^Feuil1!D8</f>
        <v>8614.5120000000006</v>
      </c>
      <c r="F9" s="24">
        <f t="shared" si="5"/>
        <v>86140.112000000008</v>
      </c>
      <c r="G9" s="24">
        <f>Valeur_estimee_du_bien*(1+Pus_value_moyenne_anuelle)^Feuil1!D9</f>
        <v>318362.39999999997</v>
      </c>
      <c r="H9" s="24">
        <f t="shared" si="6"/>
        <v>232222.28799999994</v>
      </c>
      <c r="J9" s="28">
        <f>Feuil1!K8*(Cout_d_Oportunite+inflation)+rente_anuelle*(1+Indexation_anuelle_moyenne-inflation)^Feuil1!D8</f>
        <v>11586.099200000001</v>
      </c>
      <c r="K9" s="28">
        <f>K8+J9</f>
        <v>94238.579199999993</v>
      </c>
      <c r="L9" s="24">
        <f>Valeur_estimee_du_bien*(1+Pus_value_moyenne_anuelle)^Feuil1!D9</f>
        <v>318362.39999999997</v>
      </c>
      <c r="M9" s="24">
        <f t="shared" si="7"/>
        <v>224123.82079999999</v>
      </c>
      <c r="O9" s="6"/>
      <c r="P9" s="6"/>
      <c r="Q9" s="6"/>
      <c r="R9" s="6">
        <f>SUM(R$6:R8)</f>
        <v>41522.059354699239</v>
      </c>
      <c r="S9" s="6">
        <f t="shared" si="8"/>
        <v>2021.8934065020949</v>
      </c>
      <c r="T9" s="6">
        <f t="shared" si="8"/>
        <v>1715.4238085541547</v>
      </c>
      <c r="U9" s="6">
        <f t="shared" si="8"/>
        <v>5028.4978513147435</v>
      </c>
      <c r="V9" s="6">
        <f t="shared" si="8"/>
        <v>5094.2166495866659</v>
      </c>
      <c r="W9" s="6">
        <f t="shared" si="8"/>
        <v>6685.2672033454401</v>
      </c>
      <c r="X9" s="6">
        <f t="shared" si="8"/>
        <v>8428.0799831581535</v>
      </c>
      <c r="Y9" s="6">
        <f t="shared" si="8"/>
        <v>10337.13081645998</v>
      </c>
      <c r="Z9" s="6">
        <f t="shared" si="8"/>
        <v>12428.27630629397</v>
      </c>
      <c r="AA9" s="6">
        <f t="shared" si="8"/>
        <v>14718.885536478716</v>
      </c>
      <c r="AB9" s="6">
        <f t="shared" si="8"/>
        <v>17227.984339462571</v>
      </c>
      <c r="AC9" s="33">
        <f t="shared" si="8"/>
        <v>8831.0717671400162</v>
      </c>
      <c r="AD9" s="33">
        <f t="shared" si="9"/>
        <v>7956.5181226608001</v>
      </c>
      <c r="AE9" s="6">
        <f t="shared" si="9"/>
        <v>26284.753297363499</v>
      </c>
      <c r="AF9" s="6">
        <f t="shared" si="9"/>
        <v>29897.061444318653</v>
      </c>
      <c r="AG9" s="6">
        <f t="shared" si="9"/>
        <v>33853.929306412698</v>
      </c>
      <c r="AH9" s="6">
        <f t="shared" si="9"/>
        <v>38188.222683701097</v>
      </c>
      <c r="AI9" s="6">
        <f t="shared" si="9"/>
        <v>-1745.0811888431726</v>
      </c>
      <c r="AJ9" s="6">
        <f t="shared" si="9"/>
        <v>48136.522714576582</v>
      </c>
      <c r="AK9" s="6">
        <f t="shared" si="9"/>
        <v>53833.16008799104</v>
      </c>
      <c r="AL9" s="6">
        <f t="shared" si="9"/>
        <v>60073.170748174438</v>
      </c>
      <c r="AM9" s="6">
        <f t="shared" si="9"/>
        <v>66908.38431134072</v>
      </c>
      <c r="AN9" s="6">
        <f t="shared" si="9"/>
        <v>74395.574157378447</v>
      </c>
      <c r="AO9" s="6">
        <f t="shared" si="9"/>
        <v>82596.92899034181</v>
      </c>
      <c r="AP9" s="6">
        <f t="shared" si="9"/>
        <v>91580.569378700209</v>
      </c>
      <c r="AQ9" s="6">
        <f t="shared" si="9"/>
        <v>101421.11356573705</v>
      </c>
      <c r="AR9" s="6">
        <f t="shared" si="9"/>
        <v>112200.29724972686</v>
      </c>
      <c r="AS9" s="6">
        <f t="shared" si="9"/>
        <v>124007.65248179351</v>
      </c>
      <c r="AT9" s="6">
        <f t="shared" si="10"/>
        <v>136941.25132038462</v>
      </c>
      <c r="AU9" s="6">
        <f t="shared" si="10"/>
        <v>151108.52041916712</v>
      </c>
      <c r="AV9" s="6">
        <f t="shared" si="10"/>
        <v>166627.13331432181</v>
      </c>
      <c r="AW9" s="6">
        <f t="shared" si="10"/>
        <v>183625.98782258815</v>
      </c>
      <c r="AX9" s="6">
        <f t="shared" si="10"/>
        <v>202246.27666834107</v>
      </c>
      <c r="AY9" s="6">
        <f t="shared" si="10"/>
        <v>222642.66023234345</v>
      </c>
      <c r="AZ9" s="6">
        <f t="shared" si="10"/>
        <v>244984.55116304159</v>
      </c>
      <c r="BA9" s="6">
        <f t="shared" si="10"/>
        <v>269457.52152040333</v>
      </c>
      <c r="BB9" s="6">
        <f t="shared" si="10"/>
        <v>296264.84414005553</v>
      </c>
      <c r="BC9" s="6">
        <f t="shared" si="10"/>
        <v>325629.18102031271</v>
      </c>
    </row>
    <row r="10" spans="1:55" x14ac:dyDescent="0.25">
      <c r="A10" s="29">
        <f>INDEX(Feuil2!$A$1:$B$130,Feuil3!$D$5+D10,Feuil3!$B$5)</f>
        <v>2.2492000000000002E-2</v>
      </c>
      <c r="B10" s="29">
        <f>INDEX(Feuil2!$A$1:$B$130,Feuil3!$D$7+D10,Feuil3!$B$7)</f>
        <v>0</v>
      </c>
      <c r="C10" s="5">
        <f>(C9*(1-A10)*(1-B10))</f>
        <v>0.91346008304616355</v>
      </c>
      <c r="D10" s="24">
        <f t="shared" si="4"/>
        <v>4</v>
      </c>
      <c r="E10" s="27">
        <f>rembourserment_anuel+rente_anuelle*(1+Indexation_anuelle_moyenne)^Feuil1!D9</f>
        <v>8786.8022399999991</v>
      </c>
      <c r="F10" s="24">
        <f t="shared" si="5"/>
        <v>94926.914240000013</v>
      </c>
      <c r="G10" s="24">
        <f>Valeur_estimee_du_bien*(1+Pus_value_moyenne_anuelle)^Feuil1!D10</f>
        <v>324729.64799999999</v>
      </c>
      <c r="H10" s="24">
        <f t="shared" si="6"/>
        <v>229802.73375999997</v>
      </c>
      <c r="J10" s="28">
        <f>Feuil1!K9*(Cout_d_Oportunite+inflation)+rente_anuelle*(1+Indexation_anuelle_moyenne-inflation)^Feuil1!D9</f>
        <v>12049.543168</v>
      </c>
      <c r="K10" s="28">
        <f>K9+J10</f>
        <v>106288.122368</v>
      </c>
      <c r="L10" s="24">
        <f>Valeur_estimee_du_bien*(1+Pus_value_moyenne_anuelle)^Feuil1!D10</f>
        <v>324729.64799999999</v>
      </c>
      <c r="M10" s="24">
        <f t="shared" si="7"/>
        <v>218441.525632</v>
      </c>
      <c r="O10" s="6"/>
      <c r="P10" s="6"/>
      <c r="Q10" s="6"/>
      <c r="R10" s="6"/>
      <c r="S10" s="6">
        <f>SUM(S$6:S9)</f>
        <v>67792.412429669144</v>
      </c>
      <c r="T10" s="6">
        <f t="shared" ref="T10:AC10" si="11">($J10*(1+T$3)^((T$4-$D10)))-$J10</f>
        <v>861.24173143145345</v>
      </c>
      <c r="U10" s="6">
        <f t="shared" si="11"/>
        <v>3273.2860846089643</v>
      </c>
      <c r="V10" s="6">
        <f t="shared" si="11"/>
        <v>3787.3815549736246</v>
      </c>
      <c r="W10" s="6">
        <f t="shared" si="11"/>
        <v>5297.9853155701312</v>
      </c>
      <c r="X10" s="6">
        <f t="shared" si="11"/>
        <v>6952.6778914792558</v>
      </c>
      <c r="Y10" s="6">
        <f t="shared" si="11"/>
        <v>8765.203182484478</v>
      </c>
      <c r="Z10" s="6">
        <f t="shared" si="11"/>
        <v>10750.61604911838</v>
      </c>
      <c r="AA10" s="6">
        <f t="shared" si="11"/>
        <v>12925.40735854573</v>
      </c>
      <c r="AB10" s="6">
        <f t="shared" si="11"/>
        <v>15307.640957937863</v>
      </c>
      <c r="AC10" s="33">
        <f t="shared" si="11"/>
        <v>8118.3237226674573</v>
      </c>
      <c r="AD10" s="33">
        <f t="shared" si="9"/>
        <v>7408.3408367512711</v>
      </c>
      <c r="AE10" s="6">
        <f t="shared" si="9"/>
        <v>23906.481022659751</v>
      </c>
      <c r="AF10" s="6">
        <f t="shared" si="9"/>
        <v>27336.143429258042</v>
      </c>
      <c r="AG10" s="6">
        <f t="shared" si="9"/>
        <v>31092.943902091396</v>
      </c>
      <c r="AH10" s="6">
        <f t="shared" si="9"/>
        <v>35208.086478669196</v>
      </c>
      <c r="AI10" s="6">
        <f t="shared" si="9"/>
        <v>-1716.1300953613463</v>
      </c>
      <c r="AJ10" s="6">
        <f t="shared" si="9"/>
        <v>44653.379968986133</v>
      </c>
      <c r="AK10" s="6">
        <f t="shared" si="9"/>
        <v>50061.983623159642</v>
      </c>
      <c r="AL10" s="6">
        <f t="shared" si="9"/>
        <v>55986.486491510674</v>
      </c>
      <c r="AM10" s="6">
        <f t="shared" si="9"/>
        <v>62476.097578101399</v>
      </c>
      <c r="AN10" s="6">
        <f t="shared" si="9"/>
        <v>69584.719683794334</v>
      </c>
      <c r="AO10" s="6">
        <f t="shared" si="9"/>
        <v>77371.397123673582</v>
      </c>
      <c r="AP10" s="6">
        <f t="shared" si="9"/>
        <v>85900.806149955475</v>
      </c>
      <c r="AQ10" s="6">
        <f t="shared" si="9"/>
        <v>95243.792153848204</v>
      </c>
      <c r="AR10" s="6">
        <f t="shared" si="9"/>
        <v>105477.95810836651</v>
      </c>
      <c r="AS10" s="6">
        <f t="shared" si="9"/>
        <v>116688.30913971593</v>
      </c>
      <c r="AT10" s="6">
        <f t="shared" si="10"/>
        <v>128967.95858106524</v>
      </c>
      <c r="AU10" s="6">
        <f t="shared" si="10"/>
        <v>142418.9013732</v>
      </c>
      <c r="AV10" s="6">
        <f t="shared" si="10"/>
        <v>157152.86123593379</v>
      </c>
      <c r="AW10" s="6">
        <f t="shared" si="10"/>
        <v>173292.21864689467</v>
      </c>
      <c r="AX10" s="6">
        <f t="shared" si="10"/>
        <v>190971.02733549167</v>
      </c>
      <c r="AY10" s="6">
        <f t="shared" si="10"/>
        <v>210336.1277350747</v>
      </c>
      <c r="AZ10" s="6">
        <f t="shared" si="10"/>
        <v>231548.36664163717</v>
      </c>
      <c r="BA10" s="6">
        <f t="shared" si="10"/>
        <v>254783.93320956326</v>
      </c>
      <c r="BB10" s="6">
        <f t="shared" si="10"/>
        <v>280235.82238121948</v>
      </c>
      <c r="BC10" s="6">
        <f t="shared" si="10"/>
        <v>308115.43790565775</v>
      </c>
    </row>
    <row r="11" spans="1:55" x14ac:dyDescent="0.25">
      <c r="A11" s="29">
        <f>INDEX(Feuil2!$A$1:$B$130,Feuil3!$D$5+D11,Feuil3!$B$5)</f>
        <v>2.5489999999999999E-2</v>
      </c>
      <c r="B11" s="29">
        <f>INDEX(Feuil2!$A$1:$B$130,Feuil3!$D$7+D11,Feuil3!$B$7)</f>
        <v>0</v>
      </c>
      <c r="C11" s="5">
        <f t="shared" ref="C11:C42" si="12">(C10*(1-A11)*(1-B11))</f>
        <v>0.89017598552931687</v>
      </c>
      <c r="D11" s="24">
        <f t="shared" si="4"/>
        <v>5</v>
      </c>
      <c r="E11" s="27">
        <f>rembourserment_anuel+rente_anuelle*(1+Indexation_anuelle_moyenne)^Feuil1!D10</f>
        <v>8962.538284799999</v>
      </c>
      <c r="F11" s="24">
        <f t="shared" si="5"/>
        <v>103889.45252480001</v>
      </c>
      <c r="G11" s="24">
        <f>Valeur_estimee_du_bien*(1+Pus_value_moyenne_anuelle)^Feuil1!D11</f>
        <v>331224.24096000002</v>
      </c>
      <c r="H11" s="24">
        <f t="shared" si="6"/>
        <v>227334.7884352</v>
      </c>
      <c r="J11" s="28">
        <f>Feuil1!K10*(Cout_d_Oportunite+inflation)+rente_anuelle*(1+Indexation_anuelle_moyenne-inflation)^Feuil1!D10</f>
        <v>12531.52489472</v>
      </c>
      <c r="K11" s="28">
        <f t="shared" ref="K11:K42" si="13">K10+J11</f>
        <v>118819.64726272</v>
      </c>
      <c r="L11" s="24">
        <f>Valeur_estimee_du_bien*(1+Pus_value_moyenne_anuelle)^Feuil1!D11</f>
        <v>331224.24096000002</v>
      </c>
      <c r="M11" s="24">
        <f t="shared" si="7"/>
        <v>212404.59369728004</v>
      </c>
      <c r="O11" s="6"/>
      <c r="P11" s="6"/>
      <c r="Q11" s="6"/>
      <c r="R11" s="6"/>
      <c r="S11" s="6"/>
      <c r="T11" s="6">
        <f>SUM(T$6:T10)</f>
        <v>33611.655630212401</v>
      </c>
      <c r="U11" s="6">
        <f t="shared" ref="U11:AC11" si="14">($J11*(1+U$3)^((U$4-$D11)))-$J11</f>
        <v>1599.9701743120659</v>
      </c>
      <c r="V11" s="6">
        <f t="shared" si="14"/>
        <v>2504.6522941758649</v>
      </c>
      <c r="W11" s="6">
        <f t="shared" si="14"/>
        <v>3938.8768171725696</v>
      </c>
      <c r="X11" s="6">
        <f t="shared" si="14"/>
        <v>5509.9047281929397</v>
      </c>
      <c r="Y11" s="6">
        <f t="shared" si="14"/>
        <v>7230.7850071384255</v>
      </c>
      <c r="Z11" s="6">
        <f t="shared" si="14"/>
        <v>9115.8113097838595</v>
      </c>
      <c r="AA11" s="6">
        <f t="shared" si="14"/>
        <v>11180.640691083112</v>
      </c>
      <c r="AB11" s="6">
        <f t="shared" si="14"/>
        <v>13442.423652887557</v>
      </c>
      <c r="AC11" s="33">
        <f t="shared" si="14"/>
        <v>7390.0820494694981</v>
      </c>
      <c r="AD11" s="33">
        <f t="shared" si="9"/>
        <v>6841.9931807394187</v>
      </c>
      <c r="AE11" s="6">
        <f t="shared" si="9"/>
        <v>21606.488652487948</v>
      </c>
      <c r="AF11" s="6">
        <f t="shared" si="9"/>
        <v>24862.740263566135</v>
      </c>
      <c r="AG11" s="6">
        <f t="shared" si="9"/>
        <v>28429.589166428363</v>
      </c>
      <c r="AH11" s="6">
        <f t="shared" si="9"/>
        <v>32336.66165817505</v>
      </c>
      <c r="AI11" s="6">
        <f t="shared" si="9"/>
        <v>-1681.0797874432046</v>
      </c>
      <c r="AJ11" s="6">
        <f t="shared" si="9"/>
        <v>41304.381654691104</v>
      </c>
      <c r="AK11" s="6">
        <f t="shared" si="9"/>
        <v>46439.515167745572</v>
      </c>
      <c r="AL11" s="6">
        <f t="shared" si="9"/>
        <v>52064.462968086031</v>
      </c>
      <c r="AM11" s="6">
        <f t="shared" si="9"/>
        <v>58225.945951171103</v>
      </c>
      <c r="AN11" s="6">
        <f t="shared" si="9"/>
        <v>64975.141481225466</v>
      </c>
      <c r="AO11" s="6">
        <f t="shared" si="9"/>
        <v>72368.108471146115</v>
      </c>
      <c r="AP11" s="6">
        <f t="shared" si="9"/>
        <v>80466.253008620522</v>
      </c>
      <c r="AQ11" s="6">
        <f t="shared" si="9"/>
        <v>89336.838395953702</v>
      </c>
      <c r="AR11" s="6">
        <f t="shared" si="9"/>
        <v>99053.543840002123</v>
      </c>
      <c r="AS11" s="6">
        <f t="shared" si="9"/>
        <v>109697.07643270117</v>
      </c>
      <c r="AT11" s="6">
        <f t="shared" si="10"/>
        <v>121355.84150530456</v>
      </c>
      <c r="AU11" s="6">
        <f t="shared" si="10"/>
        <v>134126.67692430786</v>
      </c>
      <c r="AV11" s="6">
        <f t="shared" si="10"/>
        <v>148115.65742812798</v>
      </c>
      <c r="AW11" s="6">
        <f t="shared" si="10"/>
        <v>163438.97568537114</v>
      </c>
      <c r="AX11" s="6">
        <f t="shared" si="10"/>
        <v>180223.90739277046</v>
      </c>
      <c r="AY11" s="6">
        <f t="shared" si="10"/>
        <v>198609.86842891132</v>
      </c>
      <c r="AZ11" s="6">
        <f t="shared" si="10"/>
        <v>218749.57284447769</v>
      </c>
      <c r="BA11" s="6">
        <f t="shared" si="10"/>
        <v>240810.30130730267</v>
      </c>
      <c r="BB11" s="6">
        <f t="shared" si="10"/>
        <v>264975.29053794575</v>
      </c>
      <c r="BC11" s="6">
        <f t="shared" si="10"/>
        <v>291445.25527646823</v>
      </c>
    </row>
    <row r="12" spans="1:55" x14ac:dyDescent="0.25">
      <c r="A12" s="29">
        <f>INDEX(Feuil2!$A$1:$B$130,Feuil3!$D$5+D12,Feuil3!$B$5)</f>
        <v>2.8931999999999999E-2</v>
      </c>
      <c r="B12" s="29">
        <f>INDEX(Feuil2!$A$1:$B$130,Feuil3!$D$7+D12,Feuil3!$B$7)</f>
        <v>0</v>
      </c>
      <c r="C12" s="5">
        <f t="shared" si="12"/>
        <v>0.86442141391598271</v>
      </c>
      <c r="D12" s="24">
        <f t="shared" si="4"/>
        <v>6</v>
      </c>
      <c r="E12" s="27">
        <f>rembourserment_anuel+rente_anuelle*(1+Indexation_anuelle_moyenne)^Feuil1!D11</f>
        <v>9141.7890504959996</v>
      </c>
      <c r="F12" s="24">
        <f t="shared" si="5"/>
        <v>113031.24157529601</v>
      </c>
      <c r="G12" s="24">
        <f>Valeur_estimee_du_bien*(1+Pus_value_moyenne_anuelle)^Feuil1!D12</f>
        <v>337848.72577920003</v>
      </c>
      <c r="H12" s="24">
        <f t="shared" si="6"/>
        <v>224817.48420390402</v>
      </c>
      <c r="J12" s="28">
        <f>Feuil1!K11*(Cout_d_Oportunite+inflation)+rente_anuelle*(1+Indexation_anuelle_moyenne-inflation)^Feuil1!D11</f>
        <v>13032.7858905088</v>
      </c>
      <c r="K12" s="28">
        <f t="shared" si="13"/>
        <v>131852.43315322881</v>
      </c>
      <c r="L12" s="24">
        <f>Valeur_estimee_du_bien*(1+Pus_value_moyenne_anuelle)^Feuil1!D12</f>
        <v>337848.72577920003</v>
      </c>
      <c r="M12" s="24">
        <f t="shared" si="7"/>
        <v>205996.29262597123</v>
      </c>
      <c r="O12" s="6"/>
      <c r="P12" s="6"/>
      <c r="Q12" s="6"/>
      <c r="R12" s="6"/>
      <c r="S12" s="6"/>
      <c r="T12" s="6"/>
      <c r="U12" s="6">
        <f>SUM(U$6:U11)</f>
        <v>89826.967740305088</v>
      </c>
      <c r="V12" s="6">
        <f t="shared" ref="V12:AC12" si="15">($J12*(1+V$3)^((V$4-$D12)))-$J12</f>
        <v>1243.1312089709245</v>
      </c>
      <c r="W12" s="6">
        <f t="shared" si="15"/>
        <v>2604.8383859428995</v>
      </c>
      <c r="X12" s="6">
        <f t="shared" si="15"/>
        <v>4096.431889859472</v>
      </c>
      <c r="Y12" s="6">
        <f t="shared" si="15"/>
        <v>5730.3009173206556</v>
      </c>
      <c r="Z12" s="6">
        <f t="shared" si="15"/>
        <v>7520.0164074239619</v>
      </c>
      <c r="AA12" s="6">
        <f t="shared" si="15"/>
        <v>9480.4437621752113</v>
      </c>
      <c r="AB12" s="6">
        <f t="shared" si="15"/>
        <v>11627.866318726439</v>
      </c>
      <c r="AC12" s="33">
        <f t="shared" si="15"/>
        <v>6645.5680668166642</v>
      </c>
      <c r="AD12" s="33">
        <f t="shared" si="9"/>
        <v>6256.7320513446466</v>
      </c>
      <c r="AE12" s="6">
        <f t="shared" si="9"/>
        <v>19379.139376025225</v>
      </c>
      <c r="AF12" s="6">
        <f t="shared" si="9"/>
        <v>22470.748198587469</v>
      </c>
      <c r="AG12" s="6">
        <f t="shared" si="9"/>
        <v>25857.249874108784</v>
      </c>
      <c r="AH12" s="6">
        <f t="shared" si="9"/>
        <v>29566.772733085498</v>
      </c>
      <c r="AI12" s="6">
        <f t="shared" si="9"/>
        <v>-1639.4390651733993</v>
      </c>
      <c r="AJ12" s="6">
        <f t="shared" si="9"/>
        <v>38081.066335328607</v>
      </c>
      <c r="AK12" s="6">
        <f t="shared" si="9"/>
        <v>42956.556920878749</v>
      </c>
      <c r="AL12" s="6">
        <f t="shared" si="9"/>
        <v>48297.095774455396</v>
      </c>
      <c r="AM12" s="6">
        <f t="shared" si="9"/>
        <v>54147.041486809474</v>
      </c>
      <c r="AN12" s="6">
        <f t="shared" si="9"/>
        <v>60554.983789217942</v>
      </c>
      <c r="AO12" s="6">
        <f t="shared" si="9"/>
        <v>67574.147140474466</v>
      </c>
      <c r="AP12" s="6">
        <f t="shared" si="9"/>
        <v>75262.83280999196</v>
      </c>
      <c r="AQ12" s="6">
        <f t="shared" si="9"/>
        <v>83684.90312896535</v>
      </c>
      <c r="AR12" s="6">
        <f t="shared" si="9"/>
        <v>92910.311931791832</v>
      </c>
      <c r="AS12" s="6">
        <f t="shared" si="9"/>
        <v>103015.68559360222</v>
      </c>
      <c r="AT12" s="6">
        <f t="shared" si="10"/>
        <v>114084.95949000923</v>
      </c>
      <c r="AU12" s="6">
        <f t="shared" si="10"/>
        <v>126210.07516551676</v>
      </c>
      <c r="AV12" s="6">
        <f t="shared" si="10"/>
        <v>139491.74400128017</v>
      </c>
      <c r="AW12" s="6">
        <f t="shared" si="10"/>
        <v>154040.2837252531</v>
      </c>
      <c r="AX12" s="6">
        <f t="shared" si="10"/>
        <v>169976.534712786</v>
      </c>
      <c r="AY12" s="6">
        <f t="shared" si="10"/>
        <v>187432.86368848127</v>
      </c>
      <c r="AZ12" s="6">
        <f t="shared" si="10"/>
        <v>206554.26316606777</v>
      </c>
      <c r="BA12" s="6">
        <f t="shared" si="10"/>
        <v>227499.55575825679</v>
      </c>
      <c r="BB12" s="6">
        <f t="shared" si="10"/>
        <v>250442.71335959475</v>
      </c>
      <c r="BC12" s="6">
        <f t="shared" si="10"/>
        <v>275574.30215946358</v>
      </c>
    </row>
    <row r="13" spans="1:55" x14ac:dyDescent="0.25">
      <c r="A13" s="29">
        <f>INDEX(Feuil2!$A$1:$B$130,Feuil3!$D$5+D13,Feuil3!$B$5)</f>
        <v>3.4714000000000002E-2</v>
      </c>
      <c r="B13" s="29">
        <f>INDEX(Feuil2!$A$1:$B$130,Feuil3!$D$7+D13,Feuil3!$B$7)</f>
        <v>0</v>
      </c>
      <c r="C13" s="5">
        <f t="shared" si="12"/>
        <v>0.83441388895330326</v>
      </c>
      <c r="D13" s="24">
        <f t="shared" si="4"/>
        <v>7</v>
      </c>
      <c r="E13" s="27">
        <f>rembourserment_anuel+rente_anuelle*(1+Indexation_anuelle_moyenne)^Feuil1!D12</f>
        <v>9324.6248315059202</v>
      </c>
      <c r="F13" s="24">
        <f t="shared" si="5"/>
        <v>122355.86640680193</v>
      </c>
      <c r="G13" s="24">
        <f>Valeur_estimee_du_bien*(1+Pus_value_moyenne_anuelle)^Feuil1!D13</f>
        <v>344605.70029478392</v>
      </c>
      <c r="H13" s="24">
        <f t="shared" si="6"/>
        <v>222249.83388798201</v>
      </c>
      <c r="J13" s="28">
        <f>Feuil1!K12*(Cout_d_Oportunite+inflation)+rente_anuelle*(1+Indexation_anuelle_moyenne-inflation)^Feuil1!D12</f>
        <v>13554.097326129151</v>
      </c>
      <c r="K13" s="28">
        <f t="shared" si="13"/>
        <v>145406.53047935796</v>
      </c>
      <c r="L13" s="24">
        <f>Valeur_estimee_du_bien*(1+Pus_value_moyenne_anuelle)^Feuil1!D13</f>
        <v>344605.70029478392</v>
      </c>
      <c r="M13" s="24">
        <f t="shared" si="7"/>
        <v>199199.16981542596</v>
      </c>
      <c r="O13" s="6"/>
      <c r="P13" s="6"/>
      <c r="Q13" s="6"/>
      <c r="R13" s="6"/>
      <c r="S13" s="6"/>
      <c r="T13" s="6"/>
      <c r="U13" s="6"/>
      <c r="V13" s="6">
        <f>SUM(V$6:V12)</f>
        <v>81095.58575970438</v>
      </c>
      <c r="W13" s="6">
        <f t="shared" ref="W13:AC13" si="16">($J13*(1+W$3)^((W$4-$D13)))-$J13</f>
        <v>1292.8564573297608</v>
      </c>
      <c r="X13" s="6">
        <f t="shared" si="16"/>
        <v>2709.031921380616</v>
      </c>
      <c r="Y13" s="6">
        <f t="shared" si="16"/>
        <v>4260.2891654538507</v>
      </c>
      <c r="Z13" s="6">
        <f t="shared" si="16"/>
        <v>5959.5129540134803</v>
      </c>
      <c r="AA13" s="6">
        <f t="shared" si="16"/>
        <v>7820.8170637209223</v>
      </c>
      <c r="AB13" s="6">
        <f t="shared" si="16"/>
        <v>9859.66151266222</v>
      </c>
      <c r="AC13" s="33">
        <f t="shared" si="16"/>
        <v>5883.9738874348623</v>
      </c>
      <c r="AD13" s="33">
        <f t="shared" si="9"/>
        <v>5651.7846917790666</v>
      </c>
      <c r="AE13" s="6">
        <f t="shared" si="9"/>
        <v>17219.014238509815</v>
      </c>
      <c r="AF13" s="6">
        <f t="shared" si="9"/>
        <v>20154.304951066231</v>
      </c>
      <c r="AG13" s="6">
        <f t="shared" si="9"/>
        <v>23369.578126530963</v>
      </c>
      <c r="AH13" s="6">
        <f t="shared" si="9"/>
        <v>26891.539869073138</v>
      </c>
      <c r="AI13" s="6">
        <f t="shared" si="9"/>
        <v>-1590.6847104268745</v>
      </c>
      <c r="AJ13" s="6">
        <f t="shared" si="9"/>
        <v>34975.33324948213</v>
      </c>
      <c r="AK13" s="6">
        <f t="shared" si="9"/>
        <v>39604.308988741745</v>
      </c>
      <c r="AL13" s="6">
        <f t="shared" si="9"/>
        <v>44674.819197713892</v>
      </c>
      <c r="AM13" s="6">
        <f t="shared" si="9"/>
        <v>50228.979605433611</v>
      </c>
      <c r="AN13" s="6">
        <f t="shared" si="9"/>
        <v>56312.923146281842</v>
      </c>
      <c r="AO13" s="6">
        <f t="shared" si="9"/>
        <v>62977.18314078667</v>
      </c>
      <c r="AP13" s="6">
        <f t="shared" si="9"/>
        <v>70277.113026093459</v>
      </c>
      <c r="AQ13" s="6">
        <f t="shared" si="9"/>
        <v>78273.346122391624</v>
      </c>
      <c r="AR13" s="6">
        <f t="shared" si="9"/>
        <v>87032.299254123951</v>
      </c>
      <c r="AS13" s="6">
        <f t="shared" si="9"/>
        <v>96626.724409063521</v>
      </c>
      <c r="AT13" s="6">
        <f t="shared" si="10"/>
        <v>107136.3130173463</v>
      </c>
      <c r="AU13" s="6">
        <f t="shared" si="10"/>
        <v>118648.35786960958</v>
      </c>
      <c r="AV13" s="6">
        <f t="shared" si="10"/>
        <v>131258.4781721374</v>
      </c>
      <c r="AW13" s="6">
        <f t="shared" si="10"/>
        <v>145071.41376133138</v>
      </c>
      <c r="AX13" s="6">
        <f t="shared" si="10"/>
        <v>160201.89507426322</v>
      </c>
      <c r="AY13" s="6">
        <f t="shared" si="10"/>
        <v>176775.59610129741</v>
      </c>
      <c r="AZ13" s="6">
        <f t="shared" si="10"/>
        <v>194930.1782360205</v>
      </c>
      <c r="BA13" s="6">
        <f t="shared" si="10"/>
        <v>214816.43369271047</v>
      </c>
      <c r="BB13" s="6">
        <f t="shared" si="10"/>
        <v>236599.53798858705</v>
      </c>
      <c r="BC13" s="6">
        <f t="shared" si="10"/>
        <v>260460.42189397855</v>
      </c>
    </row>
    <row r="14" spans="1:55" x14ac:dyDescent="0.25">
      <c r="A14" s="29">
        <f>INDEX(Feuil2!$A$1:$B$130,Feuil3!$D$5+D14,Feuil3!$B$5)</f>
        <v>3.8772000000000001E-2</v>
      </c>
      <c r="B14" s="29">
        <f>INDEX(Feuil2!$A$1:$B$130,Feuil3!$D$7+D14,Feuil3!$B$7)</f>
        <v>0</v>
      </c>
      <c r="C14" s="5">
        <f t="shared" si="12"/>
        <v>0.80206199365080577</v>
      </c>
      <c r="D14" s="24">
        <f t="shared" si="4"/>
        <v>8</v>
      </c>
      <c r="E14" s="27">
        <f>rembourserment_anuel+rente_anuelle*(1+Indexation_anuelle_moyenne)^Feuil1!D13</f>
        <v>9511.117328136037</v>
      </c>
      <c r="F14" s="24">
        <f t="shared" si="5"/>
        <v>131866.98373493797</v>
      </c>
      <c r="G14" s="24">
        <f>Valeur_estimee_du_bien*(1+Pus_value_moyenne_anuelle)^Feuil1!D14</f>
        <v>351497.81430067966</v>
      </c>
      <c r="H14" s="24">
        <f t="shared" si="6"/>
        <v>219630.83056574169</v>
      </c>
      <c r="J14" s="28">
        <f>Feuil1!K13*(Cout_d_Oportunite+inflation)+rente_anuelle*(1+Indexation_anuelle_moyenne-inflation)^Feuil1!D13</f>
        <v>14096.261219174317</v>
      </c>
      <c r="K14" s="28">
        <f t="shared" si="13"/>
        <v>159502.79169853227</v>
      </c>
      <c r="L14" s="24">
        <f>Valeur_estimee_du_bien*(1+Pus_value_moyenne_anuelle)^Feuil1!D14</f>
        <v>351497.81430067966</v>
      </c>
      <c r="M14" s="24">
        <f t="shared" si="7"/>
        <v>191995.02260214739</v>
      </c>
      <c r="O14" s="6"/>
      <c r="P14" s="6"/>
      <c r="Q14" s="6"/>
      <c r="R14" s="6"/>
      <c r="S14" s="6"/>
      <c r="T14" s="6"/>
      <c r="U14" s="6"/>
      <c r="V14" s="6"/>
      <c r="W14" s="6">
        <f>SUM(W$6:W13)</f>
        <v>102700.47146566804</v>
      </c>
      <c r="X14" s="6">
        <f t="shared" ref="X14:AC14" si="17">($J14*(1+X$3)^((X$4-$D14)))-$J14</f>
        <v>1344.5707156229528</v>
      </c>
      <c r="Y14" s="6">
        <f t="shared" si="17"/>
        <v>2817.3931982358408</v>
      </c>
      <c r="Z14" s="6">
        <f t="shared" si="17"/>
        <v>4430.700732072004</v>
      </c>
      <c r="AA14" s="6">
        <f t="shared" si="17"/>
        <v>6197.8934721740225</v>
      </c>
      <c r="AB14" s="6">
        <f t="shared" si="17"/>
        <v>8133.6497462697589</v>
      </c>
      <c r="AC14" s="33">
        <f t="shared" si="17"/>
        <v>5104.4612255468128</v>
      </c>
      <c r="AD14" s="33">
        <f t="shared" si="9"/>
        <v>5026.3475053010261</v>
      </c>
      <c r="AE14" s="6">
        <f t="shared" si="9"/>
        <v>15120.898439881708</v>
      </c>
      <c r="AF14" s="6">
        <f t="shared" si="9"/>
        <v>17907.77480805021</v>
      </c>
      <c r="AG14" s="6">
        <f t="shared" si="9"/>
        <v>20960.477149108883</v>
      </c>
      <c r="AH14" s="6">
        <f t="shared" si="9"/>
        <v>24304.361251592207</v>
      </c>
      <c r="AI14" s="6">
        <f t="shared" si="9"/>
        <v>-1534.2595871972189</v>
      </c>
      <c r="AJ14" s="6">
        <f t="shared" si="9"/>
        <v>31979.421388105271</v>
      </c>
      <c r="AK14" s="6">
        <f t="shared" si="9"/>
        <v>36374.346579461417</v>
      </c>
      <c r="AL14" s="6">
        <f t="shared" si="9"/>
        <v>41188.481348291418</v>
      </c>
      <c r="AM14" s="6">
        <f t="shared" si="9"/>
        <v>46461.811965622452</v>
      </c>
      <c r="AN14" s="6">
        <f t="shared" si="9"/>
        <v>52238.138789650962</v>
      </c>
      <c r="AO14" s="6">
        <f t="shared" si="9"/>
        <v>58565.440072133126</v>
      </c>
      <c r="AP14" s="6">
        <f t="shared" si="9"/>
        <v>65496.270466418129</v>
      </c>
      <c r="AQ14" s="6">
        <f t="shared" si="9"/>
        <v>73088.197547137184</v>
      </c>
      <c r="AR14" s="6">
        <f t="shared" si="9"/>
        <v>81404.279967287293</v>
      </c>
      <c r="AS14" s="6">
        <f t="shared" si="9"/>
        <v>90513.591224288917</v>
      </c>
      <c r="AT14" s="6">
        <f t="shared" si="10"/>
        <v>100491.79338542605</v>
      </c>
      <c r="AU14" s="6">
        <f t="shared" si="10"/>
        <v>111421.76553804014</v>
      </c>
      <c r="AV14" s="6">
        <f t="shared" si="10"/>
        <v>123394.29218439397</v>
      </c>
      <c r="AW14" s="6">
        <f t="shared" si="10"/>
        <v>136508.81729902292</v>
      </c>
      <c r="AX14" s="6">
        <f t="shared" si="10"/>
        <v>150874.27031178464</v>
      </c>
      <c r="AY14" s="6">
        <f t="shared" si="10"/>
        <v>166609.97087723378</v>
      </c>
      <c r="AZ14" s="6">
        <f t="shared" si="10"/>
        <v>183846.61994534932</v>
      </c>
      <c r="BA14" s="6">
        <f t="shared" si="10"/>
        <v>202727.38536546135</v>
      </c>
      <c r="BB14" s="6">
        <f t="shared" si="10"/>
        <v>223409.09104041892</v>
      </c>
      <c r="BC14" s="6">
        <f t="shared" si="10"/>
        <v>246063.51950813053</v>
      </c>
    </row>
    <row r="15" spans="1:55" x14ac:dyDescent="0.25">
      <c r="A15" s="29">
        <f>INDEX(Feuil2!$A$1:$B$130,Feuil3!$D$5+D15,Feuil3!$B$5)</f>
        <v>4.4880999999999997E-2</v>
      </c>
      <c r="B15" s="29">
        <f>INDEX(Feuil2!$A$1:$B$130,Feuil3!$D$7+D15,Feuil3!$B$7)</f>
        <v>0</v>
      </c>
      <c r="C15" s="5">
        <f t="shared" si="12"/>
        <v>0.76606464931376395</v>
      </c>
      <c r="D15" s="24">
        <f t="shared" si="4"/>
        <v>9</v>
      </c>
      <c r="E15" s="27">
        <f>rembourserment_anuel+rente_anuelle*(1+Indexation_anuelle_moyenne)^Feuil1!D14</f>
        <v>9701.3396746987582</v>
      </c>
      <c r="F15" s="24">
        <f t="shared" si="5"/>
        <v>141568.32340963674</v>
      </c>
      <c r="G15" s="24">
        <f>Valeur_estimee_du_bien*(1+Pus_value_moyenne_anuelle)^Feuil1!D15</f>
        <v>358527.77058669325</v>
      </c>
      <c r="H15" s="24">
        <f t="shared" si="6"/>
        <v>216959.44717705651</v>
      </c>
      <c r="J15" s="28">
        <f>Feuil1!K14*(Cout_d_Oportunite+inflation)+rente_anuelle*(1+Indexation_anuelle_moyenne-inflation)^Feuil1!D14</f>
        <v>14660.111667941292</v>
      </c>
      <c r="K15" s="28">
        <f t="shared" si="13"/>
        <v>174162.90336647356</v>
      </c>
      <c r="L15" s="24">
        <f>Valeur_estimee_du_bien*(1+Pus_value_moyenne_anuelle)^Feuil1!D15</f>
        <v>358527.77058669325</v>
      </c>
      <c r="M15" s="24">
        <f t="shared" si="7"/>
        <v>184364.86722021969</v>
      </c>
      <c r="O15" s="6"/>
      <c r="P15" s="6"/>
      <c r="Q15" s="6"/>
      <c r="R15" s="6"/>
      <c r="S15" s="6"/>
      <c r="T15" s="6"/>
      <c r="U15" s="6"/>
      <c r="V15" s="6"/>
      <c r="X15" s="6">
        <f>SUM(X$6:X14)</f>
        <v>127710.70813124625</v>
      </c>
      <c r="Y15" s="6">
        <f>($J15*(1+Y$3)^((Y$4-$D15)))-$J15</f>
        <v>1398.3535442478696</v>
      </c>
      <c r="Z15" s="6">
        <f>($J15*(1+Z$3)^((Z$4-$D15)))-$J15</f>
        <v>2930.0889261652737</v>
      </c>
      <c r="AA15" s="6">
        <f>($J15*(1+AA$3)^((AA$4-$D15)))-$J15</f>
        <v>4607.928761354884</v>
      </c>
      <c r="AB15" s="6">
        <f>($J15*(1+AB$3)^((AB$4-$D15)))-$J15</f>
        <v>6445.8092110609832</v>
      </c>
      <c r="AC15" s="33">
        <f>($J15*(1+AC$3)^((AC$4-$D15)))-$J15</f>
        <v>4306.1601575245513</v>
      </c>
      <c r="AD15" s="33">
        <f t="shared" si="9"/>
        <v>4379.5848213120262</v>
      </c>
      <c r="AE15" s="6">
        <f t="shared" si="9"/>
        <v>13079.768218747897</v>
      </c>
      <c r="AF15" s="6">
        <f t="shared" si="9"/>
        <v>15725.73437747698</v>
      </c>
      <c r="AG15" s="6">
        <f t="shared" si="9"/>
        <v>18624.085800372221</v>
      </c>
      <c r="AH15" s="6">
        <f t="shared" si="9"/>
        <v>21798.896235073236</v>
      </c>
      <c r="AI15" s="6">
        <f t="shared" si="9"/>
        <v>-1469.5706349693301</v>
      </c>
      <c r="AJ15" s="6">
        <f t="shared" si="9"/>
        <v>29085.889522389505</v>
      </c>
      <c r="AK15" s="6">
        <f t="shared" si="9"/>
        <v>33258.598243629487</v>
      </c>
      <c r="AL15" s="6">
        <f t="shared" si="9"/>
        <v>37829.320442639873</v>
      </c>
      <c r="AM15" s="6">
        <f t="shared" si="9"/>
        <v>42836.020602223085</v>
      </c>
      <c r="AN15" s="6">
        <f t="shared" si="9"/>
        <v>48320.284444247358</v>
      </c>
      <c r="AO15" s="6">
        <f t="shared" si="9"/>
        <v>54327.664341237003</v>
      </c>
      <c r="AP15" s="6">
        <f t="shared" si="9"/>
        <v>60908.057675018455</v>
      </c>
      <c r="AQ15" s="6">
        <f t="shared" si="9"/>
        <v>68116.121285074856</v>
      </c>
      <c r="AR15" s="6">
        <f t="shared" si="9"/>
        <v>76011.725449022691</v>
      </c>
      <c r="AS15" s="6">
        <f t="shared" si="9"/>
        <v>84660.451165978797</v>
      </c>
      <c r="AT15" s="6">
        <f t="shared" si="10"/>
        <v>94134.134873260482</v>
      </c>
      <c r="AU15" s="6">
        <f t="shared" si="10"/>
        <v>104511.4651208431</v>
      </c>
      <c r="AV15" s="6">
        <f t="shared" si="10"/>
        <v>115878.63615956176</v>
      </c>
      <c r="AW15" s="6">
        <f t="shared" si="10"/>
        <v>128330.06387176976</v>
      </c>
      <c r="AX15" s="6">
        <f t="shared" si="10"/>
        <v>141969.16999098385</v>
      </c>
      <c r="AY15" s="6">
        <f t="shared" si="10"/>
        <v>156909.24112425602</v>
      </c>
      <c r="AZ15" s="6">
        <f t="shared" si="10"/>
        <v>173274.36971232312</v>
      </c>
      <c r="BA15" s="6">
        <f t="shared" si="10"/>
        <v>191200.48474316331</v>
      </c>
      <c r="BB15" s="6">
        <f t="shared" si="10"/>
        <v>210836.48078007982</v>
      </c>
      <c r="BC15" s="6">
        <f t="shared" si="10"/>
        <v>232345.45468203569</v>
      </c>
    </row>
    <row r="16" spans="1:55" x14ac:dyDescent="0.25">
      <c r="A16" s="29">
        <f>INDEX(Feuil2!$A$1:$B$130,Feuil3!$D$5+D16,Feuil3!$B$5)</f>
        <v>4.9937000000000002E-2</v>
      </c>
      <c r="B16" s="29">
        <f>INDEX(Feuil2!$A$1:$B$130,Feuil3!$D$7+D16,Feuil3!$B$7)</f>
        <v>0</v>
      </c>
      <c r="C16" s="5">
        <f t="shared" si="12"/>
        <v>0.72780967892098247</v>
      </c>
      <c r="D16" s="24">
        <f t="shared" si="4"/>
        <v>10</v>
      </c>
      <c r="E16" s="27">
        <f>rembourserment_anuel+rente_anuelle*(1+Indexation_anuelle_moyenne)^Feuil1!D15</f>
        <v>9895.366468192733</v>
      </c>
      <c r="F16" s="24">
        <f t="shared" si="5"/>
        <v>151463.68987782946</v>
      </c>
      <c r="G16" s="24">
        <f>Valeur_estimee_du_bien*(1+Pus_value_moyenne_anuelle)^Feuil1!D16</f>
        <v>365698.32599842711</v>
      </c>
      <c r="H16" s="24">
        <f t="shared" si="6"/>
        <v>214234.63612059766</v>
      </c>
      <c r="J16" s="28">
        <f>Feuil1!K15*(Cout_d_Oportunite+inflation)+rente_anuelle*(1+Indexation_anuelle_moyenne-inflation)^Feuil1!D15</f>
        <v>15246.516134658943</v>
      </c>
      <c r="K16" s="28">
        <f t="shared" si="13"/>
        <v>189409.41950113251</v>
      </c>
      <c r="L16" s="24">
        <f>Valeur_estimee_du_bien*(1+Pus_value_moyenne_anuelle)^Feuil1!D16</f>
        <v>365698.32599842711</v>
      </c>
      <c r="M16" s="24">
        <f t="shared" si="7"/>
        <v>176288.90649729461</v>
      </c>
      <c r="O16" s="6"/>
      <c r="P16" s="6"/>
      <c r="Q16" s="6"/>
      <c r="R16" s="6"/>
      <c r="S16" s="6"/>
      <c r="T16" s="6"/>
      <c r="U16" s="6"/>
      <c r="V16" s="6"/>
      <c r="Y16" s="6">
        <f>SUM(Y$6:Y15)</f>
        <v>156504.8977059304</v>
      </c>
      <c r="Z16" s="6">
        <f>($J16*(1+Z$3)^((Z$4-$D16)))-$J16</f>
        <v>1454.2876860177839</v>
      </c>
      <c r="AA16" s="6">
        <f>($J16*(1+AA$3)^((AA$4-$D16)))-$J16</f>
        <v>3047.2924832118861</v>
      </c>
      <c r="AB16" s="6">
        <f>($J16*(1+AB$3)^((AB$4-$D16)))-$J16</f>
        <v>4792.2459118090792</v>
      </c>
      <c r="AC16" s="33">
        <f>($J16*(1+AC$3)^((AC$4-$D16)))-$J16</f>
        <v>3488.1678332538049</v>
      </c>
      <c r="AD16" s="33">
        <f t="shared" si="9"/>
        <v>3710.6276120989187</v>
      </c>
      <c r="AE16" s="6">
        <f t="shared" si="9"/>
        <v>11090.778287779276</v>
      </c>
      <c r="AF16" s="6">
        <f t="shared" si="9"/>
        <v>13602.958947497811</v>
      </c>
      <c r="AG16" s="6">
        <f t="shared" si="9"/>
        <v>16354.763752576057</v>
      </c>
      <c r="AH16" s="6">
        <f t="shared" si="9"/>
        <v>19369.049232387108</v>
      </c>
      <c r="AI16" s="6">
        <f t="shared" si="9"/>
        <v>-1395.9867493086622</v>
      </c>
      <c r="AJ16" s="6">
        <f t="shared" si="9"/>
        <v>26287.597129722133</v>
      </c>
      <c r="AK16" s="6">
        <f t="shared" si="9"/>
        <v>30249.325103285082</v>
      </c>
      <c r="AL16" s="6">
        <f t="shared" si="9"/>
        <v>34588.942173374664</v>
      </c>
      <c r="AM16" s="6">
        <f t="shared" si="9"/>
        <v>39342.493260345473</v>
      </c>
      <c r="AN16" s="6">
        <f t="shared" si="9"/>
        <v>44549.461426312002</v>
      </c>
      <c r="AO16" s="6">
        <f t="shared" si="9"/>
        <v>50253.095822017247</v>
      </c>
      <c r="AP16" s="6">
        <f t="shared" si="9"/>
        <v>56500.770914886481</v>
      </c>
      <c r="AQ16" s="6">
        <f t="shared" si="9"/>
        <v>63344.379982019193</v>
      </c>
      <c r="AR16" s="6">
        <f t="shared" si="9"/>
        <v>70840.766136477861</v>
      </c>
      <c r="AS16" s="6">
        <f t="shared" si="9"/>
        <v>79052.194466983594</v>
      </c>
      <c r="AT16" s="6">
        <f t="shared" si="10"/>
        <v>88046.869212617952</v>
      </c>
      <c r="AU16" s="6">
        <f t="shared" si="10"/>
        <v>97899.500268190895</v>
      </c>
      <c r="AV16" s="6">
        <f t="shared" si="10"/>
        <v>108691.92372567682</v>
      </c>
      <c r="AW16" s="6">
        <f t="shared" si="10"/>
        <v>120513.78160594424</v>
      </c>
      <c r="AX16" s="6">
        <f t="shared" si="10"/>
        <v>133463.26642664053</v>
      </c>
      <c r="AY16" s="6">
        <f t="shared" si="10"/>
        <v>147647.93679062321</v>
      </c>
      <c r="AZ16" s="6">
        <f t="shared" si="10"/>
        <v>163185.61076922627</v>
      </c>
      <c r="BA16" s="6">
        <f t="shared" si="10"/>
        <v>180205.34450081605</v>
      </c>
      <c r="BB16" s="6">
        <f t="shared" si="10"/>
        <v>198848.50413288985</v>
      </c>
      <c r="BC16" s="6">
        <f t="shared" si="10"/>
        <v>219269.940011283</v>
      </c>
    </row>
    <row r="17" spans="1:55" x14ac:dyDescent="0.25">
      <c r="A17" s="29">
        <f>INDEX(Feuil2!$A$1:$B$130,Feuil3!$D$5+D17,Feuil3!$B$5)</f>
        <v>6.1108000000000003E-2</v>
      </c>
      <c r="B17" s="29">
        <f>INDEX(Feuil2!$A$1:$B$130,Feuil3!$D$7+D17,Feuil3!$B$7)</f>
        <v>0</v>
      </c>
      <c r="C17" s="5">
        <f t="shared" si="12"/>
        <v>0.68333468506147899</v>
      </c>
      <c r="D17" s="24">
        <f t="shared" si="4"/>
        <v>11</v>
      </c>
      <c r="E17" s="27">
        <f>rembourserment_anuel+rente_anuelle*(1+Indexation_anuelle_moyenne)^Feuil1!D16</f>
        <v>10093.273797556589</v>
      </c>
      <c r="F17" s="24">
        <f t="shared" si="5"/>
        <v>161556.96367538604</v>
      </c>
      <c r="G17" s="24">
        <f>Valeur_estimee_du_bien*(1+Pus_value_moyenne_anuelle)^Feuil1!D17</f>
        <v>373012.29251839558</v>
      </c>
      <c r="H17" s="24">
        <f t="shared" si="6"/>
        <v>211455.32884300954</v>
      </c>
      <c r="J17" s="28">
        <f>Feuil1!K16*(Cout_d_Oportunite+inflation)+rente_anuelle*(1+Indexation_anuelle_moyenne-inflation)^Feuil1!D16</f>
        <v>15856.376780045301</v>
      </c>
      <c r="K17" s="28">
        <f t="shared" si="13"/>
        <v>205265.79628117781</v>
      </c>
      <c r="L17" s="24">
        <f>Valeur_estimee_du_bien*(1+Pus_value_moyenne_anuelle)^Feuil1!D17</f>
        <v>373012.29251839558</v>
      </c>
      <c r="M17" s="24">
        <f t="shared" si="7"/>
        <v>167746.49623721777</v>
      </c>
      <c r="O17" s="6"/>
      <c r="P17" s="6"/>
      <c r="Q17" s="6"/>
      <c r="R17" s="6"/>
      <c r="S17" s="6"/>
      <c r="T17" s="6"/>
      <c r="U17" s="6"/>
      <c r="V17" s="6"/>
      <c r="Z17" s="6">
        <f>SUM(Z$6:Z16)</f>
        <v>189499.90636813294</v>
      </c>
      <c r="AA17" s="6">
        <f>($J17*(1+AA$3)^((AA$4-$D17)))-$J17</f>
        <v>1512.4591934584951</v>
      </c>
      <c r="AB17" s="6">
        <f>($J17*(1+AB$3)^((AB$4-$D17)))-$J17</f>
        <v>3169.184182540359</v>
      </c>
      <c r="AC17" s="33">
        <f>($J17*(1+AC$3)^((AC$4-$D17)))-$J17</f>
        <v>2649.5471362352819</v>
      </c>
      <c r="AD17" s="33">
        <f t="shared" si="9"/>
        <v>3018.5721582470596</v>
      </c>
      <c r="AE17" s="6">
        <f t="shared" si="9"/>
        <v>9149.2497881879881</v>
      </c>
      <c r="AF17" s="6">
        <f t="shared" si="9"/>
        <v>11534.409419290447</v>
      </c>
      <c r="AG17" s="6">
        <f t="shared" si="9"/>
        <v>14147.077305397726</v>
      </c>
      <c r="AH17" s="6">
        <f t="shared" si="9"/>
        <v>17008.9543026791</v>
      </c>
      <c r="AI17" s="6">
        <f t="shared" si="9"/>
        <v>-1312.8365435286487</v>
      </c>
      <c r="AJ17" s="6">
        <f t="shared" si="9"/>
        <v>23577.686167855216</v>
      </c>
      <c r="AK17" s="6">
        <f t="shared" si="9"/>
        <v>27339.101014911015</v>
      </c>
      <c r="AL17" s="6">
        <f t="shared" si="9"/>
        <v>31459.298107416493</v>
      </c>
      <c r="AM17" s="6">
        <f t="shared" si="9"/>
        <v>35972.499860309654</v>
      </c>
      <c r="AN17" s="6">
        <f t="shared" si="9"/>
        <v>40916.192990759293</v>
      </c>
      <c r="AO17" s="6">
        <f t="shared" si="9"/>
        <v>46331.439883364481</v>
      </c>
      <c r="AP17" s="6">
        <f t="shared" si="9"/>
        <v>52263.219654897934</v>
      </c>
      <c r="AQ17" s="6">
        <f t="shared" si="9"/>
        <v>58760.801751481944</v>
      </c>
      <c r="AR17" s="6">
        <f t="shared" si="9"/>
        <v>65878.155181299953</v>
      </c>
      <c r="AS17" s="6">
        <f t="shared" si="9"/>
        <v>73674.396781936972</v>
      </c>
      <c r="AT17" s="6">
        <f t="shared" si="10"/>
        <v>82214.282245662936</v>
      </c>
      <c r="AU17" s="6">
        <f t="shared" si="10"/>
        <v>91568.743981122665</v>
      </c>
      <c r="AV17" s="6">
        <f t="shared" si="10"/>
        <v>101815.48027891852</v>
      </c>
      <c r="AW17" s="6">
        <f t="shared" si="10"/>
        <v>113039.60067470391</v>
      </c>
      <c r="AX17" s="6">
        <f t="shared" si="10"/>
        <v>125334.332870182</v>
      </c>
      <c r="AY17" s="6">
        <f t="shared" si="10"/>
        <v>138801.79708370616</v>
      </c>
      <c r="AZ17" s="6">
        <f t="shared" si="10"/>
        <v>153553.85426224812</v>
      </c>
      <c r="BA17" s="6">
        <f t="shared" si="10"/>
        <v>169713.03519999533</v>
      </c>
      <c r="BB17" s="6">
        <f t="shared" si="10"/>
        <v>187413.55828084869</v>
      </c>
      <c r="BC17" s="6">
        <f t="shared" si="10"/>
        <v>206802.44429820543</v>
      </c>
    </row>
    <row r="18" spans="1:55" x14ac:dyDescent="0.25">
      <c r="A18" s="29">
        <f>INDEX(Feuil2!$A$1:$B$130,Feuil3!$D$5+D18,Feuil3!$B$5)</f>
        <v>6.8454000000000001E-2</v>
      </c>
      <c r="B18" s="29">
        <f>INDEX(Feuil2!$A$1:$B$130,Feuil3!$D$7+D18,Feuil3!$B$7)</f>
        <v>0</v>
      </c>
      <c r="C18" s="5">
        <f t="shared" si="12"/>
        <v>0.63655769253028049</v>
      </c>
      <c r="D18" s="24">
        <f t="shared" si="4"/>
        <v>12</v>
      </c>
      <c r="E18" s="27">
        <f>rembourserment_anuel+rente_anuelle*(1+Indexation_anuelle_moyenne)^Feuil1!D17</f>
        <v>10295.139273507719</v>
      </c>
      <c r="F18" s="24">
        <f t="shared" si="5"/>
        <v>171852.10294889376</v>
      </c>
      <c r="G18" s="24">
        <f>Valeur_estimee_du_bien*(1+Pus_value_moyenne_anuelle)^Feuil1!D18</f>
        <v>380472.53836876358</v>
      </c>
      <c r="H18" s="24">
        <f t="shared" si="6"/>
        <v>208620.43541986981</v>
      </c>
      <c r="J18" s="28">
        <f>Feuil1!K17*(Cout_d_Oportunite+inflation)+rente_anuelle*(1+Indexation_anuelle_moyenne-inflation)^Feuil1!D17</f>
        <v>16490.631851247112</v>
      </c>
      <c r="K18" s="28">
        <f t="shared" si="13"/>
        <v>221756.42813242492</v>
      </c>
      <c r="L18" s="24">
        <f>Valeur_estimee_du_bien*(1+Pus_value_moyenne_anuelle)^Feuil1!D18</f>
        <v>380472.53836876358</v>
      </c>
      <c r="M18" s="24">
        <f t="shared" si="7"/>
        <v>158716.11023633866</v>
      </c>
      <c r="O18" s="6"/>
      <c r="P18" s="6"/>
      <c r="Q18" s="6"/>
      <c r="R18" s="6"/>
      <c r="S18" s="6"/>
      <c r="T18" s="6"/>
      <c r="U18" s="6"/>
      <c r="V18" s="6"/>
      <c r="AA18" s="6">
        <f>SUM(AA$6:AA17)</f>
        <v>227154.60040803746</v>
      </c>
      <c r="AB18" s="6">
        <f>($J18*(1+AB$3)^((AB$4-$D18)))-$J18</f>
        <v>1572.9575611968357</v>
      </c>
      <c r="AC18" s="33">
        <f>($J18*(1+AC$3)^((AC$4-$D18)))-$J18</f>
        <v>1789.3252903689026</v>
      </c>
      <c r="AD18" s="33">
        <f t="shared" si="9"/>
        <v>2302.4786606713169</v>
      </c>
      <c r="AE18" s="6">
        <f t="shared" si="9"/>
        <v>7250.6587323909007</v>
      </c>
      <c r="AF18" s="6">
        <f t="shared" si="9"/>
        <v>9515.2197797155059</v>
      </c>
      <c r="AG18" s="6">
        <f t="shared" si="9"/>
        <v>11995.785796062064</v>
      </c>
      <c r="AH18" s="6">
        <f t="shared" si="9"/>
        <v>14712.960397613635</v>
      </c>
      <c r="AI18" s="6">
        <f t="shared" si="9"/>
        <v>-1219.4059849709829</v>
      </c>
      <c r="AJ18" s="6">
        <f t="shared" si="9"/>
        <v>20949.563649749893</v>
      </c>
      <c r="AK18" s="6">
        <f t="shared" si="9"/>
        <v>24520.793614569426</v>
      </c>
      <c r="AL18" s="6">
        <f t="shared" si="9"/>
        <v>28432.665055507452</v>
      </c>
      <c r="AM18" s="6">
        <f t="shared" si="9"/>
        <v>32717.670031713147</v>
      </c>
      <c r="AN18" s="6">
        <f t="shared" si="9"/>
        <v>37411.399854722033</v>
      </c>
      <c r="AO18" s="6">
        <f t="shared" si="9"/>
        <v>42552.840710389661</v>
      </c>
      <c r="AP18" s="6">
        <f t="shared" si="9"/>
        <v>48184.697478699061</v>
      </c>
      <c r="AQ18" s="6">
        <f t="shared" si="9"/>
        <v>54353.748441093856</v>
      </c>
      <c r="AR18" s="6">
        <f t="shared" si="9"/>
        <v>61111.233821541209</v>
      </c>
      <c r="AS18" s="6">
        <f t="shared" si="9"/>
        <v>68513.281388551957</v>
      </c>
      <c r="AT18" s="6">
        <f t="shared" si="10"/>
        <v>76621.372653214436</v>
      </c>
      <c r="AU18" s="6">
        <f t="shared" si="10"/>
        <v>85502.853535489441</v>
      </c>
      <c r="AV18" s="6">
        <f t="shared" si="10"/>
        <v>95231.493740367558</v>
      </c>
      <c r="AW18" s="6">
        <f t="shared" si="10"/>
        <v>105888.09949007526</v>
      </c>
      <c r="AX18" s="6">
        <f t="shared" si="10"/>
        <v>117561.18470169205</v>
      </c>
      <c r="AY18" s="6">
        <f t="shared" si="10"/>
        <v>130347.70618498928</v>
      </c>
      <c r="AZ18" s="6">
        <f t="shared" si="10"/>
        <v>144353.86896705441</v>
      </c>
      <c r="BA18" s="6">
        <f t="shared" si="10"/>
        <v>159696.00843273805</v>
      </c>
      <c r="BB18" s="6">
        <f t="shared" si="10"/>
        <v>176501.55660799512</v>
      </c>
      <c r="BC18" s="6">
        <f t="shared" si="10"/>
        <v>194910.10061208264</v>
      </c>
    </row>
    <row r="19" spans="1:55" x14ac:dyDescent="0.25">
      <c r="A19" s="29">
        <f>INDEX(Feuil2!$A$1:$B$130,Feuil3!$D$5+D19,Feuil3!$B$5)</f>
        <v>7.8958E-2</v>
      </c>
      <c r="B19" s="29">
        <f>INDEX(Feuil2!$A$1:$B$130,Feuil3!$D$7+D19,Feuil3!$B$7)</f>
        <v>0</v>
      </c>
      <c r="C19" s="5">
        <f t="shared" si="12"/>
        <v>0.58629637024347458</v>
      </c>
      <c r="D19" s="24">
        <f t="shared" si="4"/>
        <v>13</v>
      </c>
      <c r="E19" s="27">
        <f>rembourserment_anuel+rente_anuelle*(1+Indexation_anuelle_moyenne)^Feuil1!D18</f>
        <v>10501.042058977875</v>
      </c>
      <c r="F19" s="24">
        <f t="shared" si="5"/>
        <v>182353.14500787164</v>
      </c>
      <c r="G19" s="24">
        <f>Valeur_estimee_du_bien*(1+Pus_value_moyenne_anuelle)^Feuil1!D19</f>
        <v>388081.98913613881</v>
      </c>
      <c r="H19" s="24">
        <f t="shared" si="6"/>
        <v>205728.84412826717</v>
      </c>
      <c r="J19" s="28">
        <f>Feuil1!K18*(Cout_d_Oportunite+inflation)+rente_anuelle*(1+Indexation_anuelle_moyenne-inflation)^Feuil1!D18</f>
        <v>17150.257125296997</v>
      </c>
      <c r="K19" s="28">
        <f t="shared" si="13"/>
        <v>238906.68525772193</v>
      </c>
      <c r="L19" s="24">
        <f>Valeur_estimee_du_bien*(1+Pus_value_moyenne_anuelle)^Feuil1!D19</f>
        <v>388081.98913613881</v>
      </c>
      <c r="M19" s="24">
        <f t="shared" si="7"/>
        <v>149175.30387841689</v>
      </c>
      <c r="O19" s="6"/>
      <c r="P19" s="6"/>
      <c r="Q19" s="6"/>
      <c r="R19" s="6"/>
      <c r="S19" s="6"/>
      <c r="T19" s="6"/>
      <c r="U19" s="6"/>
      <c r="V19" s="6"/>
      <c r="AB19" s="6">
        <f>SUM(AB$6:AB18)</f>
        <v>269973.94189942908</v>
      </c>
      <c r="AC19" s="33">
        <f>($J19*(1+AC$3)^((AC$4-$D19)))-$J19</f>
        <v>906.49241128484937</v>
      </c>
      <c r="AD19" s="33">
        <f t="shared" si="9"/>
        <v>1561.3697971296169</v>
      </c>
      <c r="AE19" s="6">
        <f t="shared" si="9"/>
        <v>5390.6249053412103</v>
      </c>
      <c r="AF19" s="6">
        <f t="shared" si="9"/>
        <v>7540.6850816865372</v>
      </c>
      <c r="AG19" s="6">
        <f t="shared" si="9"/>
        <v>9895.8285709041265</v>
      </c>
      <c r="AH19" s="6">
        <f t="shared" si="9"/>
        <v>12475.61722790455</v>
      </c>
      <c r="AI19" s="6">
        <f t="shared" si="9"/>
        <v>-1114.9358990893052</v>
      </c>
      <c r="AJ19" s="6">
        <f t="shared" si="9"/>
        <v>18396.884973777716</v>
      </c>
      <c r="AK19" s="6">
        <f t="shared" si="9"/>
        <v>21787.546195739891</v>
      </c>
      <c r="AL19" s="6">
        <f t="shared" si="9"/>
        <v>25501.6253591522</v>
      </c>
      <c r="AM19" s="6">
        <f t="shared" si="9"/>
        <v>29569.971657727754</v>
      </c>
      <c r="AN19" s="6">
        <f t="shared" si="9"/>
        <v>34026.376832981681</v>
      </c>
      <c r="AO19" s="6">
        <f t="shared" si="9"/>
        <v>38907.855848910913</v>
      </c>
      <c r="AP19" s="6">
        <f t="shared" si="9"/>
        <v>44254.954338805255</v>
      </c>
      <c r="AQ19" s="6">
        <f t="shared" si="9"/>
        <v>50112.085377847034</v>
      </c>
      <c r="AR19" s="6">
        <f t="shared" si="9"/>
        <v>56527.89837873762</v>
      </c>
      <c r="AS19" s="6">
        <f t="shared" si="9"/>
        <v>63555.683174402875</v>
      </c>
      <c r="AT19" s="6">
        <f t="shared" si="10"/>
        <v>71253.81264409404</v>
      </c>
      <c r="AU19" s="6">
        <f t="shared" si="10"/>
        <v>79686.227559343039</v>
      </c>
      <c r="AV19" s="6">
        <f t="shared" si="10"/>
        <v>88922.967676909044</v>
      </c>
      <c r="AW19" s="6">
        <f t="shared" si="10"/>
        <v>99040.753489982279</v>
      </c>
      <c r="AX19" s="6">
        <f t="shared" si="10"/>
        <v>110123.62346967829</v>
      </c>
      <c r="AY19" s="6">
        <f t="shared" si="10"/>
        <v>122263.63208975976</v>
      </c>
      <c r="AZ19" s="6">
        <f t="shared" si="10"/>
        <v>135561.61443238886</v>
      </c>
      <c r="BA19" s="6">
        <f t="shared" si="10"/>
        <v>150128.02372573657</v>
      </c>
      <c r="BB19" s="6">
        <f t="shared" si="10"/>
        <v>166083.84877004757</v>
      </c>
      <c r="BC19" s="6">
        <f t="shared" si="10"/>
        <v>183561.61887231492</v>
      </c>
    </row>
    <row r="20" spans="1:55" x14ac:dyDescent="0.25">
      <c r="A20" s="29">
        <f>INDEX(Feuil2!$A$1:$B$130,Feuil3!$D$5+D20,Feuil3!$B$5)</f>
        <v>9.1505000000000003E-2</v>
      </c>
      <c r="B20" s="29">
        <f>INDEX(Feuil2!$A$1:$B$130,Feuil3!$D$7+D20,Feuil3!$B$7)</f>
        <v>0</v>
      </c>
      <c r="C20" s="5">
        <f t="shared" si="12"/>
        <v>0.53264732088434552</v>
      </c>
      <c r="D20" s="24">
        <f t="shared" si="4"/>
        <v>14</v>
      </c>
      <c r="E20" s="27">
        <f>rembourserment_anuel+rente_anuelle*(1+Indexation_anuelle_moyenne)^Feuil1!D19</f>
        <v>10711.062900157433</v>
      </c>
      <c r="F20" s="24">
        <f t="shared" si="5"/>
        <v>193064.20790802909</v>
      </c>
      <c r="G20" s="24">
        <f>Valeur_estimee_du_bien*(1+Pus_value_moyenne_anuelle)^Feuil1!D20</f>
        <v>395843.62891886162</v>
      </c>
      <c r="H20" s="24">
        <f t="shared" si="6"/>
        <v>202779.42101083254</v>
      </c>
      <c r="J20" s="28">
        <f>Feuil1!K19*(Cout_d_Oportunite+inflation)+rente_anuelle*(1+Indexation_anuelle_moyenne-inflation)^Feuil1!D19</f>
        <v>17836.267410308879</v>
      </c>
      <c r="K20" s="28">
        <f t="shared" si="13"/>
        <v>256742.9526680308</v>
      </c>
      <c r="L20" s="24">
        <f>Valeur_estimee_du_bien*(1+Pus_value_moyenne_anuelle)^Feuil1!D20</f>
        <v>395843.62891886162</v>
      </c>
      <c r="M20" s="24">
        <f t="shared" si="7"/>
        <v>139100.67625083082</v>
      </c>
      <c r="O20" s="6"/>
      <c r="P20" s="6"/>
      <c r="Q20" s="6"/>
      <c r="R20" s="6"/>
      <c r="S20" s="6"/>
      <c r="T20" s="6"/>
      <c r="U20" s="6"/>
      <c r="V20" s="6"/>
      <c r="AC20" s="33">
        <f>SUM(AC$6:AC19)</f>
        <v>139100.99999986417</v>
      </c>
      <c r="AD20" s="33">
        <f t="shared" si="9"/>
        <v>794.22922099833886</v>
      </c>
      <c r="AE20" s="6">
        <f t="shared" si="9"/>
        <v>3564.9011963090816</v>
      </c>
      <c r="AF20" s="6">
        <f t="shared" si="9"/>
        <v>5606.2499015548565</v>
      </c>
      <c r="AG20" s="6">
        <f t="shared" si="9"/>
        <v>7842.312484954</v>
      </c>
      <c r="AH20" s="6">
        <f t="shared" si="9"/>
        <v>10291.661713740294</v>
      </c>
      <c r="AI20" s="6">
        <f t="shared" si="9"/>
        <v>-998.61933416473039</v>
      </c>
      <c r="AJ20" s="6">
        <f t="shared" si="9"/>
        <v>15913.53796605891</v>
      </c>
      <c r="AK20" s="6">
        <f t="shared" si="9"/>
        <v>19132.76037272883</v>
      </c>
      <c r="AL20" s="6">
        <f t="shared" si="9"/>
        <v>22659.048043569492</v>
      </c>
      <c r="AM20" s="6">
        <f t="shared" si="9"/>
        <v>26521.690373518293</v>
      </c>
      <c r="AN20" s="6">
        <f t="shared" si="9"/>
        <v>30752.770524036867</v>
      </c>
      <c r="AO20" s="6">
        <f t="shared" si="9"/>
        <v>35387.431906300946</v>
      </c>
      <c r="AP20" s="6">
        <f t="shared" si="9"/>
        <v>40464.170082867357</v>
      </c>
      <c r="AQ20" s="6">
        <f t="shared" si="9"/>
        <v>46025.152512357468</v>
      </c>
      <c r="AR20" s="6">
        <f t="shared" si="9"/>
        <v>52116.568792960912</v>
      </c>
      <c r="AS20" s="6">
        <f t="shared" si="9"/>
        <v>58789.014313887121</v>
      </c>
      <c r="AT20" s="6">
        <f t="shared" si="10"/>
        <v>66097.910501378981</v>
      </c>
      <c r="AU20" s="6">
        <f t="shared" si="10"/>
        <v>74103.965149857802</v>
      </c>
      <c r="AV20" s="6">
        <f t="shared" si="10"/>
        <v>82873.67666171676</v>
      </c>
      <c r="AW20" s="6">
        <f t="shared" si="10"/>
        <v>92479.886383985417</v>
      </c>
      <c r="AX20" s="6">
        <f t="shared" si="10"/>
        <v>103002.38362958159</v>
      </c>
      <c r="AY20" s="6">
        <f t="shared" si="10"/>
        <v>114528.56840846542</v>
      </c>
      <c r="AZ20" s="6">
        <f t="shared" si="10"/>
        <v>127154.17737335016</v>
      </c>
      <c r="BA20" s="6">
        <f t="shared" si="10"/>
        <v>140984.07900968444</v>
      </c>
      <c r="BB20" s="6">
        <f t="shared" si="10"/>
        <v>156133.14467476605</v>
      </c>
      <c r="BC20" s="6">
        <f t="shared" si="10"/>
        <v>172727.20272084948</v>
      </c>
    </row>
    <row r="21" spans="1:55" x14ac:dyDescent="0.25">
      <c r="A21" s="29">
        <f>INDEX(Feuil2!$A$1:$B$130,Feuil3!$D$5+D21,Feuil3!$B$5)</f>
        <v>0.10177799999999999</v>
      </c>
      <c r="B21" s="29">
        <f>INDEX(Feuil2!$A$1:$B$130,Feuil3!$D$7+D21,Feuil3!$B$7)</f>
        <v>0</v>
      </c>
      <c r="C21" s="5">
        <f t="shared" si="12"/>
        <v>0.47843554185937859</v>
      </c>
      <c r="D21" s="24">
        <f t="shared" si="4"/>
        <v>15</v>
      </c>
      <c r="E21" s="27">
        <f>rembourserment_anuel+rente_anuelle*(1+Indexation_anuelle_moyenne)^Feuil1!D20</f>
        <v>10925.284158160581</v>
      </c>
      <c r="F21" s="24">
        <f t="shared" si="5"/>
        <v>203989.49206618968</v>
      </c>
      <c r="G21" s="24">
        <f>Valeur_estimee_du_bien*(1+Pus_value_moyenne_anuelle)^Feuil1!D21</f>
        <v>403760.50149723876</v>
      </c>
      <c r="H21" s="24">
        <f t="shared" si="6"/>
        <v>199771.00943104908</v>
      </c>
      <c r="J21" s="28">
        <f>Feuil1!K20*(Cout_d_Oportunite+inflation)+rente_anuelle*(1+Indexation_anuelle_moyenne-inflation)^Feuil1!D20</f>
        <v>18549.718106721233</v>
      </c>
      <c r="K21" s="28">
        <f t="shared" si="13"/>
        <v>275292.67077475204</v>
      </c>
      <c r="L21" s="24">
        <f>Valeur_estimee_du_bien*(1+Pus_value_moyenne_anuelle)^Feuil1!D21</f>
        <v>403760.50149723876</v>
      </c>
      <c r="M21" s="24">
        <f t="shared" si="7"/>
        <v>128467.83072248672</v>
      </c>
      <c r="O21" s="6"/>
      <c r="P21" s="6"/>
      <c r="Q21" s="6"/>
      <c r="R21" s="6"/>
      <c r="S21" s="6"/>
      <c r="T21" s="6"/>
      <c r="U21" s="6"/>
      <c r="V21" s="6"/>
      <c r="AD21" s="33">
        <f>SUM(AD$6:AD20)</f>
        <v>128469.00000450255</v>
      </c>
      <c r="AE21" s="6">
        <f t="shared" si="9"/>
        <v>1769.3633341181194</v>
      </c>
      <c r="AF21" s="6">
        <f t="shared" si="9"/>
        <v>3707.4972441614445</v>
      </c>
      <c r="AG21" s="6">
        <f t="shared" ref="AG21:AG22" si="18">($J21*(1+AG$3)^((AG$4-$D21)))-$J21</f>
        <v>5830.4998976170536</v>
      </c>
      <c r="AH21" s="6">
        <f t="shared" ref="AH21:AH23" si="19">($J21*(1+AH$3)^((AH$4-$D21)))-$J21</f>
        <v>8156.0049843521592</v>
      </c>
      <c r="AI21" s="6">
        <f t="shared" ref="AI21" si="20">($J21*(1+AI$3)^((AI$4-$D21)))-$J21</f>
        <v>-869.59877910056093</v>
      </c>
      <c r="AJ21" s="6">
        <f t="shared" ref="AJ21:AJ25" si="21">($J21*(1+AJ$3)^((AJ$4-$D21)))-$J21</f>
        <v>13493.62759370156</v>
      </c>
      <c r="AK21" s="6">
        <f t="shared" ref="AK21" si="22">($J21*(1+AK$3)^((AK$4-$D21)))-$J21</f>
        <v>16550.079484701262</v>
      </c>
      <c r="AL21" s="6">
        <f t="shared" ref="AL21:AL27" si="23">($J21*(1+AL$3)^((AL$4-$D21)))-$J21</f>
        <v>19898.070787637978</v>
      </c>
      <c r="AM21" s="6">
        <f t="shared" ref="AM21" si="24">($J21*(1+AM$3)^((AM$4-$D21)))-$J21</f>
        <v>23565.409965312265</v>
      </c>
      <c r="AN21" s="6">
        <f t="shared" si="9"/>
        <v>27582.557988459022</v>
      </c>
      <c r="AO21" s="6">
        <f t="shared" si="9"/>
        <v>31982.881344998339</v>
      </c>
      <c r="AP21" s="6">
        <f t="shared" ref="AP21:BC43" si="25">($J21*(1+AP$3)^((AP$4-$D21)))-$J21</f>
        <v>36802.92918255298</v>
      </c>
      <c r="AQ21" s="6">
        <f t="shared" si="25"/>
        <v>42082.736886182058</v>
      </c>
      <c r="AR21" s="6">
        <f t="shared" si="25"/>
        <v>47866.158612851752</v>
      </c>
      <c r="AS21" s="6">
        <f t="shared" si="25"/>
        <v>54201.231544679336</v>
      </c>
      <c r="AT21" s="6">
        <f t="shared" si="25"/>
        <v>61140.574886442599</v>
      </c>
      <c r="AU21" s="6">
        <f t="shared" si="25"/>
        <v>68741.826921434142</v>
      </c>
      <c r="AV21" s="6">
        <f t="shared" si="25"/>
        <v>77068.12375585211</v>
      </c>
      <c r="AW21" s="6">
        <f t="shared" si="25"/>
        <v>86188.623728185426</v>
      </c>
      <c r="AX21" s="6">
        <f t="shared" si="25"/>
        <v>96179.081839344813</v>
      </c>
      <c r="AY21" s="6">
        <f t="shared" si="25"/>
        <v>107122.47897476483</v>
      </c>
      <c r="AZ21" s="6">
        <f t="shared" si="25"/>
        <v>119109.71114480402</v>
      </c>
      <c r="BA21" s="6">
        <f t="shared" si="25"/>
        <v>132240.34446828414</v>
      </c>
      <c r="BB21" s="6">
        <f t="shared" si="25"/>
        <v>146623.44217007179</v>
      </c>
      <c r="BC21" s="6">
        <f t="shared" si="25"/>
        <v>162378.47046175669</v>
      </c>
    </row>
    <row r="22" spans="1:55" x14ac:dyDescent="0.25">
      <c r="A22" s="29">
        <f>INDEX(Feuil2!$A$1:$B$130,Feuil3!$D$5+D22,Feuil3!$B$5)</f>
        <v>0.11953800000000001</v>
      </c>
      <c r="B22" s="29">
        <f>INDEX(Feuil2!$A$1:$B$130,Feuil3!$D$7+D22,Feuil3!$B$7)</f>
        <v>0</v>
      </c>
      <c r="C22" s="5">
        <f t="shared" si="12"/>
        <v>0.42124431405659218</v>
      </c>
      <c r="D22" s="24">
        <f t="shared" si="4"/>
        <v>16</v>
      </c>
      <c r="E22" s="27">
        <f>rembourserment_anuel+rente_anuelle*(1+Indexation_anuelle_moyenne)^Feuil1!D21</f>
        <v>11143.789841323791</v>
      </c>
      <c r="F22" s="24">
        <f t="shared" si="5"/>
        <v>215133.28190751348</v>
      </c>
      <c r="G22" s="24">
        <f>Valeur_estimee_du_bien*(1+Pus_value_moyenne_anuelle)^Feuil1!D22</f>
        <v>411835.71152718359</v>
      </c>
      <c r="H22" s="24">
        <f t="shared" si="6"/>
        <v>196702.42961967012</v>
      </c>
      <c r="J22" s="28">
        <f>Feuil1!K21*(Cout_d_Oportunite+inflation)+rente_anuelle*(1+Indexation_anuelle_moyenne-inflation)^Feuil1!D21</f>
        <v>19291.706830990082</v>
      </c>
      <c r="K22" s="28">
        <f t="shared" si="13"/>
        <v>294584.37760574213</v>
      </c>
      <c r="L22" s="24">
        <f>Valeur_estimee_du_bien*(1+Pus_value_moyenne_anuelle)^Feuil1!D22</f>
        <v>411835.71152718359</v>
      </c>
      <c r="M22" s="24">
        <f t="shared" si="7"/>
        <v>117251.33392144146</v>
      </c>
      <c r="O22" s="6"/>
      <c r="P22" s="6"/>
      <c r="Q22" s="6"/>
      <c r="R22" s="6"/>
      <c r="S22" s="6"/>
      <c r="T22" s="6"/>
      <c r="U22" s="6"/>
      <c r="V22" s="6"/>
      <c r="AE22" s="6">
        <f>SUM(AE$6:AE21)</f>
        <v>435258.26213792694</v>
      </c>
      <c r="AF22" s="6">
        <f t="shared" si="9"/>
        <v>1840.1378674828411</v>
      </c>
      <c r="AG22" s="6">
        <f t="shared" si="18"/>
        <v>3855.7971339278993</v>
      </c>
      <c r="AH22" s="6">
        <f t="shared" si="19"/>
        <v>6063.7198935217348</v>
      </c>
      <c r="AI22" s="6">
        <f t="shared" ref="AI22" si="26">($J22*(1+AI$3)^((AI$4-$D22)))-$J22</f>
        <v>-726.96322634235912</v>
      </c>
      <c r="AJ22" s="6">
        <f t="shared" si="21"/>
        <v>11131.4613095815</v>
      </c>
      <c r="AK22" s="6">
        <f t="shared" ref="AK22" si="27">($J22*(1+AK$3)^((AK$4-$D22)))-$J22</f>
        <v>14033.37269744962</v>
      </c>
      <c r="AL22" s="6">
        <f t="shared" si="23"/>
        <v>17212.082664089317</v>
      </c>
      <c r="AM22" s="6">
        <f t="shared" ref="AM22" si="28">($J22*(1+AM$3)^((AM$4-$D22)))-$J22</f>
        <v>20693.993619143494</v>
      </c>
      <c r="AN22" s="6">
        <f t="shared" si="9"/>
        <v>24508.026363924761</v>
      </c>
      <c r="AO22" s="6">
        <f t="shared" si="9"/>
        <v>28685.86030799738</v>
      </c>
      <c r="AP22" s="6">
        <f t="shared" si="25"/>
        <v>33262.196598798269</v>
      </c>
      <c r="AQ22" s="6">
        <f t="shared" si="25"/>
        <v>38275.046349855096</v>
      </c>
      <c r="AR22" s="6">
        <f t="shared" si="25"/>
        <v>43766.046361629327</v>
      </c>
      <c r="AS22" s="6">
        <f t="shared" si="25"/>
        <v>49780.804957365835</v>
      </c>
      <c r="AT22" s="6">
        <f t="shared" si="25"/>
        <v>56369.280806466515</v>
      </c>
      <c r="AU22" s="6">
        <f t="shared" si="25"/>
        <v>63586.197881900312</v>
      </c>
      <c r="AV22" s="6">
        <f t="shared" si="25"/>
        <v>71491.499998291518</v>
      </c>
      <c r="AW22" s="6">
        <f t="shared" si="25"/>
        <v>80150.848706086195</v>
      </c>
      <c r="AX22" s="6">
        <f t="shared" si="25"/>
        <v>89636.168677312846</v>
      </c>
      <c r="AY22" s="6">
        <f t="shared" si="25"/>
        <v>100026.24511291861</v>
      </c>
      <c r="AZ22" s="6">
        <f t="shared" si="25"/>
        <v>111407.37813375542</v>
      </c>
      <c r="BA22" s="6">
        <f t="shared" si="25"/>
        <v>123874.0995905962</v>
      </c>
      <c r="BB22" s="6">
        <f t="shared" si="25"/>
        <v>137529.95824701551</v>
      </c>
      <c r="BC22" s="6">
        <f t="shared" si="25"/>
        <v>152488.37985687467</v>
      </c>
    </row>
    <row r="23" spans="1:55" x14ac:dyDescent="0.25">
      <c r="A23" s="29">
        <f>INDEX(Feuil2!$A$1:$B$130,Feuil3!$D$5+D23,Feuil3!$B$5)</f>
        <v>0.138126</v>
      </c>
      <c r="B23" s="29">
        <f>INDEX(Feuil2!$A$1:$B$130,Feuil3!$D$7+D23,Feuil3!$B$7)</f>
        <v>0</v>
      </c>
      <c r="C23" s="5">
        <f t="shared" si="12"/>
        <v>0.36305952193321134</v>
      </c>
      <c r="D23" s="24">
        <f t="shared" ref="D23:D42" si="29">D22+1</f>
        <v>17</v>
      </c>
      <c r="E23" s="27">
        <f>rembourserment_anuel+rente_anuelle*(1+Indexation_anuelle_moyenne)^Feuil1!D22</f>
        <v>11366.665638150267</v>
      </c>
      <c r="F23" s="24">
        <f t="shared" si="5"/>
        <v>226499.94754566374</v>
      </c>
      <c r="G23" s="24">
        <f>Valeur_estimee_du_bien*(1+Pus_value_moyenne_anuelle)^Feuil1!D23</f>
        <v>420072.42575772729</v>
      </c>
      <c r="H23" s="24">
        <f t="shared" si="6"/>
        <v>193572.47821206355</v>
      </c>
      <c r="J23" s="28">
        <f>Feuil1!K22*(Cout_d_Oportunite+inflation)+rente_anuelle*(1+Indexation_anuelle_moyenne-inflation)^Feuil1!D22</f>
        <v>20063.375104229686</v>
      </c>
      <c r="K23" s="28">
        <f t="shared" si="13"/>
        <v>314647.7527099718</v>
      </c>
      <c r="L23" s="24">
        <f>Valeur_estimee_du_bien*(1+Pus_value_moyenne_anuelle)^Feuil1!D23</f>
        <v>420072.42575772729</v>
      </c>
      <c r="M23" s="24">
        <f t="shared" si="7"/>
        <v>105424.6730477555</v>
      </c>
      <c r="O23" s="6"/>
      <c r="P23" s="6"/>
      <c r="Q23" s="6"/>
      <c r="R23" s="6"/>
      <c r="S23" s="6"/>
      <c r="T23" s="6"/>
      <c r="U23" s="6"/>
      <c r="V23" s="6"/>
      <c r="AC23" s="6"/>
      <c r="AF23" s="6">
        <f>SUM(AF$6:AF22)</f>
        <v>504874.24223039648</v>
      </c>
      <c r="AG23" s="6">
        <f t="shared" si="9"/>
        <v>1913.7433821821578</v>
      </c>
      <c r="AH23" s="6">
        <f t="shared" si="19"/>
        <v>4010.0290192850189</v>
      </c>
      <c r="AI23" s="6">
        <f t="shared" ref="AI23" si="30">($J23*(1+AI$3)^((AI$4-$D23)))-$J23</f>
        <v>-569.74507154764797</v>
      </c>
      <c r="AJ23" s="6">
        <f t="shared" si="21"/>
        <v>8821.5349910752957</v>
      </c>
      <c r="AK23" s="6">
        <f t="shared" ref="AK23" si="31">($J23*(1+AK$3)^((AK$4-$D23)))-$J23</f>
        <v>11576.71976196476</v>
      </c>
      <c r="AL23" s="6">
        <f t="shared" si="23"/>
        <v>14594.707605347605</v>
      </c>
      <c r="AM23" s="6">
        <f t="shared" ref="AM23" si="32">($J23*(1+AM$3)^((AM$4-$D23)))-$J23</f>
        <v>17900.56597065289</v>
      </c>
      <c r="AN23" s="6">
        <f t="shared" si="9"/>
        <v>21521.753363909236</v>
      </c>
      <c r="AO23" s="6">
        <f t="shared" si="9"/>
        <v>25488.347418481746</v>
      </c>
      <c r="AP23" s="6">
        <f t="shared" si="25"/>
        <v>29833.294720317281</v>
      </c>
      <c r="AQ23" s="6">
        <f t="shared" si="25"/>
        <v>34592.684462750207</v>
      </c>
      <c r="AR23" s="6">
        <f t="shared" si="25"/>
        <v>39806.048203849306</v>
      </c>
      <c r="AS23" s="6">
        <f t="shared" si="25"/>
        <v>45516.688216094502</v>
      </c>
      <c r="AT23" s="6">
        <f t="shared" si="25"/>
        <v>51772.037155660473</v>
      </c>
      <c r="AU23" s="6">
        <f t="shared" si="25"/>
        <v>58624.052038725182</v>
      </c>
      <c r="AV23" s="6">
        <f t="shared" si="25"/>
        <v>66129.645797176316</v>
      </c>
      <c r="AW23" s="6">
        <f t="shared" si="25"/>
        <v>74351.159998223156</v>
      </c>
      <c r="AX23" s="6">
        <f t="shared" si="25"/>
        <v>83356.882654329645</v>
      </c>
      <c r="AY23" s="6">
        <f t="shared" si="25"/>
        <v>93221.615424405347</v>
      </c>
      <c r="AZ23" s="6">
        <f t="shared" si="25"/>
        <v>104027.29491743536</v>
      </c>
      <c r="BA23" s="6">
        <f t="shared" si="25"/>
        <v>115863.67325910565</v>
      </c>
      <c r="BB23" s="6">
        <f t="shared" si="25"/>
        <v>128829.06357422005</v>
      </c>
      <c r="BC23" s="6">
        <f t="shared" si="25"/>
        <v>143031.15657689612</v>
      </c>
    </row>
    <row r="24" spans="1:55" x14ac:dyDescent="0.25">
      <c r="A24" s="29">
        <f>INDEX(Feuil2!$A$1:$B$130,Feuil3!$D$5+D24,Feuil3!$B$5)</f>
        <v>0.14946899999999999</v>
      </c>
      <c r="B24" s="29">
        <f>INDEX(Feuil2!$A$1:$B$130,Feuil3!$D$7+D24,Feuil3!$B$7)</f>
        <v>0</v>
      </c>
      <c r="C24" s="5">
        <f t="shared" si="12"/>
        <v>0.30879337824937619</v>
      </c>
      <c r="D24" s="24">
        <f t="shared" si="29"/>
        <v>18</v>
      </c>
      <c r="E24" s="27">
        <f>rembourserment_anuel+rente_anuelle*(1+Indexation_anuelle_moyenne)^Feuil1!D23</f>
        <v>11593.998950913274</v>
      </c>
      <c r="F24" s="24">
        <f t="shared" si="5"/>
        <v>238093.94649657703</v>
      </c>
      <c r="G24" s="24">
        <f>Valeur_estimee_du_bien*(1+Pus_value_moyenne_anuelle)^Feuil1!D24</f>
        <v>428473.87427288183</v>
      </c>
      <c r="H24" s="24">
        <f t="shared" si="6"/>
        <v>190379.9277763048</v>
      </c>
      <c r="J24" s="28">
        <f>Feuil1!K23*(Cout_d_Oportunite+inflation)+rente_anuelle*(1+Indexation_anuelle_moyenne-inflation)^Feuil1!D23</f>
        <v>20865.910108398872</v>
      </c>
      <c r="K24" s="28">
        <f t="shared" si="13"/>
        <v>335513.66281837068</v>
      </c>
      <c r="L24" s="24">
        <f>Valeur_estimee_du_bien*(1+Pus_value_moyenne_anuelle)^Feuil1!D24</f>
        <v>428473.87427288183</v>
      </c>
      <c r="M24" s="24">
        <f t="shared" si="7"/>
        <v>92960.211454511154</v>
      </c>
      <c r="O24" s="6"/>
      <c r="P24" s="6"/>
      <c r="Q24" s="6"/>
      <c r="R24" s="6"/>
      <c r="S24" s="6"/>
      <c r="T24" s="6"/>
      <c r="U24" s="6"/>
      <c r="V24" s="6"/>
      <c r="AB24" s="24"/>
      <c r="AC24" s="6"/>
      <c r="AG24" s="6">
        <f>SUM(AG$6:AG23)</f>
        <v>583044.28023358458</v>
      </c>
      <c r="AH24" s="6">
        <f t="shared" si="9"/>
        <v>1990.2931174694422</v>
      </c>
      <c r="AI24" s="6">
        <f t="shared" ref="AI24" si="33">($J24*(1+AI$3)^((AI$4-$D24)))-$J24</f>
        <v>-396.91684118515695</v>
      </c>
      <c r="AJ24" s="6">
        <f t="shared" si="21"/>
        <v>6558.5194368331067</v>
      </c>
      <c r="AK24" s="6">
        <f t="shared" ref="AK24" si="34">($J24*(1+AK$3)^((AK$4-$D24)))-$J24</f>
        <v>9174.3963907183061</v>
      </c>
      <c r="AL24" s="6">
        <f t="shared" si="23"/>
        <v>12039.788552443351</v>
      </c>
      <c r="AM24" s="6">
        <f t="shared" ref="AM24" si="35">($J24*(1+AM$3)^((AM$4-$D24)))-$J24</f>
        <v>15178.495909561512</v>
      </c>
      <c r="AN24" s="6">
        <f t="shared" si="9"/>
        <v>18616.588609479004</v>
      </c>
      <c r="AO24" s="6">
        <f t="shared" si="9"/>
        <v>22382.623498465604</v>
      </c>
      <c r="AP24" s="6">
        <f t="shared" si="25"/>
        <v>26507.881315221013</v>
      </c>
      <c r="AQ24" s="6">
        <f t="shared" si="25"/>
        <v>31026.626509129965</v>
      </c>
      <c r="AR24" s="6">
        <f t="shared" si="25"/>
        <v>35976.391841260214</v>
      </c>
      <c r="AS24" s="6">
        <f t="shared" si="25"/>
        <v>41398.290132003276</v>
      </c>
      <c r="AT24" s="6">
        <f t="shared" si="25"/>
        <v>47337.355744738285</v>
      </c>
      <c r="AU24" s="6">
        <f t="shared" si="25"/>
        <v>53842.918641886885</v>
      </c>
      <c r="AV24" s="6">
        <f t="shared" si="25"/>
        <v>60969.014120274187</v>
      </c>
      <c r="AW24" s="6">
        <f t="shared" si="25"/>
        <v>68774.831629063352</v>
      </c>
      <c r="AX24" s="6">
        <f t="shared" si="25"/>
        <v>77325.206398152077</v>
      </c>
      <c r="AY24" s="6">
        <f t="shared" si="25"/>
        <v>86691.157960502838</v>
      </c>
      <c r="AZ24" s="6">
        <f t="shared" si="25"/>
        <v>96950.480041381554</v>
      </c>
      <c r="BA24" s="6">
        <f t="shared" si="25"/>
        <v>108188.38671413276</v>
      </c>
      <c r="BB24" s="6">
        <f t="shared" si="25"/>
        <v>120498.22018946987</v>
      </c>
      <c r="BC24" s="6">
        <f t="shared" si="25"/>
        <v>133982.22611718884</v>
      </c>
    </row>
    <row r="25" spans="1:55" x14ac:dyDescent="0.25">
      <c r="A25" s="29">
        <f>INDEX(Feuil2!$A$1:$B$130,Feuil3!$D$5+D25,Feuil3!$B$5)</f>
        <v>0.188083</v>
      </c>
      <c r="B25" s="29">
        <f>INDEX(Feuil2!$A$1:$B$130,Feuil3!$D$7+D25,Feuil3!$B$7)</f>
        <v>0</v>
      </c>
      <c r="C25" s="5">
        <f t="shared" si="12"/>
        <v>0.25071459328809875</v>
      </c>
      <c r="D25" s="24">
        <f t="shared" si="29"/>
        <v>19</v>
      </c>
      <c r="E25" s="27">
        <f>rembourserment_anuel+rente_anuelle*(1+Indexation_anuelle_moyenne)^Feuil1!D24</f>
        <v>11825.878929931538</v>
      </c>
      <c r="F25" s="24">
        <f t="shared" si="5"/>
        <v>249919.82542650856</v>
      </c>
      <c r="G25" s="24">
        <f>Valeur_estimee_du_bien*(1+Pus_value_moyenne_anuelle)^Feuil1!D25</f>
        <v>437043.35175833944</v>
      </c>
      <c r="H25" s="24">
        <f t="shared" si="6"/>
        <v>187123.52633183089</v>
      </c>
      <c r="J25" s="28">
        <f>Feuil1!K24*(Cout_d_Oportunite+inflation)+rente_anuelle*(1+Indexation_anuelle_moyenne-inflation)^Feuil1!D24</f>
        <v>21700.546512734829</v>
      </c>
      <c r="K25" s="28">
        <f t="shared" si="13"/>
        <v>357214.20933110552</v>
      </c>
      <c r="L25" s="24">
        <f>Valeur_estimee_du_bien*(1+Pus_value_moyenne_anuelle)^Feuil1!D25</f>
        <v>437043.35175833944</v>
      </c>
      <c r="M25" s="24">
        <f t="shared" si="7"/>
        <v>79829.142427233921</v>
      </c>
      <c r="O25" s="6"/>
      <c r="P25" s="6"/>
      <c r="Q25" s="6"/>
      <c r="R25" s="6"/>
      <c r="S25" s="6"/>
      <c r="T25" s="6"/>
      <c r="U25" s="6"/>
      <c r="V25" s="6"/>
      <c r="AB25" s="5"/>
      <c r="AH25" s="6">
        <f>SUM(AH$6:AH24)</f>
        <v>670660.85399220092</v>
      </c>
      <c r="AI25" s="6">
        <f t="shared" si="9"/>
        <v>-207.38773877634958</v>
      </c>
      <c r="AJ25" s="6">
        <f t="shared" si="21"/>
        <v>4337.2473872586743</v>
      </c>
      <c r="AK25" s="6">
        <f t="shared" ref="AK25" si="36">($J25*(1+AK$3)^((AK$4-$D25)))-$J25</f>
        <v>6820.8602143064309</v>
      </c>
      <c r="AL25" s="6">
        <f t="shared" si="23"/>
        <v>9541.3722463470403</v>
      </c>
      <c r="AM25" s="6">
        <f t="shared" ref="AM25" si="37">($J25*(1+AM$3)^((AM$4-$D25)))-$J25</f>
        <v>12521.380094541084</v>
      </c>
      <c r="AN25" s="6">
        <f t="shared" si="9"/>
        <v>15785.635745943975</v>
      </c>
      <c r="AO25" s="6">
        <f t="shared" si="9"/>
        <v>19361.252153858164</v>
      </c>
      <c r="AP25" s="6">
        <f t="shared" si="25"/>
        <v>23277.928438404233</v>
      </c>
      <c r="AQ25" s="6">
        <f t="shared" si="25"/>
        <v>27568.196567829858</v>
      </c>
      <c r="AR25" s="6">
        <f t="shared" si="25"/>
        <v>32267.691569495168</v>
      </c>
      <c r="AS25" s="6">
        <f t="shared" si="25"/>
        <v>37415.447514910622</v>
      </c>
      <c r="AT25" s="6">
        <f t="shared" si="25"/>
        <v>43054.221737283413</v>
      </c>
      <c r="AU25" s="6">
        <f t="shared" si="25"/>
        <v>49230.849974527824</v>
      </c>
      <c r="AV25" s="6">
        <f t="shared" si="25"/>
        <v>55996.635387562361</v>
      </c>
      <c r="AW25" s="6">
        <f t="shared" si="25"/>
        <v>63407.774685085154</v>
      </c>
      <c r="AX25" s="6">
        <f t="shared" si="25"/>
        <v>71525.824894225909</v>
      </c>
      <c r="AY25" s="6">
        <f t="shared" si="25"/>
        <v>80418.214654078183</v>
      </c>
      <c r="AZ25" s="6">
        <f t="shared" si="25"/>
        <v>90158.804278922951</v>
      </c>
      <c r="BA25" s="6">
        <f t="shared" si="25"/>
        <v>100828.49924303683</v>
      </c>
      <c r="BB25" s="6">
        <f t="shared" si="25"/>
        <v>112515.92218269808</v>
      </c>
      <c r="BC25" s="6">
        <f t="shared" si="25"/>
        <v>125318.14899704866</v>
      </c>
    </row>
    <row r="26" spans="1:55" x14ac:dyDescent="0.25">
      <c r="A26" s="29">
        <f>INDEX(Feuil2!$A$1:$B$130,Feuil3!$D$5+D26,Feuil3!$B$5)</f>
        <v>0.17632900000000001</v>
      </c>
      <c r="B26" s="29">
        <f>INDEX(Feuil2!$A$1:$B$130,Feuil3!$D$7+D26,Feuil3!$B$7)</f>
        <v>0</v>
      </c>
      <c r="C26" s="5">
        <f t="shared" si="12"/>
        <v>0.2065063397682016</v>
      </c>
      <c r="D26" s="24">
        <f t="shared" si="29"/>
        <v>20</v>
      </c>
      <c r="E26" s="27">
        <f>rembourserment_anuel+rente_anuelle*(1+Indexation_anuelle_moyenne)^Feuil1!D25</f>
        <v>12062.396508530168</v>
      </c>
      <c r="F26" s="24">
        <f t="shared" si="5"/>
        <v>261982.22193503872</v>
      </c>
      <c r="G26" s="24">
        <f>Valeur_estimee_du_bien*(1+Pus_value_moyenne_anuelle)^Feuil1!D26</f>
        <v>445784.21879350627</v>
      </c>
      <c r="H26" s="24">
        <f t="shared" si="6"/>
        <v>183801.99685846755</v>
      </c>
      <c r="J26" s="28">
        <f>Feuil1!K25*(Cout_d_Oportunite+inflation)+rente_anuelle*(1+Indexation_anuelle_moyenne-inflation)^Feuil1!D25</f>
        <v>22568.568373244219</v>
      </c>
      <c r="K26" s="28">
        <f t="shared" si="13"/>
        <v>379782.77770434972</v>
      </c>
      <c r="L26" s="24">
        <f>Valeur_estimee_du_bien*(1+Pus_value_moyenne_anuelle)^Feuil1!D26</f>
        <v>445784.21879350627</v>
      </c>
      <c r="M26" s="24">
        <f t="shared" si="7"/>
        <v>66001.441089156549</v>
      </c>
      <c r="O26" s="6"/>
      <c r="P26" s="6"/>
      <c r="Q26" s="6"/>
      <c r="R26" s="6"/>
      <c r="S26" s="6"/>
      <c r="T26" s="6"/>
      <c r="U26" s="6"/>
      <c r="V26" s="6"/>
      <c r="AI26" s="6">
        <f>SUM(AI$6:AI25)</f>
        <v>-34367.645800701517</v>
      </c>
      <c r="AJ26" s="6">
        <f t="shared" si="9"/>
        <v>2152.7010358549487</v>
      </c>
      <c r="AK26" s="6">
        <f t="shared" ref="AK26" si="38">($J26*(1+AK$3)^((AK$4-$D26)))-$J26</f>
        <v>4510.7372827490217</v>
      </c>
      <c r="AL26" s="6">
        <f t="shared" si="23"/>
        <v>7093.6946228786874</v>
      </c>
      <c r="AM26" s="6">
        <f t="shared" ref="AM26" si="39">($J26*(1+AM$3)^((AM$4-$D26)))-$J26</f>
        <v>9923.0271362009189</v>
      </c>
      <c r="AN26" s="6">
        <f t="shared" si="9"/>
        <v>13022.235298322725</v>
      </c>
      <c r="AO26" s="6">
        <f t="shared" si="9"/>
        <v>16417.061175781731</v>
      </c>
      <c r="AP26" s="6">
        <f t="shared" si="25"/>
        <v>20135.702240012484</v>
      </c>
      <c r="AQ26" s="6">
        <f t="shared" si="25"/>
        <v>24209.045575940399</v>
      </c>
      <c r="AR26" s="6">
        <f t="shared" si="25"/>
        <v>28670.924430543047</v>
      </c>
      <c r="AS26" s="6">
        <f t="shared" si="25"/>
        <v>33558.399232274969</v>
      </c>
      <c r="AT26" s="6">
        <f t="shared" si="25"/>
        <v>38912.065415507044</v>
      </c>
      <c r="AU26" s="6">
        <f t="shared" si="25"/>
        <v>44776.390606774738</v>
      </c>
      <c r="AV26" s="6">
        <f t="shared" si="25"/>
        <v>51200.083973508932</v>
      </c>
      <c r="AW26" s="6">
        <f t="shared" si="25"/>
        <v>58236.500803064853</v>
      </c>
      <c r="AX26" s="6">
        <f t="shared" si="25"/>
        <v>65944.085672488553</v>
      </c>
      <c r="AY26" s="6">
        <f t="shared" si="25"/>
        <v>74386.85788999495</v>
      </c>
      <c r="AZ26" s="6">
        <f t="shared" si="25"/>
        <v>83634.943240241293</v>
      </c>
      <c r="BA26" s="6">
        <f t="shared" si="25"/>
        <v>93765.156450079841</v>
      </c>
      <c r="BB26" s="6">
        <f t="shared" si="25"/>
        <v>104861.63921275831</v>
      </c>
      <c r="BC26" s="6">
        <f t="shared" si="25"/>
        <v>117016.55907000598</v>
      </c>
    </row>
    <row r="27" spans="1:55" x14ac:dyDescent="0.25">
      <c r="A27" s="29">
        <f>INDEX(Feuil2!$A$1:$B$130,Feuil3!$D$5+D27,Feuil3!$B$5)</f>
        <v>0.208121</v>
      </c>
      <c r="B27" s="29">
        <f>INDEX(Feuil2!$A$1:$B$130,Feuil3!$D$7+D27,Feuil3!$B$7)</f>
        <v>0</v>
      </c>
      <c r="C27" s="5">
        <f t="shared" si="12"/>
        <v>0.1635280338293037</v>
      </c>
      <c r="D27" s="24">
        <f t="shared" si="29"/>
        <v>21</v>
      </c>
      <c r="E27" s="27">
        <f>rembourserment_anuel+rente_anuelle*(1+Indexation_anuelle_moyenne)^Feuil1!D26</f>
        <v>12303.644438700772</v>
      </c>
      <c r="F27" s="24">
        <f t="shared" si="5"/>
        <v>274285.8663737395</v>
      </c>
      <c r="G27" s="24">
        <f>Valeur_estimee_du_bien*(1+Pus_value_moyenne_anuelle)^Feuil1!D27</f>
        <v>454699.90316937637</v>
      </c>
      <c r="H27" s="24">
        <f t="shared" si="6"/>
        <v>180414.03679563687</v>
      </c>
      <c r="J27" s="28">
        <f>Feuil1!K26*(Cout_d_Oportunite+inflation)+rente_anuelle*(1+Indexation_anuelle_moyenne-inflation)^Feuil1!D26</f>
        <v>23471.311108173992</v>
      </c>
      <c r="K27" s="28">
        <f t="shared" si="13"/>
        <v>403254.0888125237</v>
      </c>
      <c r="L27" s="24">
        <f>Valeur_estimee_du_bien*(1+Pus_value_moyenne_anuelle)^Feuil1!D27</f>
        <v>454699.90316937637</v>
      </c>
      <c r="M27" s="24">
        <f t="shared" si="7"/>
        <v>51445.814356852672</v>
      </c>
      <c r="O27" s="6"/>
      <c r="P27" s="6"/>
      <c r="Q27" s="6"/>
      <c r="R27" s="6"/>
      <c r="S27" s="6"/>
      <c r="T27" s="6"/>
      <c r="U27" s="6"/>
      <c r="V27" s="6"/>
      <c r="AJ27" s="6">
        <f>SUM(AJ$6:AJ26)</f>
        <v>878253.00929300359</v>
      </c>
      <c r="AK27" s="6">
        <f t="shared" si="9"/>
        <v>2238.8090772891483</v>
      </c>
      <c r="AL27" s="6">
        <f t="shared" si="23"/>
        <v>4691.1667740589837</v>
      </c>
      <c r="AM27" s="6">
        <f t="shared" ref="AM27" si="40">($J27*(1+AM$3)^((AM$4-$D27)))-$J27</f>
        <v>7377.4424077938384</v>
      </c>
      <c r="AN27" s="6">
        <f t="shared" ref="AN27:AN29" si="41">($J27*(1+AN$3)^((AN$4-$D27)))-$J27</f>
        <v>10319.948221648956</v>
      </c>
      <c r="AO27" s="6">
        <f t="shared" si="9"/>
        <v>13543.124710255637</v>
      </c>
      <c r="AP27" s="6">
        <f t="shared" si="25"/>
        <v>17073.743622813003</v>
      </c>
      <c r="AQ27" s="6">
        <f t="shared" si="25"/>
        <v>20941.130329612992</v>
      </c>
      <c r="AR27" s="6">
        <f t="shared" si="25"/>
        <v>25177.407398978015</v>
      </c>
      <c r="AS27" s="6">
        <f t="shared" si="25"/>
        <v>29817.761407764774</v>
      </c>
      <c r="AT27" s="6">
        <f t="shared" si="25"/>
        <v>34900.735201565978</v>
      </c>
      <c r="AU27" s="6">
        <f t="shared" si="25"/>
        <v>40468.548032127335</v>
      </c>
      <c r="AV27" s="6">
        <f t="shared" si="25"/>
        <v>46567.446231045731</v>
      </c>
      <c r="AW27" s="6">
        <f t="shared" si="25"/>
        <v>53248.087332449286</v>
      </c>
      <c r="AX27" s="6">
        <f t="shared" si="25"/>
        <v>60565.960835187449</v>
      </c>
      <c r="AY27" s="6">
        <f t="shared" si="25"/>
        <v>68581.849099388099</v>
      </c>
      <c r="AZ27" s="6">
        <f t="shared" si="25"/>
        <v>77362.33220559475</v>
      </c>
      <c r="BA27" s="6">
        <f t="shared" si="25"/>
        <v>86980.340969850964</v>
      </c>
      <c r="BB27" s="6">
        <f t="shared" si="25"/>
        <v>97515.762708083057</v>
      </c>
      <c r="BC27" s="6">
        <f t="shared" si="25"/>
        <v>109056.10478126864</v>
      </c>
    </row>
    <row r="28" spans="1:55" x14ac:dyDescent="0.25">
      <c r="A28" s="29">
        <f>INDEX(Feuil2!$A$1:$B$130,Feuil3!$D$5+D28,Feuil3!$B$5)</f>
        <v>0.23799799999999999</v>
      </c>
      <c r="B28" s="29">
        <f>INDEX(Feuil2!$A$1:$B$130,Feuil3!$D$7+D28,Feuil3!$B$7)</f>
        <v>0</v>
      </c>
      <c r="C28" s="5">
        <f t="shared" si="12"/>
        <v>0.12460868883399709</v>
      </c>
      <c r="D28" s="24">
        <f t="shared" si="29"/>
        <v>22</v>
      </c>
      <c r="E28" s="27">
        <f>rembourserment_anuel+rente_anuelle*(1+Indexation_anuelle_moyenne)^Feuil1!D27</f>
        <v>12549.717327474787</v>
      </c>
      <c r="F28" s="24">
        <f t="shared" si="5"/>
        <v>286835.58370121429</v>
      </c>
      <c r="G28" s="24">
        <f>Valeur_estimee_du_bien*(1+Pus_value_moyenne_anuelle)^Feuil1!D28</f>
        <v>463793.90123276389</v>
      </c>
      <c r="H28" s="24">
        <f t="shared" si="6"/>
        <v>176958.3175315496</v>
      </c>
      <c r="J28" s="28">
        <f>Feuil1!K27*(Cout_d_Oportunite+inflation)+rente_anuelle*(1+Indexation_anuelle_moyenne-inflation)^Feuil1!D27</f>
        <v>24410.163552500948</v>
      </c>
      <c r="K28" s="28">
        <f t="shared" si="13"/>
        <v>427664.25236502464</v>
      </c>
      <c r="L28" s="24">
        <f>Valeur_estimee_du_bien*(1+Pus_value_moyenne_anuelle)^Feuil1!D28</f>
        <v>463793.90123276389</v>
      </c>
      <c r="M28" s="24">
        <f t="shared" si="7"/>
        <v>36129.648867739248</v>
      </c>
      <c r="O28" s="6"/>
      <c r="P28" s="6"/>
      <c r="Q28" s="6"/>
      <c r="R28" s="6"/>
      <c r="S28" s="6"/>
      <c r="T28" s="6"/>
      <c r="U28" s="6"/>
      <c r="V28" s="6"/>
      <c r="AB28" s="24"/>
      <c r="AK28" s="6">
        <f>SUM(AK$6:AK27)</f>
        <v>1000489.4583190642</v>
      </c>
      <c r="AL28" s="6">
        <f t="shared" si="9"/>
        <v>2328.3614403807114</v>
      </c>
      <c r="AM28" s="6">
        <f t="shared" ref="AM28" si="42">($J28*(1+AM$3)^((AM$4-$D28)))-$J28</f>
        <v>4878.8134450213402</v>
      </c>
      <c r="AN28" s="6">
        <f t="shared" si="41"/>
        <v>7672.5401041055884</v>
      </c>
      <c r="AO28" s="6">
        <f t="shared" si="9"/>
        <v>10732.746150514911</v>
      </c>
      <c r="AP28" s="6">
        <f t="shared" si="25"/>
        <v>14084.849698665857</v>
      </c>
      <c r="AQ28" s="6">
        <f t="shared" si="25"/>
        <v>17756.693367725522</v>
      </c>
      <c r="AR28" s="6">
        <f t="shared" si="25"/>
        <v>21778.775542797506</v>
      </c>
      <c r="AS28" s="6">
        <f t="shared" si="25"/>
        <v>26184.503694937135</v>
      </c>
      <c r="AT28" s="6">
        <f t="shared" si="25"/>
        <v>31010.471864075364</v>
      </c>
      <c r="AU28" s="6">
        <f t="shared" si="25"/>
        <v>36296.764609628612</v>
      </c>
      <c r="AV28" s="6">
        <f t="shared" si="25"/>
        <v>42087.289953412415</v>
      </c>
      <c r="AW28" s="6">
        <f t="shared" si="25"/>
        <v>48430.144080287559</v>
      </c>
      <c r="AX28" s="6">
        <f t="shared" si="25"/>
        <v>55378.01082574726</v>
      </c>
      <c r="AY28" s="6">
        <f t="shared" si="25"/>
        <v>62988.599268594946</v>
      </c>
      <c r="AZ28" s="6">
        <f t="shared" si="25"/>
        <v>71325.123063363615</v>
      </c>
      <c r="BA28" s="6">
        <f t="shared" si="25"/>
        <v>80456.825493818527</v>
      </c>
      <c r="BB28" s="6">
        <f t="shared" si="25"/>
        <v>90459.55460864499</v>
      </c>
      <c r="BC28" s="6">
        <f t="shared" si="25"/>
        <v>101416.39321640637</v>
      </c>
    </row>
    <row r="29" spans="1:55" x14ac:dyDescent="0.25">
      <c r="A29" s="29">
        <f>INDEX(Feuil2!$A$1:$B$130,Feuil3!$D$5+D29,Feuil3!$B$5)</f>
        <v>0.26798100000000002</v>
      </c>
      <c r="B29" s="29">
        <f>INDEX(Feuil2!$A$1:$B$130,Feuil3!$D$7+D29,Feuil3!$B$7)</f>
        <v>0</v>
      </c>
      <c r="C29" s="5">
        <f t="shared" si="12"/>
        <v>9.1215927791573712E-2</v>
      </c>
      <c r="D29" s="24">
        <f t="shared" si="29"/>
        <v>23</v>
      </c>
      <c r="E29" s="27">
        <f>rembourserment_anuel+rente_anuelle*(1+Indexation_anuelle_moyenne)^Feuil1!D28</f>
        <v>12800.711674024284</v>
      </c>
      <c r="F29" s="24">
        <f t="shared" si="5"/>
        <v>299636.29537523858</v>
      </c>
      <c r="G29" s="24">
        <f>Valeur_estimee_du_bien*(1+Pus_value_moyenne_anuelle)^Feuil1!D29</f>
        <v>473069.77925741911</v>
      </c>
      <c r="H29" s="24">
        <f t="shared" si="6"/>
        <v>173433.48388218053</v>
      </c>
      <c r="J29" s="28">
        <f>Feuil1!K28*(Cout_d_Oportunite+inflation)+rente_anuelle*(1+Indexation_anuelle_moyenne-inflation)^Feuil1!D28</f>
        <v>25386.570094600986</v>
      </c>
      <c r="K29" s="28">
        <f t="shared" si="13"/>
        <v>453050.8224596256</v>
      </c>
      <c r="L29" s="24">
        <f>Valeur_estimee_du_bien*(1+Pus_value_moyenne_anuelle)^Feuil1!D29</f>
        <v>473069.77925741911</v>
      </c>
      <c r="M29" s="24">
        <f t="shared" si="7"/>
        <v>20018.956797793508</v>
      </c>
      <c r="O29" s="6"/>
      <c r="P29" s="6"/>
      <c r="Q29" s="6"/>
      <c r="R29" s="6"/>
      <c r="S29" s="6"/>
      <c r="T29" s="6"/>
      <c r="U29" s="6"/>
      <c r="V29" s="6"/>
      <c r="AL29" s="6">
        <f>SUM(AL$6:AL28)</f>
        <v>1136713.7824101979</v>
      </c>
      <c r="AM29" s="6">
        <f t="shared" si="9"/>
        <v>2421.495897995941</v>
      </c>
      <c r="AN29" s="6">
        <f t="shared" si="41"/>
        <v>5073.9659828221957</v>
      </c>
      <c r="AO29" s="6">
        <f t="shared" si="9"/>
        <v>7979.4417082698164</v>
      </c>
      <c r="AP29" s="6">
        <f t="shared" si="25"/>
        <v>11162.05599653551</v>
      </c>
      <c r="AQ29" s="6">
        <f t="shared" si="25"/>
        <v>14648.243686612495</v>
      </c>
      <c r="AR29" s="6">
        <f t="shared" si="25"/>
        <v>18466.961102434539</v>
      </c>
      <c r="AS29" s="6">
        <f t="shared" si="25"/>
        <v>22649.926564509409</v>
      </c>
      <c r="AT29" s="6">
        <f t="shared" si="25"/>
        <v>27231.883842734616</v>
      </c>
      <c r="AU29" s="6">
        <f t="shared" si="25"/>
        <v>32250.890738638376</v>
      </c>
      <c r="AV29" s="6">
        <f t="shared" si="25"/>
        <v>37748.635194013754</v>
      </c>
      <c r="AW29" s="6">
        <f t="shared" si="25"/>
        <v>43770.78155154892</v>
      </c>
      <c r="AX29" s="6">
        <f t="shared" si="25"/>
        <v>50367.349843499062</v>
      </c>
      <c r="AY29" s="6">
        <f t="shared" si="25"/>
        <v>57593.131258777139</v>
      </c>
      <c r="AZ29" s="6">
        <f t="shared" si="25"/>
        <v>65508.143239338737</v>
      </c>
      <c r="BA29" s="6">
        <f t="shared" si="25"/>
        <v>74178.127985898158</v>
      </c>
      <c r="BB29" s="6">
        <f t="shared" si="25"/>
        <v>83675.098513571254</v>
      </c>
      <c r="BC29" s="6">
        <f t="shared" si="25"/>
        <v>94077.936792990789</v>
      </c>
    </row>
    <row r="30" spans="1:55" x14ac:dyDescent="0.25">
      <c r="A30" s="29">
        <f>INDEX(Feuil2!$A$1:$B$130,Feuil3!$D$5+D30,Feuil3!$B$5)</f>
        <v>0.29925499999999999</v>
      </c>
      <c r="B30" s="29">
        <f>INDEX(Feuil2!$A$1:$B$130,Feuil3!$D$7+D30,Feuil3!$B$7)</f>
        <v>0</v>
      </c>
      <c r="C30" s="5">
        <f t="shared" si="12"/>
        <v>6.3919105320306313E-2</v>
      </c>
      <c r="D30" s="24">
        <f t="shared" si="29"/>
        <v>24</v>
      </c>
      <c r="E30" s="27">
        <f>rembourserment_anuel+rente_anuelle*(1+Indexation_anuelle_moyenne)^Feuil1!D29</f>
        <v>13056.725907504768</v>
      </c>
      <c r="F30" s="24">
        <f t="shared" si="5"/>
        <v>312693.02128274337</v>
      </c>
      <c r="G30" s="24">
        <f>Valeur_estimee_du_bien*(1+Pus_value_moyenne_anuelle)^Feuil1!D30</f>
        <v>482531.17484256753</v>
      </c>
      <c r="H30" s="24">
        <f t="shared" si="6"/>
        <v>169838.15355982416</v>
      </c>
      <c r="J30" s="28">
        <f>Feuil1!K29*(Cout_d_Oportunite+inflation)+rente_anuelle*(1+Indexation_anuelle_moyenne-inflation)^Feuil1!D29</f>
        <v>26402.032898385023</v>
      </c>
      <c r="K30" s="28">
        <f t="shared" si="13"/>
        <v>479452.85535801062</v>
      </c>
      <c r="L30" s="24">
        <f>Valeur_estimee_du_bien*(1+Pus_value_moyenne_anuelle)^Feuil1!D30</f>
        <v>482531.17484256753</v>
      </c>
      <c r="M30" s="24">
        <f t="shared" si="7"/>
        <v>3078.3194845569087</v>
      </c>
      <c r="O30" s="6"/>
      <c r="P30" s="6"/>
      <c r="Q30" s="6"/>
      <c r="R30" s="6"/>
      <c r="S30" s="6"/>
      <c r="T30" s="6"/>
      <c r="U30" s="6"/>
      <c r="V30" s="6"/>
      <c r="AM30" s="6">
        <f>SUM(AM$6:AM29)</f>
        <v>1288353.3483352591</v>
      </c>
      <c r="AN30" s="6">
        <f t="shared" si="9"/>
        <v>2518.3557339157778</v>
      </c>
      <c r="AO30" s="6">
        <f t="shared" si="9"/>
        <v>5276.9246221350841</v>
      </c>
      <c r="AP30" s="6">
        <f t="shared" si="25"/>
        <v>8298.6193766006072</v>
      </c>
      <c r="AQ30" s="6">
        <f t="shared" si="25"/>
        <v>11608.538236396929</v>
      </c>
      <c r="AR30" s="6">
        <f t="shared" si="25"/>
        <v>15234.173434076994</v>
      </c>
      <c r="AS30" s="6">
        <f t="shared" si="25"/>
        <v>19205.639546531918</v>
      </c>
      <c r="AT30" s="6">
        <f t="shared" si="25"/>
        <v>23555.923627089778</v>
      </c>
      <c r="AU30" s="6">
        <f t="shared" si="25"/>
        <v>28321.159196444005</v>
      </c>
      <c r="AV30" s="6">
        <f t="shared" si="25"/>
        <v>33540.926368183907</v>
      </c>
      <c r="AW30" s="6">
        <f t="shared" si="25"/>
        <v>39258.580601774302</v>
      </c>
      <c r="AX30" s="6">
        <f t="shared" si="25"/>
        <v>45521.612813610875</v>
      </c>
      <c r="AY30" s="6">
        <f t="shared" si="25"/>
        <v>52382.04383723902</v>
      </c>
      <c r="AZ30" s="6">
        <f t="shared" si="25"/>
        <v>59896.856509128236</v>
      </c>
      <c r="BA30" s="6">
        <f t="shared" si="25"/>
        <v>68128.46896891229</v>
      </c>
      <c r="BB30" s="6">
        <f t="shared" si="25"/>
        <v>77145.253105334094</v>
      </c>
      <c r="BC30" s="6">
        <f t="shared" ref="AR30:BC45" si="43">($J30*(1+BC$3)^((BC$4-$D30)))-$J30</f>
        <v>87022.102454114109</v>
      </c>
    </row>
    <row r="31" spans="1:55" x14ac:dyDescent="0.25">
      <c r="A31" s="29">
        <f>INDEX(Feuil2!$A$1:$B$130,Feuil3!$D$5+D31,Feuil3!$B$5)</f>
        <v>0.32048300000000002</v>
      </c>
      <c r="B31" s="29">
        <f>INDEX(Feuil2!$A$1:$B$130,Feuil3!$D$7+D31,Feuil3!$B$7)</f>
        <v>0</v>
      </c>
      <c r="C31" s="5">
        <f t="shared" si="12"/>
        <v>4.3434118689938579E-2</v>
      </c>
      <c r="D31" s="24">
        <f t="shared" si="29"/>
        <v>25</v>
      </c>
      <c r="E31" s="27">
        <f>rembourserment_anuel+rente_anuelle*(1+Indexation_anuelle_moyenne)^Feuil1!D30</f>
        <v>13317.860425654864</v>
      </c>
      <c r="F31" s="24">
        <f t="shared" si="5"/>
        <v>326010.88170839823</v>
      </c>
      <c r="G31" s="24">
        <f>Valeur_estimee_du_bien*(1+Pus_value_moyenne_anuelle)^Feuil1!D31</f>
        <v>492181.79833941889</v>
      </c>
      <c r="H31" s="24">
        <f t="shared" si="6"/>
        <v>166170.91663102066</v>
      </c>
      <c r="J31" s="28">
        <f>Feuil1!K30*(Cout_d_Oportunite+inflation)+rente_anuelle*(1+Indexation_anuelle_moyenne-inflation)^Feuil1!D30</f>
        <v>27458.114214320427</v>
      </c>
      <c r="K31" s="28">
        <f t="shared" si="13"/>
        <v>506910.96957233106</v>
      </c>
      <c r="L31" s="24">
        <f>Valeur_estimee_du_bien*(1+Pus_value_moyenne_anuelle)^Feuil1!D31</f>
        <v>492181.79833941889</v>
      </c>
      <c r="M31" s="24">
        <f t="shared" si="7"/>
        <v>-14729.171232912166</v>
      </c>
      <c r="O31" s="6"/>
      <c r="P31" s="6"/>
      <c r="Q31" s="6"/>
      <c r="R31" s="6"/>
      <c r="S31" s="6"/>
      <c r="T31" s="6"/>
      <c r="U31" s="6"/>
      <c r="V31" s="6"/>
      <c r="AN31" s="6">
        <f>SUM(AN$6:AN30)</f>
        <v>1456975.3975031145</v>
      </c>
      <c r="AO31" s="6">
        <f t="shared" si="9"/>
        <v>2619.0899632724104</v>
      </c>
      <c r="AP31" s="6">
        <f t="shared" si="9"/>
        <v>5488.0016070204874</v>
      </c>
      <c r="AQ31" s="6">
        <f t="shared" si="25"/>
        <v>8630.5641516646283</v>
      </c>
      <c r="AR31" s="6">
        <f t="shared" si="43"/>
        <v>12072.879765852813</v>
      </c>
      <c r="AS31" s="6">
        <f t="shared" si="43"/>
        <v>15843.540371440075</v>
      </c>
      <c r="AT31" s="6">
        <f t="shared" si="43"/>
        <v>19973.865128393198</v>
      </c>
      <c r="AU31" s="6">
        <f t="shared" si="43"/>
        <v>24498.160572173372</v>
      </c>
      <c r="AV31" s="6">
        <f t="shared" si="43"/>
        <v>29454.005564301762</v>
      </c>
      <c r="AW31" s="6">
        <f t="shared" si="43"/>
        <v>34882.563422911269</v>
      </c>
      <c r="AX31" s="6">
        <f t="shared" si="43"/>
        <v>40828.923825845275</v>
      </c>
      <c r="AY31" s="6">
        <f t="shared" si="43"/>
        <v>47342.477326155313</v>
      </c>
      <c r="AZ31" s="6">
        <f t="shared" si="43"/>
        <v>54477.325590728586</v>
      </c>
      <c r="BA31" s="6">
        <f t="shared" si="25"/>
        <v>62292.730769493362</v>
      </c>
      <c r="BB31" s="6">
        <f t="shared" si="25"/>
        <v>70853.607727668772</v>
      </c>
      <c r="BC31" s="6">
        <f t="shared" si="43"/>
        <v>80231.063229547464</v>
      </c>
    </row>
    <row r="32" spans="1:55" x14ac:dyDescent="0.25">
      <c r="A32" s="29">
        <f>INDEX(Feuil2!$A$1:$B$130,Feuil3!$D$5+D32,Feuil3!$B$5)</f>
        <v>0.34121299999999999</v>
      </c>
      <c r="B32" s="29">
        <f>INDEX(Feuil2!$A$1:$B$130,Feuil3!$D$7+D32,Feuil3!$B$7)</f>
        <v>0</v>
      </c>
      <c r="C32" s="5">
        <f t="shared" si="12"/>
        <v>2.8613832749388567E-2</v>
      </c>
      <c r="D32" s="24">
        <f t="shared" si="29"/>
        <v>26</v>
      </c>
      <c r="E32" s="27">
        <f>rembourserment_anuel+rente_anuelle*(1+Indexation_anuelle_moyenne)^Feuil1!D31</f>
        <v>13584.217634167961</v>
      </c>
      <c r="F32" s="24">
        <f t="shared" si="5"/>
        <v>339595.09934256622</v>
      </c>
      <c r="G32" s="24">
        <f>Valeur_estimee_du_bien*(1+Pus_value_moyenne_anuelle)^Feuil1!D32</f>
        <v>502025.43430620729</v>
      </c>
      <c r="H32" s="24">
        <f t="shared" si="6"/>
        <v>162430.33496364107</v>
      </c>
      <c r="J32" s="28">
        <f>Feuil1!K31*(Cout_d_Oportunite+inflation)+rente_anuelle*(1+Indexation_anuelle_moyenne-inflation)^Feuil1!D31</f>
        <v>28556.438782893241</v>
      </c>
      <c r="K32" s="28">
        <f t="shared" si="13"/>
        <v>535467.4083552243</v>
      </c>
      <c r="L32" s="24">
        <f>Valeur_estimee_du_bien*(1+Pus_value_moyenne_anuelle)^Feuil1!D32</f>
        <v>502025.43430620729</v>
      </c>
      <c r="M32" s="24">
        <f t="shared" si="7"/>
        <v>-33441.974049017008</v>
      </c>
      <c r="O32" s="6"/>
      <c r="P32" s="6"/>
      <c r="Q32" s="6"/>
      <c r="R32" s="6"/>
      <c r="S32" s="6"/>
      <c r="T32" s="6"/>
      <c r="U32" s="6"/>
      <c r="V32" s="6"/>
      <c r="AO32" s="6">
        <f>SUM(AO$6:AO31)</f>
        <v>1644300.5369087998</v>
      </c>
      <c r="AP32" s="6">
        <f t="shared" si="9"/>
        <v>2723.8535618033056</v>
      </c>
      <c r="AQ32" s="6">
        <f t="shared" si="25"/>
        <v>5707.5216713013033</v>
      </c>
      <c r="AR32" s="6">
        <f t="shared" si="43"/>
        <v>8975.7867177312182</v>
      </c>
      <c r="AS32" s="6">
        <f t="shared" si="43"/>
        <v>12555.794956486923</v>
      </c>
      <c r="AT32" s="6">
        <f t="shared" si="43"/>
        <v>16477.281986297679</v>
      </c>
      <c r="AU32" s="6">
        <f t="shared" si="43"/>
        <v>20772.819733528926</v>
      </c>
      <c r="AV32" s="6">
        <f t="shared" si="43"/>
        <v>25478.086995060305</v>
      </c>
      <c r="AW32" s="6">
        <f t="shared" si="43"/>
        <v>30632.165786873829</v>
      </c>
      <c r="AX32" s="6">
        <f t="shared" si="43"/>
        <v>36277.865959827715</v>
      </c>
      <c r="AY32" s="6">
        <f t="shared" si="43"/>
        <v>42462.080778879084</v>
      </c>
      <c r="AZ32" s="6">
        <f t="shared" si="43"/>
        <v>49236.176419201525</v>
      </c>
      <c r="BA32" s="6">
        <f t="shared" si="25"/>
        <v>56656.418614357724</v>
      </c>
      <c r="BB32" s="6">
        <f t="shared" ref="BB32" si="44">($J32*(1+BB$3)^((BB$4-$D32)))-$J32</f>
        <v>64784.440000273098</v>
      </c>
      <c r="BC32" s="6">
        <f t="shared" si="43"/>
        <v>73687.752036775535</v>
      </c>
    </row>
    <row r="33" spans="1:55" x14ac:dyDescent="0.25">
      <c r="A33" s="29">
        <f>INDEX(Feuil2!$A$1:$B$130,Feuil3!$D$5+D33,Feuil3!$B$5)</f>
        <v>0.35580299999999998</v>
      </c>
      <c r="B33" s="29">
        <f>INDEX(Feuil2!$A$1:$B$130,Feuil3!$D$7+D33,Feuil3!$B$7)</f>
        <v>0</v>
      </c>
      <c r="C33" s="5">
        <f t="shared" si="12"/>
        <v>1.8432945215657866E-2</v>
      </c>
      <c r="D33" s="24">
        <f t="shared" si="29"/>
        <v>27</v>
      </c>
      <c r="E33" s="27">
        <f>rembourserment_anuel+rente_anuelle*(1+Indexation_anuelle_moyenne)^Feuil1!D32</f>
        <v>13855.901986851321</v>
      </c>
      <c r="F33" s="24">
        <f t="shared" si="5"/>
        <v>353451.00132941752</v>
      </c>
      <c r="G33" s="24">
        <f>Valeur_estimee_du_bien*(1+Pus_value_moyenne_anuelle)^Feuil1!D33</f>
        <v>512065.94299233134</v>
      </c>
      <c r="H33" s="24">
        <f t="shared" si="6"/>
        <v>158614.94166291383</v>
      </c>
      <c r="J33" s="28">
        <f>Feuil1!K32*(Cout_d_Oportunite+inflation)+rente_anuelle*(1+Indexation_anuelle_moyenne-inflation)^Feuil1!D32</f>
        <v>29698.696334208973</v>
      </c>
      <c r="K33" s="28">
        <f t="shared" si="13"/>
        <v>565166.10468943324</v>
      </c>
      <c r="L33" s="24">
        <f>Valeur_estimee_du_bien*(1+Pus_value_moyenne_anuelle)^Feuil1!D33</f>
        <v>512065.94299233134</v>
      </c>
      <c r="M33" s="24">
        <f t="shared" si="7"/>
        <v>-53100.161697101896</v>
      </c>
      <c r="O33" s="6"/>
      <c r="P33" s="6"/>
      <c r="Q33" s="6"/>
      <c r="R33" s="6"/>
      <c r="S33" s="6"/>
      <c r="T33" s="6"/>
      <c r="U33" s="6"/>
      <c r="V33" s="6"/>
      <c r="AP33" s="6">
        <f>SUM(AP$6:AP32)</f>
        <v>1852217.5228730615</v>
      </c>
      <c r="AQ33" s="6">
        <f t="shared" si="9"/>
        <v>2832.8077042754376</v>
      </c>
      <c r="AR33" s="6">
        <f t="shared" si="43"/>
        <v>5935.8225381533557</v>
      </c>
      <c r="AS33" s="6">
        <f t="shared" si="43"/>
        <v>9334.8181864404614</v>
      </c>
      <c r="AT33" s="6">
        <f t="shared" si="43"/>
        <v>13058.026754746395</v>
      </c>
      <c r="AU33" s="6">
        <f t="shared" si="43"/>
        <v>17136.373265749586</v>
      </c>
      <c r="AV33" s="6">
        <f t="shared" si="43"/>
        <v>21603.732522870087</v>
      </c>
      <c r="AW33" s="6">
        <f t="shared" si="43"/>
        <v>26497.210474862724</v>
      </c>
      <c r="AX33" s="6">
        <f t="shared" si="43"/>
        <v>31857.452418348788</v>
      </c>
      <c r="AY33" s="6">
        <f t="shared" si="43"/>
        <v>37728.980598220835</v>
      </c>
      <c r="AZ33" s="6">
        <f t="shared" si="43"/>
        <v>44160.564010034257</v>
      </c>
      <c r="BA33" s="6">
        <f t="shared" si="25"/>
        <v>51205.62347596958</v>
      </c>
      <c r="BB33" s="6">
        <f t="shared" ref="BB33" si="45">($J33*(1+BB$3)^((BB$4-$D33)))-$J33</f>
        <v>58922.675358932043</v>
      </c>
      <c r="BC33" s="6">
        <f t="shared" si="43"/>
        <v>67375.817600284019</v>
      </c>
    </row>
    <row r="34" spans="1:55" x14ac:dyDescent="0.25">
      <c r="A34" s="29">
        <f>INDEX(Feuil2!$A$1:$B$130,Feuil3!$D$5+D34,Feuil3!$B$5)</f>
        <v>0.38893299999999997</v>
      </c>
      <c r="B34" s="29">
        <f>INDEX(Feuil2!$A$1:$B$130,Feuil3!$D$7+D34,Feuil3!$B$7)</f>
        <v>0</v>
      </c>
      <c r="C34" s="5">
        <f t="shared" si="12"/>
        <v>1.1263764534096405E-2</v>
      </c>
      <c r="D34" s="24">
        <f t="shared" si="29"/>
        <v>28</v>
      </c>
      <c r="E34" s="27">
        <f>rembourserment_anuel+rente_anuelle*(1+Indexation_anuelle_moyenne)^Feuil1!D33</f>
        <v>14133.020026588345</v>
      </c>
      <c r="F34" s="24">
        <f t="shared" si="5"/>
        <v>367584.02135600586</v>
      </c>
      <c r="G34" s="24">
        <f>Valeur_estimee_du_bien*(1+Pus_value_moyenne_anuelle)^Feuil1!D34</f>
        <v>522307.26185217808</v>
      </c>
      <c r="H34" s="24">
        <f t="shared" si="6"/>
        <v>154723.24049617222</v>
      </c>
      <c r="J34" s="28">
        <f>Feuil1!K33*(Cout_d_Oportunite+inflation)+rente_anuelle*(1+Indexation_anuelle_moyenne-inflation)^Feuil1!D33</f>
        <v>30886.644187577331</v>
      </c>
      <c r="K34" s="28">
        <f t="shared" si="13"/>
        <v>596052.74887701054</v>
      </c>
      <c r="L34" s="24">
        <f>Valeur_estimee_du_bien*(1+Pus_value_moyenne_anuelle)^Feuil1!D34</f>
        <v>522307.26185217808</v>
      </c>
      <c r="M34" s="24">
        <f t="shared" si="7"/>
        <v>-73745.487024832459</v>
      </c>
      <c r="O34" s="6"/>
      <c r="P34" s="6"/>
      <c r="Q34" s="6"/>
      <c r="R34" s="6"/>
      <c r="S34" s="6"/>
      <c r="T34" s="6"/>
      <c r="U34" s="6"/>
      <c r="V34" s="6"/>
      <c r="AQ34" s="6">
        <f>SUM(AQ$6:AQ33)</f>
        <v>2082799.4611267066</v>
      </c>
      <c r="AR34" s="6">
        <f t="shared" ref="AR34" si="46">($J34*(1+AR$3)^((AR$4-$D34)))-$J34</f>
        <v>2946.1200124464594</v>
      </c>
      <c r="AS34" s="6">
        <f t="shared" si="43"/>
        <v>6173.2554396794949</v>
      </c>
      <c r="AT34" s="6">
        <f t="shared" si="43"/>
        <v>9708.2109138980813</v>
      </c>
      <c r="AU34" s="6">
        <f t="shared" si="43"/>
        <v>13580.347824936252</v>
      </c>
      <c r="AV34" s="6">
        <f t="shared" si="43"/>
        <v>17821.828196379567</v>
      </c>
      <c r="AW34" s="6">
        <f t="shared" si="43"/>
        <v>22467.88182378489</v>
      </c>
      <c r="AX34" s="6">
        <f t="shared" si="43"/>
        <v>27557.098893857226</v>
      </c>
      <c r="AY34" s="6">
        <f t="shared" si="43"/>
        <v>33131.750515082742</v>
      </c>
      <c r="AZ34" s="6">
        <f t="shared" si="43"/>
        <v>39238.139822149664</v>
      </c>
      <c r="BA34" s="6">
        <f t="shared" si="25"/>
        <v>45926.98657043562</v>
      </c>
      <c r="BB34" s="6">
        <f t="shared" ref="BB34" si="47">($J34*(1+BB$3)^((BB$4-$D34)))-$J34</f>
        <v>53253.848415008368</v>
      </c>
      <c r="BC34" s="6">
        <f t="shared" si="43"/>
        <v>61279.582373289319</v>
      </c>
    </row>
    <row r="35" spans="1:55" x14ac:dyDescent="0.25">
      <c r="A35" s="29">
        <f>INDEX(Feuil2!$A$1:$B$130,Feuil3!$D$5+D35,Feuil3!$B$5)</f>
        <v>0.42384100000000002</v>
      </c>
      <c r="B35" s="29">
        <f>INDEX(Feuil2!$A$1:$B$130,Feuil3!$D$7+D35,Feuil3!$B$7)</f>
        <v>0</v>
      </c>
      <c r="C35" s="5">
        <f t="shared" si="12"/>
        <v>6.4897193102004501E-3</v>
      </c>
      <c r="D35" s="24">
        <f t="shared" si="29"/>
        <v>29</v>
      </c>
      <c r="E35" s="27">
        <f>rembourserment_anuel+rente_anuelle*(1+Indexation_anuelle_moyenne)^Feuil1!D34</f>
        <v>14415.680427120114</v>
      </c>
      <c r="F35" s="24">
        <f t="shared" si="5"/>
        <v>381999.70178312599</v>
      </c>
      <c r="G35" s="24">
        <f>Valeur_estimee_du_bien*(1+Pus_value_moyenne_anuelle)^Feuil1!D35</f>
        <v>532753.40708922152</v>
      </c>
      <c r="H35" s="24">
        <f t="shared" si="6"/>
        <v>150753.70530609554</v>
      </c>
      <c r="J35" s="28">
        <f>Feuil1!K34*(Cout_d_Oportunite+inflation)+rente_anuelle*(1+Indexation_anuelle_moyenne-inflation)^Feuil1!D34</f>
        <v>32122.109955080421</v>
      </c>
      <c r="K35" s="28">
        <f t="shared" si="13"/>
        <v>628174.85883209098</v>
      </c>
      <c r="L35" s="24">
        <f>Valeur_estimee_du_bien*(1+Pus_value_moyenne_anuelle)^Feuil1!D35</f>
        <v>532753.40708922152</v>
      </c>
      <c r="M35" s="24">
        <f t="shared" si="7"/>
        <v>-95421.451742869453</v>
      </c>
      <c r="O35" s="6"/>
      <c r="P35" s="6"/>
      <c r="Q35" s="6"/>
      <c r="R35" s="6"/>
      <c r="S35" s="6"/>
      <c r="T35" s="6"/>
      <c r="U35" s="6"/>
      <c r="V35" s="6"/>
      <c r="AR35" s="6">
        <f>SUM(AR$6:AR34)</f>
        <v>2338321.5585856671</v>
      </c>
      <c r="AS35" s="6">
        <f t="shared" ref="AS35" si="48">($J35*(1+AS$3)^((AS$4-$D35)))-$J35</f>
        <v>3063.9648129443158</v>
      </c>
      <c r="AT35" s="6">
        <f t="shared" si="43"/>
        <v>6420.1856572666729</v>
      </c>
      <c r="AU35" s="6">
        <f t="shared" si="43"/>
        <v>10096.539350454004</v>
      </c>
      <c r="AV35" s="6">
        <f t="shared" si="43"/>
        <v>14123.561737933705</v>
      </c>
      <c r="AW35" s="6">
        <f t="shared" si="43"/>
        <v>18534.701324234746</v>
      </c>
      <c r="AX35" s="6">
        <f t="shared" si="43"/>
        <v>23366.597096736281</v>
      </c>
      <c r="AY35" s="6">
        <f t="shared" si="43"/>
        <v>28659.382849611517</v>
      </c>
      <c r="AZ35" s="6">
        <f t="shared" si="43"/>
        <v>34457.020535686039</v>
      </c>
      <c r="BA35" s="6">
        <f t="shared" si="25"/>
        <v>40807.665415035648</v>
      </c>
      <c r="BB35" s="6">
        <f t="shared" ref="BB35" si="49">($J35*(1+BB$3)^((BB$4-$D35)))-$J35</f>
        <v>47764.066033253039</v>
      </c>
      <c r="BC35" s="6">
        <f t="shared" si="43"/>
        <v>55384.002351608695</v>
      </c>
    </row>
    <row r="36" spans="1:55" x14ac:dyDescent="0.25">
      <c r="A36" s="29">
        <f>INDEX(Feuil2!$A$1:$B$130,Feuil3!$D$5+D36,Feuil3!$B$5)</f>
        <v>0.43891400000000003</v>
      </c>
      <c r="B36" s="29">
        <f>INDEX(Feuil2!$A$1:$B$130,Feuil3!$D$7+D36,Feuil3!$B$7)</f>
        <v>0</v>
      </c>
      <c r="C36" s="5">
        <f t="shared" si="12"/>
        <v>3.6412906488831297E-3</v>
      </c>
      <c r="D36" s="24">
        <f t="shared" si="29"/>
        <v>30</v>
      </c>
      <c r="E36" s="27">
        <f>rembourserment_anuel+rente_anuelle*(1+Indexation_anuelle_moyenne)^Feuil1!D35</f>
        <v>14703.994035662516</v>
      </c>
      <c r="F36" s="24">
        <f t="shared" si="5"/>
        <v>396703.69581878849</v>
      </c>
      <c r="G36" s="24">
        <f>Valeur_estimee_du_bien*(1+Pus_value_moyenne_anuelle)^Feuil1!D36</f>
        <v>543408.47523100604</v>
      </c>
      <c r="H36" s="24">
        <f t="shared" si="6"/>
        <v>146704.77941221755</v>
      </c>
      <c r="J36" s="28">
        <f>Feuil1!K35*(Cout_d_Oportunite+inflation)+rente_anuelle*(1+Indexation_anuelle_moyenne-inflation)^Feuil1!D35</f>
        <v>33406.994353283641</v>
      </c>
      <c r="K36" s="28">
        <f t="shared" si="13"/>
        <v>661581.85318537464</v>
      </c>
      <c r="L36" s="24">
        <f>Valeur_estimee_du_bien*(1+Pus_value_moyenne_anuelle)^Feuil1!D36</f>
        <v>543408.47523100604</v>
      </c>
      <c r="M36" s="24">
        <f t="shared" si="7"/>
        <v>-118173.3779543686</v>
      </c>
      <c r="O36" s="6"/>
      <c r="P36" s="6"/>
      <c r="Q36" s="6"/>
      <c r="R36" s="6"/>
      <c r="S36" s="6"/>
      <c r="T36" s="6"/>
      <c r="U36" s="6"/>
      <c r="V36" s="6"/>
      <c r="AS36" s="6">
        <f>SUM(AS$6:AS35)</f>
        <v>2621280.5750825224</v>
      </c>
      <c r="AT36" s="6">
        <f t="shared" ref="AT36" si="50">($J36*(1+AT$3)^((AT$4-$D36)))-$J36</f>
        <v>3186.5234054620887</v>
      </c>
      <c r="AU36" s="6">
        <f t="shared" si="43"/>
        <v>6676.9930835573396</v>
      </c>
      <c r="AV36" s="6">
        <f t="shared" si="43"/>
        <v>10500.400924472167</v>
      </c>
      <c r="AW36" s="6">
        <f t="shared" si="43"/>
        <v>14688.504207451049</v>
      </c>
      <c r="AX36" s="6">
        <f t="shared" si="43"/>
        <v>19276.089377204138</v>
      </c>
      <c r="AY36" s="6">
        <f t="shared" si="43"/>
        <v>24301.26098060573</v>
      </c>
      <c r="AZ36" s="6">
        <f t="shared" si="43"/>
        <v>29805.75816359598</v>
      </c>
      <c r="BA36" s="6">
        <f t="shared" si="25"/>
        <v>35835.301357113487</v>
      </c>
      <c r="BB36" s="6">
        <f t="shared" ref="BB36" si="51">($J36*(1+BB$3)^((BB$4-$D36)))-$J36</f>
        <v>42439.972031637073</v>
      </c>
      <c r="BC36" s="6">
        <f t="shared" si="43"/>
        <v>49674.628674583168</v>
      </c>
    </row>
    <row r="37" spans="1:55" x14ac:dyDescent="0.25">
      <c r="A37" s="29">
        <f>INDEX(Feuil2!$A$1:$B$130,Feuil3!$D$5+D37,Feuil3!$B$5)</f>
        <v>0.47656300000000001</v>
      </c>
      <c r="B37" s="29">
        <f>INDEX(Feuil2!$A$1:$B$130,Feuil3!$D$7+D37,Feuil3!$B$7)</f>
        <v>0</v>
      </c>
      <c r="C37" s="5">
        <f t="shared" si="12"/>
        <v>1.9059862533794384E-3</v>
      </c>
      <c r="D37" s="24">
        <f t="shared" si="29"/>
        <v>31</v>
      </c>
      <c r="E37" s="27">
        <f>rembourserment_anuel+rente_anuelle*(1+Indexation_anuelle_moyenne)^Feuil1!D36</f>
        <v>14998.073916375766</v>
      </c>
      <c r="F37" s="24">
        <f t="shared" si="5"/>
        <v>411701.76973516424</v>
      </c>
      <c r="G37" s="24">
        <f>Valeur_estimee_du_bien*(1+Pus_value_moyenne_anuelle)^Feuil1!D37</f>
        <v>554276.64473562606</v>
      </c>
      <c r="H37" s="24">
        <f t="shared" si="6"/>
        <v>142574.87500046182</v>
      </c>
      <c r="J37" s="28">
        <f>Feuil1!K36*(Cout_d_Oportunite+inflation)+rente_anuelle*(1+Indexation_anuelle_moyenne-inflation)^Feuil1!D36</f>
        <v>34743.274127414988</v>
      </c>
      <c r="K37" s="28">
        <f t="shared" si="13"/>
        <v>696325.12731278967</v>
      </c>
      <c r="L37" s="24">
        <f>Valeur_estimee_du_bien*(1+Pus_value_moyenne_anuelle)^Feuil1!D37</f>
        <v>554276.64473562606</v>
      </c>
      <c r="M37" s="24">
        <f t="shared" si="7"/>
        <v>-142048.48257716361</v>
      </c>
      <c r="O37" s="6"/>
      <c r="P37" s="6"/>
      <c r="Q37" s="6"/>
      <c r="R37" s="6"/>
      <c r="S37" s="6"/>
      <c r="T37" s="6"/>
      <c r="U37" s="6"/>
      <c r="V37" s="6"/>
      <c r="AT37" s="6">
        <f>SUM(AT$6:AT36)</f>
        <v>2934416.1374729024</v>
      </c>
      <c r="AU37" s="6">
        <f t="shared" ref="AU37" si="52">($J37*(1+AU$3)^((AU$4-$D37)))-$J37</f>
        <v>3313.9843416805743</v>
      </c>
      <c r="AV37" s="6">
        <f t="shared" si="43"/>
        <v>6944.0728068996323</v>
      </c>
      <c r="AW37" s="6">
        <f t="shared" si="43"/>
        <v>10920.416961451054</v>
      </c>
      <c r="AX37" s="6">
        <f t="shared" si="43"/>
        <v>15276.044375749094</v>
      </c>
      <c r="AY37" s="6">
        <f t="shared" si="43"/>
        <v>20047.132952292304</v>
      </c>
      <c r="AZ37" s="6">
        <f t="shared" si="43"/>
        <v>25273.311419829966</v>
      </c>
      <c r="BA37" s="6">
        <f t="shared" si="25"/>
        <v>30997.988490139818</v>
      </c>
      <c r="BB37" s="6">
        <f t="shared" ref="BB37" si="53">($J37*(1+BB$3)^((BB$4-$D37)))-$J37</f>
        <v>37268.713411398028</v>
      </c>
      <c r="BC37" s="6">
        <f t="shared" si="43"/>
        <v>44137.570912902564</v>
      </c>
    </row>
    <row r="38" spans="1:55" x14ac:dyDescent="0.25">
      <c r="A38" s="29">
        <f>INDEX(Feuil2!$A$1:$B$130,Feuil3!$D$5+D38,Feuil3!$B$5)</f>
        <v>0.53623200000000004</v>
      </c>
      <c r="B38" s="29">
        <f>INDEX(Feuil2!$A$1:$B$130,Feuil3!$D$7+D38,Feuil3!$B$7)</f>
        <v>0</v>
      </c>
      <c r="C38" s="5">
        <f t="shared" si="12"/>
        <v>8.839354327572753E-4</v>
      </c>
      <c r="D38" s="24">
        <f t="shared" si="29"/>
        <v>32</v>
      </c>
      <c r="E38" s="27">
        <f>rembourserment_anuel+rente_anuelle*(1+Indexation_anuelle_moyenne)^Feuil1!D37</f>
        <v>15298.035394703278</v>
      </c>
      <c r="F38" s="24">
        <f t="shared" si="5"/>
        <v>426999.80512986751</v>
      </c>
      <c r="G38" s="24">
        <f>Valeur_estimee_du_bien*(1+Pus_value_moyenne_anuelle)^Feuil1!D38</f>
        <v>565362.1776303387</v>
      </c>
      <c r="H38" s="24">
        <f t="shared" si="6"/>
        <v>138362.37250047119</v>
      </c>
      <c r="J38" s="28">
        <f>Feuil1!K37*(Cout_d_Oportunite+inflation)+rente_anuelle*(1+Indexation_anuelle_moyenne-inflation)^Feuil1!D37</f>
        <v>36133.005092511587</v>
      </c>
      <c r="K38" s="28">
        <f t="shared" si="13"/>
        <v>732458.13240530121</v>
      </c>
      <c r="L38" s="24">
        <f>Valeur_estimee_du_bien*(1+Pus_value_moyenne_anuelle)^Feuil1!D38</f>
        <v>565362.1776303387</v>
      </c>
      <c r="M38" s="24">
        <f t="shared" si="7"/>
        <v>-167095.95477496251</v>
      </c>
      <c r="O38" s="6"/>
      <c r="P38" s="6"/>
      <c r="Q38" s="6"/>
      <c r="R38" s="6"/>
      <c r="S38" s="6"/>
      <c r="T38" s="6"/>
      <c r="U38" s="6"/>
      <c r="V38" s="6"/>
      <c r="AU38" s="6">
        <f>SUM(AU$6:AU37)</f>
        <v>3280734.0940381712</v>
      </c>
      <c r="AV38" s="6">
        <f t="shared" ref="AV38" si="54">($J38*(1+AV$3)^((AV$4-$D38)))-$J38</f>
        <v>3446.5437153477906</v>
      </c>
      <c r="AW38" s="6">
        <f t="shared" si="43"/>
        <v>7221.8357191756149</v>
      </c>
      <c r="AX38" s="6">
        <f t="shared" si="43"/>
        <v>11357.233639909093</v>
      </c>
      <c r="AY38" s="6">
        <f t="shared" si="43"/>
        <v>15887.086150779061</v>
      </c>
      <c r="AZ38" s="6">
        <f t="shared" si="43"/>
        <v>20849.018270383996</v>
      </c>
      <c r="BA38" s="6">
        <f t="shared" si="25"/>
        <v>26284.243876623164</v>
      </c>
      <c r="BB38" s="6">
        <f t="shared" ref="BB38" si="55">($J38*(1+BB$3)^((BB$4-$D38)))-$J38</f>
        <v>32237.908029745413</v>
      </c>
      <c r="BC38" s="6">
        <f t="shared" si="43"/>
        <v>38759.461947853946</v>
      </c>
    </row>
    <row r="39" spans="1:55" x14ac:dyDescent="0.25">
      <c r="A39" s="29">
        <f>INDEX(Feuil2!$A$1:$B$130,Feuil3!$D$5+D39,Feuil3!$B$5)</f>
        <v>0.66666700000000001</v>
      </c>
      <c r="B39" s="29">
        <f>INDEX(Feuil2!$A$1:$B$130,Feuil3!$D$7+D39,Feuil3!$B$7)</f>
        <v>0</v>
      </c>
      <c r="C39" s="5">
        <f t="shared" si="12"/>
        <v>2.9464484960728084E-4</v>
      </c>
      <c r="D39" s="24">
        <f t="shared" si="29"/>
        <v>33</v>
      </c>
      <c r="E39" s="27">
        <f>rembourserment_anuel+rente_anuelle*(1+Indexation_anuelle_moyenne)^Feuil1!D38</f>
        <v>15603.996102597348</v>
      </c>
      <c r="F39" s="24">
        <f t="shared" si="5"/>
        <v>442603.80123246484</v>
      </c>
      <c r="G39" s="24">
        <f>Valeur_estimee_du_bien*(1+Pus_value_moyenne_anuelle)^Feuil1!D39</f>
        <v>576669.42118294549</v>
      </c>
      <c r="H39" s="24">
        <f t="shared" si="6"/>
        <v>134065.61995048064</v>
      </c>
      <c r="J39" s="28">
        <f>Feuil1!K38*(Cout_d_Oportunite+inflation)+rente_anuelle*(1+Indexation_anuelle_moyenne-inflation)^Feuil1!D38</f>
        <v>37578.325296212046</v>
      </c>
      <c r="K39" s="28">
        <f t="shared" si="13"/>
        <v>770036.45770151331</v>
      </c>
      <c r="L39" s="24">
        <f>Valeur_estimee_du_bien*(1+Pus_value_moyenne_anuelle)^Feuil1!D39</f>
        <v>576669.42118294549</v>
      </c>
      <c r="M39" s="24">
        <f t="shared" si="7"/>
        <v>-193367.03651856782</v>
      </c>
      <c r="O39" s="6"/>
      <c r="P39" s="6"/>
      <c r="Q39" s="6"/>
      <c r="R39" s="6"/>
      <c r="S39" s="6"/>
      <c r="T39" s="6"/>
      <c r="U39" s="6"/>
      <c r="V39" s="6"/>
      <c r="AV39" s="6">
        <f>SUM(AV$6:AV38)</f>
        <v>3663532.1040879325</v>
      </c>
      <c r="AW39" s="6">
        <f t="shared" ref="AW39" si="56">($J39*(1+AW$3)^((AW$4-$D39)))-$J39</f>
        <v>3584.4054639617025</v>
      </c>
      <c r="AX39" s="6">
        <f t="shared" si="43"/>
        <v>7510.7091479426381</v>
      </c>
      <c r="AY39" s="6">
        <f t="shared" si="43"/>
        <v>11811.522985505457</v>
      </c>
      <c r="AZ39" s="6">
        <f t="shared" si="43"/>
        <v>16522.569596810215</v>
      </c>
      <c r="BA39" s="6">
        <f t="shared" si="25"/>
        <v>21682.979001199354</v>
      </c>
      <c r="BB39" s="6">
        <f t="shared" ref="BB39" si="57">($J39*(1+BB$3)^((BB$4-$D39)))-$J39</f>
        <v>27335.613631688087</v>
      </c>
      <c r="BC39" s="6">
        <f t="shared" si="43"/>
        <v>33527.424350935224</v>
      </c>
    </row>
    <row r="40" spans="1:55" x14ac:dyDescent="0.25">
      <c r="A40" s="29">
        <f>INDEX(Feuil2!$A$1:$B$130,Feuil3!$D$5+D40,Feuil3!$B$5)</f>
        <v>0.66666700000000001</v>
      </c>
      <c r="B40" s="29">
        <f>INDEX(Feuil2!$A$1:$B$130,Feuil3!$D$7+D40,Feuil3!$B$7)</f>
        <v>0</v>
      </c>
      <c r="C40" s="5">
        <f t="shared" si="12"/>
        <v>9.8214851654143738E-5</v>
      </c>
      <c r="D40" s="24">
        <f t="shared" si="29"/>
        <v>34</v>
      </c>
      <c r="E40" s="27">
        <f>rembourserment_anuel+rente_anuelle*(1+Indexation_anuelle_moyenne)^Feuil1!D39</f>
        <v>15916.076024649296</v>
      </c>
      <c r="F40" s="24">
        <f t="shared" si="5"/>
        <v>458519.87725711416</v>
      </c>
      <c r="G40" s="24">
        <f>Valeur_estimee_du_bien*(1+Pus_value_moyenne_anuelle)^Feuil1!D40</f>
        <v>588202.80960660439</v>
      </c>
      <c r="H40" s="24">
        <f t="shared" si="6"/>
        <v>129682.93234949023</v>
      </c>
      <c r="J40" s="28">
        <f>Feuil1!K39*(Cout_d_Oportunite+inflation)+rente_anuelle*(1+Indexation_anuelle_moyenne-inflation)^Feuil1!D39</f>
        <v>39081.458308060537</v>
      </c>
      <c r="K40" s="28">
        <f t="shared" si="13"/>
        <v>809117.91600957385</v>
      </c>
      <c r="L40" s="24">
        <f>Valeur_estimee_du_bien*(1+Pus_value_moyenne_anuelle)^Feuil1!D40</f>
        <v>588202.80960660439</v>
      </c>
      <c r="M40" s="24">
        <f t="shared" si="7"/>
        <v>-220915.10640296945</v>
      </c>
      <c r="O40" s="6"/>
      <c r="P40" s="6"/>
      <c r="Q40" s="6"/>
      <c r="R40" s="6"/>
      <c r="S40" s="6"/>
      <c r="T40" s="6"/>
      <c r="U40" s="6"/>
      <c r="V40" s="6"/>
      <c r="AW40" s="6">
        <f>SUM(AW$6:AW39)</f>
        <v>4086427.6762684439</v>
      </c>
      <c r="AX40" s="6">
        <f t="shared" si="43"/>
        <v>3727.7816825201735</v>
      </c>
      <c r="AY40" s="6">
        <f t="shared" si="43"/>
        <v>7811.1375138603471</v>
      </c>
      <c r="AZ40" s="6">
        <f t="shared" si="43"/>
        <v>12283.983904925677</v>
      </c>
      <c r="BA40" s="6">
        <f t="shared" si="25"/>
        <v>17183.47238068263</v>
      </c>
      <c r="BB40" s="6">
        <f t="shared" ref="BB40" si="58">($J40*(1+BB$3)^((BB$4-$D40)))-$J40</f>
        <v>22550.298161247338</v>
      </c>
      <c r="BC40" s="6">
        <f t="shared" si="43"/>
        <v>28429.038176955612</v>
      </c>
    </row>
    <row r="41" spans="1:55" x14ac:dyDescent="0.25">
      <c r="A41" s="29">
        <f>INDEX(Feuil2!$A$1:$B$130,Feuil3!$D$5+D41,Feuil3!$B$5)</f>
        <v>0.66666700000000001</v>
      </c>
      <c r="B41" s="29">
        <f>INDEX(Feuil2!$A$1:$B$130,Feuil3!$D$7+D41,Feuil3!$B$7)</f>
        <v>0</v>
      </c>
      <c r="C41" s="5">
        <f t="shared" si="12"/>
        <v>3.2738251146430696E-5</v>
      </c>
      <c r="D41" s="24">
        <f t="shared" si="29"/>
        <v>35</v>
      </c>
      <c r="E41" s="27">
        <f>rembourserment_anuel+rente_anuelle*(1+Indexation_anuelle_moyenne)^Feuil1!D40</f>
        <v>16234.397545142279</v>
      </c>
      <c r="F41" s="24">
        <f t="shared" si="5"/>
        <v>474754.27480225643</v>
      </c>
      <c r="G41" s="24">
        <f>Valeur_estimee_du_bien*(1+Pus_value_moyenne_anuelle)^Feuil1!D41</f>
        <v>599966.86579873646</v>
      </c>
      <c r="H41" s="24">
        <f t="shared" si="6"/>
        <v>125212.59099648002</v>
      </c>
      <c r="J41" s="28">
        <f>Feuil1!K40*(Cout_d_Oportunite+inflation)+rente_anuelle*(1+Indexation_anuelle_moyenne-inflation)^Feuil1!D40</f>
        <v>40644.716640382954</v>
      </c>
      <c r="K41" s="28">
        <f t="shared" si="13"/>
        <v>849762.63264995685</v>
      </c>
      <c r="L41" s="24">
        <f>Valeur_estimee_du_bien*(1+Pus_value_moyenne_anuelle)^Feuil1!D41</f>
        <v>599966.86579873646</v>
      </c>
      <c r="M41" s="24">
        <f t="shared" si="7"/>
        <v>-249795.7668512204</v>
      </c>
      <c r="O41" s="6"/>
      <c r="P41" s="6"/>
      <c r="Q41" s="6"/>
      <c r="R41" s="6"/>
      <c r="S41" s="6"/>
      <c r="T41" s="6"/>
      <c r="U41" s="6"/>
      <c r="V41" s="6"/>
      <c r="AX41" s="6">
        <f>SUM(AX$6:AX40)</f>
        <v>4553388.889460234</v>
      </c>
      <c r="AY41" s="6">
        <f t="shared" ref="AY41" si="59">($J41*(1+AY$3)^((AY$4-$D41)))-$J41</f>
        <v>3876.8929498209836</v>
      </c>
      <c r="AZ41" s="6">
        <f t="shared" si="43"/>
        <v>8123.5830144147621</v>
      </c>
      <c r="BA41" s="6">
        <f t="shared" si="25"/>
        <v>12775.343261122704</v>
      </c>
      <c r="BB41" s="6">
        <f t="shared" si="25"/>
        <v>17870.811275909931</v>
      </c>
      <c r="BC41" s="6">
        <f t="shared" si="43"/>
        <v>23452.310087697224</v>
      </c>
    </row>
    <row r="42" spans="1:55" x14ac:dyDescent="0.25">
      <c r="A42" s="29">
        <f>INDEX(Feuil2!$A$1:$B$130,Feuil3!$D$5+D42,Feuil3!$B$5)</f>
        <v>0.66666700000000001</v>
      </c>
      <c r="B42" s="29">
        <f>INDEX(Feuil2!$A$1:$B$130,Feuil3!$D$7+D42,Feuil3!$B$7)</f>
        <v>0</v>
      </c>
      <c r="C42" s="5">
        <f t="shared" si="12"/>
        <v>1.0912739469393182E-5</v>
      </c>
      <c r="D42" s="24">
        <f t="shared" si="29"/>
        <v>36</v>
      </c>
      <c r="E42" s="27">
        <f>rembourserment_anuel+rente_anuelle*(1+Indexation_anuelle_moyenne)^Feuil1!D41</f>
        <v>16559.085496045125</v>
      </c>
      <c r="F42" s="24">
        <f t="shared" si="5"/>
        <v>491313.36029830156</v>
      </c>
      <c r="G42" s="24">
        <f>Valeur_estimee_du_bien*(1+Pus_value_moyenne_anuelle)^Feuil1!D42</f>
        <v>611966.2031147111</v>
      </c>
      <c r="H42" s="24">
        <f t="shared" si="6"/>
        <v>120652.84281640954</v>
      </c>
      <c r="J42" s="28">
        <f>Feuil1!K41*(Cout_d_Oportunite+inflation)+rente_anuelle*(1+Indexation_anuelle_moyenne-inflation)^Feuil1!D41</f>
        <v>42270.505305998275</v>
      </c>
      <c r="K42" s="28">
        <f t="shared" si="13"/>
        <v>892033.13795595511</v>
      </c>
      <c r="L42" s="24">
        <f>Valeur_estimee_du_bien*(1+Pus_value_moyenne_anuelle)^Feuil1!D42</f>
        <v>611966.2031147111</v>
      </c>
      <c r="M42" s="24">
        <f t="shared" si="7"/>
        <v>-280066.93484124402</v>
      </c>
      <c r="O42" s="6"/>
      <c r="P42" s="6"/>
      <c r="Q42" s="6"/>
      <c r="R42" s="6"/>
      <c r="S42" s="6"/>
      <c r="T42" s="6"/>
      <c r="U42" s="6"/>
      <c r="V42" s="6"/>
      <c r="AY42" s="6">
        <f>SUM(AY$6:AY41)</f>
        <v>5068768.0524698505</v>
      </c>
      <c r="AZ42" s="6">
        <f t="shared" ref="AZ42" si="60">($J42*(1+AZ$3)^((AZ$4-$D42)))-$J42</f>
        <v>4031.9686678138169</v>
      </c>
      <c r="BA42" s="6">
        <f t="shared" si="25"/>
        <v>8448.5263349913512</v>
      </c>
      <c r="BB42" s="6">
        <f t="shared" si="25"/>
        <v>13286.356991567613</v>
      </c>
      <c r="BC42" s="6">
        <f t="shared" si="43"/>
        <v>18585.643726946335</v>
      </c>
    </row>
    <row r="43" spans="1:55" x14ac:dyDescent="0.25">
      <c r="A43" s="29">
        <f>INDEX(Feuil2!$A$1:$B$130,Feuil3!$D$5+D43,Feuil3!$B$5)</f>
        <v>0.66666700000000001</v>
      </c>
      <c r="B43" s="29">
        <f>INDEX(Feuil2!$A$1:$B$130,Feuil3!$D$7+D43,Feuil3!$B$7)</f>
        <v>0</v>
      </c>
      <c r="C43" s="5">
        <f t="shared" ref="C43:C45" si="61">(C42*(1-A43)*(1-B43))</f>
        <v>3.6375761855512376E-6</v>
      </c>
      <c r="D43" s="24">
        <f t="shared" ref="D43:D45" si="62">D42+1</f>
        <v>37</v>
      </c>
      <c r="E43" s="27">
        <f>rembourserment_anuel+rente_anuelle*(1+Indexation_anuelle_moyenne)^Feuil1!D42</f>
        <v>16890.267205966025</v>
      </c>
      <c r="F43" s="24">
        <f t="shared" ref="F43:F45" si="63">F42+E43</f>
        <v>508203.62750426761</v>
      </c>
      <c r="G43" s="24">
        <f>Valeur_estimee_du_bien*(1+Pus_value_moyenne_anuelle)^Feuil1!D43</f>
        <v>624205.52717700542</v>
      </c>
      <c r="H43" s="24">
        <f t="shared" ref="H43:H45" si="64">G43-F43</f>
        <v>116001.89967273781</v>
      </c>
      <c r="J43" s="28">
        <f>Feuil1!K42*(Cout_d_Oportunite+inflation)+rente_anuelle*(1+Indexation_anuelle_moyenne-inflation)^Feuil1!D42</f>
        <v>43961.325518238205</v>
      </c>
      <c r="K43" s="28">
        <f t="shared" ref="K43:K45" si="65">K42+J43</f>
        <v>935994.46347419336</v>
      </c>
      <c r="L43" s="24">
        <f>Valeur_estimee_du_bien*(1+Pus_value_moyenne_anuelle)^Feuil1!D43</f>
        <v>624205.52717700542</v>
      </c>
      <c r="M43" s="24">
        <f t="shared" ref="M43:M45" si="66">L43-K43</f>
        <v>-311788.93629718793</v>
      </c>
      <c r="O43" s="6"/>
      <c r="P43" s="6"/>
      <c r="Q43" s="6"/>
      <c r="R43" s="6"/>
      <c r="S43" s="6"/>
      <c r="T43" s="6"/>
      <c r="U43" s="6"/>
      <c r="V43" s="6"/>
      <c r="AZ43" s="6">
        <f>SUM(AZ$6:AZ42)</f>
        <v>5637338.5831716359</v>
      </c>
      <c r="BA43" s="6">
        <f t="shared" ref="BA43" si="67">($J43*(1+BA$3)^((BA$4-$D43)))-$J43</f>
        <v>4193.2474145263695</v>
      </c>
      <c r="BB43" s="6">
        <f t="shared" si="25"/>
        <v>8786.4673883910073</v>
      </c>
      <c r="BC43" s="6">
        <f t="shared" si="43"/>
        <v>13817.811271230319</v>
      </c>
    </row>
    <row r="44" spans="1:55" x14ac:dyDescent="0.25">
      <c r="A44" s="29">
        <f>INDEX(Feuil2!$A$1:$B$130,Feuil3!$D$5+D44,Feuil3!$B$5)</f>
        <v>0.66666700000000001</v>
      </c>
      <c r="B44" s="29">
        <f>INDEX(Feuil2!$A$1:$B$130,Feuil3!$D$7+D44,Feuil3!$B$7)</f>
        <v>0</v>
      </c>
      <c r="C44" s="5">
        <f t="shared" si="61"/>
        <v>1.2125241826583507E-6</v>
      </c>
      <c r="D44" s="24">
        <f t="shared" si="62"/>
        <v>38</v>
      </c>
      <c r="E44" s="27">
        <f>rembourserment_anuel+rente_anuelle*(1+Indexation_anuelle_moyenne)^Feuil1!D43</f>
        <v>17228.072550085348</v>
      </c>
      <c r="F44" s="24">
        <f t="shared" si="63"/>
        <v>525431.70005435299</v>
      </c>
      <c r="G44" s="24">
        <f>Valeur_estimee_du_bien*(1+Pus_value_moyenne_anuelle)^Feuil1!D44</f>
        <v>636689.63772054564</v>
      </c>
      <c r="H44" s="24">
        <f t="shared" si="64"/>
        <v>111257.93766619265</v>
      </c>
      <c r="J44" s="28">
        <f>Feuil1!K43*(Cout_d_Oportunite+inflation)+rente_anuelle*(1+Indexation_anuelle_moyenne-inflation)^Feuil1!D43</f>
        <v>45719.778538967737</v>
      </c>
      <c r="K44" s="28">
        <f t="shared" si="65"/>
        <v>981714.24201316107</v>
      </c>
      <c r="L44" s="24">
        <f>Valeur_estimee_du_bien*(1+Pus_value_moyenne_anuelle)^Feuil1!D44</f>
        <v>636689.63772054564</v>
      </c>
      <c r="M44" s="24">
        <f t="shared" si="66"/>
        <v>-345024.60429261543</v>
      </c>
      <c r="O44" s="6"/>
      <c r="P44" s="6"/>
      <c r="Q44" s="6"/>
      <c r="R44" s="6"/>
      <c r="S44" s="6"/>
      <c r="T44" s="6"/>
      <c r="U44" s="6"/>
      <c r="V44" s="6"/>
      <c r="BA44" s="6">
        <f>SUM(BA$6:BA43)</f>
        <v>6264335.414539543</v>
      </c>
      <c r="BB44" s="6">
        <f t="shared" si="43"/>
        <v>4360.9773111074319</v>
      </c>
      <c r="BC44" s="6">
        <f t="shared" si="43"/>
        <v>9137.9260839266499</v>
      </c>
    </row>
    <row r="45" spans="1:55" x14ac:dyDescent="0.25">
      <c r="A45" s="29">
        <f>INDEX(Feuil2!$A$1:$B$130,Feuil3!$D$5+D45,Feuil3!$B$5)</f>
        <v>0.66666700000000001</v>
      </c>
      <c r="B45" s="29">
        <f>INDEX(Feuil2!$A$1:$B$130,Feuil3!$D$7+D45,Feuil3!$B$7)</f>
        <v>0</v>
      </c>
      <c r="C45" s="5">
        <f t="shared" si="61"/>
        <v>4.0417432337805601E-7</v>
      </c>
      <c r="D45" s="24">
        <f t="shared" si="62"/>
        <v>39</v>
      </c>
      <c r="E45" s="27">
        <f>rembourserment_anuel+rente_anuelle*(1+Indexation_anuelle_moyenne)^Feuil1!D44</f>
        <v>17572.634001087059</v>
      </c>
      <c r="F45" s="24">
        <f t="shared" si="63"/>
        <v>543004.33405544003</v>
      </c>
      <c r="G45" s="24">
        <f>Valeur_estimee_du_bien*(1+Pus_value_moyenne_anuelle)^Feuil1!D45</f>
        <v>649423.43047495629</v>
      </c>
      <c r="H45" s="24">
        <f t="shared" si="64"/>
        <v>106419.09641951625</v>
      </c>
      <c r="J45" s="28">
        <f>Feuil1!K44*(Cout_d_Oportunite+inflation)+rente_anuelle*(1+Indexation_anuelle_moyenne-inflation)^Feuil1!D44</f>
        <v>47548.569680526445</v>
      </c>
      <c r="K45" s="28">
        <f t="shared" si="65"/>
        <v>1029262.8116936875</v>
      </c>
      <c r="L45" s="24">
        <f>Valeur_estimee_du_bien*(1+Pus_value_moyenne_anuelle)^Feuil1!D45</f>
        <v>649423.43047495629</v>
      </c>
      <c r="M45" s="24">
        <f t="shared" si="66"/>
        <v>-379839.38121873117</v>
      </c>
      <c r="O45" s="6"/>
      <c r="P45" s="6"/>
      <c r="Q45" s="6"/>
      <c r="R45" s="6"/>
      <c r="S45" s="6"/>
      <c r="T45" s="6"/>
      <c r="U45" s="6"/>
      <c r="V45" s="6"/>
      <c r="BB45" s="6">
        <f>SUM(BB$6:BB44)</f>
        <v>6955499.2643480226</v>
      </c>
      <c r="BC45" s="6">
        <f t="shared" si="43"/>
        <v>4535.4164035517242</v>
      </c>
    </row>
    <row r="46" spans="1:55" x14ac:dyDescent="0.25">
      <c r="A46"/>
      <c r="B46"/>
      <c r="C46"/>
      <c r="D46"/>
      <c r="E46"/>
      <c r="F46"/>
      <c r="G46"/>
      <c r="H46"/>
      <c r="I46"/>
      <c r="J46"/>
      <c r="K46"/>
      <c r="L46"/>
      <c r="BC46" s="6">
        <f>SUM(BC$6:BC45)</f>
        <v>7717125.1374595948</v>
      </c>
    </row>
    <row r="47" spans="1:55" x14ac:dyDescent="0.25">
      <c r="C47" s="5"/>
      <c r="D47" s="24"/>
      <c r="O47" s="6"/>
      <c r="P47" s="6"/>
      <c r="Q47" s="6"/>
      <c r="R47" s="6"/>
      <c r="S47" s="6"/>
      <c r="T47" s="6"/>
      <c r="U47" s="6"/>
      <c r="V47" s="6"/>
    </row>
    <row r="48" spans="1:55" x14ac:dyDescent="0.25">
      <c r="C48" s="5"/>
      <c r="D48" s="24"/>
    </row>
    <row r="49" spans="3:58" x14ac:dyDescent="0.25">
      <c r="C49" s="5"/>
      <c r="D49" s="24"/>
      <c r="BF49" s="6"/>
    </row>
    <row r="50" spans="3:58" x14ac:dyDescent="0.25">
      <c r="C50" s="5"/>
      <c r="D50" s="24"/>
    </row>
    <row r="51" spans="3:58" x14ac:dyDescent="0.25">
      <c r="C51" s="5"/>
      <c r="D51" s="24"/>
    </row>
    <row r="52" spans="3:58" x14ac:dyDescent="0.25">
      <c r="C52" s="5"/>
      <c r="D52" s="24"/>
    </row>
    <row r="53" spans="3:58" x14ac:dyDescent="0.25">
      <c r="C53" s="5"/>
      <c r="D53" s="24"/>
    </row>
    <row r="54" spans="3:58" x14ac:dyDescent="0.25">
      <c r="C54" s="5"/>
      <c r="D54" s="24"/>
    </row>
    <row r="55" spans="3:58" x14ac:dyDescent="0.25">
      <c r="C55" s="5"/>
      <c r="D55" s="24"/>
    </row>
    <row r="56" spans="3:58" x14ac:dyDescent="0.25">
      <c r="C56" s="5"/>
      <c r="D56" s="24"/>
    </row>
    <row r="57" spans="3:58" x14ac:dyDescent="0.25">
      <c r="C57" s="5"/>
      <c r="D57" s="24"/>
    </row>
    <row r="58" spans="3:58" x14ac:dyDescent="0.25">
      <c r="C58" s="5"/>
      <c r="D58" s="24"/>
    </row>
    <row r="59" spans="3:58" x14ac:dyDescent="0.25">
      <c r="C59" s="5"/>
      <c r="D59" s="24"/>
    </row>
    <row r="60" spans="3:58" x14ac:dyDescent="0.25">
      <c r="C60" s="5"/>
      <c r="D60" s="24"/>
    </row>
    <row r="61" spans="3:58" x14ac:dyDescent="0.25">
      <c r="C61" s="5"/>
      <c r="D61" s="24"/>
    </row>
    <row r="62" spans="3:58" x14ac:dyDescent="0.25">
      <c r="C62" s="5"/>
      <c r="D62" s="24"/>
    </row>
    <row r="63" spans="3:58" x14ac:dyDescent="0.25">
      <c r="C63" s="5"/>
      <c r="D63" s="24"/>
    </row>
    <row r="64" spans="3:58" x14ac:dyDescent="0.25">
      <c r="C64" s="5"/>
      <c r="D64" s="24"/>
    </row>
    <row r="65" spans="3:4" x14ac:dyDescent="0.25">
      <c r="C65" s="5"/>
      <c r="D65" s="24"/>
    </row>
    <row r="66" spans="3:4" x14ac:dyDescent="0.25">
      <c r="C66" s="5"/>
      <c r="D66" s="24"/>
    </row>
    <row r="67" spans="3:4" x14ac:dyDescent="0.25">
      <c r="C67" s="5"/>
      <c r="D67" s="24"/>
    </row>
    <row r="68" spans="3:4" x14ac:dyDescent="0.25">
      <c r="C68" s="5"/>
      <c r="D68" s="24"/>
    </row>
    <row r="69" spans="3:4" x14ac:dyDescent="0.25">
      <c r="C69" s="5"/>
      <c r="D69" s="24"/>
    </row>
    <row r="70" spans="3:4" x14ac:dyDescent="0.25">
      <c r="C70" s="5"/>
      <c r="D70" s="24"/>
    </row>
    <row r="71" spans="3:4" x14ac:dyDescent="0.25">
      <c r="C71" s="5"/>
      <c r="D71" s="24"/>
    </row>
    <row r="72" spans="3:4" x14ac:dyDescent="0.25">
      <c r="C72" s="5"/>
      <c r="D72" s="24"/>
    </row>
    <row r="73" spans="3:4" x14ac:dyDescent="0.25">
      <c r="C73" s="5"/>
      <c r="D73" s="24"/>
    </row>
    <row r="74" spans="3:4" x14ac:dyDescent="0.25">
      <c r="C74" s="5"/>
      <c r="D74" s="24"/>
    </row>
    <row r="75" spans="3:4" x14ac:dyDescent="0.25">
      <c r="C75" s="5"/>
      <c r="D75" s="24"/>
    </row>
    <row r="76" spans="3:4" x14ac:dyDescent="0.25">
      <c r="C76" s="5"/>
      <c r="D76" s="24"/>
    </row>
    <row r="77" spans="3:4" x14ac:dyDescent="0.25">
      <c r="C77" s="5"/>
      <c r="D77" s="24"/>
    </row>
    <row r="78" spans="3:4" x14ac:dyDescent="0.25">
      <c r="C78" s="5"/>
      <c r="D78" s="24"/>
    </row>
    <row r="79" spans="3:4" x14ac:dyDescent="0.25">
      <c r="C79" s="5"/>
      <c r="D79" s="24"/>
    </row>
    <row r="80" spans="3:4" x14ac:dyDescent="0.25">
      <c r="C80" s="5"/>
      <c r="D80" s="24"/>
    </row>
    <row r="81" spans="3:4" x14ac:dyDescent="0.25">
      <c r="C81" s="5"/>
      <c r="D81" s="24"/>
    </row>
    <row r="82" spans="3:4" x14ac:dyDescent="0.25">
      <c r="C82" s="5"/>
      <c r="D82" s="24"/>
    </row>
    <row r="83" spans="3:4" x14ac:dyDescent="0.25">
      <c r="C83" s="5"/>
      <c r="D83" s="24"/>
    </row>
    <row r="84" spans="3:4" x14ac:dyDescent="0.25">
      <c r="C84" s="5"/>
      <c r="D84" s="24"/>
    </row>
    <row r="85" spans="3:4" x14ac:dyDescent="0.25">
      <c r="C85" s="5"/>
      <c r="D85" s="24"/>
    </row>
    <row r="86" spans="3:4" x14ac:dyDescent="0.25">
      <c r="C86" s="5"/>
      <c r="D86" s="24"/>
    </row>
    <row r="87" spans="3:4" x14ac:dyDescent="0.25">
      <c r="C87" s="5"/>
      <c r="D87" s="24"/>
    </row>
    <row r="88" spans="3:4" x14ac:dyDescent="0.25">
      <c r="C88" s="5"/>
      <c r="D88" s="24"/>
    </row>
    <row r="89" spans="3:4" x14ac:dyDescent="0.25">
      <c r="C89" s="5"/>
      <c r="D89" s="24"/>
    </row>
    <row r="90" spans="3:4" x14ac:dyDescent="0.25">
      <c r="C90" s="5"/>
      <c r="D90" s="24"/>
    </row>
    <row r="91" spans="3:4" x14ac:dyDescent="0.25">
      <c r="C91" s="5"/>
      <c r="D91" s="24"/>
    </row>
    <row r="92" spans="3:4" x14ac:dyDescent="0.25">
      <c r="C92" s="5"/>
      <c r="D92" s="24"/>
    </row>
    <row r="93" spans="3:4" x14ac:dyDescent="0.25">
      <c r="C93" s="5"/>
      <c r="D93" s="24"/>
    </row>
    <row r="94" spans="3:4" x14ac:dyDescent="0.25">
      <c r="C94" s="5"/>
      <c r="D94" s="24"/>
    </row>
    <row r="95" spans="3:4" x14ac:dyDescent="0.25">
      <c r="C95" s="5"/>
      <c r="D95" s="24"/>
    </row>
    <row r="96" spans="3:4" x14ac:dyDescent="0.25">
      <c r="C96" s="5"/>
      <c r="D96" s="24"/>
    </row>
    <row r="97" spans="3:4" x14ac:dyDescent="0.25">
      <c r="C97" s="5"/>
      <c r="D97" s="24"/>
    </row>
    <row r="98" spans="3:4" x14ac:dyDescent="0.25">
      <c r="C98" s="5"/>
      <c r="D98" s="24"/>
    </row>
    <row r="99" spans="3:4" x14ac:dyDescent="0.25">
      <c r="C99" s="5"/>
      <c r="D99" s="24"/>
    </row>
    <row r="100" spans="3:4" x14ac:dyDescent="0.25">
      <c r="C100" s="5"/>
      <c r="D100" s="24"/>
    </row>
    <row r="101" spans="3:4" x14ac:dyDescent="0.25">
      <c r="C101" s="5"/>
      <c r="D101" s="24"/>
    </row>
    <row r="102" spans="3:4" x14ac:dyDescent="0.25">
      <c r="C102" s="5"/>
      <c r="D102" s="24"/>
    </row>
    <row r="103" spans="3:4" x14ac:dyDescent="0.25">
      <c r="C103" s="5"/>
      <c r="D103" s="24"/>
    </row>
    <row r="104" spans="3:4" x14ac:dyDescent="0.25">
      <c r="C104" s="5"/>
      <c r="D104" s="24"/>
    </row>
    <row r="105" spans="3:4" x14ac:dyDescent="0.25">
      <c r="C105" s="5"/>
      <c r="D105" s="24"/>
    </row>
    <row r="106" spans="3:4" x14ac:dyDescent="0.25">
      <c r="C106" s="5"/>
      <c r="D106" s="24"/>
    </row>
    <row r="107" spans="3:4" x14ac:dyDescent="0.25">
      <c r="D107" s="24"/>
    </row>
  </sheetData>
  <mergeCells count="2">
    <mergeCell ref="A4:D4"/>
    <mergeCell ref="E4:I4"/>
  </mergeCells>
  <conditionalFormatting sqref="C6:C45">
    <cfRule type="cellIs" dxfId="0" priority="3" operator="between">
      <formula>0.46</formula>
      <formula>0.54</formula>
    </cfRule>
  </conditionalFormatting>
  <pageMargins left="0.75" right="0.75" top="1" bottom="1" header="0.5" footer="0.5"/>
  <pageSetup paperSize="9" orientation="portrait" horizontalDpi="4294967292" verticalDpi="4294967292" r:id="rId1"/>
  <ignoredErrors>
    <ignoredError sqref="A6" emptyCellReference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E2BD4CA3-7A88-0943-A8DD-DCD1EF05487A}">
            <x14:iconSet iconSet="3Symbols2" custom="1">
              <x14:cfvo type="percent">
                <xm:f>0</xm:f>
              </x14:cfvo>
              <x14:cfvo type="percent">
                <xm:f>27</xm:f>
              </x14:cfvo>
              <x14:cfvo type="percent">
                <xm:f>73</xm:f>
              </x14:cfvo>
              <x14:cfIcon iconSet="3Symbols2" iconId="0"/>
              <x14:cfIcon iconSet="3Symbols2" iconId="1"/>
              <x14:cfIcon iconSet="3Symbols2" iconId="2"/>
            </x14:iconSet>
          </x14:cfRule>
          <xm:sqref>C6:C45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60:I1048576"/>
  <sheetViews>
    <sheetView topLeftCell="A55" workbookViewId="0">
      <selection activeCell="A72" sqref="A72:XFD72"/>
    </sheetView>
  </sheetViews>
  <sheetFormatPr baseColWidth="10" defaultRowHeight="15.75" x14ac:dyDescent="0.25"/>
  <cols>
    <col min="4" max="4" width="11.5" customWidth="1"/>
    <col min="7" max="7" width="12" customWidth="1"/>
    <col min="8" max="8" width="9.125" customWidth="1"/>
    <col min="9" max="9" width="11.875" bestFit="1" customWidth="1"/>
  </cols>
  <sheetData>
    <row r="60" spans="1:9" ht="15" customHeight="1" x14ac:dyDescent="0.3">
      <c r="A60" s="16">
        <v>1.0454E-2</v>
      </c>
      <c r="B60" s="16">
        <v>5.8599999999999998E-3</v>
      </c>
      <c r="C60" s="15"/>
      <c r="D60" s="15"/>
      <c r="E60" s="15"/>
      <c r="F60" s="15"/>
      <c r="G60" s="15"/>
      <c r="H60" s="15"/>
      <c r="I60" s="15"/>
    </row>
    <row r="61" spans="1:9" ht="15" customHeight="1" x14ac:dyDescent="0.3">
      <c r="A61" s="16">
        <v>1.1233999999999999E-2</v>
      </c>
      <c r="B61" s="16">
        <v>5.7970000000000001E-3</v>
      </c>
      <c r="C61" s="15"/>
      <c r="D61" s="15"/>
      <c r="E61" s="15"/>
      <c r="F61" s="15"/>
      <c r="G61" s="15"/>
      <c r="H61" s="15"/>
      <c r="I61" s="15"/>
    </row>
    <row r="62" spans="1:9" x14ac:dyDescent="0.25">
      <c r="A62" s="16">
        <v>1.2258E-2</v>
      </c>
      <c r="B62" s="16">
        <v>6.6109999999999997E-3</v>
      </c>
    </row>
    <row r="63" spans="1:9" x14ac:dyDescent="0.25">
      <c r="A63" s="16">
        <v>1.2460000000000001E-2</v>
      </c>
      <c r="B63" s="16">
        <v>7.0920000000000002E-3</v>
      </c>
    </row>
    <row r="64" spans="1:9" x14ac:dyDescent="0.25">
      <c r="A64" s="16">
        <v>1.3613999999999999E-2</v>
      </c>
      <c r="B64" s="16">
        <v>7.4879999999999999E-3</v>
      </c>
    </row>
    <row r="65" spans="1:2" x14ac:dyDescent="0.25">
      <c r="A65" s="16">
        <v>1.5346E-2</v>
      </c>
      <c r="B65" s="16">
        <v>7.8899999999999994E-3</v>
      </c>
    </row>
    <row r="66" spans="1:2" x14ac:dyDescent="0.25">
      <c r="A66" s="16">
        <v>1.6785000000000001E-2</v>
      </c>
      <c r="B66" s="16">
        <v>8.3759999999999998E-3</v>
      </c>
    </row>
    <row r="67" spans="1:2" x14ac:dyDescent="0.25">
      <c r="A67" s="16">
        <v>1.7125999999999999E-2</v>
      </c>
      <c r="B67" s="16">
        <v>9.7179999999999992E-3</v>
      </c>
    </row>
    <row r="68" spans="1:2" x14ac:dyDescent="0.25">
      <c r="A68" s="16">
        <v>1.9369999999999998E-2</v>
      </c>
      <c r="B68" s="16">
        <v>9.9380000000000007E-3</v>
      </c>
    </row>
    <row r="69" spans="1:2" x14ac:dyDescent="0.25">
      <c r="A69" s="16">
        <v>1.9588000000000001E-2</v>
      </c>
      <c r="B69" s="16">
        <v>1.0769000000000001E-2</v>
      </c>
    </row>
    <row r="70" spans="1:2" x14ac:dyDescent="0.25">
      <c r="A70" s="16">
        <v>2.2086000000000001E-2</v>
      </c>
      <c r="B70" s="16">
        <v>1.2043E-2</v>
      </c>
    </row>
    <row r="71" spans="1:2" x14ac:dyDescent="0.25">
      <c r="A71" s="16">
        <v>2.4898E-2</v>
      </c>
      <c r="B71" s="16">
        <v>1.3387E-2</v>
      </c>
    </row>
    <row r="72" spans="1:2" x14ac:dyDescent="0.25">
      <c r="A72" s="16">
        <v>2.7061000000000002E-2</v>
      </c>
      <c r="B72" s="16">
        <v>1.5321E-2</v>
      </c>
    </row>
    <row r="73" spans="1:2" x14ac:dyDescent="0.25">
      <c r="A73" s="16">
        <v>2.9895999999999999E-2</v>
      </c>
      <c r="B73" s="16">
        <v>1.6313999999999999E-2</v>
      </c>
    </row>
    <row r="74" spans="1:2" x14ac:dyDescent="0.25">
      <c r="A74" s="16">
        <v>3.2253999999999998E-2</v>
      </c>
      <c r="B74" s="16">
        <v>1.6906000000000001E-2</v>
      </c>
    </row>
    <row r="75" spans="1:2" x14ac:dyDescent="0.25">
      <c r="A75" s="16">
        <v>3.5442000000000001E-2</v>
      </c>
      <c r="B75" s="16">
        <v>1.8651999999999998E-2</v>
      </c>
    </row>
    <row r="76" spans="1:2" x14ac:dyDescent="0.25">
      <c r="A76" s="16">
        <v>3.9988999999999997E-2</v>
      </c>
      <c r="B76" s="16">
        <v>2.2492000000000002E-2</v>
      </c>
    </row>
    <row r="77" spans="1:2" x14ac:dyDescent="0.25">
      <c r="A77" s="16">
        <v>4.3568000000000003E-2</v>
      </c>
      <c r="B77" s="16">
        <v>2.5489999999999999E-2</v>
      </c>
    </row>
    <row r="78" spans="1:2" x14ac:dyDescent="0.25">
      <c r="A78" s="16">
        <v>5.1670000000000001E-2</v>
      </c>
      <c r="B78" s="16">
        <v>2.8931999999999999E-2</v>
      </c>
    </row>
    <row r="79" spans="1:2" x14ac:dyDescent="0.25">
      <c r="A79" s="16">
        <v>5.7687000000000002E-2</v>
      </c>
      <c r="B79" s="16">
        <v>3.4714000000000002E-2</v>
      </c>
    </row>
    <row r="80" spans="1:2" x14ac:dyDescent="0.25">
      <c r="A80" s="16">
        <v>6.3844999999999999E-2</v>
      </c>
      <c r="B80" s="16">
        <v>3.8772000000000001E-2</v>
      </c>
    </row>
    <row r="81" spans="1:2" x14ac:dyDescent="0.25">
      <c r="A81" s="16">
        <v>6.8398E-2</v>
      </c>
      <c r="B81" s="16">
        <v>4.4880999999999997E-2</v>
      </c>
    </row>
    <row r="82" spans="1:2" x14ac:dyDescent="0.25">
      <c r="A82" s="16">
        <v>8.2963999999999996E-2</v>
      </c>
      <c r="B82" s="16">
        <v>4.9937000000000002E-2</v>
      </c>
    </row>
    <row r="83" spans="1:2" x14ac:dyDescent="0.25">
      <c r="A83" s="16">
        <v>9.3075000000000005E-2</v>
      </c>
      <c r="B83" s="16">
        <v>6.1108000000000003E-2</v>
      </c>
    </row>
    <row r="84" spans="1:2" x14ac:dyDescent="0.25">
      <c r="A84" s="16">
        <v>0.100663</v>
      </c>
      <c r="B84" s="16">
        <v>6.8454000000000001E-2</v>
      </c>
    </row>
    <row r="85" spans="1:2" x14ac:dyDescent="0.25">
      <c r="A85" s="16">
        <v>0.115662</v>
      </c>
      <c r="B85" s="16">
        <v>7.8958E-2</v>
      </c>
    </row>
    <row r="86" spans="1:2" x14ac:dyDescent="0.25">
      <c r="A86" s="16">
        <v>0.12914600000000001</v>
      </c>
      <c r="B86" s="16">
        <v>9.1505000000000003E-2</v>
      </c>
    </row>
    <row r="87" spans="1:2" x14ac:dyDescent="0.25">
      <c r="A87" s="16">
        <v>0.14183200000000001</v>
      </c>
      <c r="B87" s="16">
        <v>0.10177799999999999</v>
      </c>
    </row>
    <row r="88" spans="1:2" x14ac:dyDescent="0.25">
      <c r="A88" s="16">
        <v>0.15611900000000001</v>
      </c>
      <c r="B88" s="16">
        <v>0.11953800000000001</v>
      </c>
    </row>
    <row r="89" spans="1:2" x14ac:dyDescent="0.25">
      <c r="A89" s="16">
        <v>0.176285</v>
      </c>
      <c r="B89" s="16">
        <v>0.138126</v>
      </c>
    </row>
    <row r="90" spans="1:2" x14ac:dyDescent="0.25">
      <c r="A90" s="16">
        <v>0.19537299999999999</v>
      </c>
      <c r="B90" s="16">
        <v>0.14946899999999999</v>
      </c>
    </row>
    <row r="91" spans="1:2" x14ac:dyDescent="0.25">
      <c r="A91" s="16">
        <v>0.24616499999999999</v>
      </c>
      <c r="B91" s="16">
        <v>0.188083</v>
      </c>
    </row>
    <row r="92" spans="1:2" x14ac:dyDescent="0.25">
      <c r="A92" s="16">
        <v>0.22062000000000001</v>
      </c>
      <c r="B92" s="16">
        <v>0.17632900000000001</v>
      </c>
    </row>
    <row r="93" spans="1:2" x14ac:dyDescent="0.25">
      <c r="A93" s="16">
        <v>0.26965499999999998</v>
      </c>
      <c r="B93" s="16">
        <v>0.208121</v>
      </c>
    </row>
    <row r="94" spans="1:2" x14ac:dyDescent="0.25">
      <c r="A94" s="16">
        <v>0.304454</v>
      </c>
      <c r="B94" s="16">
        <v>0.23799799999999999</v>
      </c>
    </row>
    <row r="95" spans="1:2" x14ac:dyDescent="0.25">
      <c r="A95" s="16">
        <v>0.35336499999999998</v>
      </c>
      <c r="B95" s="16">
        <v>0.26798100000000002</v>
      </c>
    </row>
    <row r="96" spans="1:2" x14ac:dyDescent="0.25">
      <c r="A96" s="16">
        <v>0.322631</v>
      </c>
      <c r="B96" s="16">
        <v>0.29925499999999999</v>
      </c>
    </row>
    <row r="97" spans="1:2" x14ac:dyDescent="0.25">
      <c r="A97" s="16">
        <v>0.38125700000000001</v>
      </c>
      <c r="B97" s="16">
        <v>0.32048300000000002</v>
      </c>
    </row>
    <row r="98" spans="1:2" x14ac:dyDescent="0.25">
      <c r="A98" s="16">
        <v>0.40071600000000002</v>
      </c>
      <c r="B98" s="16">
        <v>0.34121299999999999</v>
      </c>
    </row>
    <row r="99" spans="1:2" x14ac:dyDescent="0.25">
      <c r="A99" s="16">
        <v>0.33836899999999998</v>
      </c>
      <c r="B99" s="16">
        <v>0.35580299999999998</v>
      </c>
    </row>
    <row r="100" spans="1:2" x14ac:dyDescent="0.25">
      <c r="A100" s="16">
        <v>0.39805800000000002</v>
      </c>
      <c r="B100" s="16">
        <v>0.38893299999999997</v>
      </c>
    </row>
    <row r="101" spans="1:2" x14ac:dyDescent="0.25">
      <c r="A101" s="16">
        <v>0.57999999999999996</v>
      </c>
      <c r="B101" s="16">
        <v>0.42384100000000002</v>
      </c>
    </row>
    <row r="102" spans="1:2" x14ac:dyDescent="0.25">
      <c r="A102" s="16">
        <v>0.57999999999999996</v>
      </c>
      <c r="B102" s="16">
        <v>0.43891400000000003</v>
      </c>
    </row>
    <row r="103" spans="1:2" x14ac:dyDescent="0.25">
      <c r="A103" s="16">
        <v>0.57999999999999996</v>
      </c>
      <c r="B103" s="16">
        <v>0.47656300000000001</v>
      </c>
    </row>
    <row r="104" spans="1:2" x14ac:dyDescent="0.25">
      <c r="A104" s="16">
        <v>0.57999999999999996</v>
      </c>
      <c r="B104" s="16">
        <v>0.53623200000000004</v>
      </c>
    </row>
    <row r="105" spans="1:2" x14ac:dyDescent="0.25">
      <c r="A105" s="16">
        <v>0.57999999999999996</v>
      </c>
      <c r="B105" s="16">
        <v>0.66666700000000001</v>
      </c>
    </row>
    <row r="106" spans="1:2" x14ac:dyDescent="0.25">
      <c r="A106" s="16">
        <v>0.57999999999999996</v>
      </c>
      <c r="B106" s="16">
        <v>0.66666700000000001</v>
      </c>
    </row>
    <row r="107" spans="1:2" x14ac:dyDescent="0.25">
      <c r="A107" s="16">
        <v>0.57999999999999996</v>
      </c>
      <c r="B107" s="16">
        <v>0.66666700000000001</v>
      </c>
    </row>
    <row r="108" spans="1:2" x14ac:dyDescent="0.25">
      <c r="A108" s="16">
        <v>0.57999999999999996</v>
      </c>
      <c r="B108" s="16">
        <v>0.66666700000000001</v>
      </c>
    </row>
    <row r="109" spans="1:2" x14ac:dyDescent="0.25">
      <c r="A109" s="16">
        <v>0.57999999999999996</v>
      </c>
      <c r="B109" s="16">
        <v>0.66666700000000001</v>
      </c>
    </row>
    <row r="110" spans="1:2" x14ac:dyDescent="0.25">
      <c r="A110" s="16">
        <v>0.57999999999999996</v>
      </c>
      <c r="B110" s="16">
        <v>0.66666700000000001</v>
      </c>
    </row>
    <row r="111" spans="1:2" x14ac:dyDescent="0.25">
      <c r="A111" s="16">
        <v>0.57999999999999996</v>
      </c>
      <c r="B111" s="16">
        <v>0.66666700000000001</v>
      </c>
    </row>
    <row r="112" spans="1:2" x14ac:dyDescent="0.25">
      <c r="A112" s="16">
        <v>0.57999999999999996</v>
      </c>
      <c r="B112" s="16">
        <v>0.66666700000000001</v>
      </c>
    </row>
    <row r="113" spans="1:2" x14ac:dyDescent="0.25">
      <c r="A113" s="16">
        <v>0.57999999999999996</v>
      </c>
      <c r="B113" s="16">
        <v>0.66666700000000001</v>
      </c>
    </row>
    <row r="114" spans="1:2" x14ac:dyDescent="0.25">
      <c r="A114" s="16">
        <v>0.57999999999999996</v>
      </c>
      <c r="B114" s="16">
        <v>0.66666700000000001</v>
      </c>
    </row>
    <row r="115" spans="1:2" x14ac:dyDescent="0.25">
      <c r="A115" s="16">
        <v>0.57999999999999996</v>
      </c>
      <c r="B115" s="16">
        <v>0.66666700000000001</v>
      </c>
    </row>
    <row r="116" spans="1:2" x14ac:dyDescent="0.25">
      <c r="A116" s="16">
        <v>0.57999999999999996</v>
      </c>
      <c r="B116" s="16">
        <v>0.66666700000000001</v>
      </c>
    </row>
    <row r="117" spans="1:2" x14ac:dyDescent="0.25">
      <c r="A117" s="16">
        <v>0.57999999999999996</v>
      </c>
      <c r="B117" s="16">
        <v>0.66666700000000001</v>
      </c>
    </row>
    <row r="118" spans="1:2" x14ac:dyDescent="0.25">
      <c r="A118" s="16">
        <v>0.57999999999999996</v>
      </c>
      <c r="B118" s="16">
        <v>0.66666700000000001</v>
      </c>
    </row>
    <row r="119" spans="1:2" x14ac:dyDescent="0.25">
      <c r="A119" s="16">
        <v>0.57999999999999996</v>
      </c>
      <c r="B119" s="16">
        <v>0.66666700000000001</v>
      </c>
    </row>
    <row r="120" spans="1:2" x14ac:dyDescent="0.25">
      <c r="A120" s="16">
        <v>0.57999999999999996</v>
      </c>
      <c r="B120" s="16">
        <v>0.66666700000000001</v>
      </c>
    </row>
    <row r="121" spans="1:2" x14ac:dyDescent="0.25">
      <c r="A121" s="16">
        <v>0.57999999999999996</v>
      </c>
      <c r="B121" s="16">
        <v>0.66666700000000001</v>
      </c>
    </row>
    <row r="122" spans="1:2" x14ac:dyDescent="0.25">
      <c r="A122" s="16">
        <v>0.57999999999999996</v>
      </c>
      <c r="B122" s="16">
        <v>0.66666700000000001</v>
      </c>
    </row>
    <row r="123" spans="1:2" x14ac:dyDescent="0.25">
      <c r="A123" s="16">
        <v>0.57999999999999996</v>
      </c>
      <c r="B123" s="16">
        <v>0.66666700000000001</v>
      </c>
    </row>
    <row r="124" spans="1:2" x14ac:dyDescent="0.25">
      <c r="A124" s="16">
        <v>0.57999999999999996</v>
      </c>
      <c r="B124" s="16">
        <v>0.66666700000000001</v>
      </c>
    </row>
    <row r="125" spans="1:2" x14ac:dyDescent="0.25">
      <c r="A125" s="16">
        <v>0.57999999999999996</v>
      </c>
      <c r="B125" s="16">
        <v>0.66666700000000001</v>
      </c>
    </row>
    <row r="126" spans="1:2" x14ac:dyDescent="0.25">
      <c r="A126" s="16">
        <v>0.57999999999999996</v>
      </c>
      <c r="B126" s="16">
        <v>0.66666700000000001</v>
      </c>
    </row>
    <row r="127" spans="1:2" x14ac:dyDescent="0.25">
      <c r="A127" s="16">
        <v>0.57999999999999996</v>
      </c>
      <c r="B127" s="16">
        <v>0.66666700000000001</v>
      </c>
    </row>
    <row r="128" spans="1:2" x14ac:dyDescent="0.25">
      <c r="A128" s="16">
        <v>0.57999999999999996</v>
      </c>
      <c r="B128" s="16">
        <v>0.66666700000000001</v>
      </c>
    </row>
    <row r="129" spans="1:2" x14ac:dyDescent="0.25">
      <c r="A129" s="16">
        <v>0.57999999999999996</v>
      </c>
      <c r="B129" s="16">
        <v>0.66666700000000001</v>
      </c>
    </row>
    <row r="130" spans="1:2" x14ac:dyDescent="0.25">
      <c r="A130" s="16">
        <v>0.57999999999999996</v>
      </c>
      <c r="B130" s="16">
        <v>0.66666700000000001</v>
      </c>
    </row>
    <row r="1048576" spans="2:2" x14ac:dyDescent="0.25">
      <c r="B1048576" s="16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A45"/>
  <sheetViews>
    <sheetView tabSelected="1" zoomScaleNormal="100" workbookViewId="0">
      <selection activeCell="AC3" sqref="AC3"/>
    </sheetView>
  </sheetViews>
  <sheetFormatPr baseColWidth="10" defaultRowHeight="15.75" outlineLevelCol="1" x14ac:dyDescent="0.25"/>
  <cols>
    <col min="2" max="6" width="11" hidden="1" customWidth="1" outlineLevel="1"/>
    <col min="7" max="7" width="11" style="35" collapsed="1"/>
    <col min="8" max="13" width="11" style="35"/>
    <col min="14" max="14" width="11" hidden="1" customWidth="1" outlineLevel="1"/>
    <col min="15" max="16" width="7.75" hidden="1" customWidth="1" outlineLevel="1"/>
    <col min="17" max="27" width="7.375" hidden="1" customWidth="1" outlineLevel="1"/>
    <col min="28" max="28" width="9" bestFit="1" customWidth="1" collapsed="1"/>
    <col min="29" max="29" width="7.375" bestFit="1" customWidth="1"/>
    <col min="30" max="31" width="7.375" hidden="1" customWidth="1" outlineLevel="1"/>
    <col min="32" max="37" width="6.375" hidden="1" customWidth="1" outlineLevel="1"/>
    <col min="38" max="38" width="5.75" hidden="1" customWidth="1" outlineLevel="1"/>
    <col min="39" max="43" width="7.625" hidden="1" customWidth="1" outlineLevel="1"/>
    <col min="44" max="52" width="8.625" hidden="1" customWidth="1" outlineLevel="1"/>
    <col min="53" max="53" width="11" collapsed="1"/>
  </cols>
  <sheetData>
    <row r="2" spans="1:52" x14ac:dyDescent="0.25">
      <c r="N2" s="46">
        <f t="array" ref="N2:AZ2">TRANSPOSE(L6:L45)</f>
        <v>239200</v>
      </c>
      <c r="O2" s="46">
        <v>234488</v>
      </c>
      <c r="P2" s="46">
        <v>229467.52000000002</v>
      </c>
      <c r="Q2" s="46">
        <v>224123.82080000004</v>
      </c>
      <c r="R2" s="46">
        <v>218441.52563200006</v>
      </c>
      <c r="S2" s="46">
        <v>212404.59369728004</v>
      </c>
      <c r="T2" s="46">
        <v>205996.29262597123</v>
      </c>
      <c r="U2" s="46">
        <v>199199.16981542608</v>
      </c>
      <c r="V2" s="46">
        <v>191995.02260214745</v>
      </c>
      <c r="W2" s="46">
        <v>184364.86722021975</v>
      </c>
      <c r="X2" s="46">
        <v>176288.90649729467</v>
      </c>
      <c r="Y2" s="46">
        <v>167746.49623721789</v>
      </c>
      <c r="Z2" s="46">
        <v>158716.11023633872</v>
      </c>
      <c r="AA2" s="46">
        <v>149175.30387841701</v>
      </c>
      <c r="AB2" s="46">
        <v>139100.67625083093</v>
      </c>
      <c r="AC2" s="46">
        <v>128467.83072248695</v>
      </c>
      <c r="AD2" s="46">
        <v>117251.33392144163</v>
      </c>
      <c r="AE2" s="46">
        <v>105424.67304775567</v>
      </c>
      <c r="AF2" s="46">
        <v>92960.211454511329</v>
      </c>
      <c r="AG2" s="46">
        <v>79829.142427234154</v>
      </c>
      <c r="AH2" s="46">
        <v>66001.441089156782</v>
      </c>
      <c r="AI2" s="46">
        <v>51445.814356852963</v>
      </c>
      <c r="AJ2" s="46">
        <v>36129.648867739539</v>
      </c>
      <c r="AK2" s="46">
        <v>20018.956797793857</v>
      </c>
      <c r="AL2" s="46">
        <v>3078.319484557258</v>
      </c>
      <c r="AM2" s="46">
        <v>-14729.171232911816</v>
      </c>
      <c r="AN2" s="46">
        <v>-33441.974049016659</v>
      </c>
      <c r="AO2" s="46">
        <v>-53100.16169710143</v>
      </c>
      <c r="AP2" s="46">
        <v>-73745.487024832109</v>
      </c>
      <c r="AQ2" s="46">
        <v>-95421.451742868987</v>
      </c>
      <c r="AR2" s="46">
        <v>-118173.37795436825</v>
      </c>
      <c r="AS2" s="46">
        <v>-142048.48257716314</v>
      </c>
      <c r="AT2" s="46">
        <v>-167095.95477496216</v>
      </c>
      <c r="AU2" s="46">
        <v>-193367.03651856747</v>
      </c>
      <c r="AV2" s="46">
        <v>-220915.1064029691</v>
      </c>
      <c r="AW2" s="46">
        <v>-249795.76685122005</v>
      </c>
      <c r="AX2" s="46">
        <v>-280066.93484124355</v>
      </c>
      <c r="AY2" s="46">
        <v>-311788.93629718758</v>
      </c>
      <c r="AZ2" s="46">
        <v>-345024.6042926152</v>
      </c>
    </row>
    <row r="3" spans="1:52" x14ac:dyDescent="0.25">
      <c r="N3" s="44"/>
      <c r="O3" s="44">
        <v>3.8567105263157897</v>
      </c>
      <c r="P3" s="44">
        <v>1.1385828309223256</v>
      </c>
      <c r="Q3" s="44">
        <v>0.62403831716228453</v>
      </c>
      <c r="R3" s="44">
        <v>0.41486177332366303</v>
      </c>
      <c r="S3" s="44">
        <v>0.30247143180058428</v>
      </c>
      <c r="T3" s="44">
        <v>0.23256137446228034</v>
      </c>
      <c r="U3" s="44">
        <v>0.18495474038750584</v>
      </c>
      <c r="V3" s="44">
        <v>0.15047530401974551</v>
      </c>
      <c r="W3" s="44">
        <v>0.12436044625045505</v>
      </c>
      <c r="X3" s="44">
        <v>0.10389581022221163</v>
      </c>
      <c r="Y3" s="44">
        <v>8.7422333921543041E-2</v>
      </c>
      <c r="Z3" s="44">
        <v>7.3869344243117904E-2</v>
      </c>
      <c r="AA3" s="44">
        <v>6.2515183827430695E-2</v>
      </c>
      <c r="AB3" s="44">
        <v>5.28558122952449E-2</v>
      </c>
      <c r="AC3" s="44">
        <v>4.45285690465657E-2</v>
      </c>
      <c r="AD3" s="44">
        <v>3.7265862710972229E-2</v>
      </c>
      <c r="AE3" s="44">
        <v>3.0865930734138913E-2</v>
      </c>
      <c r="AF3" s="44">
        <v>2.5173755879335014E-2</v>
      </c>
      <c r="AG3" s="44">
        <v>2.0068251685439298E-2</v>
      </c>
      <c r="AH3" s="44">
        <v>1.5453439004008243E-2</v>
      </c>
      <c r="AI3" s="44">
        <v>1.1252235917267341E-2</v>
      </c>
      <c r="AJ3" s="44">
        <v>7.4020009166619978E-3</v>
      </c>
      <c r="AK3" s="44">
        <v>3.8512776011962119E-3</v>
      </c>
      <c r="AL3" s="44">
        <v>5.5737975223162214E-4</v>
      </c>
      <c r="AM3" s="44">
        <v>-2.5154260019563247E-3</v>
      </c>
      <c r="AN3" s="44">
        <v>-5.3973054492821356E-3</v>
      </c>
      <c r="AO3" s="44">
        <v>-8.1139252218322029E-3</v>
      </c>
      <c r="AP3" s="44">
        <v>-1.0687285726036052E-2</v>
      </c>
      <c r="AQ3" s="44">
        <v>-1.3136376898937751E-2</v>
      </c>
      <c r="AR3" s="44">
        <v>-1.5477699099912512E-2</v>
      </c>
      <c r="AS3" s="44">
        <v>-1.7725680822730544E-2</v>
      </c>
      <c r="AT3" s="44">
        <v>-1.9893014685392518E-2</v>
      </c>
      <c r="AU3" s="44">
        <v>-2.1990932045087921E-2</v>
      </c>
      <c r="AV3" s="44">
        <v>-2.4029426482057362E-2</v>
      </c>
      <c r="AW3" s="44">
        <v>-2.6017438077585064E-2</v>
      </c>
      <c r="AX3" s="44">
        <v>-2.7963005700739695E-2</v>
      </c>
      <c r="AY3" s="44">
        <v>-2.9873393785552062E-2</v>
      </c>
      <c r="AZ3" s="44">
        <v>-3.1755197099602339E-2</v>
      </c>
    </row>
    <row r="4" spans="1:52" x14ac:dyDescent="0.25">
      <c r="N4" s="43">
        <f t="array" ref="N4:AZ4">TRANSPOSE(A6:A45)</f>
        <v>0</v>
      </c>
      <c r="O4" s="43">
        <v>1</v>
      </c>
      <c r="P4" s="43">
        <v>2</v>
      </c>
      <c r="Q4" s="43">
        <v>3</v>
      </c>
      <c r="R4" s="43">
        <v>4</v>
      </c>
      <c r="S4" s="43">
        <v>5</v>
      </c>
      <c r="T4" s="43">
        <v>6</v>
      </c>
      <c r="U4" s="43">
        <v>7</v>
      </c>
      <c r="V4" s="43">
        <v>8</v>
      </c>
      <c r="W4" s="43">
        <v>9</v>
      </c>
      <c r="X4" s="43">
        <v>10</v>
      </c>
      <c r="Y4" s="43">
        <v>11</v>
      </c>
      <c r="Z4" s="43">
        <v>12</v>
      </c>
      <c r="AA4" s="43">
        <v>13</v>
      </c>
      <c r="AB4" s="43">
        <v>14</v>
      </c>
      <c r="AC4" s="43">
        <v>15</v>
      </c>
      <c r="AD4" s="43">
        <v>16</v>
      </c>
      <c r="AE4" s="43">
        <v>17</v>
      </c>
      <c r="AF4" s="43">
        <v>18</v>
      </c>
      <c r="AG4" s="43">
        <v>19</v>
      </c>
      <c r="AH4" s="43">
        <v>20</v>
      </c>
      <c r="AI4" s="43">
        <v>21</v>
      </c>
      <c r="AJ4" s="43">
        <v>22</v>
      </c>
      <c r="AK4" s="43">
        <v>23</v>
      </c>
      <c r="AL4" s="43">
        <v>24</v>
      </c>
      <c r="AM4" s="43">
        <v>25</v>
      </c>
      <c r="AN4" s="43">
        <v>26</v>
      </c>
      <c r="AO4" s="43">
        <v>27</v>
      </c>
      <c r="AP4" s="43">
        <v>28</v>
      </c>
      <c r="AQ4" s="43">
        <v>29</v>
      </c>
      <c r="AR4" s="43">
        <v>30</v>
      </c>
      <c r="AS4" s="43">
        <v>31</v>
      </c>
      <c r="AT4" s="43">
        <v>32</v>
      </c>
      <c r="AU4" s="43">
        <v>33</v>
      </c>
      <c r="AV4" s="43">
        <v>34</v>
      </c>
      <c r="AW4" s="43">
        <v>35</v>
      </c>
      <c r="AX4" s="43">
        <v>36</v>
      </c>
      <c r="AY4" s="43">
        <v>37</v>
      </c>
      <c r="AZ4" s="43">
        <v>38</v>
      </c>
    </row>
    <row r="5" spans="1:52" x14ac:dyDescent="0.25">
      <c r="N5" s="47" t="s">
        <v>38</v>
      </c>
      <c r="O5" s="47">
        <f t="shared" ref="N5:Y5" ca="1" si="0">O2-SUM(OFFSET(O$6,0,0,O$4,1))</f>
        <v>0</v>
      </c>
      <c r="P5" s="47">
        <f t="shared" ca="1" si="0"/>
        <v>1.244258601218462E-5</v>
      </c>
      <c r="Q5" s="47">
        <f t="shared" ca="1" si="0"/>
        <v>1.0535586625337601E-8</v>
      </c>
      <c r="R5" s="47">
        <f t="shared" ca="1" si="0"/>
        <v>9.2078931629657745E-5</v>
      </c>
      <c r="S5" s="47">
        <f t="shared" ca="1" si="0"/>
        <v>2.9524671845138073E-6</v>
      </c>
      <c r="T5" s="47">
        <f t="shared" ca="1" si="0"/>
        <v>2.6875641196966171E-5</v>
      </c>
      <c r="U5" s="47">
        <f t="shared" ca="1" si="0"/>
        <v>3.1749368645250797E-7</v>
      </c>
      <c r="V5" s="47">
        <f t="shared" ca="1" si="0"/>
        <v>2.7796771610155702E-4</v>
      </c>
      <c r="W5" s="47">
        <f t="shared" ca="1" si="0"/>
        <v>1.2177042663097382E-7</v>
      </c>
      <c r="X5" s="47">
        <f t="shared" ca="1" si="0"/>
        <v>1.4412478776648641E-4</v>
      </c>
      <c r="Y5" s="47">
        <f t="shared" ca="1" si="0"/>
        <v>7.6607975643128157E-6</v>
      </c>
      <c r="Z5" s="47">
        <f ca="1">Z2-SUM(OFFSET(Z$6,0,0,Z$4,1))</f>
        <v>1.9107246771454811E-5</v>
      </c>
      <c r="AA5" s="47">
        <f ca="1">AA2-SUM(OFFSET(AA$6,0,0,AA$4,1))</f>
        <v>1.8503342289477587E-6</v>
      </c>
      <c r="AB5" s="47">
        <f ca="1">AB2-SUM(OFFSET(AB$6,0,0,AB$4,1))</f>
        <v>1.36176822707057E-7</v>
      </c>
      <c r="AC5" s="47">
        <f ca="1">AC2-SUM(OFFSET(AC$6,0,0,AC$4,1))</f>
        <v>6.9267116487026215E-9</v>
      </c>
      <c r="AD5" s="47">
        <f ca="1">AD2-SUM(OFFSET(AD$6,0,0,AD$4,1))</f>
        <v>1.8693388847168535E-4</v>
      </c>
      <c r="AE5" s="47">
        <f t="shared" ref="AE5:AR5" ca="1" si="1">AE2-SUM(OFFSET(AE$6,0,0,AE$4,1))</f>
        <v>1.5887999325059354E-5</v>
      </c>
      <c r="AF5" s="47">
        <f t="shared" ca="1" si="1"/>
        <v>7.8443554230034351E-7</v>
      </c>
      <c r="AG5" s="47">
        <f t="shared" ca="1" si="1"/>
        <v>1.5672412700951099E-8</v>
      </c>
      <c r="AH5" s="47">
        <f t="shared" ca="1" si="1"/>
        <v>-7.4259573011659086E-5</v>
      </c>
      <c r="AI5" s="47">
        <f t="shared" ca="1" si="1"/>
        <v>-2.3457687348127365E-8</v>
      </c>
      <c r="AJ5" s="47">
        <f t="shared" ca="1" si="1"/>
        <v>3.2961543183773756E-7</v>
      </c>
      <c r="AK5" s="47">
        <f t="shared" ca="1" si="1"/>
        <v>4.2760875658132136E-6</v>
      </c>
      <c r="AL5" s="47">
        <f t="shared" ca="1" si="1"/>
        <v>1.3460703485179693E-7</v>
      </c>
      <c r="AM5" s="47">
        <f t="shared" ca="1" si="1"/>
        <v>5.7652505347505212E-6</v>
      </c>
      <c r="AN5" s="47">
        <f t="shared" ca="1" si="1"/>
        <v>5.9375452110543847E-6</v>
      </c>
      <c r="AO5" s="47">
        <f t="shared" ca="1" si="1"/>
        <v>2.7178612072020769E-7</v>
      </c>
      <c r="AP5" s="47">
        <f t="shared" ca="1" si="1"/>
        <v>-4.4528860598802567E-9</v>
      </c>
      <c r="AQ5" s="47">
        <f t="shared" ca="1" si="1"/>
        <v>-1.9178463844582438E-5</v>
      </c>
      <c r="AR5" s="47">
        <f t="shared" ca="1" si="1"/>
        <v>-5.7134064263664186E-4</v>
      </c>
      <c r="AS5" s="47">
        <f t="shared" ref="AS5:AZ5" ca="1" si="2">AS2-SUM(OFFSET(AS$6,0,0,AS$4,1))</f>
        <v>-4.871981218457222E-8</v>
      </c>
      <c r="AT5" s="47">
        <f t="shared" ca="1" si="2"/>
        <v>-7.2046532295644283E-7</v>
      </c>
      <c r="AU5" s="47">
        <f t="shared" ca="1" si="2"/>
        <v>-6.2791805248707533E-6</v>
      </c>
      <c r="AV5" s="47">
        <f t="shared" ca="1" si="2"/>
        <v>-3.8283062167465687E-5</v>
      </c>
      <c r="AW5" s="47">
        <f t="shared" ca="1" si="2"/>
        <v>-1.8030530191026628E-4</v>
      </c>
      <c r="AX5" s="47">
        <f t="shared" ca="1" si="2"/>
        <v>-6.9827737752348185E-4</v>
      </c>
      <c r="AY5" s="47">
        <f t="shared" ca="1" si="2"/>
        <v>-1.2223608791828156E-8</v>
      </c>
      <c r="AZ5" s="47">
        <f t="shared" ca="1" si="2"/>
        <v>-7.3981937021017075E-8</v>
      </c>
    </row>
    <row r="6" spans="1:52" x14ac:dyDescent="0.25">
      <c r="A6">
        <f>Feuil1!D6</f>
        <v>0</v>
      </c>
      <c r="B6" s="35">
        <f>Bouquet</f>
        <v>60800</v>
      </c>
      <c r="C6" s="35">
        <f>B6</f>
        <v>60800</v>
      </c>
      <c r="D6" s="35">
        <f>Valeur_estimee_du_bien</f>
        <v>300000</v>
      </c>
      <c r="E6" s="35">
        <f>D6-C6</f>
        <v>239200</v>
      </c>
      <c r="G6" s="35">
        <f>Bouquet</f>
        <v>60800</v>
      </c>
      <c r="I6" s="35">
        <f>G6</f>
        <v>60800</v>
      </c>
      <c r="J6" s="35">
        <f>I6</f>
        <v>60800</v>
      </c>
      <c r="K6" s="35">
        <f>D6</f>
        <v>300000</v>
      </c>
      <c r="L6" s="35">
        <f>K6-J6</f>
        <v>239200</v>
      </c>
      <c r="N6" s="45">
        <f t="shared" ref="N6:Y21" si="3">IF(N$4-$A6&lt;0,0,($I6*(1+N$3)^((N$4-$A6)))-$I6)</f>
        <v>0</v>
      </c>
      <c r="O6" s="45">
        <f t="shared" si="3"/>
        <v>234488</v>
      </c>
      <c r="P6" s="45">
        <f t="shared" si="3"/>
        <v>217271.02070271748</v>
      </c>
      <c r="Q6" s="45">
        <f t="shared" si="3"/>
        <v>199630.82952790114</v>
      </c>
      <c r="R6" s="45">
        <f t="shared" si="3"/>
        <v>182846.19377537127</v>
      </c>
      <c r="S6" s="45">
        <f t="shared" si="3"/>
        <v>167100.14994738455</v>
      </c>
      <c r="T6" s="45">
        <f t="shared" si="3"/>
        <v>152384.14516002371</v>
      </c>
      <c r="U6" s="45">
        <f t="shared" si="3"/>
        <v>138641.67737722019</v>
      </c>
      <c r="V6" s="45">
        <f t="shared" si="3"/>
        <v>125804.44471582718</v>
      </c>
      <c r="W6" s="45">
        <f t="shared" si="3"/>
        <v>113803.76818819024</v>
      </c>
      <c r="X6" s="45">
        <f t="shared" si="3"/>
        <v>102574.55938699926</v>
      </c>
      <c r="Y6" s="45">
        <f t="shared" si="3"/>
        <v>92056.64123977191</v>
      </c>
      <c r="Z6" s="45">
        <f>IF(Z$4-$A6&lt;0,0,($I6*(1+Z$3)^((Z$4-$A6)))-$I6)</f>
        <v>82195.021125370753</v>
      </c>
      <c r="AA6" s="45">
        <f>IF(AA$4-$A6&lt;0,0,($I6*(1+AA$3)^((AA$4-$A6)))-$I6)</f>
        <v>72939.736964031181</v>
      </c>
      <c r="AB6" s="45">
        <f t="shared" ref="AB6:AQ21" si="4">IF(AB$4-$A6&lt;0,0,($I6*(1+AB$3)^((AB$4-$A6)))-$I6)</f>
        <v>64245.528166709904</v>
      </c>
      <c r="AC6" s="45">
        <f t="shared" si="4"/>
        <v>56071.447554590603</v>
      </c>
      <c r="AD6" s="45">
        <f t="shared" si="4"/>
        <v>48380.465452982695</v>
      </c>
      <c r="AE6" s="45">
        <f t="shared" si="4"/>
        <v>41139.09054194772</v>
      </c>
      <c r="AF6" s="45">
        <f t="shared" si="4"/>
        <v>34317.015882967302</v>
      </c>
      <c r="AG6" s="45">
        <f t="shared" si="4"/>
        <v>27886.796273747139</v>
      </c>
      <c r="AH6" s="45">
        <f t="shared" si="4"/>
        <v>21823.554423931724</v>
      </c>
      <c r="AI6" s="45">
        <f t="shared" si="4"/>
        <v>16104.715769071176</v>
      </c>
      <c r="AJ6" s="45">
        <f t="shared" si="4"/>
        <v>10709.769804365686</v>
      </c>
      <c r="AK6" s="45">
        <f t="shared" si="4"/>
        <v>5620.0546395100828</v>
      </c>
      <c r="AL6" s="45">
        <f t="shared" si="4"/>
        <v>818.56323403214628</v>
      </c>
      <c r="AM6" s="45">
        <f t="shared" si="4"/>
        <v>-3710.2315586754194</v>
      </c>
      <c r="AN6" s="45">
        <f t="shared" si="4"/>
        <v>-7980.5350397870061</v>
      </c>
      <c r="AO6" s="45">
        <f t="shared" si="4"/>
        <v>-12005.373807411946</v>
      </c>
      <c r="AP6" s="45">
        <f t="shared" si="4"/>
        <v>-15796.725650581793</v>
      </c>
      <c r="AQ6" s="45">
        <f t="shared" si="4"/>
        <v>-19365.63769811832</v>
      </c>
      <c r="AR6" s="45">
        <f t="shared" ref="AE6:AT21" si="5">IF(AR$4-$A6&lt;0,0,($I6*(1+AR$3)^((AR$4-$A6)))-$I6)</f>
        <v>-22722.334063041111</v>
      </c>
      <c r="AS6" s="45">
        <f t="shared" si="5"/>
        <v>-25876.314712347958</v>
      </c>
      <c r="AT6" s="45">
        <f t="shared" si="5"/>
        <v>-28836.444531242276</v>
      </c>
      <c r="AU6" s="45">
        <f t="shared" ref="AS6:AZ21" si="6">IF(AU$4-$A6&lt;0,0,($I6*(1+AU$3)^((AU$4-$A6)))-$I6)</f>
        <v>-31611.036770548442</v>
      </c>
      <c r="AV6" s="45">
        <f t="shared" si="6"/>
        <v>-34207.928078136276</v>
      </c>
      <c r="AW6" s="45">
        <f t="shared" si="6"/>
        <v>-36634.547718432746</v>
      </c>
      <c r="AX6" s="45">
        <f t="shared" si="6"/>
        <v>-38897.98067156769</v>
      </c>
      <c r="AY6" s="45">
        <f t="shared" si="6"/>
        <v>-41005.025227664359</v>
      </c>
      <c r="AZ6" s="45">
        <f t="shared" si="6"/>
        <v>-42962.244251055876</v>
      </c>
    </row>
    <row r="7" spans="1:52" x14ac:dyDescent="0.25">
      <c r="A7">
        <f>Feuil1!D7</f>
        <v>1</v>
      </c>
      <c r="B7" s="35">
        <f>rente_anuelle</f>
        <v>8280</v>
      </c>
      <c r="C7" s="35">
        <f>C6+B7</f>
        <v>69080</v>
      </c>
      <c r="D7" s="35">
        <f t="shared" ref="D7:D22" si="7">D6*(1+Pus_value_moyenne_anuelle)</f>
        <v>306000</v>
      </c>
      <c r="E7" s="35">
        <f t="shared" ref="E7:E22" si="8">D7-C7</f>
        <v>236920</v>
      </c>
      <c r="G7" s="35">
        <f t="shared" ref="G7:G45" si="9">rente_anuelle</f>
        <v>8280</v>
      </c>
      <c r="H7" s="35">
        <f>G6*(Cout_d_Oportunite+inflation)+G7*(Indexation_anuelle_moyenne-inflation)</f>
        <v>2432</v>
      </c>
      <c r="I7" s="35">
        <f>G7+H7</f>
        <v>10712</v>
      </c>
      <c r="J7" s="35">
        <f>J6+I7</f>
        <v>71512</v>
      </c>
      <c r="K7" s="35">
        <f t="shared" ref="K7:K22" si="10">D7</f>
        <v>306000</v>
      </c>
      <c r="L7" s="35">
        <f t="shared" ref="L7:L22" si="11">K7-J7</f>
        <v>234488</v>
      </c>
      <c r="N7" s="45">
        <f t="shared" si="3"/>
        <v>0</v>
      </c>
      <c r="O7" s="45">
        <f t="shared" si="3"/>
        <v>0</v>
      </c>
      <c r="P7" s="45">
        <f t="shared" si="3"/>
        <v>12196.499284839952</v>
      </c>
      <c r="Q7" s="45">
        <f t="shared" si="3"/>
        <v>17540.904880508297</v>
      </c>
      <c r="R7" s="45">
        <f t="shared" si="3"/>
        <v>19627.792273287796</v>
      </c>
      <c r="S7" s="45">
        <f t="shared" si="3"/>
        <v>20115.860801369574</v>
      </c>
      <c r="T7" s="45">
        <f t="shared" si="3"/>
        <v>19760.8681994697</v>
      </c>
      <c r="U7" s="45">
        <f t="shared" si="3"/>
        <v>18941.853668080752</v>
      </c>
      <c r="V7" s="45">
        <f t="shared" si="3"/>
        <v>17864.673187237138</v>
      </c>
      <c r="W7" s="45">
        <f t="shared" si="3"/>
        <v>16647.9335121966</v>
      </c>
      <c r="X7" s="45">
        <f t="shared" si="3"/>
        <v>15362.940677498365</v>
      </c>
      <c r="Y7" s="45">
        <f t="shared" si="3"/>
        <v>14053.839196453871</v>
      </c>
      <c r="Z7" s="45">
        <f t="shared" ref="Z7:AO25" si="12">IF(Z$4-$A7&lt;0,0,($I7*(1+Z$3)^((Z$4-$A7)))-$I7)</f>
        <v>12748.456377888408</v>
      </c>
      <c r="AA7" s="45">
        <f t="shared" si="12"/>
        <v>11464.464234728479</v>
      </c>
      <c r="AB7" s="45">
        <f t="shared" si="4"/>
        <v>10213.037790188842</v>
      </c>
      <c r="AC7" s="45">
        <f t="shared" si="4"/>
        <v>9001.1072626078785</v>
      </c>
      <c r="AD7" s="45">
        <f t="shared" si="4"/>
        <v>7832.7866378780163</v>
      </c>
      <c r="AE7" s="45">
        <f t="shared" si="5"/>
        <v>6710.3026035143994</v>
      </c>
      <c r="AF7" s="45">
        <f t="shared" si="5"/>
        <v>5634.610762178052</v>
      </c>
      <c r="AG7" s="45">
        <f t="shared" si="5"/>
        <v>4605.8114893597576</v>
      </c>
      <c r="AH7" s="45">
        <f t="shared" si="5"/>
        <v>3623.4339528718028</v>
      </c>
      <c r="AI7" s="45">
        <f t="shared" si="5"/>
        <v>2686.6320645653632</v>
      </c>
      <c r="AJ7" s="45">
        <f t="shared" si="5"/>
        <v>1794.3205417863737</v>
      </c>
      <c r="AK7" s="45">
        <f t="shared" si="5"/>
        <v>945.26950882638994</v>
      </c>
      <c r="AL7" s="45">
        <f t="shared" si="5"/>
        <v>138.17025194712187</v>
      </c>
      <c r="AM7" s="45">
        <f t="shared" si="5"/>
        <v>-628.31946582396267</v>
      </c>
      <c r="AN7" s="45">
        <f t="shared" si="5"/>
        <v>-1355.5446179429327</v>
      </c>
      <c r="AO7" s="45">
        <f t="shared" si="5"/>
        <v>-2044.8325578212462</v>
      </c>
      <c r="AP7" s="45">
        <f t="shared" si="5"/>
        <v>-2697.4801743144726</v>
      </c>
      <c r="AQ7" s="45">
        <f t="shared" si="5"/>
        <v>-3314.7464789116239</v>
      </c>
      <c r="AR7" s="45">
        <f t="shared" si="5"/>
        <v>-3897.8491111328249</v>
      </c>
      <c r="AS7" s="45">
        <f t="shared" si="6"/>
        <v>-4447.9637720875171</v>
      </c>
      <c r="AT7" s="45">
        <f t="shared" si="6"/>
        <v>-4966.2254363491566</v>
      </c>
      <c r="AU7" s="45">
        <f t="shared" si="6"/>
        <v>-5453.73132830332</v>
      </c>
      <c r="AV7" s="45">
        <f t="shared" si="6"/>
        <v>-5911.5446123699785</v>
      </c>
      <c r="AW7" s="45">
        <f t="shared" si="6"/>
        <v>-6340.6988097242438</v>
      </c>
      <c r="AX7" s="45">
        <f t="shared" si="6"/>
        <v>-6742.2025468755428</v>
      </c>
      <c r="AY7" s="45">
        <f t="shared" si="6"/>
        <v>-7117.0444753173151</v>
      </c>
      <c r="AZ7" s="45">
        <f t="shared" si="6"/>
        <v>-7466.1980036713276</v>
      </c>
    </row>
    <row r="8" spans="1:52" x14ac:dyDescent="0.25">
      <c r="A8">
        <f>Feuil1!D8</f>
        <v>2</v>
      </c>
      <c r="B8" s="35">
        <f t="shared" ref="B8:B22" si="13">B7*(1+Indexation_anuelle_moyenne)</f>
        <v>8445.6</v>
      </c>
      <c r="C8" s="35">
        <f t="shared" ref="C8:C22" si="14">C7+B8</f>
        <v>77525.600000000006</v>
      </c>
      <c r="D8" s="35">
        <f t="shared" si="7"/>
        <v>312120</v>
      </c>
      <c r="E8" s="35">
        <f t="shared" si="8"/>
        <v>234594.4</v>
      </c>
      <c r="G8" s="35">
        <f t="shared" si="9"/>
        <v>8280</v>
      </c>
      <c r="H8" s="35">
        <f t="shared" ref="H8:H22" si="15">J7*(Cout_d_Oportunite+inflation)+G8*(Indexation_anuelle_moyenne-inflation)</f>
        <v>2860.48</v>
      </c>
      <c r="I8" s="35">
        <f t="shared" ref="I8:I22" si="16">G8+H8</f>
        <v>11140.48</v>
      </c>
      <c r="J8" s="35">
        <f t="shared" ref="J8:J22" si="17">J7+I8</f>
        <v>82652.479999999996</v>
      </c>
      <c r="K8" s="35">
        <f t="shared" si="10"/>
        <v>312120</v>
      </c>
      <c r="L8" s="35">
        <f t="shared" si="11"/>
        <v>229467.52000000002</v>
      </c>
      <c r="N8" s="45">
        <f t="shared" si="3"/>
        <v>0</v>
      </c>
      <c r="O8" s="45">
        <f t="shared" si="3"/>
        <v>0</v>
      </c>
      <c r="P8" s="45">
        <f t="shared" si="3"/>
        <v>0</v>
      </c>
      <c r="Q8" s="45">
        <f t="shared" si="3"/>
        <v>6952.0863915800874</v>
      </c>
      <c r="R8" s="45">
        <f t="shared" si="3"/>
        <v>11160.909831246201</v>
      </c>
      <c r="S8" s="45">
        <f t="shared" si="3"/>
        <v>13475.01209497984</v>
      </c>
      <c r="T8" s="45">
        <f t="shared" si="3"/>
        <v>14571.653759890381</v>
      </c>
      <c r="U8" s="45">
        <f t="shared" si="3"/>
        <v>14885.837093527665</v>
      </c>
      <c r="V8" s="45">
        <f t="shared" si="3"/>
        <v>14692.095467623025</v>
      </c>
      <c r="W8" s="45">
        <f t="shared" si="3"/>
        <v>14166.645439688557</v>
      </c>
      <c r="X8" s="45">
        <f t="shared" si="3"/>
        <v>13425.188293586078</v>
      </c>
      <c r="Y8" s="45">
        <f t="shared" si="3"/>
        <v>12545.324457801711</v>
      </c>
      <c r="Z8" s="45">
        <f t="shared" si="12"/>
        <v>11580.044395079643</v>
      </c>
      <c r="AA8" s="45">
        <f t="shared" si="12"/>
        <v>10566.054791378094</v>
      </c>
      <c r="AB8" s="45">
        <f t="shared" si="4"/>
        <v>9529.0542777799274</v>
      </c>
      <c r="AC8" s="45">
        <f t="shared" si="4"/>
        <v>8487.1607947614611</v>
      </c>
      <c r="AD8" s="45">
        <f t="shared" si="4"/>
        <v>7453.1889876076857</v>
      </c>
      <c r="AE8" s="45">
        <f t="shared" si="5"/>
        <v>6436.1942962891881</v>
      </c>
      <c r="AF8" s="45">
        <f t="shared" si="5"/>
        <v>5442.538337299462</v>
      </c>
      <c r="AG8" s="45">
        <f t="shared" si="5"/>
        <v>4476.6357396698186</v>
      </c>
      <c r="AH8" s="45">
        <f t="shared" si="5"/>
        <v>3541.4844686119668</v>
      </c>
      <c r="AI8" s="45">
        <f t="shared" si="5"/>
        <v>2639.0468600899221</v>
      </c>
      <c r="AJ8" s="45">
        <f t="shared" si="5"/>
        <v>1770.5260845847024</v>
      </c>
      <c r="AK8" s="45">
        <f t="shared" si="5"/>
        <v>936.5682238663012</v>
      </c>
      <c r="AL8" s="45">
        <f t="shared" si="5"/>
        <v>137.41099393711011</v>
      </c>
      <c r="AM8" s="45">
        <f t="shared" si="5"/>
        <v>-627.00637954113699</v>
      </c>
      <c r="AN8" s="45">
        <f t="shared" si="5"/>
        <v>-1356.9617663852096</v>
      </c>
      <c r="AO8" s="45">
        <f t="shared" si="5"/>
        <v>-2052.8898330729935</v>
      </c>
      <c r="AP8" s="45">
        <f t="shared" si="5"/>
        <v>-2715.3374758488735</v>
      </c>
      <c r="AQ8" s="45">
        <f t="shared" si="5"/>
        <v>-3344.9310691787086</v>
      </c>
      <c r="AR8" s="45">
        <f t="shared" si="5"/>
        <v>-3942.352626000531</v>
      </c>
      <c r="AS8" s="45">
        <f t="shared" si="6"/>
        <v>-4508.3228216616108</v>
      </c>
      <c r="AT8" s="45">
        <f t="shared" si="6"/>
        <v>-5043.58890981075</v>
      </c>
      <c r="AU8" s="45">
        <f t="shared" si="6"/>
        <v>-5548.9168972163161</v>
      </c>
      <c r="AV8" s="45">
        <f t="shared" si="6"/>
        <v>-6025.0864229789622</v>
      </c>
      <c r="AW8" s="45">
        <f t="shared" si="6"/>
        <v>-6472.8879756482111</v>
      </c>
      <c r="AX8" s="45">
        <f t="shared" si="6"/>
        <v>-6893.1217456716986</v>
      </c>
      <c r="AY8" s="45">
        <f t="shared" si="6"/>
        <v>-7286.5977111108568</v>
      </c>
      <c r="AZ8" s="45">
        <f t="shared" si="6"/>
        <v>-7654.1363955003562</v>
      </c>
    </row>
    <row r="9" spans="1:52" x14ac:dyDescent="0.25">
      <c r="A9">
        <f>Feuil1!D9</f>
        <v>3</v>
      </c>
      <c r="B9" s="35">
        <f t="shared" si="13"/>
        <v>8614.5120000000006</v>
      </c>
      <c r="C9" s="35">
        <f t="shared" si="14"/>
        <v>86140.112000000008</v>
      </c>
      <c r="D9" s="35">
        <f t="shared" si="7"/>
        <v>318362.40000000002</v>
      </c>
      <c r="E9" s="35">
        <f t="shared" si="8"/>
        <v>232222.288</v>
      </c>
      <c r="G9" s="35">
        <f t="shared" si="9"/>
        <v>8280</v>
      </c>
      <c r="H9" s="35">
        <f t="shared" si="15"/>
        <v>3306.0992000000001</v>
      </c>
      <c r="I9" s="35">
        <f t="shared" si="16"/>
        <v>11586.099200000001</v>
      </c>
      <c r="J9" s="35">
        <f t="shared" si="17"/>
        <v>94238.579199999993</v>
      </c>
      <c r="K9" s="35">
        <f t="shared" si="10"/>
        <v>318362.40000000002</v>
      </c>
      <c r="L9" s="35">
        <f t="shared" si="11"/>
        <v>224123.82080000004</v>
      </c>
      <c r="N9" s="45">
        <f t="shared" si="3"/>
        <v>0</v>
      </c>
      <c r="O9" s="45">
        <f t="shared" si="3"/>
        <v>0</v>
      </c>
      <c r="P9" s="45">
        <f t="shared" si="3"/>
        <v>0</v>
      </c>
      <c r="Q9" s="45">
        <f t="shared" si="3"/>
        <v>0</v>
      </c>
      <c r="R9" s="45">
        <f t="shared" si="3"/>
        <v>4806.6296600158748</v>
      </c>
      <c r="S9" s="45">
        <f t="shared" si="3"/>
        <v>8068.928276025712</v>
      </c>
      <c r="T9" s="45">
        <f t="shared" si="3"/>
        <v>10109.063137820227</v>
      </c>
      <c r="U9" s="45">
        <f t="shared" si="3"/>
        <v>11256.435501719629</v>
      </c>
      <c r="V9" s="45">
        <f t="shared" si="3"/>
        <v>11765.882709093508</v>
      </c>
      <c r="W9" s="45">
        <f t="shared" si="3"/>
        <v>11822.239776212406</v>
      </c>
      <c r="X9" s="45">
        <f t="shared" si="3"/>
        <v>11557.656568206705</v>
      </c>
      <c r="Y9" s="45">
        <f t="shared" si="3"/>
        <v>11066.770681088037</v>
      </c>
      <c r="Z9" s="45">
        <f t="shared" si="12"/>
        <v>10417.830326023683</v>
      </c>
      <c r="AA9" s="45">
        <f t="shared" si="12"/>
        <v>9660.4641683590962</v>
      </c>
      <c r="AB9" s="45">
        <f t="shared" si="4"/>
        <v>8831.0513707213286</v>
      </c>
      <c r="AC9" s="45">
        <f t="shared" si="4"/>
        <v>7956.4456680493749</v>
      </c>
      <c r="AD9" s="45">
        <f t="shared" si="4"/>
        <v>7056.5809867095122</v>
      </c>
      <c r="AE9" s="45">
        <f t="shared" si="5"/>
        <v>6146.3146116803437</v>
      </c>
      <c r="AF9" s="45">
        <f t="shared" si="5"/>
        <v>5236.745680572003</v>
      </c>
      <c r="AG9" s="45">
        <f t="shared" si="5"/>
        <v>4336.1690819709311</v>
      </c>
      <c r="AH9" s="45">
        <f t="shared" si="5"/>
        <v>3450.7724682204989</v>
      </c>
      <c r="AI9" s="45">
        <f t="shared" si="5"/>
        <v>2585.15048974204</v>
      </c>
      <c r="AJ9" s="45">
        <f t="shared" si="5"/>
        <v>1742.687437062561</v>
      </c>
      <c r="AK9" s="45">
        <f t="shared" si="5"/>
        <v>925.84398628018971</v>
      </c>
      <c r="AL9" s="45">
        <f t="shared" si="5"/>
        <v>136.37356472944703</v>
      </c>
      <c r="AM9" s="45">
        <f t="shared" si="5"/>
        <v>-624.51357722458306</v>
      </c>
      <c r="AN9" s="45">
        <f t="shared" si="5"/>
        <v>-1356.0254039948813</v>
      </c>
      <c r="AO9" s="45">
        <f t="shared" si="5"/>
        <v>-2057.6926481509945</v>
      </c>
      <c r="AP9" s="45">
        <f t="shared" si="5"/>
        <v>-2729.2957861800023</v>
      </c>
      <c r="AQ9" s="45">
        <f t="shared" si="5"/>
        <v>-3370.8091657214864</v>
      </c>
      <c r="AR9" s="45">
        <f t="shared" si="5"/>
        <v>-3982.3583176295178</v>
      </c>
      <c r="AS9" s="45">
        <f t="shared" si="6"/>
        <v>-4564.1875702130528</v>
      </c>
      <c r="AT9" s="45">
        <f t="shared" si="6"/>
        <v>-5116.6353263582077</v>
      </c>
      <c r="AU9" s="45">
        <f t="shared" si="6"/>
        <v>-5640.1158574783494</v>
      </c>
      <c r="AV9" s="45">
        <f t="shared" si="6"/>
        <v>-6135.1056306697319</v>
      </c>
      <c r="AW9" s="45">
        <f t="shared" si="6"/>
        <v>-6602.1334750442984</v>
      </c>
      <c r="AX9" s="45">
        <f t="shared" si="6"/>
        <v>-7041.7736132091168</v>
      </c>
      <c r="AY9" s="45">
        <f t="shared" si="6"/>
        <v>-7454.6409400471484</v>
      </c>
      <c r="AZ9" s="45">
        <f t="shared" si="6"/>
        <v>-7841.3878028218514</v>
      </c>
    </row>
    <row r="10" spans="1:52" x14ac:dyDescent="0.25">
      <c r="A10">
        <f>Feuil1!D10</f>
        <v>4</v>
      </c>
      <c r="B10" s="35">
        <f t="shared" si="13"/>
        <v>8786.8022400000009</v>
      </c>
      <c r="C10" s="35">
        <f t="shared" si="14"/>
        <v>94926.914240000013</v>
      </c>
      <c r="D10" s="35">
        <f t="shared" si="7"/>
        <v>324729.64800000004</v>
      </c>
      <c r="E10" s="35">
        <f t="shared" si="8"/>
        <v>229802.73376000003</v>
      </c>
      <c r="G10" s="35">
        <f t="shared" si="9"/>
        <v>8280</v>
      </c>
      <c r="H10" s="35">
        <f t="shared" si="15"/>
        <v>3769.5431679999997</v>
      </c>
      <c r="I10" s="35">
        <f t="shared" si="16"/>
        <v>12049.543168</v>
      </c>
      <c r="J10" s="35">
        <f t="shared" si="17"/>
        <v>106288.122368</v>
      </c>
      <c r="K10" s="35">
        <f t="shared" si="10"/>
        <v>324729.64800000004</v>
      </c>
      <c r="L10" s="35">
        <f t="shared" si="11"/>
        <v>218441.52563200006</v>
      </c>
      <c r="N10" s="45">
        <f t="shared" si="3"/>
        <v>0</v>
      </c>
      <c r="O10" s="45">
        <f t="shared" si="3"/>
        <v>0</v>
      </c>
      <c r="P10" s="45">
        <f t="shared" si="3"/>
        <v>0</v>
      </c>
      <c r="Q10" s="45">
        <f t="shared" si="3"/>
        <v>0</v>
      </c>
      <c r="R10" s="45">
        <f t="shared" si="3"/>
        <v>0</v>
      </c>
      <c r="S10" s="45">
        <f t="shared" si="3"/>
        <v>3644.6425745679098</v>
      </c>
      <c r="T10" s="45">
        <f t="shared" si="3"/>
        <v>6256.2136882672203</v>
      </c>
      <c r="U10" s="45">
        <f t="shared" si="3"/>
        <v>7998.6791649640472</v>
      </c>
      <c r="V10" s="45">
        <f t="shared" si="3"/>
        <v>9060.0461474786316</v>
      </c>
      <c r="W10" s="45">
        <f t="shared" si="3"/>
        <v>9602.474756008367</v>
      </c>
      <c r="X10" s="45">
        <f t="shared" si="3"/>
        <v>9754.60336109122</v>
      </c>
      <c r="Y10" s="45">
        <f t="shared" si="3"/>
        <v>9615.4382669236329</v>
      </c>
      <c r="Z10" s="45">
        <f t="shared" si="12"/>
        <v>9260.3925609072612</v>
      </c>
      <c r="AA10" s="45">
        <f t="shared" si="12"/>
        <v>8746.7957826556594</v>
      </c>
      <c r="AB10" s="45">
        <f t="shared" si="4"/>
        <v>8118.3054068775273</v>
      </c>
      <c r="AC10" s="45">
        <f t="shared" si="4"/>
        <v>7408.2747079850487</v>
      </c>
      <c r="AD10" s="45">
        <f t="shared" si="4"/>
        <v>6642.277406818579</v>
      </c>
      <c r="AE10" s="45">
        <f t="shared" si="5"/>
        <v>5839.9901013885355</v>
      </c>
      <c r="AF10" s="45">
        <f t="shared" si="5"/>
        <v>5016.5966697175827</v>
      </c>
      <c r="AG10" s="45">
        <f t="shared" si="5"/>
        <v>4183.840221679453</v>
      </c>
      <c r="AH10" s="45">
        <f t="shared" si="5"/>
        <v>3350.814873317926</v>
      </c>
      <c r="AI10" s="45">
        <f t="shared" si="5"/>
        <v>2524.565203650096</v>
      </c>
      <c r="AJ10" s="45">
        <f t="shared" si="5"/>
        <v>1710.5427658493645</v>
      </c>
      <c r="AK10" s="45">
        <f t="shared" si="5"/>
        <v>912.95556470658994</v>
      </c>
      <c r="AL10" s="45">
        <f t="shared" si="5"/>
        <v>135.03706900507859</v>
      </c>
      <c r="AM10" s="45">
        <f t="shared" si="5"/>
        <v>-620.74582630918849</v>
      </c>
      <c r="AN10" s="45">
        <f t="shared" si="5"/>
        <v>-1352.5313801410284</v>
      </c>
      <c r="AO10" s="45">
        <f t="shared" si="5"/>
        <v>-2058.9373253489648</v>
      </c>
      <c r="AP10" s="45">
        <f t="shared" si="5"/>
        <v>-2738.9627847966822</v>
      </c>
      <c r="AQ10" s="45">
        <f t="shared" si="5"/>
        <v>-3391.911621300771</v>
      </c>
      <c r="AR10" s="45">
        <f t="shared" si="5"/>
        <v>-4017.3325106734892</v>
      </c>
      <c r="AS10" s="45">
        <f t="shared" si="6"/>
        <v>-4614.9722417285348</v>
      </c>
      <c r="AT10" s="45">
        <f t="shared" si="6"/>
        <v>-5184.7390910983895</v>
      </c>
      <c r="AU10" s="45">
        <f t="shared" si="6"/>
        <v>-5726.6747214391335</v>
      </c>
      <c r="AV10" s="45">
        <f t="shared" si="6"/>
        <v>-6240.9322672951566</v>
      </c>
      <c r="AW10" s="45">
        <f t="shared" si="6"/>
        <v>-6727.7596406612211</v>
      </c>
      <c r="AX10" s="45">
        <f t="shared" si="6"/>
        <v>-7187.486849176913</v>
      </c>
      <c r="AY10" s="45">
        <f t="shared" si="6"/>
        <v>-7620.5165205222265</v>
      </c>
      <c r="AZ10" s="45">
        <f t="shared" si="6"/>
        <v>-8027.3167213418619</v>
      </c>
    </row>
    <row r="11" spans="1:52" x14ac:dyDescent="0.25">
      <c r="A11">
        <f>Feuil1!D11</f>
        <v>5</v>
      </c>
      <c r="B11" s="35">
        <f t="shared" si="13"/>
        <v>8962.5382848000008</v>
      </c>
      <c r="C11" s="35">
        <f t="shared" si="14"/>
        <v>103889.45252480001</v>
      </c>
      <c r="D11" s="35">
        <f t="shared" si="7"/>
        <v>331224.24096000002</v>
      </c>
      <c r="E11" s="35">
        <f t="shared" si="8"/>
        <v>227334.7884352</v>
      </c>
      <c r="G11" s="35">
        <f t="shared" si="9"/>
        <v>8280</v>
      </c>
      <c r="H11" s="35">
        <f t="shared" si="15"/>
        <v>4251.5248947199998</v>
      </c>
      <c r="I11" s="35">
        <f t="shared" si="16"/>
        <v>12531.52489472</v>
      </c>
      <c r="J11" s="35">
        <f t="shared" si="17"/>
        <v>118819.64726272</v>
      </c>
      <c r="K11" s="35">
        <f t="shared" si="10"/>
        <v>331224.24096000002</v>
      </c>
      <c r="L11" s="35">
        <f t="shared" si="11"/>
        <v>212404.59369728004</v>
      </c>
      <c r="N11" s="45">
        <f t="shared" si="3"/>
        <v>0</v>
      </c>
      <c r="O11" s="45">
        <f t="shared" si="3"/>
        <v>0</v>
      </c>
      <c r="P11" s="45">
        <f t="shared" si="3"/>
        <v>0</v>
      </c>
      <c r="Q11" s="45">
        <f t="shared" si="3"/>
        <v>0</v>
      </c>
      <c r="R11" s="45">
        <f t="shared" si="3"/>
        <v>0</v>
      </c>
      <c r="S11" s="45">
        <f t="shared" si="3"/>
        <v>0</v>
      </c>
      <c r="T11" s="45">
        <f t="shared" si="3"/>
        <v>2914.3486536243654</v>
      </c>
      <c r="U11" s="45">
        <f t="shared" si="3"/>
        <v>5064.2114786913244</v>
      </c>
      <c r="V11" s="45">
        <f t="shared" si="3"/>
        <v>6550.9993553798395</v>
      </c>
      <c r="W11" s="45">
        <f t="shared" si="3"/>
        <v>7495.9482488458507</v>
      </c>
      <c r="X11" s="45">
        <f t="shared" si="3"/>
        <v>8010.5517942839888</v>
      </c>
      <c r="Y11" s="45">
        <f t="shared" si="3"/>
        <v>8188.649769217167</v>
      </c>
      <c r="Z11" s="45">
        <f t="shared" si="12"/>
        <v>8106.3052816167237</v>
      </c>
      <c r="AA11" s="45">
        <f t="shared" si="12"/>
        <v>7824.1301000369003</v>
      </c>
      <c r="AB11" s="45">
        <f t="shared" si="4"/>
        <v>7390.0657665384515</v>
      </c>
      <c r="AC11" s="45">
        <f t="shared" si="4"/>
        <v>6841.9333243268647</v>
      </c>
      <c r="AD11" s="45">
        <f t="shared" si="4"/>
        <v>6209.5655977452061</v>
      </c>
      <c r="AE11" s="45">
        <f t="shared" si="5"/>
        <v>5516.5200017820152</v>
      </c>
      <c r="AF11" s="45">
        <f t="shared" si="5"/>
        <v>4781.4284748309055</v>
      </c>
      <c r="AG11" s="45">
        <f t="shared" si="5"/>
        <v>4019.05267435112</v>
      </c>
      <c r="AH11" s="45">
        <f t="shared" si="5"/>
        <v>3241.1060775873593</v>
      </c>
      <c r="AI11" s="45">
        <f t="shared" si="5"/>
        <v>2456.8945798413697</v>
      </c>
      <c r="AJ11" s="45">
        <f t="shared" si="5"/>
        <v>1673.8165262637212</v>
      </c>
      <c r="AK11" s="45">
        <f t="shared" si="5"/>
        <v>897.75390664692713</v>
      </c>
      <c r="AL11" s="45">
        <f t="shared" si="5"/>
        <v>133.37939055272</v>
      </c>
      <c r="AM11" s="45">
        <f t="shared" si="5"/>
        <v>-615.6020371683644</v>
      </c>
      <c r="AN11" s="45">
        <f t="shared" si="5"/>
        <v>-1346.2623568996405</v>
      </c>
      <c r="AO11" s="45">
        <f t="shared" si="5"/>
        <v>-2056.2996238331016</v>
      </c>
      <c r="AP11" s="45">
        <f t="shared" si="5"/>
        <v>-2743.9183484545883</v>
      </c>
      <c r="AQ11" s="45">
        <f t="shared" si="5"/>
        <v>-3407.7345372704513</v>
      </c>
      <c r="AR11" s="45">
        <f t="shared" si="5"/>
        <v>-4046.7002483077376</v>
      </c>
      <c r="AS11" s="45">
        <f t="shared" si="6"/>
        <v>-4660.0437693675312</v>
      </c>
      <c r="AT11" s="45">
        <f t="shared" si="6"/>
        <v>-5247.2219084638828</v>
      </c>
      <c r="AU11" s="45">
        <f t="shared" si="6"/>
        <v>-5807.8825483624751</v>
      </c>
      <c r="AV11" s="45">
        <f t="shared" si="6"/>
        <v>-6341.8348562610927</v>
      </c>
      <c r="AW11" s="45">
        <f t="shared" si="6"/>
        <v>-6849.0259621844834</v>
      </c>
      <c r="AX11" s="45">
        <f t="shared" si="6"/>
        <v>-7329.5227062937665</v>
      </c>
      <c r="AY11" s="45">
        <f t="shared" si="6"/>
        <v>-7783.4974889458308</v>
      </c>
      <c r="AZ11" s="45">
        <f t="shared" si="6"/>
        <v>-8211.2171667633374</v>
      </c>
    </row>
    <row r="12" spans="1:52" x14ac:dyDescent="0.25">
      <c r="A12">
        <f>Feuil1!D12</f>
        <v>6</v>
      </c>
      <c r="B12" s="35">
        <f t="shared" si="13"/>
        <v>9141.7890504960014</v>
      </c>
      <c r="C12" s="35">
        <f t="shared" si="14"/>
        <v>113031.24157529601</v>
      </c>
      <c r="D12" s="35">
        <f t="shared" si="7"/>
        <v>337848.72577920003</v>
      </c>
      <c r="E12" s="35">
        <f t="shared" si="8"/>
        <v>224817.48420390402</v>
      </c>
      <c r="G12" s="35">
        <f t="shared" si="9"/>
        <v>8280</v>
      </c>
      <c r="H12" s="35">
        <f t="shared" si="15"/>
        <v>4752.7858905087996</v>
      </c>
      <c r="I12" s="35">
        <f t="shared" si="16"/>
        <v>13032.7858905088</v>
      </c>
      <c r="J12" s="35">
        <f t="shared" si="17"/>
        <v>131852.43315322881</v>
      </c>
      <c r="K12" s="35">
        <f t="shared" si="10"/>
        <v>337848.72577920003</v>
      </c>
      <c r="L12" s="35">
        <f t="shared" si="11"/>
        <v>205996.29262597123</v>
      </c>
      <c r="N12" s="45">
        <f t="shared" si="3"/>
        <v>0</v>
      </c>
      <c r="O12" s="45">
        <f t="shared" si="3"/>
        <v>0</v>
      </c>
      <c r="P12" s="45">
        <f t="shared" si="3"/>
        <v>0</v>
      </c>
      <c r="Q12" s="45">
        <f t="shared" si="3"/>
        <v>0</v>
      </c>
      <c r="R12" s="45">
        <f t="shared" si="3"/>
        <v>0</v>
      </c>
      <c r="S12" s="45">
        <f t="shared" si="3"/>
        <v>0</v>
      </c>
      <c r="T12" s="45">
        <f t="shared" si="3"/>
        <v>0</v>
      </c>
      <c r="U12" s="45">
        <f t="shared" si="3"/>
        <v>2410.4755309050033</v>
      </c>
      <c r="V12" s="45">
        <f t="shared" si="3"/>
        <v>4217.323825677875</v>
      </c>
      <c r="W12" s="45">
        <f t="shared" si="3"/>
        <v>5492.0316079794466</v>
      </c>
      <c r="X12" s="45">
        <f t="shared" si="3"/>
        <v>6320.272214008939</v>
      </c>
      <c r="Y12" s="45">
        <f t="shared" si="3"/>
        <v>6783.7848918689342</v>
      </c>
      <c r="Z12" s="45">
        <f t="shared" si="12"/>
        <v>6954.1366326571224</v>
      </c>
      <c r="AA12" s="45">
        <f t="shared" si="12"/>
        <v>6891.5234433947953</v>
      </c>
      <c r="AB12" s="45">
        <f t="shared" si="4"/>
        <v>6645.5537698309927</v>
      </c>
      <c r="AC12" s="45">
        <f t="shared" si="4"/>
        <v>6256.6784141391545</v>
      </c>
      <c r="AD12" s="45">
        <f t="shared" si="4"/>
        <v>5757.7043905685241</v>
      </c>
      <c r="AE12" s="45">
        <f t="shared" si="5"/>
        <v>5175.1751379393099</v>
      </c>
      <c r="AF12" s="45">
        <f t="shared" si="5"/>
        <v>4530.5504718124139</v>
      </c>
      <c r="AG12" s="45">
        <f t="shared" si="5"/>
        <v>3841.183712401511</v>
      </c>
      <c r="AH12" s="45">
        <f t="shared" si="5"/>
        <v>3121.1169681873234</v>
      </c>
      <c r="AI12" s="45">
        <f t="shared" si="5"/>
        <v>2381.7226760948597</v>
      </c>
      <c r="AJ12" s="45">
        <f t="shared" si="5"/>
        <v>1632.218809085025</v>
      </c>
      <c r="AK12" s="45">
        <f t="shared" si="5"/>
        <v>880.08174741047515</v>
      </c>
      <c r="AL12" s="45">
        <f t="shared" si="5"/>
        <v>131.37712825309427</v>
      </c>
      <c r="AM12" s="45">
        <f t="shared" si="5"/>
        <v>-608.97494155070126</v>
      </c>
      <c r="AN12" s="45">
        <f t="shared" si="5"/>
        <v>-1336.9870523728478</v>
      </c>
      <c r="AO12" s="45">
        <f t="shared" si="5"/>
        <v>-2049.4335088768312</v>
      </c>
      <c r="AP12" s="45">
        <f t="shared" si="5"/>
        <v>-2743.712818617405</v>
      </c>
      <c r="AQ12" s="45">
        <f t="shared" si="5"/>
        <v>-3417.7370128020048</v>
      </c>
      <c r="AR12" s="45">
        <f t="shared" si="5"/>
        <v>-4069.8425176656256</v>
      </c>
      <c r="AS12" s="45">
        <f t="shared" si="6"/>
        <v>-4698.7185016522326</v>
      </c>
      <c r="AT12" s="45">
        <f t="shared" si="6"/>
        <v>-5303.3489828893507</v>
      </c>
      <c r="AU12" s="45">
        <f t="shared" si="6"/>
        <v>-5882.9666614971138</v>
      </c>
      <c r="AV12" s="45">
        <f t="shared" si="6"/>
        <v>-6437.0156750260485</v>
      </c>
      <c r="AW12" s="45">
        <f t="shared" si="6"/>
        <v>-6965.121929285131</v>
      </c>
      <c r="AX12" s="45">
        <f t="shared" si="6"/>
        <v>-7467.0694541056764</v>
      </c>
      <c r="AY12" s="45">
        <f t="shared" si="6"/>
        <v>-7942.7816886102328</v>
      </c>
      <c r="AZ12" s="45">
        <f t="shared" si="6"/>
        <v>-8392.3065162682215</v>
      </c>
    </row>
    <row r="13" spans="1:52" x14ac:dyDescent="0.25">
      <c r="A13">
        <f>Feuil1!D13</f>
        <v>7</v>
      </c>
      <c r="B13" s="35">
        <f t="shared" si="13"/>
        <v>9324.624831505922</v>
      </c>
      <c r="C13" s="35">
        <f t="shared" si="14"/>
        <v>122355.86640680193</v>
      </c>
      <c r="D13" s="35">
        <f t="shared" si="7"/>
        <v>344605.70029478404</v>
      </c>
      <c r="E13" s="35">
        <f t="shared" si="8"/>
        <v>222249.83388798212</v>
      </c>
      <c r="G13" s="35">
        <f t="shared" si="9"/>
        <v>8280</v>
      </c>
      <c r="H13" s="35">
        <f t="shared" si="15"/>
        <v>5274.097326129152</v>
      </c>
      <c r="I13" s="35">
        <f t="shared" si="16"/>
        <v>13554.097326129151</v>
      </c>
      <c r="J13" s="35">
        <f t="shared" si="17"/>
        <v>145406.53047935796</v>
      </c>
      <c r="K13" s="35">
        <f t="shared" si="10"/>
        <v>344605.70029478404</v>
      </c>
      <c r="L13" s="35">
        <f t="shared" si="11"/>
        <v>199199.16981542608</v>
      </c>
      <c r="N13" s="45">
        <f t="shared" si="3"/>
        <v>0</v>
      </c>
      <c r="O13" s="45">
        <f t="shared" si="3"/>
        <v>0</v>
      </c>
      <c r="P13" s="45">
        <f t="shared" si="3"/>
        <v>0</v>
      </c>
      <c r="Q13" s="45">
        <f t="shared" si="3"/>
        <v>0</v>
      </c>
      <c r="R13" s="45">
        <f t="shared" si="3"/>
        <v>0</v>
      </c>
      <c r="S13" s="45">
        <f t="shared" si="3"/>
        <v>0</v>
      </c>
      <c r="T13" s="45">
        <f t="shared" si="3"/>
        <v>0</v>
      </c>
      <c r="U13" s="45">
        <f t="shared" si="3"/>
        <v>0</v>
      </c>
      <c r="V13" s="45">
        <f t="shared" si="3"/>
        <v>2039.556915862504</v>
      </c>
      <c r="W13" s="45">
        <f t="shared" si="3"/>
        <v>3580.8083552970093</v>
      </c>
      <c r="X13" s="45">
        <f t="shared" si="3"/>
        <v>4678.7650892530546</v>
      </c>
      <c r="Y13" s="45">
        <f t="shared" si="3"/>
        <v>5398.2756119456972</v>
      </c>
      <c r="Z13" s="45">
        <f t="shared" si="12"/>
        <v>5802.446871287324</v>
      </c>
      <c r="AA13" s="45">
        <f t="shared" si="12"/>
        <v>5948.0067592136911</v>
      </c>
      <c r="AB13" s="45">
        <f t="shared" si="4"/>
        <v>5883.9615303236387</v>
      </c>
      <c r="AC13" s="45">
        <f t="shared" si="4"/>
        <v>5651.7372209769892</v>
      </c>
      <c r="AD13" s="45">
        <f t="shared" si="4"/>
        <v>5285.9229568536975</v>
      </c>
      <c r="AE13" s="45">
        <f t="shared" si="5"/>
        <v>4815.1967838240453</v>
      </c>
      <c r="AF13" s="45">
        <f t="shared" si="5"/>
        <v>4263.2431120745678</v>
      </c>
      <c r="AG13" s="45">
        <f t="shared" si="5"/>
        <v>3649.583268802573</v>
      </c>
      <c r="AH13" s="45">
        <f t="shared" si="5"/>
        <v>2990.2939061483667</v>
      </c>
      <c r="AI13" s="45">
        <f t="shared" si="5"/>
        <v>2298.6131449894965</v>
      </c>
      <c r="AJ13" s="45">
        <f t="shared" si="5"/>
        <v>1585.4446578054976</v>
      </c>
      <c r="AK13" s="45">
        <f t="shared" si="5"/>
        <v>859.77320060075544</v>
      </c>
      <c r="AL13" s="45">
        <f t="shared" si="5"/>
        <v>129.00552890412109</v>
      </c>
      <c r="AM13" s="45">
        <f t="shared" si="5"/>
        <v>-600.75075443393507</v>
      </c>
      <c r="AN13" s="45">
        <f t="shared" si="5"/>
        <v>-1324.4594432799131</v>
      </c>
      <c r="AO13" s="45">
        <f t="shared" si="5"/>
        <v>-2037.9698520622387</v>
      </c>
      <c r="AP13" s="45">
        <f t="shared" si="5"/>
        <v>-2737.8651678069746</v>
      </c>
      <c r="AQ13" s="45">
        <f t="shared" si="5"/>
        <v>-3421.3387577337016</v>
      </c>
      <c r="AR13" s="45">
        <f t="shared" si="5"/>
        <v>-4086.0933009944565</v>
      </c>
      <c r="AS13" s="45">
        <f t="shared" si="6"/>
        <v>-4730.2586945028343</v>
      </c>
      <c r="AT13" s="45">
        <f t="shared" si="6"/>
        <v>-5352.3249641620678</v>
      </c>
      <c r="AU13" s="45">
        <f t="shared" si="6"/>
        <v>-5951.0880680238297</v>
      </c>
      <c r="AV13" s="45">
        <f t="shared" si="6"/>
        <v>-6525.6056787055695</v>
      </c>
      <c r="AW13" s="45">
        <f t="shared" si="6"/>
        <v>-7075.1614946524433</v>
      </c>
      <c r="AX13" s="45">
        <f t="shared" si="6"/>
        <v>-7599.2364228853849</v>
      </c>
      <c r="AY13" s="45">
        <f t="shared" si="6"/>
        <v>-8097.4854405621763</v>
      </c>
      <c r="AZ13" s="45">
        <f t="shared" si="6"/>
        <v>-8569.7188561869189</v>
      </c>
    </row>
    <row r="14" spans="1:52" x14ac:dyDescent="0.25">
      <c r="A14">
        <f>Feuil1!D14</f>
        <v>8</v>
      </c>
      <c r="B14" s="35">
        <f t="shared" si="13"/>
        <v>9511.1173281360407</v>
      </c>
      <c r="C14" s="35">
        <f t="shared" si="14"/>
        <v>131866.98373493797</v>
      </c>
      <c r="D14" s="35">
        <f t="shared" si="7"/>
        <v>351497.81430067972</v>
      </c>
      <c r="E14" s="35">
        <f t="shared" si="8"/>
        <v>219630.83056574175</v>
      </c>
      <c r="G14" s="35">
        <f t="shared" si="9"/>
        <v>8280</v>
      </c>
      <c r="H14" s="35">
        <f t="shared" si="15"/>
        <v>5816.2612191743183</v>
      </c>
      <c r="I14" s="35">
        <f t="shared" si="16"/>
        <v>14096.261219174317</v>
      </c>
      <c r="J14" s="35">
        <f t="shared" si="17"/>
        <v>159502.79169853227</v>
      </c>
      <c r="K14" s="35">
        <f t="shared" si="10"/>
        <v>351497.81430067972</v>
      </c>
      <c r="L14" s="35">
        <f t="shared" si="11"/>
        <v>191995.02260214745</v>
      </c>
      <c r="N14" s="45">
        <f t="shared" si="3"/>
        <v>0</v>
      </c>
      <c r="O14" s="45">
        <f t="shared" si="3"/>
        <v>0</v>
      </c>
      <c r="P14" s="45">
        <f t="shared" si="3"/>
        <v>0</v>
      </c>
      <c r="Q14" s="45">
        <f t="shared" si="3"/>
        <v>0</v>
      </c>
      <c r="R14" s="45">
        <f t="shared" si="3"/>
        <v>0</v>
      </c>
      <c r="S14" s="45">
        <f t="shared" si="3"/>
        <v>0</v>
      </c>
      <c r="T14" s="45">
        <f t="shared" si="3"/>
        <v>0</v>
      </c>
      <c r="U14" s="45">
        <f t="shared" si="3"/>
        <v>0</v>
      </c>
      <c r="V14" s="45">
        <f t="shared" si="3"/>
        <v>0</v>
      </c>
      <c r="W14" s="45">
        <f t="shared" si="3"/>
        <v>1753.0173356795021</v>
      </c>
      <c r="X14" s="45">
        <f t="shared" si="3"/>
        <v>3081.2447885533948</v>
      </c>
      <c r="Y14" s="45">
        <f t="shared" si="3"/>
        <v>4029.6014201522885</v>
      </c>
      <c r="Z14" s="45">
        <f t="shared" si="12"/>
        <v>4649.786494387783</v>
      </c>
      <c r="AA14" s="45">
        <f t="shared" si="12"/>
        <v>4992.5843403736617</v>
      </c>
      <c r="AB14" s="45">
        <f t="shared" si="4"/>
        <v>5104.4507630681182</v>
      </c>
      <c r="AC14" s="45">
        <f t="shared" si="4"/>
        <v>5026.306148439664</v>
      </c>
      <c r="AD14" s="45">
        <f t="shared" si="4"/>
        <v>4793.4196222376995</v>
      </c>
      <c r="AE14" s="45">
        <f t="shared" si="5"/>
        <v>4435.795476836789</v>
      </c>
      <c r="AF14" s="45">
        <f t="shared" si="5"/>
        <v>3978.7567467683184</v>
      </c>
      <c r="AG14" s="45">
        <f t="shared" si="5"/>
        <v>3443.5727960169861</v>
      </c>
      <c r="AH14" s="45">
        <f t="shared" si="5"/>
        <v>2848.0576640676554</v>
      </c>
      <c r="AI14" s="45">
        <f t="shared" si="5"/>
        <v>2207.1083105937378</v>
      </c>
      <c r="AJ14" s="45">
        <f t="shared" si="5"/>
        <v>1533.1733550722365</v>
      </c>
      <c r="AK14" s="45">
        <f t="shared" si="5"/>
        <v>836.65332930365548</v>
      </c>
      <c r="AL14" s="45">
        <f t="shared" si="5"/>
        <v>126.2384167371074</v>
      </c>
      <c r="AM14" s="45">
        <f t="shared" si="5"/>
        <v>-590.80881847439014</v>
      </c>
      <c r="AN14" s="45">
        <f t="shared" si="5"/>
        <v>-1308.4179247133488</v>
      </c>
      <c r="AO14" s="45">
        <f t="shared" si="5"/>
        <v>-2021.5150587262469</v>
      </c>
      <c r="AP14" s="45">
        <f t="shared" si="5"/>
        <v>-2725.8610591901361</v>
      </c>
      <c r="AQ14" s="45">
        <f t="shared" si="5"/>
        <v>-3417.9175610941256</v>
      </c>
      <c r="AR14" s="45">
        <f t="shared" si="5"/>
        <v>-4094.736441992698</v>
      </c>
      <c r="AS14" s="45">
        <f t="shared" si="6"/>
        <v>-4753.8687757093976</v>
      </c>
      <c r="AT14" s="45">
        <f t="shared" si="6"/>
        <v>-5393.2896209178798</v>
      </c>
      <c r="AU14" s="45">
        <f t="shared" si="6"/>
        <v>-6011.3365620196382</v>
      </c>
      <c r="AV14" s="45">
        <f t="shared" si="6"/>
        <v>-6606.6590614242814</v>
      </c>
      <c r="AW14" s="45">
        <f t="shared" si="6"/>
        <v>-7178.1771300338023</v>
      </c>
      <c r="AX14" s="45">
        <f t="shared" si="6"/>
        <v>-7725.0475969622539</v>
      </c>
      <c r="AY14" s="45">
        <f t="shared" si="6"/>
        <v>-8246.6367220855172</v>
      </c>
      <c r="AZ14" s="45">
        <f t="shared" si="6"/>
        <v>-8742.4977977628332</v>
      </c>
    </row>
    <row r="15" spans="1:52" x14ac:dyDescent="0.25">
      <c r="A15">
        <f>Feuil1!D15</f>
        <v>9</v>
      </c>
      <c r="B15" s="35">
        <f t="shared" si="13"/>
        <v>9701.3396746987619</v>
      </c>
      <c r="C15" s="35">
        <f t="shared" si="14"/>
        <v>141568.32340963674</v>
      </c>
      <c r="D15" s="35">
        <f t="shared" si="7"/>
        <v>358527.77058669331</v>
      </c>
      <c r="E15" s="35">
        <f t="shared" si="8"/>
        <v>216959.44717705657</v>
      </c>
      <c r="G15" s="35">
        <f t="shared" si="9"/>
        <v>8280</v>
      </c>
      <c r="H15" s="35">
        <f t="shared" si="15"/>
        <v>6380.1116679412908</v>
      </c>
      <c r="I15" s="35">
        <f t="shared" si="16"/>
        <v>14660.111667941292</v>
      </c>
      <c r="J15" s="35">
        <f t="shared" si="17"/>
        <v>174162.90336647356</v>
      </c>
      <c r="K15" s="35">
        <f t="shared" si="10"/>
        <v>358527.77058669331</v>
      </c>
      <c r="L15" s="35">
        <f t="shared" si="11"/>
        <v>184364.86722021975</v>
      </c>
      <c r="N15" s="45">
        <f t="shared" si="3"/>
        <v>0</v>
      </c>
      <c r="O15" s="45">
        <f t="shared" si="3"/>
        <v>0</v>
      </c>
      <c r="P15" s="45">
        <f t="shared" si="3"/>
        <v>0</v>
      </c>
      <c r="Q15" s="45">
        <f t="shared" si="3"/>
        <v>0</v>
      </c>
      <c r="R15" s="45">
        <f t="shared" si="3"/>
        <v>0</v>
      </c>
      <c r="S15" s="45">
        <f t="shared" si="3"/>
        <v>0</v>
      </c>
      <c r="T15" s="45">
        <f t="shared" si="3"/>
        <v>0</v>
      </c>
      <c r="U15" s="45">
        <f t="shared" si="3"/>
        <v>0</v>
      </c>
      <c r="V15" s="45">
        <f t="shared" si="3"/>
        <v>0</v>
      </c>
      <c r="W15" s="45">
        <f t="shared" si="3"/>
        <v>0</v>
      </c>
      <c r="X15" s="45">
        <f t="shared" si="3"/>
        <v>1523.1241796888589</v>
      </c>
      <c r="Y15" s="45">
        <f t="shared" si="3"/>
        <v>2675.2846696694796</v>
      </c>
      <c r="Z15" s="45">
        <f t="shared" si="12"/>
        <v>3494.694339530346</v>
      </c>
      <c r="AA15" s="45">
        <f t="shared" si="12"/>
        <v>4024.2325034209171</v>
      </c>
      <c r="AB15" s="45">
        <f t="shared" si="4"/>
        <v>4306.1515452520871</v>
      </c>
      <c r="AC15" s="45">
        <f t="shared" si="4"/>
        <v>4379.5495262676959</v>
      </c>
      <c r="AD15" s="45">
        <f t="shared" si="4"/>
        <v>4279.3606325585242</v>
      </c>
      <c r="AE15" s="45">
        <f t="shared" si="5"/>
        <v>4036.1497849189254</v>
      </c>
      <c r="AF15" s="45">
        <f t="shared" si="5"/>
        <v>3676.3104037069279</v>
      </c>
      <c r="AG15" s="45">
        <f t="shared" si="5"/>
        <v>3222.4440783619502</v>
      </c>
      <c r="AH15" s="45">
        <f t="shared" si="5"/>
        <v>2693.8023193469962</v>
      </c>
      <c r="AI15" s="45">
        <f t="shared" si="5"/>
        <v>2106.728205178104</v>
      </c>
      <c r="AJ15" s="45">
        <f t="shared" si="5"/>
        <v>1475.0676769735619</v>
      </c>
      <c r="AK15" s="45">
        <f t="shared" si="5"/>
        <v>810.53769710025335</v>
      </c>
      <c r="AL15" s="45">
        <f t="shared" si="5"/>
        <v>123.04811946708651</v>
      </c>
      <c r="AM15" s="45">
        <f t="shared" si="5"/>
        <v>-579.02123019034843</v>
      </c>
      <c r="AN15" s="45">
        <f t="shared" si="5"/>
        <v>-1288.5844248475078</v>
      </c>
      <c r="AO15" s="45">
        <f t="shared" si="5"/>
        <v>-1999.6496187341854</v>
      </c>
      <c r="AP15" s="45">
        <f t="shared" si="5"/>
        <v>-2707.1507934195979</v>
      </c>
      <c r="AQ15" s="45">
        <f t="shared" si="5"/>
        <v>-3406.8066068972948</v>
      </c>
      <c r="AR15" s="45">
        <f t="shared" si="5"/>
        <v>-4095.0023161679874</v>
      </c>
      <c r="AS15" s="45">
        <f t="shared" si="6"/>
        <v>-4768.6913676106378</v>
      </c>
      <c r="AT15" s="45">
        <f t="shared" si="6"/>
        <v>-5425.3132247066897</v>
      </c>
      <c r="AU15" s="45">
        <f t="shared" si="6"/>
        <v>-6062.7254892801084</v>
      </c>
      <c r="AV15" s="45">
        <f t="shared" si="6"/>
        <v>-6679.1474304812773</v>
      </c>
      <c r="AW15" s="45">
        <f t="shared" si="6"/>
        <v>-7273.1134464276938</v>
      </c>
      <c r="AX15" s="45">
        <f t="shared" si="6"/>
        <v>-7843.4347246143934</v>
      </c>
      <c r="AY15" s="45">
        <f t="shared" si="6"/>
        <v>-8389.1678158688919</v>
      </c>
      <c r="AZ15" s="45">
        <f t="shared" si="6"/>
        <v>-8909.5887200368561</v>
      </c>
    </row>
    <row r="16" spans="1:52" x14ac:dyDescent="0.25">
      <c r="A16">
        <f>Feuil1!D16</f>
        <v>10</v>
      </c>
      <c r="B16" s="35">
        <f t="shared" si="13"/>
        <v>9895.3664681927366</v>
      </c>
      <c r="C16" s="35">
        <f t="shared" si="14"/>
        <v>151463.68987782949</v>
      </c>
      <c r="D16" s="35">
        <f t="shared" si="7"/>
        <v>365698.32599842717</v>
      </c>
      <c r="E16" s="35">
        <f t="shared" si="8"/>
        <v>214234.63612059769</v>
      </c>
      <c r="G16" s="35">
        <f t="shared" si="9"/>
        <v>8280</v>
      </c>
      <c r="H16" s="35">
        <f t="shared" si="15"/>
        <v>6966.516134658943</v>
      </c>
      <c r="I16" s="35">
        <f t="shared" si="16"/>
        <v>15246.516134658943</v>
      </c>
      <c r="J16" s="35">
        <f t="shared" si="17"/>
        <v>189409.41950113251</v>
      </c>
      <c r="K16" s="35">
        <f t="shared" si="10"/>
        <v>365698.32599842717</v>
      </c>
      <c r="L16" s="35">
        <f t="shared" si="11"/>
        <v>176288.90649729467</v>
      </c>
      <c r="N16" s="45">
        <f t="shared" si="3"/>
        <v>0</v>
      </c>
      <c r="O16" s="45">
        <f t="shared" si="3"/>
        <v>0</v>
      </c>
      <c r="P16" s="45">
        <f t="shared" si="3"/>
        <v>0</v>
      </c>
      <c r="Q16" s="45">
        <f t="shared" si="3"/>
        <v>0</v>
      </c>
      <c r="R16" s="45">
        <f t="shared" si="3"/>
        <v>0</v>
      </c>
      <c r="S16" s="45">
        <f t="shared" si="3"/>
        <v>0</v>
      </c>
      <c r="T16" s="45">
        <f t="shared" si="3"/>
        <v>0</v>
      </c>
      <c r="U16" s="45">
        <f t="shared" si="3"/>
        <v>0</v>
      </c>
      <c r="V16" s="45">
        <f t="shared" si="3"/>
        <v>0</v>
      </c>
      <c r="W16" s="45">
        <f t="shared" si="3"/>
        <v>0</v>
      </c>
      <c r="X16" s="45">
        <f t="shared" si="3"/>
        <v>0</v>
      </c>
      <c r="Y16" s="45">
        <f t="shared" si="3"/>
        <v>1332.8860246643471</v>
      </c>
      <c r="Z16" s="45">
        <f t="shared" si="12"/>
        <v>2335.6956576687026</v>
      </c>
      <c r="AA16" s="45">
        <f t="shared" si="12"/>
        <v>3041.8982183661665</v>
      </c>
      <c r="AB16" s="45">
        <f t="shared" si="4"/>
        <v>3488.1610275637158</v>
      </c>
      <c r="AC16" s="45">
        <f t="shared" si="4"/>
        <v>3710.5983270849883</v>
      </c>
      <c r="AD16" s="45">
        <f t="shared" si="4"/>
        <v>3742.8788706293617</v>
      </c>
      <c r="AE16" s="45">
        <f t="shared" si="5"/>
        <v>3615.4050243101501</v>
      </c>
      <c r="AF16" s="45">
        <f t="shared" si="5"/>
        <v>3355.0905150909839</v>
      </c>
      <c r="AG16" s="45">
        <f t="shared" si="5"/>
        <v>2985.4579959215243</v>
      </c>
      <c r="AH16" s="45">
        <f t="shared" si="5"/>
        <v>2526.8941011486113</v>
      </c>
      <c r="AI16" s="45">
        <f t="shared" si="5"/>
        <v>1996.9695642649112</v>
      </c>
      <c r="AJ16" s="45">
        <f t="shared" si="5"/>
        <v>1410.7731137665523</v>
      </c>
      <c r="AK16" s="45">
        <f t="shared" si="5"/>
        <v>781.23189798850763</v>
      </c>
      <c r="AL16" s="45">
        <f t="shared" si="5"/>
        <v>119.40539071314743</v>
      </c>
      <c r="AM16" s="45">
        <f t="shared" si="5"/>
        <v>-565.25244697638482</v>
      </c>
      <c r="AN16" s="45">
        <f t="shared" si="5"/>
        <v>-1264.6634722756662</v>
      </c>
      <c r="AO16" s="45">
        <f t="shared" si="5"/>
        <v>-1971.9265764577958</v>
      </c>
      <c r="AP16" s="45">
        <f t="shared" si="5"/>
        <v>-2681.1471364191184</v>
      </c>
      <c r="AQ16" s="45">
        <f t="shared" si="5"/>
        <v>-3387.2916283289142</v>
      </c>
      <c r="AR16" s="45">
        <f t="shared" si="5"/>
        <v>-4086.0642933965828</v>
      </c>
      <c r="AS16" s="45">
        <f t="shared" si="6"/>
        <v>-4773.8030528794025</v>
      </c>
      <c r="AT16" s="45">
        <f t="shared" si="6"/>
        <v>-5447.3916259390026</v>
      </c>
      <c r="AU16" s="45">
        <f t="shared" si="6"/>
        <v>-6104.1861514569482</v>
      </c>
      <c r="AV16" s="45">
        <f t="shared" si="6"/>
        <v>-6741.9535667119908</v>
      </c>
      <c r="AW16" s="45">
        <f t="shared" si="6"/>
        <v>-7358.820347569369</v>
      </c>
      <c r="AX16" s="45">
        <f t="shared" si="6"/>
        <v>-7953.229909302192</v>
      </c>
      <c r="AY16" s="45">
        <f t="shared" si="6"/>
        <v>-8523.9073902146702</v>
      </c>
      <c r="AZ16" s="45">
        <f t="shared" si="6"/>
        <v>-9069.8303957778589</v>
      </c>
    </row>
    <row r="17" spans="1:52" x14ac:dyDescent="0.25">
      <c r="A17">
        <f>Feuil1!D17</f>
        <v>11</v>
      </c>
      <c r="B17" s="35">
        <f t="shared" si="13"/>
        <v>10093.273797556592</v>
      </c>
      <c r="C17" s="35">
        <f t="shared" si="14"/>
        <v>161556.96367538607</v>
      </c>
      <c r="D17" s="35">
        <f t="shared" si="7"/>
        <v>373012.2925183957</v>
      </c>
      <c r="E17" s="35">
        <f t="shared" si="8"/>
        <v>211455.32884300963</v>
      </c>
      <c r="G17" s="35">
        <f t="shared" si="9"/>
        <v>8280</v>
      </c>
      <c r="H17" s="35">
        <f t="shared" si="15"/>
        <v>7576.3767800453006</v>
      </c>
      <c r="I17" s="35">
        <f t="shared" si="16"/>
        <v>15856.376780045301</v>
      </c>
      <c r="J17" s="35">
        <f t="shared" si="17"/>
        <v>205265.79628117781</v>
      </c>
      <c r="K17" s="35">
        <f t="shared" si="10"/>
        <v>373012.2925183957</v>
      </c>
      <c r="L17" s="35">
        <f t="shared" si="11"/>
        <v>167746.49623721789</v>
      </c>
      <c r="N17" s="45">
        <f t="shared" si="3"/>
        <v>0</v>
      </c>
      <c r="O17" s="45">
        <f t="shared" si="3"/>
        <v>0</v>
      </c>
      <c r="P17" s="45">
        <f t="shared" si="3"/>
        <v>0</v>
      </c>
      <c r="Q17" s="45">
        <f t="shared" si="3"/>
        <v>0</v>
      </c>
      <c r="R17" s="45">
        <f t="shared" si="3"/>
        <v>0</v>
      </c>
      <c r="S17" s="45">
        <f t="shared" si="3"/>
        <v>0</v>
      </c>
      <c r="T17" s="45">
        <f t="shared" si="3"/>
        <v>0</v>
      </c>
      <c r="U17" s="45">
        <f t="shared" si="3"/>
        <v>0</v>
      </c>
      <c r="V17" s="45">
        <f t="shared" si="3"/>
        <v>0</v>
      </c>
      <c r="W17" s="45">
        <f t="shared" si="3"/>
        <v>0</v>
      </c>
      <c r="X17" s="45">
        <f t="shared" si="3"/>
        <v>0</v>
      </c>
      <c r="Y17" s="45">
        <f t="shared" si="3"/>
        <v>0</v>
      </c>
      <c r="Z17" s="45">
        <f t="shared" si="12"/>
        <v>1171.300154813749</v>
      </c>
      <c r="AA17" s="45">
        <f t="shared" si="12"/>
        <v>2044.4976889968802</v>
      </c>
      <c r="AB17" s="45">
        <f t="shared" si="4"/>
        <v>2649.5420942932014</v>
      </c>
      <c r="AC17" s="45">
        <f t="shared" si="4"/>
        <v>3018.548831812006</v>
      </c>
      <c r="AD17" s="45">
        <f t="shared" si="4"/>
        <v>3183.0725216837873</v>
      </c>
      <c r="AE17" s="45">
        <f t="shared" si="5"/>
        <v>3172.6719259856491</v>
      </c>
      <c r="AF17" s="45">
        <f t="shared" si="5"/>
        <v>3014.2495940626886</v>
      </c>
      <c r="AG17" s="45">
        <f t="shared" si="5"/>
        <v>2731.8432380509093</v>
      </c>
      <c r="AH17" s="45">
        <f t="shared" si="5"/>
        <v>2346.6701891687098</v>
      </c>
      <c r="AI17" s="45">
        <f t="shared" si="5"/>
        <v>1877.3047782597623</v>
      </c>
      <c r="AJ17" s="45">
        <f t="shared" si="5"/>
        <v>1339.9170555827095</v>
      </c>
      <c r="AK17" s="45">
        <f t="shared" si="5"/>
        <v>748.53106425735859</v>
      </c>
      <c r="AL17" s="45">
        <f t="shared" si="5"/>
        <v>115.27932861709814</v>
      </c>
      <c r="AM17" s="45">
        <f t="shared" si="5"/>
        <v>-549.35887400216961</v>
      </c>
      <c r="AN17" s="45">
        <f t="shared" si="5"/>
        <v>-1236.3412135348681</v>
      </c>
      <c r="AO17" s="45">
        <f t="shared" si="5"/>
        <v>-1937.8699156185903</v>
      </c>
      <c r="AP17" s="45">
        <f t="shared" si="5"/>
        <v>-2647.2230214587235</v>
      </c>
      <c r="AQ17" s="45">
        <f t="shared" si="5"/>
        <v>-3358.6078909389507</v>
      </c>
      <c r="AR17" s="45">
        <f t="shared" si="5"/>
        <v>-4067.034980167924</v>
      </c>
      <c r="AS17" s="45">
        <f t="shared" si="6"/>
        <v>-4768.2098673917208</v>
      </c>
      <c r="AT17" s="45">
        <f t="shared" si="6"/>
        <v>-5458.4410018430171</v>
      </c>
      <c r="AU17" s="45">
        <f t="shared" si="6"/>
        <v>-6134.561825494784</v>
      </c>
      <c r="AV17" s="45">
        <f t="shared" si="6"/>
        <v>-6793.8647426347525</v>
      </c>
      <c r="AW17" s="45">
        <f t="shared" si="6"/>
        <v>-7434.0456837041693</v>
      </c>
      <c r="AX17" s="45">
        <f t="shared" si="6"/>
        <v>-8053.1576445029887</v>
      </c>
      <c r="AY17" s="45">
        <f t="shared" si="6"/>
        <v>-8649.5719677293273</v>
      </c>
      <c r="AZ17" s="45">
        <f t="shared" si="6"/>
        <v>-9221.9459530541899</v>
      </c>
    </row>
    <row r="18" spans="1:52" x14ac:dyDescent="0.25">
      <c r="A18">
        <f>Feuil1!D18</f>
        <v>12</v>
      </c>
      <c r="B18" s="35">
        <f t="shared" si="13"/>
        <v>10295.139273507724</v>
      </c>
      <c r="C18" s="35">
        <f t="shared" si="14"/>
        <v>171852.10294889379</v>
      </c>
      <c r="D18" s="35">
        <f t="shared" si="7"/>
        <v>380472.53836876363</v>
      </c>
      <c r="E18" s="35">
        <f t="shared" si="8"/>
        <v>208620.43541986984</v>
      </c>
      <c r="G18" s="35">
        <f t="shared" si="9"/>
        <v>8280</v>
      </c>
      <c r="H18" s="35">
        <f t="shared" si="15"/>
        <v>8210.6318512471134</v>
      </c>
      <c r="I18" s="35">
        <f t="shared" si="16"/>
        <v>16490.631851247112</v>
      </c>
      <c r="J18" s="35">
        <f t="shared" si="17"/>
        <v>221756.42813242492</v>
      </c>
      <c r="K18" s="35">
        <f t="shared" si="10"/>
        <v>380472.53836876363</v>
      </c>
      <c r="L18" s="35">
        <f t="shared" si="11"/>
        <v>158716.11023633872</v>
      </c>
      <c r="N18" s="45">
        <f t="shared" si="3"/>
        <v>0</v>
      </c>
      <c r="O18" s="45">
        <f t="shared" si="3"/>
        <v>0</v>
      </c>
      <c r="P18" s="45">
        <f t="shared" si="3"/>
        <v>0</v>
      </c>
      <c r="Q18" s="45">
        <f t="shared" si="3"/>
        <v>0</v>
      </c>
      <c r="R18" s="45">
        <f t="shared" si="3"/>
        <v>0</v>
      </c>
      <c r="S18" s="45">
        <f t="shared" si="3"/>
        <v>0</v>
      </c>
      <c r="T18" s="45">
        <f t="shared" si="3"/>
        <v>0</v>
      </c>
      <c r="U18" s="45">
        <f t="shared" si="3"/>
        <v>0</v>
      </c>
      <c r="V18" s="45">
        <f t="shared" si="3"/>
        <v>0</v>
      </c>
      <c r="W18" s="45">
        <f t="shared" si="3"/>
        <v>0</v>
      </c>
      <c r="X18" s="45">
        <f t="shared" si="3"/>
        <v>0</v>
      </c>
      <c r="Y18" s="45">
        <f t="shared" si="3"/>
        <v>0</v>
      </c>
      <c r="Z18" s="45">
        <f t="shared" si="12"/>
        <v>0</v>
      </c>
      <c r="AA18" s="45">
        <f t="shared" si="12"/>
        <v>1030.9148816111956</v>
      </c>
      <c r="AB18" s="45">
        <f t="shared" si="4"/>
        <v>1789.3219701171547</v>
      </c>
      <c r="AC18" s="45">
        <f t="shared" si="4"/>
        <v>2302.4612416967975</v>
      </c>
      <c r="AD18" s="45">
        <f t="shared" si="4"/>
        <v>2599.0036854385144</v>
      </c>
      <c r="AE18" s="45">
        <f t="shared" si="5"/>
        <v>2707.0252487197467</v>
      </c>
      <c r="AF18" s="45">
        <f t="shared" si="5"/>
        <v>2652.9048580385497</v>
      </c>
      <c r="AG18" s="45">
        <f t="shared" si="5"/>
        <v>2460.7949644376022</v>
      </c>
      <c r="AH18" s="45">
        <f t="shared" si="5"/>
        <v>2152.4374622518044</v>
      </c>
      <c r="AI18" s="45">
        <f t="shared" si="5"/>
        <v>1747.180798836489</v>
      </c>
      <c r="AJ18" s="45">
        <f t="shared" si="5"/>
        <v>1262.1079415862041</v>
      </c>
      <c r="AK18" s="45">
        <f t="shared" si="5"/>
        <v>712.21935131451391</v>
      </c>
      <c r="AL18" s="45">
        <f t="shared" si="5"/>
        <v>110.63729048083769</v>
      </c>
      <c r="AM18" s="45">
        <f t="shared" si="5"/>
        <v>-531.18843000371271</v>
      </c>
      <c r="AN18" s="45">
        <f t="shared" si="5"/>
        <v>-1203.2843782552136</v>
      </c>
      <c r="AO18" s="45">
        <f t="shared" si="5"/>
        <v>-1896.972854430247</v>
      </c>
      <c r="AP18" s="45">
        <f t="shared" si="5"/>
        <v>-2604.7091185025729</v>
      </c>
      <c r="AQ18" s="45">
        <f t="shared" si="5"/>
        <v>-3319.9369949229331</v>
      </c>
      <c r="AR18" s="45">
        <f t="shared" si="5"/>
        <v>-4036.9622282603304</v>
      </c>
      <c r="AS18" s="45">
        <f t="shared" si="6"/>
        <v>-4750.8425031774132</v>
      </c>
      <c r="AT18" s="45">
        <f t="shared" si="6"/>
        <v>-5457.2922553057524</v>
      </c>
      <c r="AU18" s="45">
        <f t="shared" si="6"/>
        <v>-6152.6013727826139</v>
      </c>
      <c r="AV18" s="45">
        <f t="shared" si="6"/>
        <v>-6833.565568055843</v>
      </c>
      <c r="AW18" s="45">
        <f t="shared" si="6"/>
        <v>-7497.4273703515773</v>
      </c>
      <c r="AX18" s="45">
        <f t="shared" si="6"/>
        <v>-8141.8262517088515</v>
      </c>
      <c r="AY18" s="45">
        <f t="shared" si="6"/>
        <v>-8764.7567368068285</v>
      </c>
      <c r="AZ18" s="45">
        <f t="shared" si="6"/>
        <v>-9364.533121460765</v>
      </c>
    </row>
    <row r="19" spans="1:52" x14ac:dyDescent="0.25">
      <c r="A19">
        <f>Feuil1!D19</f>
        <v>13</v>
      </c>
      <c r="B19" s="35">
        <f t="shared" si="13"/>
        <v>10501.042058977879</v>
      </c>
      <c r="C19" s="35">
        <f t="shared" si="14"/>
        <v>182353.14500787167</v>
      </c>
      <c r="D19" s="35">
        <f t="shared" si="7"/>
        <v>388081.98913613893</v>
      </c>
      <c r="E19" s="35">
        <f t="shared" si="8"/>
        <v>205728.84412826726</v>
      </c>
      <c r="G19" s="35">
        <f t="shared" si="9"/>
        <v>8280</v>
      </c>
      <c r="H19" s="35">
        <f t="shared" si="15"/>
        <v>8870.2571252969974</v>
      </c>
      <c r="I19" s="35">
        <f t="shared" si="16"/>
        <v>17150.257125296997</v>
      </c>
      <c r="J19" s="35">
        <f t="shared" si="17"/>
        <v>238906.68525772193</v>
      </c>
      <c r="K19" s="35">
        <f t="shared" si="10"/>
        <v>388081.98913613893</v>
      </c>
      <c r="L19" s="35">
        <f t="shared" si="11"/>
        <v>149175.30387841701</v>
      </c>
      <c r="N19" s="45">
        <f t="shared" si="3"/>
        <v>0</v>
      </c>
      <c r="O19" s="45">
        <f t="shared" si="3"/>
        <v>0</v>
      </c>
      <c r="P19" s="45">
        <f t="shared" si="3"/>
        <v>0</v>
      </c>
      <c r="Q19" s="45">
        <f t="shared" si="3"/>
        <v>0</v>
      </c>
      <c r="R19" s="45">
        <f t="shared" si="3"/>
        <v>0</v>
      </c>
      <c r="S19" s="45">
        <f t="shared" si="3"/>
        <v>0</v>
      </c>
      <c r="T19" s="45">
        <f t="shared" si="3"/>
        <v>0</v>
      </c>
      <c r="U19" s="45">
        <f t="shared" si="3"/>
        <v>0</v>
      </c>
      <c r="V19" s="45">
        <f t="shared" si="3"/>
        <v>0</v>
      </c>
      <c r="W19" s="45">
        <f t="shared" si="3"/>
        <v>0</v>
      </c>
      <c r="X19" s="45">
        <f t="shared" si="3"/>
        <v>0</v>
      </c>
      <c r="Y19" s="45">
        <f t="shared" si="3"/>
        <v>0</v>
      </c>
      <c r="Z19" s="45">
        <f t="shared" si="12"/>
        <v>0</v>
      </c>
      <c r="AA19" s="45">
        <f t="shared" si="12"/>
        <v>0</v>
      </c>
      <c r="AB19" s="45">
        <f t="shared" si="4"/>
        <v>906.49077142988608</v>
      </c>
      <c r="AC19" s="45">
        <f t="shared" si="4"/>
        <v>1561.3582348285381</v>
      </c>
      <c r="AD19" s="45">
        <f t="shared" si="4"/>
        <v>1989.6969326387079</v>
      </c>
      <c r="AE19" s="45">
        <f t="shared" si="5"/>
        <v>2217.5023366408932</v>
      </c>
      <c r="AF19" s="45">
        <f t="shared" si="5"/>
        <v>2270.1367966875332</v>
      </c>
      <c r="AG19" s="45">
        <f t="shared" si="5"/>
        <v>2171.4734116023683</v>
      </c>
      <c r="AH19" s="45">
        <f t="shared" si="5"/>
        <v>1943.4711947883334</v>
      </c>
      <c r="AI19" s="45">
        <f t="shared" si="5"/>
        <v>1606.0179981715119</v>
      </c>
      <c r="AJ19" s="45">
        <f t="shared" si="5"/>
        <v>1176.9343709942659</v>
      </c>
      <c r="AK19" s="45">
        <f t="shared" si="5"/>
        <v>672.069398425072</v>
      </c>
      <c r="AL19" s="45">
        <f t="shared" si="5"/>
        <v>105.44480323456446</v>
      </c>
      <c r="AM19" s="45">
        <f t="shared" si="5"/>
        <v>-510.58009092745124</v>
      </c>
      <c r="AN19" s="45">
        <f t="shared" si="5"/>
        <v>-1165.1391892417341</v>
      </c>
      <c r="AO19" s="45">
        <f t="shared" si="5"/>
        <v>-1848.6960462346469</v>
      </c>
      <c r="AP19" s="45">
        <f t="shared" si="5"/>
        <v>-2552.8912634294138</v>
      </c>
      <c r="AQ19" s="45">
        <f t="shared" si="5"/>
        <v>-3270.4034860121119</v>
      </c>
      <c r="AR19" s="45">
        <f t="shared" si="5"/>
        <v>-3994.8248958135064</v>
      </c>
      <c r="AS19" s="45">
        <f t="shared" si="6"/>
        <v>-4720.5512034127878</v>
      </c>
      <c r="AT19" s="45">
        <f t="shared" si="6"/>
        <v>-5442.6850421373983</v>
      </c>
      <c r="AU19" s="45">
        <f t="shared" si="6"/>
        <v>-6156.952410765718</v>
      </c>
      <c r="AV19" s="45">
        <f t="shared" si="6"/>
        <v>-6859.6303307645703</v>
      </c>
      <c r="AW19" s="45">
        <f t="shared" si="6"/>
        <v>-7547.4849343135738</v>
      </c>
      <c r="AX19" s="45">
        <f t="shared" si="6"/>
        <v>-8217.7186782606514</v>
      </c>
      <c r="AY19" s="45">
        <f t="shared" si="6"/>
        <v>-8867.9256568600158</v>
      </c>
      <c r="AZ19" s="45">
        <f t="shared" si="6"/>
        <v>-9496.0537081678121</v>
      </c>
    </row>
    <row r="20" spans="1:52" x14ac:dyDescent="0.25">
      <c r="A20" s="36">
        <f>Feuil1!D20</f>
        <v>14</v>
      </c>
      <c r="B20" s="37">
        <f t="shared" si="13"/>
        <v>10711.062900157436</v>
      </c>
      <c r="C20" s="37">
        <f t="shared" si="14"/>
        <v>193064.20790802912</v>
      </c>
      <c r="D20" s="37">
        <f t="shared" si="7"/>
        <v>395843.62891886174</v>
      </c>
      <c r="E20" s="37">
        <f t="shared" si="8"/>
        <v>202779.42101083262</v>
      </c>
      <c r="G20" s="37">
        <f t="shared" si="9"/>
        <v>8280</v>
      </c>
      <c r="H20" s="37">
        <f t="shared" si="15"/>
        <v>9556.2674103088775</v>
      </c>
      <c r="I20" s="37">
        <f t="shared" si="16"/>
        <v>17836.267410308879</v>
      </c>
      <c r="J20" s="37">
        <f t="shared" si="17"/>
        <v>256742.9526680308</v>
      </c>
      <c r="K20" s="37">
        <f t="shared" si="10"/>
        <v>395843.62891886174</v>
      </c>
      <c r="L20" s="37">
        <f t="shared" si="11"/>
        <v>139100.67625083093</v>
      </c>
      <c r="N20" s="45">
        <f t="shared" si="3"/>
        <v>0</v>
      </c>
      <c r="O20" s="45">
        <f t="shared" si="3"/>
        <v>0</v>
      </c>
      <c r="P20" s="45">
        <f t="shared" si="3"/>
        <v>0</v>
      </c>
      <c r="Q20" s="45">
        <f t="shared" si="3"/>
        <v>0</v>
      </c>
      <c r="R20" s="45">
        <f t="shared" si="3"/>
        <v>0</v>
      </c>
      <c r="S20" s="45">
        <f t="shared" si="3"/>
        <v>0</v>
      </c>
      <c r="T20" s="45">
        <f t="shared" si="3"/>
        <v>0</v>
      </c>
      <c r="U20" s="45">
        <f t="shared" si="3"/>
        <v>0</v>
      </c>
      <c r="V20" s="45">
        <f t="shared" si="3"/>
        <v>0</v>
      </c>
      <c r="W20" s="45">
        <f t="shared" si="3"/>
        <v>0</v>
      </c>
      <c r="X20" s="45">
        <f t="shared" si="3"/>
        <v>0</v>
      </c>
      <c r="Y20" s="45">
        <f t="shared" si="3"/>
        <v>0</v>
      </c>
      <c r="Z20" s="45">
        <f t="shared" si="12"/>
        <v>0</v>
      </c>
      <c r="AA20" s="45">
        <f t="shared" si="12"/>
        <v>0</v>
      </c>
      <c r="AB20" s="45">
        <f t="shared" si="4"/>
        <v>0</v>
      </c>
      <c r="AC20" s="45">
        <f t="shared" si="4"/>
        <v>794.22346491294957</v>
      </c>
      <c r="AD20" s="45">
        <f t="shared" si="4"/>
        <v>1354.1378038649273</v>
      </c>
      <c r="AE20" s="45">
        <f t="shared" si="5"/>
        <v>1703.1016190573318</v>
      </c>
      <c r="AF20" s="45">
        <f t="shared" si="5"/>
        <v>1864.9876823362792</v>
      </c>
      <c r="AG20" s="45">
        <f t="shared" si="5"/>
        <v>1863.0024426381351</v>
      </c>
      <c r="AH20" s="45">
        <f t="shared" si="5"/>
        <v>1719.013698754723</v>
      </c>
      <c r="AI20" s="45">
        <f t="shared" si="5"/>
        <v>1453.2089790448044</v>
      </c>
      <c r="AJ20" s="45">
        <f t="shared" si="5"/>
        <v>1083.9641743012944</v>
      </c>
      <c r="AK20" s="45">
        <f t="shared" si="5"/>
        <v>627.84176427197235</v>
      </c>
      <c r="AL20" s="45">
        <f t="shared" si="5"/>
        <v>99.665469539333571</v>
      </c>
      <c r="AM20" s="45">
        <f t="shared" si="5"/>
        <v>-487.36341033757708</v>
      </c>
      <c r="AN20" s="45">
        <f t="shared" si="5"/>
        <v>-1121.5302146620197</v>
      </c>
      <c r="AO20" s="45">
        <f t="shared" si="5"/>
        <v>-1792.4656805750692</v>
      </c>
      <c r="AP20" s="45">
        <f t="shared" si="5"/>
        <v>-2491.0077393225401</v>
      </c>
      <c r="AQ20" s="45">
        <f t="shared" si="5"/>
        <v>-3209.0712638986624</v>
      </c>
      <c r="AR20" s="45">
        <f t="shared" si="5"/>
        <v>-3939.5283459377115</v>
      </c>
      <c r="AS20" s="45">
        <f t="shared" si="6"/>
        <v>-4676.1003303155321</v>
      </c>
      <c r="AT20" s="45">
        <f t="shared" si="6"/>
        <v>-5413.2614028804019</v>
      </c>
      <c r="AU20" s="45">
        <f t="shared" si="6"/>
        <v>-6146.1540179864096</v>
      </c>
      <c r="AV20" s="45">
        <f t="shared" si="6"/>
        <v>-6870.5147977717643</v>
      </c>
      <c r="AW20" s="45">
        <f t="shared" si="6"/>
        <v>-7582.6104465630597</v>
      </c>
      <c r="AX20" s="45">
        <f t="shared" si="6"/>
        <v>-8279.1826085983957</v>
      </c>
      <c r="AY20" s="45">
        <f t="shared" si="6"/>
        <v>-8957.4008046543095</v>
      </c>
      <c r="AZ20" s="45">
        <f t="shared" si="6"/>
        <v>-9614.8222448208799</v>
      </c>
    </row>
    <row r="21" spans="1:52" x14ac:dyDescent="0.25">
      <c r="A21" s="36">
        <f>Feuil1!D21</f>
        <v>15</v>
      </c>
      <c r="B21" s="37">
        <f t="shared" si="13"/>
        <v>10925.284158160584</v>
      </c>
      <c r="C21" s="37">
        <f t="shared" si="14"/>
        <v>203989.4920661897</v>
      </c>
      <c r="D21" s="37">
        <f t="shared" si="7"/>
        <v>403760.50149723899</v>
      </c>
      <c r="E21" s="37">
        <f t="shared" si="8"/>
        <v>199771.00943104929</v>
      </c>
      <c r="G21" s="37">
        <f t="shared" si="9"/>
        <v>8280</v>
      </c>
      <c r="H21" s="37">
        <f t="shared" si="15"/>
        <v>10269.718106721233</v>
      </c>
      <c r="I21" s="37">
        <f t="shared" si="16"/>
        <v>18549.718106721233</v>
      </c>
      <c r="J21" s="37">
        <f t="shared" si="17"/>
        <v>275292.67077475204</v>
      </c>
      <c r="K21" s="37">
        <f t="shared" si="10"/>
        <v>403760.50149723899</v>
      </c>
      <c r="L21" s="37">
        <f t="shared" si="11"/>
        <v>128467.83072248695</v>
      </c>
      <c r="N21" s="45">
        <f t="shared" si="3"/>
        <v>0</v>
      </c>
      <c r="O21" s="45">
        <f t="shared" si="3"/>
        <v>0</v>
      </c>
      <c r="P21" s="45">
        <f t="shared" si="3"/>
        <v>0</v>
      </c>
      <c r="Q21" s="45">
        <f t="shared" si="3"/>
        <v>0</v>
      </c>
      <c r="R21" s="45">
        <f t="shared" si="3"/>
        <v>0</v>
      </c>
      <c r="S21" s="45">
        <f t="shared" si="3"/>
        <v>0</v>
      </c>
      <c r="T21" s="45">
        <f t="shared" si="3"/>
        <v>0</v>
      </c>
      <c r="U21" s="45">
        <f t="shared" si="3"/>
        <v>0</v>
      </c>
      <c r="V21" s="45">
        <f t="shared" si="3"/>
        <v>0</v>
      </c>
      <c r="W21" s="45">
        <f t="shared" si="3"/>
        <v>0</v>
      </c>
      <c r="X21" s="45">
        <f t="shared" si="3"/>
        <v>0</v>
      </c>
      <c r="Y21" s="45">
        <f t="shared" si="3"/>
        <v>0</v>
      </c>
      <c r="Z21" s="45">
        <f t="shared" si="12"/>
        <v>0</v>
      </c>
      <c r="AA21" s="45">
        <f t="shared" si="12"/>
        <v>0</v>
      </c>
      <c r="AB21" s="45">
        <f t="shared" si="4"/>
        <v>0</v>
      </c>
      <c r="AC21" s="45">
        <f t="shared" si="4"/>
        <v>0</v>
      </c>
      <c r="AD21" s="45">
        <f t="shared" si="4"/>
        <v>691.27124829231252</v>
      </c>
      <c r="AE21" s="45">
        <f t="shared" si="5"/>
        <v>1162.7810502439679</v>
      </c>
      <c r="AF21" s="45">
        <f t="shared" si="5"/>
        <v>1436.4600204943017</v>
      </c>
      <c r="AG21" s="45">
        <f t="shared" si="5"/>
        <v>1534.4680378962621</v>
      </c>
      <c r="AH21" s="45">
        <f t="shared" si="5"/>
        <v>1478.2729091680449</v>
      </c>
      <c r="AI21" s="45">
        <f t="shared" si="5"/>
        <v>1288.1173337425753</v>
      </c>
      <c r="AJ21" s="45">
        <f t="shared" si="5"/>
        <v>982.74344297780772</v>
      </c>
      <c r="AK21" s="45">
        <f t="shared" si="5"/>
        <v>579.28433620119176</v>
      </c>
      <c r="AL21" s="45">
        <f t="shared" si="5"/>
        <v>93.26086931838654</v>
      </c>
      <c r="AM21" s="45">
        <f t="shared" si="5"/>
        <v>-461.35801544473725</v>
      </c>
      <c r="AN21" s="45">
        <f t="shared" si="5"/>
        <v>-1072.0591593712743</v>
      </c>
      <c r="AO21" s="45">
        <f t="shared" si="5"/>
        <v>-1727.6714793856991</v>
      </c>
      <c r="AP21" s="45">
        <f t="shared" si="5"/>
        <v>-2418.2464016013619</v>
      </c>
      <c r="AQ21" s="45">
        <f t="shared" si="5"/>
        <v>-3134.9397764951791</v>
      </c>
      <c r="AR21" s="45">
        <f t="shared" si="5"/>
        <v>-3869.8996671258155</v>
      </c>
      <c r="AS21" s="45">
        <f t="shared" si="6"/>
        <v>-4616.1625856355931</v>
      </c>
      <c r="AT21" s="45">
        <f t="shared" si="6"/>
        <v>-5367.5589737788123</v>
      </c>
      <c r="AU21" s="45">
        <f t="shared" si="6"/>
        <v>-6118.6289416299132</v>
      </c>
      <c r="AV21" s="45">
        <f t="shared" si="6"/>
        <v>-6864.5474402216896</v>
      </c>
      <c r="AW21" s="45">
        <f t="shared" si="6"/>
        <v>-7601.0587988504794</v>
      </c>
      <c r="AX21" s="45">
        <f t="shared" si="6"/>
        <v>-8324.4198391957525</v>
      </c>
      <c r="AY21" s="45">
        <f t="shared" si="6"/>
        <v>-9031.350905235</v>
      </c>
      <c r="AZ21" s="45">
        <f t="shared" si="6"/>
        <v>-9718.9937418757854</v>
      </c>
    </row>
    <row r="22" spans="1:52" x14ac:dyDescent="0.25">
      <c r="A22">
        <f>Feuil1!D22</f>
        <v>16</v>
      </c>
      <c r="B22" s="35">
        <f t="shared" si="13"/>
        <v>11143.789841323796</v>
      </c>
      <c r="C22" s="35">
        <f t="shared" si="14"/>
        <v>215133.2819075135</v>
      </c>
      <c r="D22" s="35">
        <f t="shared" si="7"/>
        <v>411835.71152718377</v>
      </c>
      <c r="E22" s="35">
        <f t="shared" si="8"/>
        <v>196702.42961967026</v>
      </c>
      <c r="G22" s="35">
        <f t="shared" si="9"/>
        <v>8280</v>
      </c>
      <c r="H22" s="35">
        <f t="shared" si="15"/>
        <v>11011.706830990082</v>
      </c>
      <c r="I22" s="35">
        <f t="shared" si="16"/>
        <v>19291.706830990082</v>
      </c>
      <c r="J22" s="35">
        <f t="shared" si="17"/>
        <v>294584.37760574213</v>
      </c>
      <c r="K22" s="35">
        <f t="shared" si="10"/>
        <v>411835.71152718377</v>
      </c>
      <c r="L22" s="35">
        <f t="shared" si="11"/>
        <v>117251.33392144163</v>
      </c>
      <c r="N22" s="45">
        <f t="shared" ref="N22:Y37" si="18">IF(N$4-$A22&lt;0,0,($I22*(1+N$3)^((N$4-$A22)))-$I22)</f>
        <v>0</v>
      </c>
      <c r="O22" s="45">
        <f t="shared" si="18"/>
        <v>0</v>
      </c>
      <c r="P22" s="45">
        <f t="shared" si="18"/>
        <v>0</v>
      </c>
      <c r="Q22" s="45">
        <f t="shared" si="18"/>
        <v>0</v>
      </c>
      <c r="R22" s="45">
        <f t="shared" si="18"/>
        <v>0</v>
      </c>
      <c r="S22" s="45">
        <f t="shared" si="18"/>
        <v>0</v>
      </c>
      <c r="T22" s="45">
        <f t="shared" si="18"/>
        <v>0</v>
      </c>
      <c r="U22" s="45">
        <f t="shared" si="18"/>
        <v>0</v>
      </c>
      <c r="V22" s="45">
        <f t="shared" si="18"/>
        <v>0</v>
      </c>
      <c r="W22" s="45">
        <f t="shared" si="18"/>
        <v>0</v>
      </c>
      <c r="X22" s="45">
        <f t="shared" si="18"/>
        <v>0</v>
      </c>
      <c r="Y22" s="45">
        <f t="shared" si="18"/>
        <v>0</v>
      </c>
      <c r="Z22" s="45">
        <f t="shared" si="12"/>
        <v>0</v>
      </c>
      <c r="AA22" s="45">
        <f t="shared" si="12"/>
        <v>0</v>
      </c>
      <c r="AB22" s="45">
        <f t="shared" si="12"/>
        <v>0</v>
      </c>
      <c r="AC22" s="45">
        <f t="shared" si="12"/>
        <v>0</v>
      </c>
      <c r="AD22" s="45">
        <f t="shared" si="12"/>
        <v>0</v>
      </c>
      <c r="AE22" s="45">
        <f t="shared" si="12"/>
        <v>595.45648678865473</v>
      </c>
      <c r="AF22" s="45">
        <f t="shared" si="12"/>
        <v>983.51493809962994</v>
      </c>
      <c r="AG22" s="45">
        <f t="shared" si="12"/>
        <v>1184.9167242378062</v>
      </c>
      <c r="AH22" s="45">
        <f t="shared" si="12"/>
        <v>1220.4209106371018</v>
      </c>
      <c r="AI22" s="45">
        <f t="shared" si="12"/>
        <v>1110.0763496112122</v>
      </c>
      <c r="AJ22" s="45">
        <f t="shared" si="12"/>
        <v>872.79551584164074</v>
      </c>
      <c r="AK22" s="45">
        <f t="shared" si="12"/>
        <v>526.13171196463372</v>
      </c>
      <c r="AL22" s="45">
        <f t="shared" si="12"/>
        <v>86.190456502248708</v>
      </c>
      <c r="AM22" s="45">
        <f t="shared" si="12"/>
        <v>-432.3730775595759</v>
      </c>
      <c r="AN22" s="45">
        <f t="shared" si="12"/>
        <v>-1016.3035922578856</v>
      </c>
      <c r="AO22" s="45">
        <f t="shared" si="12"/>
        <v>-1653.664582698977</v>
      </c>
      <c r="AP22" s="45">
        <f t="shared" ref="AE22:AT37" si="19">IF(AP$4-$A22&lt;0,0,($I22*(1+AP$3)^((AP$4-$A22)))-$I22)</f>
        <v>-2333.7416383191667</v>
      </c>
      <c r="AQ22" s="45">
        <f t="shared" si="19"/>
        <v>-3046.9399876657099</v>
      </c>
      <c r="AR22" s="45">
        <f t="shared" si="19"/>
        <v>-3784.6825988101136</v>
      </c>
      <c r="AS22" s="45">
        <f t="shared" si="19"/>
        <v>-4539.3128621990527</v>
      </c>
      <c r="AT22" s="45">
        <f t="shared" si="19"/>
        <v>-5304.0037499233949</v>
      </c>
      <c r="AU22" s="45">
        <f t="shared" ref="AS22:AZ37" si="20">IF(AU$4-$A22&lt;0,0,($I22*(1+AU$3)^((AU$4-$A22)))-$I22)</f>
        <v>-6072.6752746374877</v>
      </c>
      <c r="AV22" s="45">
        <f t="shared" si="20"/>
        <v>-6839.9200426293901</v>
      </c>
      <c r="AW22" s="45">
        <f t="shared" si="20"/>
        <v>-7600.937277877063</v>
      </c>
      <c r="AX22" s="45">
        <f t="shared" si="20"/>
        <v>-8351.4748639004392</v>
      </c>
      <c r="AY22" s="45">
        <f t="shared" si="20"/>
        <v>-9087.7789867954125</v>
      </c>
      <c r="AZ22" s="45">
        <f t="shared" si="20"/>
        <v>-9806.5504821736049</v>
      </c>
    </row>
    <row r="23" spans="1:52" x14ac:dyDescent="0.25">
      <c r="A23">
        <f>Feuil1!D23</f>
        <v>17</v>
      </c>
      <c r="B23" s="35">
        <f t="shared" ref="B23:B45" si="21">B22*(1+Indexation_anuelle_moyenne)</f>
        <v>11366.665638150273</v>
      </c>
      <c r="C23" s="35">
        <f t="shared" ref="C23:C45" si="22">C22+B23</f>
        <v>226499.94754566377</v>
      </c>
      <c r="D23" s="35">
        <f t="shared" ref="D23:D45" si="23">D22*(1+Pus_value_moyenne_anuelle)</f>
        <v>420072.42575772747</v>
      </c>
      <c r="E23" s="35">
        <f t="shared" ref="E23:E45" si="24">D23-C23</f>
        <v>193572.4782120637</v>
      </c>
      <c r="G23" s="35">
        <f t="shared" si="9"/>
        <v>8280</v>
      </c>
      <c r="H23" s="35">
        <f t="shared" ref="H23:H45" si="25">J22*(Cout_d_Oportunite+inflation)+G23*(Indexation_anuelle_moyenne-inflation)</f>
        <v>11783.375104229686</v>
      </c>
      <c r="I23" s="35">
        <f t="shared" ref="I23:I45" si="26">G23+H23</f>
        <v>20063.375104229686</v>
      </c>
      <c r="J23" s="35">
        <f t="shared" ref="J23:J45" si="27">J22+I23</f>
        <v>314647.7527099718</v>
      </c>
      <c r="K23" s="35">
        <f t="shared" ref="K23:K45" si="28">D23</f>
        <v>420072.42575772747</v>
      </c>
      <c r="L23" s="35">
        <f t="shared" ref="L23:L45" si="29">K23-J23</f>
        <v>105424.67304775567</v>
      </c>
      <c r="N23" s="45">
        <f t="shared" si="18"/>
        <v>0</v>
      </c>
      <c r="O23" s="45">
        <f t="shared" si="18"/>
        <v>0</v>
      </c>
      <c r="P23" s="45">
        <f t="shared" si="18"/>
        <v>0</v>
      </c>
      <c r="Q23" s="45">
        <f t="shared" si="18"/>
        <v>0</v>
      </c>
      <c r="R23" s="45">
        <f t="shared" si="18"/>
        <v>0</v>
      </c>
      <c r="S23" s="45">
        <f t="shared" si="18"/>
        <v>0</v>
      </c>
      <c r="T23" s="45">
        <f t="shared" si="18"/>
        <v>0</v>
      </c>
      <c r="U23" s="45">
        <f t="shared" si="18"/>
        <v>0</v>
      </c>
      <c r="V23" s="45">
        <f t="shared" si="18"/>
        <v>0</v>
      </c>
      <c r="W23" s="45">
        <f t="shared" si="18"/>
        <v>0</v>
      </c>
      <c r="X23" s="45">
        <f t="shared" si="18"/>
        <v>0</v>
      </c>
      <c r="Y23" s="45">
        <f t="shared" si="18"/>
        <v>0</v>
      </c>
      <c r="Z23" s="45">
        <f t="shared" si="12"/>
        <v>0</v>
      </c>
      <c r="AA23" s="45">
        <f t="shared" si="12"/>
        <v>0</v>
      </c>
      <c r="AB23" s="45">
        <f t="shared" si="12"/>
        <v>0</v>
      </c>
      <c r="AC23" s="45">
        <f t="shared" si="12"/>
        <v>0</v>
      </c>
      <c r="AD23" s="45">
        <f t="shared" si="12"/>
        <v>0</v>
      </c>
      <c r="AE23" s="45">
        <f t="shared" si="19"/>
        <v>0</v>
      </c>
      <c r="AF23" s="45">
        <f t="shared" si="19"/>
        <v>505.07050698940657</v>
      </c>
      <c r="AG23" s="45">
        <f t="shared" si="19"/>
        <v>813.35394037154038</v>
      </c>
      <c r="AH23" s="45">
        <f t="shared" si="19"/>
        <v>944.59240259764556</v>
      </c>
      <c r="AI23" s="45">
        <f t="shared" si="19"/>
        <v>918.3876590234031</v>
      </c>
      <c r="AJ23" s="45">
        <f t="shared" si="19"/>
        <v>753.61992022216145</v>
      </c>
      <c r="AK23" s="45">
        <f t="shared" si="19"/>
        <v>468.10455272098261</v>
      </c>
      <c r="AL23" s="45">
        <f t="shared" si="19"/>
        <v>78.411450762811</v>
      </c>
      <c r="AM23" s="45">
        <f t="shared" si="19"/>
        <v>-400.20675571726679</v>
      </c>
      <c r="AN23" s="45">
        <f t="shared" si="19"/>
        <v>-953.81560633684421</v>
      </c>
      <c r="AO23" s="45">
        <f t="shared" si="19"/>
        <v>-1569.7553179803108</v>
      </c>
      <c r="AP23" s="45">
        <f t="shared" si="19"/>
        <v>-2236.5711564803096</v>
      </c>
      <c r="AQ23" s="45">
        <f t="shared" si="19"/>
        <v>-2943.9301053666386</v>
      </c>
      <c r="AR23" s="45">
        <f t="shared" si="19"/>
        <v>-3682.5321444277834</v>
      </c>
      <c r="AS23" s="45">
        <f t="shared" si="20"/>
        <v>-4444.0217036509239</v>
      </c>
      <c r="AT23" s="45">
        <f t="shared" si="20"/>
        <v>-5220.9023718883273</v>
      </c>
      <c r="AU23" s="45">
        <f t="shared" si="20"/>
        <v>-6006.4575673050731</v>
      </c>
      <c r="AV23" s="45">
        <f t="shared" si="20"/>
        <v>-6794.6776544524819</v>
      </c>
      <c r="AW23" s="45">
        <f t="shared" si="20"/>
        <v>-7580.1943876882251</v>
      </c>
      <c r="AX23" s="45">
        <f t="shared" si="20"/>
        <v>-8358.2226126051337</v>
      </c>
      <c r="AY23" s="45">
        <f t="shared" si="20"/>
        <v>-9124.5090943878313</v>
      </c>
      <c r="AZ23" s="45">
        <f t="shared" si="20"/>
        <v>-9875.2877804251784</v>
      </c>
    </row>
    <row r="24" spans="1:52" x14ac:dyDescent="0.25">
      <c r="A24">
        <f>Feuil1!D24</f>
        <v>18</v>
      </c>
      <c r="B24" s="35">
        <f t="shared" si="21"/>
        <v>11593.998950913277</v>
      </c>
      <c r="C24" s="35">
        <f t="shared" si="22"/>
        <v>238093.94649657706</v>
      </c>
      <c r="D24" s="35">
        <f t="shared" si="23"/>
        <v>428473.87427288201</v>
      </c>
      <c r="E24" s="35">
        <f t="shared" si="24"/>
        <v>190379.92777630495</v>
      </c>
      <c r="G24" s="35">
        <f t="shared" si="9"/>
        <v>8280</v>
      </c>
      <c r="H24" s="35">
        <f t="shared" si="25"/>
        <v>12585.910108398872</v>
      </c>
      <c r="I24" s="35">
        <f t="shared" si="26"/>
        <v>20865.910108398872</v>
      </c>
      <c r="J24" s="35">
        <f t="shared" si="27"/>
        <v>335513.66281837068</v>
      </c>
      <c r="K24" s="35">
        <f t="shared" si="28"/>
        <v>428473.87427288201</v>
      </c>
      <c r="L24" s="35">
        <f t="shared" si="29"/>
        <v>92960.211454511329</v>
      </c>
      <c r="N24" s="45">
        <f t="shared" si="18"/>
        <v>0</v>
      </c>
      <c r="O24" s="45">
        <f t="shared" si="18"/>
        <v>0</v>
      </c>
      <c r="P24" s="45">
        <f t="shared" si="18"/>
        <v>0</v>
      </c>
      <c r="Q24" s="45">
        <f t="shared" si="18"/>
        <v>0</v>
      </c>
      <c r="R24" s="45">
        <f t="shared" si="18"/>
        <v>0</v>
      </c>
      <c r="S24" s="45">
        <f t="shared" si="18"/>
        <v>0</v>
      </c>
      <c r="T24" s="45">
        <f t="shared" si="18"/>
        <v>0</v>
      </c>
      <c r="U24" s="45">
        <f t="shared" si="18"/>
        <v>0</v>
      </c>
      <c r="V24" s="45">
        <f t="shared" si="18"/>
        <v>0</v>
      </c>
      <c r="W24" s="45">
        <f t="shared" si="18"/>
        <v>0</v>
      </c>
      <c r="X24" s="45">
        <f t="shared" si="18"/>
        <v>0</v>
      </c>
      <c r="Y24" s="45">
        <f t="shared" si="18"/>
        <v>0</v>
      </c>
      <c r="Z24" s="45">
        <f t="shared" ref="Z24:AO45" si="30">IF(Z$4-$A24&lt;0,0,($I24*(1+Z$3)^((Z$4-$A24)))-$I24)</f>
        <v>0</v>
      </c>
      <c r="AA24" s="45">
        <f t="shared" si="30"/>
        <v>0</v>
      </c>
      <c r="AB24" s="45">
        <f t="shared" si="30"/>
        <v>0</v>
      </c>
      <c r="AC24" s="45">
        <f t="shared" si="30"/>
        <v>0</v>
      </c>
      <c r="AD24" s="45">
        <f t="shared" si="30"/>
        <v>0</v>
      </c>
      <c r="AE24" s="45">
        <f t="shared" si="30"/>
        <v>0</v>
      </c>
      <c r="AF24" s="45">
        <f t="shared" si="30"/>
        <v>0</v>
      </c>
      <c r="AG24" s="45">
        <f t="shared" si="30"/>
        <v>418.742335701103</v>
      </c>
      <c r="AH24" s="45">
        <f t="shared" si="30"/>
        <v>649.88310072155582</v>
      </c>
      <c r="AI24" s="45">
        <f t="shared" si="30"/>
        <v>712.31983142440731</v>
      </c>
      <c r="AJ24" s="45">
        <f t="shared" si="30"/>
        <v>624.69126595844136</v>
      </c>
      <c r="AK24" s="45">
        <f t="shared" si="30"/>
        <v>404.90890600056446</v>
      </c>
      <c r="AL24" s="45">
        <f t="shared" si="30"/>
        <v>69.87872400114793</v>
      </c>
      <c r="AM24" s="45">
        <f t="shared" si="30"/>
        <v>-364.64561215912909</v>
      </c>
      <c r="AN24" s="45">
        <f t="shared" si="30"/>
        <v>-884.12040815477667</v>
      </c>
      <c r="AO24" s="45">
        <f t="shared" si="30"/>
        <v>-1475.2108468926272</v>
      </c>
      <c r="AP24" s="45">
        <f t="shared" si="19"/>
        <v>-2125.7525847331817</v>
      </c>
      <c r="AQ24" s="45">
        <f t="shared" si="19"/>
        <v>-2824.6910563979218</v>
      </c>
      <c r="AR24" s="45">
        <f t="shared" si="19"/>
        <v>-3562.0088533242524</v>
      </c>
      <c r="AS24" s="45">
        <f t="shared" si="20"/>
        <v>-4328.6483481528921</v>
      </c>
      <c r="AT24" s="45">
        <f t="shared" si="20"/>
        <v>-5116.433905369764</v>
      </c>
      <c r="AU24" s="45">
        <f t="shared" si="20"/>
        <v>-5917.9973360036292</v>
      </c>
      <c r="AV24" s="45">
        <f t="shared" si="20"/>
        <v>-6726.7078391876294</v>
      </c>
      <c r="AW24" s="45">
        <f t="shared" si="20"/>
        <v>-7536.607867526438</v>
      </c>
      <c r="AX24" s="45">
        <f t="shared" si="20"/>
        <v>-8342.3552821082449</v>
      </c>
      <c r="AY24" s="45">
        <f t="shared" si="20"/>
        <v>-9139.1719926103506</v>
      </c>
      <c r="AZ24" s="45">
        <f t="shared" si="20"/>
        <v>-9922.7986297549232</v>
      </c>
    </row>
    <row r="25" spans="1:52" x14ac:dyDescent="0.25">
      <c r="A25">
        <f>Feuil1!D25</f>
        <v>19</v>
      </c>
      <c r="B25" s="35">
        <f t="shared" si="21"/>
        <v>11825.878929931543</v>
      </c>
      <c r="C25" s="35">
        <f t="shared" si="22"/>
        <v>249919.82542650861</v>
      </c>
      <c r="D25" s="35">
        <f t="shared" si="23"/>
        <v>437043.35175833968</v>
      </c>
      <c r="E25" s="35">
        <f t="shared" si="24"/>
        <v>187123.52633183106</v>
      </c>
      <c r="G25" s="35">
        <f t="shared" si="9"/>
        <v>8280</v>
      </c>
      <c r="H25" s="35">
        <f t="shared" si="25"/>
        <v>13420.546512734827</v>
      </c>
      <c r="I25" s="35">
        <f t="shared" si="26"/>
        <v>21700.546512734829</v>
      </c>
      <c r="J25" s="35">
        <f t="shared" si="27"/>
        <v>357214.20933110552</v>
      </c>
      <c r="K25" s="35">
        <f t="shared" si="28"/>
        <v>437043.35175833968</v>
      </c>
      <c r="L25" s="35">
        <f t="shared" si="29"/>
        <v>79829.142427234154</v>
      </c>
      <c r="N25" s="45">
        <f t="shared" si="18"/>
        <v>0</v>
      </c>
      <c r="O25" s="45">
        <f t="shared" si="18"/>
        <v>0</v>
      </c>
      <c r="P25" s="45">
        <f t="shared" si="18"/>
        <v>0</v>
      </c>
      <c r="Q25" s="45">
        <f t="shared" si="18"/>
        <v>0</v>
      </c>
      <c r="R25" s="45">
        <f t="shared" si="18"/>
        <v>0</v>
      </c>
      <c r="S25" s="45">
        <f t="shared" si="18"/>
        <v>0</v>
      </c>
      <c r="T25" s="45">
        <f t="shared" si="18"/>
        <v>0</v>
      </c>
      <c r="U25" s="45">
        <f t="shared" si="18"/>
        <v>0</v>
      </c>
      <c r="V25" s="45">
        <f t="shared" si="18"/>
        <v>0</v>
      </c>
      <c r="W25" s="45">
        <f t="shared" si="18"/>
        <v>0</v>
      </c>
      <c r="X25" s="45">
        <f t="shared" si="18"/>
        <v>0</v>
      </c>
      <c r="Y25" s="45">
        <f t="shared" si="18"/>
        <v>0</v>
      </c>
      <c r="Z25" s="45">
        <f t="shared" si="12"/>
        <v>0</v>
      </c>
      <c r="AA25" s="45">
        <f t="shared" si="12"/>
        <v>0</v>
      </c>
      <c r="AB25" s="45">
        <f t="shared" si="30"/>
        <v>0</v>
      </c>
      <c r="AC25" s="45">
        <f t="shared" si="30"/>
        <v>0</v>
      </c>
      <c r="AD25" s="45">
        <f t="shared" si="30"/>
        <v>0</v>
      </c>
      <c r="AE25" s="45">
        <f t="shared" si="19"/>
        <v>0</v>
      </c>
      <c r="AF25" s="45">
        <f t="shared" si="19"/>
        <v>0</v>
      </c>
      <c r="AG25" s="45">
        <f t="shared" si="19"/>
        <v>0</v>
      </c>
      <c r="AH25" s="45">
        <f t="shared" si="19"/>
        <v>335.34807188819104</v>
      </c>
      <c r="AI25" s="45">
        <f t="shared" si="19"/>
        <v>491.10690503045771</v>
      </c>
      <c r="AJ25" s="45">
        <f t="shared" si="19"/>
        <v>485.45809018886939</v>
      </c>
      <c r="AK25" s="45">
        <f t="shared" si="19"/>
        <v>336.23549728295984</v>
      </c>
      <c r="AL25" s="45">
        <f t="shared" si="19"/>
        <v>60.544681343148113</v>
      </c>
      <c r="AM25" s="45">
        <f t="shared" si="19"/>
        <v>-325.46399829471193</v>
      </c>
      <c r="AN25" s="45">
        <f t="shared" si="19"/>
        <v>-806.71483289900789</v>
      </c>
      <c r="AO25" s="45">
        <f t="shared" si="19"/>
        <v>-1369.2526829705275</v>
      </c>
      <c r="AP25" s="45">
        <f t="shared" si="19"/>
        <v>-2000.2398822722316</v>
      </c>
      <c r="AQ25" s="45">
        <f t="shared" si="19"/>
        <v>-2687.9216931861483</v>
      </c>
      <c r="AR25" s="45">
        <f t="shared" si="19"/>
        <v>-3421.5727517291816</v>
      </c>
      <c r="AS25" s="45">
        <f t="shared" si="20"/>
        <v>-4191.4333303184358</v>
      </c>
      <c r="AT25" s="45">
        <f t="shared" si="20"/>
        <v>-4988.6410814184856</v>
      </c>
      <c r="AU25" s="45">
        <f t="shared" si="20"/>
        <v>-5805.162929228276</v>
      </c>
      <c r="AV25" s="45">
        <f t="shared" si="20"/>
        <v>-6633.7291731756122</v>
      </c>
      <c r="AW25" s="45">
        <f t="shared" si="20"/>
        <v>-7467.7718487346519</v>
      </c>
      <c r="AX25" s="45">
        <f t="shared" si="20"/>
        <v>-8301.3681936713765</v>
      </c>
      <c r="AY25" s="45">
        <f t="shared" si="20"/>
        <v>-9129.1897822874598</v>
      </c>
      <c r="AZ25" s="45">
        <f t="shared" si="20"/>
        <v>-9946.4571505217009</v>
      </c>
    </row>
    <row r="26" spans="1:52" x14ac:dyDescent="0.25">
      <c r="A26">
        <f>Feuil1!D26</f>
        <v>20</v>
      </c>
      <c r="B26" s="35">
        <f t="shared" si="21"/>
        <v>12062.396508530173</v>
      </c>
      <c r="C26" s="35">
        <f t="shared" si="22"/>
        <v>261982.22193503877</v>
      </c>
      <c r="D26" s="35">
        <f t="shared" si="23"/>
        <v>445784.2187935065</v>
      </c>
      <c r="E26" s="35">
        <f t="shared" si="24"/>
        <v>183801.99685846773</v>
      </c>
      <c r="G26" s="35">
        <f t="shared" si="9"/>
        <v>8280</v>
      </c>
      <c r="H26" s="35">
        <f t="shared" si="25"/>
        <v>14288.568373244221</v>
      </c>
      <c r="I26" s="35">
        <f t="shared" si="26"/>
        <v>22568.568373244219</v>
      </c>
      <c r="J26" s="35">
        <f t="shared" si="27"/>
        <v>379782.77770434972</v>
      </c>
      <c r="K26" s="35">
        <f t="shared" si="28"/>
        <v>445784.2187935065</v>
      </c>
      <c r="L26" s="35">
        <f t="shared" si="29"/>
        <v>66001.441089156782</v>
      </c>
      <c r="N26" s="45">
        <f t="shared" si="18"/>
        <v>0</v>
      </c>
      <c r="O26" s="45">
        <f t="shared" si="18"/>
        <v>0</v>
      </c>
      <c r="P26" s="45">
        <f t="shared" si="18"/>
        <v>0</v>
      </c>
      <c r="Q26" s="45">
        <f t="shared" si="18"/>
        <v>0</v>
      </c>
      <c r="R26" s="45">
        <f t="shared" si="18"/>
        <v>0</v>
      </c>
      <c r="S26" s="45">
        <f t="shared" si="18"/>
        <v>0</v>
      </c>
      <c r="T26" s="45">
        <f t="shared" si="18"/>
        <v>0</v>
      </c>
      <c r="U26" s="45">
        <f t="shared" si="18"/>
        <v>0</v>
      </c>
      <c r="V26" s="45">
        <f t="shared" si="18"/>
        <v>0</v>
      </c>
      <c r="W26" s="45">
        <f t="shared" si="18"/>
        <v>0</v>
      </c>
      <c r="X26" s="45">
        <f t="shared" si="18"/>
        <v>0</v>
      </c>
      <c r="Y26" s="45">
        <f t="shared" si="18"/>
        <v>0</v>
      </c>
      <c r="Z26" s="45">
        <f t="shared" ref="Z26:AO45" si="31">IF(Z$4-$A26&lt;0,0,($I26*(1+Z$3)^((Z$4-$A26)))-$I26)</f>
        <v>0</v>
      </c>
      <c r="AA26" s="45">
        <f t="shared" si="31"/>
        <v>0</v>
      </c>
      <c r="AB26" s="45">
        <f t="shared" si="30"/>
        <v>0</v>
      </c>
      <c r="AC26" s="45">
        <f t="shared" si="30"/>
        <v>0</v>
      </c>
      <c r="AD26" s="45">
        <f t="shared" si="30"/>
        <v>0</v>
      </c>
      <c r="AE26" s="45">
        <f t="shared" si="19"/>
        <v>0</v>
      </c>
      <c r="AF26" s="45">
        <f t="shared" si="19"/>
        <v>0</v>
      </c>
      <c r="AG26" s="45">
        <f t="shared" si="19"/>
        <v>0</v>
      </c>
      <c r="AH26" s="45">
        <f t="shared" si="19"/>
        <v>0</v>
      </c>
      <c r="AI26" s="45">
        <f t="shared" si="19"/>
        <v>253.94685565072359</v>
      </c>
      <c r="AJ26" s="45">
        <f t="shared" si="19"/>
        <v>335.34165080328239</v>
      </c>
      <c r="AK26" s="45">
        <f t="shared" si="19"/>
        <v>261.75898877694635</v>
      </c>
      <c r="AL26" s="45">
        <f t="shared" si="19"/>
        <v>50.359136385814054</v>
      </c>
      <c r="AM26" s="45">
        <f t="shared" si="19"/>
        <v>-282.42340970183795</v>
      </c>
      <c r="AN26" s="45">
        <f t="shared" si="19"/>
        <v>-721.0657814229271</v>
      </c>
      <c r="AO26" s="45">
        <f t="shared" si="19"/>
        <v>-1251.0540733446251</v>
      </c>
      <c r="AP26" s="45">
        <f t="shared" si="19"/>
        <v>-1858.9195432308989</v>
      </c>
      <c r="AQ26" s="45">
        <f t="shared" si="19"/>
        <v>-2532.2337171985309</v>
      </c>
      <c r="AR26" s="45">
        <f t="shared" si="19"/>
        <v>-3259.5769018818246</v>
      </c>
      <c r="AS26" s="45">
        <f t="shared" si="20"/>
        <v>-4030.4906141057218</v>
      </c>
      <c r="AT26" s="45">
        <f t="shared" si="20"/>
        <v>-4835.4209628214558</v>
      </c>
      <c r="AU26" s="45">
        <f t="shared" si="20"/>
        <v>-5665.6587085979081</v>
      </c>
      <c r="AV26" s="45">
        <f t="shared" si="20"/>
        <v>-6513.278943092655</v>
      </c>
      <c r="AW26" s="45">
        <f t="shared" si="20"/>
        <v>-7371.0830904026971</v>
      </c>
      <c r="AX26" s="45">
        <f t="shared" si="20"/>
        <v>-8232.5446071201659</v>
      </c>
      <c r="AY26" s="45">
        <f t="shared" si="20"/>
        <v>-9091.7593506750654</v>
      </c>
      <c r="AZ26" s="45">
        <f t="shared" si="20"/>
        <v>-9943.4007502591594</v>
      </c>
    </row>
    <row r="27" spans="1:52" x14ac:dyDescent="0.25">
      <c r="A27">
        <f>Feuil1!D27</f>
        <v>21</v>
      </c>
      <c r="B27" s="35">
        <f t="shared" si="21"/>
        <v>12303.644438700778</v>
      </c>
      <c r="C27" s="35">
        <f t="shared" si="22"/>
        <v>274285.86637373955</v>
      </c>
      <c r="D27" s="35">
        <f t="shared" si="23"/>
        <v>454699.90316937666</v>
      </c>
      <c r="E27" s="35">
        <f t="shared" si="24"/>
        <v>180414.0367956371</v>
      </c>
      <c r="G27" s="35">
        <f t="shared" si="9"/>
        <v>8280</v>
      </c>
      <c r="H27" s="35">
        <f t="shared" si="25"/>
        <v>15191.31110817399</v>
      </c>
      <c r="I27" s="35">
        <f t="shared" si="26"/>
        <v>23471.311108173992</v>
      </c>
      <c r="J27" s="35">
        <f t="shared" si="27"/>
        <v>403254.0888125237</v>
      </c>
      <c r="K27" s="35">
        <f t="shared" si="28"/>
        <v>454699.90316937666</v>
      </c>
      <c r="L27" s="35">
        <f t="shared" si="29"/>
        <v>51445.814356852963</v>
      </c>
      <c r="N27" s="45">
        <f t="shared" si="18"/>
        <v>0</v>
      </c>
      <c r="O27" s="45">
        <f t="shared" si="18"/>
        <v>0</v>
      </c>
      <c r="P27" s="45">
        <f t="shared" si="18"/>
        <v>0</v>
      </c>
      <c r="Q27" s="45">
        <f t="shared" si="18"/>
        <v>0</v>
      </c>
      <c r="R27" s="45">
        <f t="shared" si="18"/>
        <v>0</v>
      </c>
      <c r="S27" s="45">
        <f t="shared" si="18"/>
        <v>0</v>
      </c>
      <c r="T27" s="45">
        <f t="shared" si="18"/>
        <v>0</v>
      </c>
      <c r="U27" s="45">
        <f t="shared" si="18"/>
        <v>0</v>
      </c>
      <c r="V27" s="45">
        <f t="shared" si="18"/>
        <v>0</v>
      </c>
      <c r="W27" s="45">
        <f t="shared" si="18"/>
        <v>0</v>
      </c>
      <c r="X27" s="45">
        <f t="shared" si="18"/>
        <v>0</v>
      </c>
      <c r="Y27" s="45">
        <f t="shared" si="18"/>
        <v>0</v>
      </c>
      <c r="Z27" s="45">
        <f t="shared" si="31"/>
        <v>0</v>
      </c>
      <c r="AA27" s="45">
        <f t="shared" si="31"/>
        <v>0</v>
      </c>
      <c r="AB27" s="45">
        <f t="shared" si="30"/>
        <v>0</v>
      </c>
      <c r="AC27" s="45">
        <f t="shared" si="30"/>
        <v>0</v>
      </c>
      <c r="AD27" s="45">
        <f t="shared" si="30"/>
        <v>0</v>
      </c>
      <c r="AE27" s="45">
        <f t="shared" si="19"/>
        <v>0</v>
      </c>
      <c r="AF27" s="45">
        <f t="shared" si="19"/>
        <v>0</v>
      </c>
      <c r="AG27" s="45">
        <f t="shared" si="19"/>
        <v>0</v>
      </c>
      <c r="AH27" s="45">
        <f t="shared" si="19"/>
        <v>0</v>
      </c>
      <c r="AI27" s="45">
        <f t="shared" si="19"/>
        <v>0</v>
      </c>
      <c r="AJ27" s="45">
        <f t="shared" si="19"/>
        <v>173.73466633796124</v>
      </c>
      <c r="AK27" s="45">
        <f t="shared" si="19"/>
        <v>181.13720393016411</v>
      </c>
      <c r="AL27" s="45">
        <f t="shared" si="19"/>
        <v>39.269180425166269</v>
      </c>
      <c r="AM27" s="45">
        <f t="shared" si="19"/>
        <v>-235.2718086534187</v>
      </c>
      <c r="AN27" s="45">
        <f t="shared" si="19"/>
        <v>-626.60857521145226</v>
      </c>
      <c r="AO27" s="45">
        <f t="shared" si="19"/>
        <v>-1119.7372372998798</v>
      </c>
      <c r="AP27" s="45">
        <f t="shared" si="19"/>
        <v>-1700.6065852667198</v>
      </c>
      <c r="AQ27" s="45">
        <f t="shared" si="19"/>
        <v>-2356.1463027188292</v>
      </c>
      <c r="AR27" s="45">
        <f t="shared" si="19"/>
        <v>-3074.2605671575366</v>
      </c>
      <c r="AS27" s="45">
        <f t="shared" si="20"/>
        <v>-3843.7992277329031</v>
      </c>
      <c r="AT27" s="45">
        <f t="shared" si="20"/>
        <v>-4654.5150000228241</v>
      </c>
      <c r="AU27" s="45">
        <f t="shared" si="20"/>
        <v>-5497.0134996751403</v>
      </c>
      <c r="AV27" s="45">
        <f t="shared" si="20"/>
        <v>-6362.6999876864975</v>
      </c>
      <c r="AW27" s="45">
        <f t="shared" si="20"/>
        <v>-7243.7262292835148</v>
      </c>
      <c r="AX27" s="45">
        <f t="shared" si="20"/>
        <v>-8132.9394163463312</v>
      </c>
      <c r="AY27" s="45">
        <f t="shared" si="20"/>
        <v>-9023.8345688348672</v>
      </c>
      <c r="AZ27" s="45">
        <f t="shared" si="20"/>
        <v>-9910.5108967266897</v>
      </c>
    </row>
    <row r="28" spans="1:52" x14ac:dyDescent="0.25">
      <c r="A28">
        <f>Feuil1!D28</f>
        <v>22</v>
      </c>
      <c r="B28" s="35">
        <f t="shared" si="21"/>
        <v>12549.717327474793</v>
      </c>
      <c r="C28" s="35">
        <f t="shared" si="22"/>
        <v>286835.58370121435</v>
      </c>
      <c r="D28" s="35">
        <f t="shared" si="23"/>
        <v>463793.90123276418</v>
      </c>
      <c r="E28" s="35">
        <f t="shared" si="24"/>
        <v>176958.31753154984</v>
      </c>
      <c r="G28" s="35">
        <f t="shared" si="9"/>
        <v>8280</v>
      </c>
      <c r="H28" s="35">
        <f t="shared" si="25"/>
        <v>16130.163552500948</v>
      </c>
      <c r="I28" s="35">
        <f t="shared" si="26"/>
        <v>24410.163552500948</v>
      </c>
      <c r="J28" s="35">
        <f t="shared" si="27"/>
        <v>427664.25236502464</v>
      </c>
      <c r="K28" s="35">
        <f t="shared" si="28"/>
        <v>463793.90123276418</v>
      </c>
      <c r="L28" s="35">
        <f t="shared" si="29"/>
        <v>36129.648867739539</v>
      </c>
      <c r="N28" s="45">
        <f t="shared" si="18"/>
        <v>0</v>
      </c>
      <c r="O28" s="45">
        <f t="shared" si="18"/>
        <v>0</v>
      </c>
      <c r="P28" s="45">
        <f t="shared" si="18"/>
        <v>0</v>
      </c>
      <c r="Q28" s="45">
        <f t="shared" si="18"/>
        <v>0</v>
      </c>
      <c r="R28" s="45">
        <f t="shared" si="18"/>
        <v>0</v>
      </c>
      <c r="S28" s="45">
        <f t="shared" si="18"/>
        <v>0</v>
      </c>
      <c r="T28" s="45">
        <f t="shared" si="18"/>
        <v>0</v>
      </c>
      <c r="U28" s="45">
        <f t="shared" si="18"/>
        <v>0</v>
      </c>
      <c r="V28" s="45">
        <f t="shared" si="18"/>
        <v>0</v>
      </c>
      <c r="W28" s="45">
        <f t="shared" si="18"/>
        <v>0</v>
      </c>
      <c r="X28" s="45">
        <f t="shared" si="18"/>
        <v>0</v>
      </c>
      <c r="Y28" s="45">
        <f t="shared" si="18"/>
        <v>0</v>
      </c>
      <c r="Z28" s="45">
        <f t="shared" si="31"/>
        <v>0</v>
      </c>
      <c r="AA28" s="45">
        <f t="shared" si="31"/>
        <v>0</v>
      </c>
      <c r="AB28" s="45">
        <f t="shared" si="30"/>
        <v>0</v>
      </c>
      <c r="AC28" s="45">
        <f t="shared" si="30"/>
        <v>0</v>
      </c>
      <c r="AD28" s="45">
        <f t="shared" si="30"/>
        <v>0</v>
      </c>
      <c r="AE28" s="45">
        <f t="shared" si="19"/>
        <v>0</v>
      </c>
      <c r="AF28" s="45">
        <f t="shared" si="19"/>
        <v>0</v>
      </c>
      <c r="AG28" s="45">
        <f t="shared" si="19"/>
        <v>0</v>
      </c>
      <c r="AH28" s="45">
        <f t="shared" si="19"/>
        <v>0</v>
      </c>
      <c r="AI28" s="45">
        <f t="shared" si="19"/>
        <v>0</v>
      </c>
      <c r="AJ28" s="45">
        <f t="shared" si="19"/>
        <v>0</v>
      </c>
      <c r="AK28" s="45">
        <f t="shared" si="19"/>
        <v>94.010316131283616</v>
      </c>
      <c r="AL28" s="45">
        <f t="shared" si="19"/>
        <v>27.21904538457602</v>
      </c>
      <c r="AM28" s="45">
        <f t="shared" si="19"/>
        <v>-183.74291258758603</v>
      </c>
      <c r="AN28" s="45">
        <f t="shared" si="19"/>
        <v>-522.74522511221585</v>
      </c>
      <c r="AO28" s="45">
        <f t="shared" si="19"/>
        <v>-974.37045407693222</v>
      </c>
      <c r="AP28" s="45">
        <f t="shared" si="19"/>
        <v>-1524.0403104280813</v>
      </c>
      <c r="AQ28" s="45">
        <f t="shared" si="19"/>
        <v>-2158.0804037997405</v>
      </c>
      <c r="AR28" s="45">
        <f t="shared" si="19"/>
        <v>-2863.7419597514054</v>
      </c>
      <c r="AS28" s="45">
        <f t="shared" si="20"/>
        <v>-3629.1943699248732</v>
      </c>
      <c r="AT28" s="45">
        <f t="shared" si="20"/>
        <v>-4443.4984376762186</v>
      </c>
      <c r="AU28" s="45">
        <f t="shared" si="20"/>
        <v>-5296.5682645474481</v>
      </c>
      <c r="AV28" s="45">
        <f t="shared" si="20"/>
        <v>-6179.1266256689742</v>
      </c>
      <c r="AW28" s="45">
        <f t="shared" si="20"/>
        <v>-7082.6579750546371</v>
      </c>
      <c r="AX28" s="45">
        <f t="shared" si="20"/>
        <v>-7999.3616457273638</v>
      </c>
      <c r="AY28" s="45">
        <f t="shared" si="20"/>
        <v>-8922.1071435096201</v>
      </c>
      <c r="AZ28" s="45">
        <f t="shared" si="20"/>
        <v>-9844.392398699074</v>
      </c>
    </row>
    <row r="29" spans="1:52" x14ac:dyDescent="0.25">
      <c r="A29">
        <f>Feuil1!D29</f>
        <v>23</v>
      </c>
      <c r="B29" s="35">
        <f t="shared" si="21"/>
        <v>12800.711674024289</v>
      </c>
      <c r="C29" s="35">
        <f t="shared" si="22"/>
        <v>299636.29537523864</v>
      </c>
      <c r="D29" s="35">
        <f t="shared" si="23"/>
        <v>473069.77925741946</v>
      </c>
      <c r="E29" s="35">
        <f t="shared" si="24"/>
        <v>173433.48388218082</v>
      </c>
      <c r="G29" s="35">
        <f t="shared" si="9"/>
        <v>8280</v>
      </c>
      <c r="H29" s="35">
        <f t="shared" si="25"/>
        <v>17106.570094600986</v>
      </c>
      <c r="I29" s="35">
        <f t="shared" si="26"/>
        <v>25386.570094600986</v>
      </c>
      <c r="J29" s="35">
        <f t="shared" si="27"/>
        <v>453050.8224596256</v>
      </c>
      <c r="K29" s="35">
        <f t="shared" si="28"/>
        <v>473069.77925741946</v>
      </c>
      <c r="L29" s="35">
        <f t="shared" si="29"/>
        <v>20018.956797793857</v>
      </c>
      <c r="N29" s="45">
        <f t="shared" si="18"/>
        <v>0</v>
      </c>
      <c r="O29" s="45">
        <f t="shared" si="18"/>
        <v>0</v>
      </c>
      <c r="P29" s="45">
        <f t="shared" si="18"/>
        <v>0</v>
      </c>
      <c r="Q29" s="45">
        <f t="shared" si="18"/>
        <v>0</v>
      </c>
      <c r="R29" s="45">
        <f t="shared" si="18"/>
        <v>0</v>
      </c>
      <c r="S29" s="45">
        <f t="shared" si="18"/>
        <v>0</v>
      </c>
      <c r="T29" s="45">
        <f t="shared" si="18"/>
        <v>0</v>
      </c>
      <c r="U29" s="45">
        <f t="shared" si="18"/>
        <v>0</v>
      </c>
      <c r="V29" s="45">
        <f t="shared" si="18"/>
        <v>0</v>
      </c>
      <c r="W29" s="45">
        <f t="shared" si="18"/>
        <v>0</v>
      </c>
      <c r="X29" s="45">
        <f t="shared" si="18"/>
        <v>0</v>
      </c>
      <c r="Y29" s="45">
        <f t="shared" si="18"/>
        <v>0</v>
      </c>
      <c r="Z29" s="45">
        <f t="shared" si="31"/>
        <v>0</v>
      </c>
      <c r="AA29" s="45">
        <f t="shared" si="31"/>
        <v>0</v>
      </c>
      <c r="AB29" s="45">
        <f t="shared" si="30"/>
        <v>0</v>
      </c>
      <c r="AC29" s="45">
        <f t="shared" si="30"/>
        <v>0</v>
      </c>
      <c r="AD29" s="45">
        <f t="shared" si="30"/>
        <v>0</v>
      </c>
      <c r="AE29" s="45">
        <f t="shared" si="19"/>
        <v>0</v>
      </c>
      <c r="AF29" s="45">
        <f t="shared" si="19"/>
        <v>0</v>
      </c>
      <c r="AG29" s="45">
        <f t="shared" si="19"/>
        <v>0</v>
      </c>
      <c r="AH29" s="45">
        <f t="shared" si="19"/>
        <v>0</v>
      </c>
      <c r="AI29" s="45">
        <f t="shared" si="19"/>
        <v>0</v>
      </c>
      <c r="AJ29" s="45">
        <f t="shared" si="19"/>
        <v>0</v>
      </c>
      <c r="AK29" s="45">
        <f t="shared" si="19"/>
        <v>0</v>
      </c>
      <c r="AL29" s="45">
        <f t="shared" si="19"/>
        <v>14.149960149337858</v>
      </c>
      <c r="AM29" s="45">
        <f t="shared" si="19"/>
        <v>-127.55544686237408</v>
      </c>
      <c r="AN29" s="45">
        <f t="shared" si="19"/>
        <v>-408.84260945041751</v>
      </c>
      <c r="AO29" s="45">
        <f t="shared" si="19"/>
        <v>-813.96499193133423</v>
      </c>
      <c r="AP29" s="45">
        <f t="shared" si="19"/>
        <v>-1327.8798257477683</v>
      </c>
      <c r="AQ29" s="45">
        <f t="shared" si="19"/>
        <v>-1936.3527262389107</v>
      </c>
      <c r="AR29" s="45">
        <f t="shared" si="19"/>
        <v>-2626.0105461041894</v>
      </c>
      <c r="AS29" s="45">
        <f t="shared" si="20"/>
        <v>-3384.3579549402348</v>
      </c>
      <c r="AT29" s="45">
        <f t="shared" si="20"/>
        <v>-4199.7690304781827</v>
      </c>
      <c r="AU29" s="45">
        <f t="shared" si="20"/>
        <v>-5061.462944993189</v>
      </c>
      <c r="AV29" s="45">
        <f t="shared" si="20"/>
        <v>-5959.4696077883236</v>
      </c>
      <c r="AW29" s="45">
        <f t="shared" si="20"/>
        <v>-6884.5901772442703</v>
      </c>
      <c r="AX29" s="45">
        <f t="shared" si="20"/>
        <v>-7828.3556612621942</v>
      </c>
      <c r="AY29" s="45">
        <f t="shared" si="20"/>
        <v>-8782.9860240591879</v>
      </c>
      <c r="AZ29" s="45">
        <f t="shared" si="20"/>
        <v>-9741.3510812103705</v>
      </c>
    </row>
    <row r="30" spans="1:52" x14ac:dyDescent="0.25">
      <c r="A30">
        <f>Feuil1!D30</f>
        <v>24</v>
      </c>
      <c r="B30" s="35">
        <f t="shared" si="21"/>
        <v>13056.725907504775</v>
      </c>
      <c r="C30" s="35">
        <f t="shared" si="22"/>
        <v>312693.02128274343</v>
      </c>
      <c r="D30" s="35">
        <f t="shared" si="23"/>
        <v>482531.17484256788</v>
      </c>
      <c r="E30" s="35">
        <f t="shared" si="24"/>
        <v>169838.15355982445</v>
      </c>
      <c r="G30" s="35">
        <f t="shared" si="9"/>
        <v>8280</v>
      </c>
      <c r="H30" s="35">
        <f t="shared" si="25"/>
        <v>18122.032898385023</v>
      </c>
      <c r="I30" s="35">
        <f t="shared" si="26"/>
        <v>26402.032898385023</v>
      </c>
      <c r="J30" s="35">
        <f t="shared" si="27"/>
        <v>479452.85535801062</v>
      </c>
      <c r="K30" s="35">
        <f t="shared" si="28"/>
        <v>482531.17484256788</v>
      </c>
      <c r="L30" s="35">
        <f t="shared" si="29"/>
        <v>3078.319484557258</v>
      </c>
      <c r="N30" s="45">
        <f t="shared" si="18"/>
        <v>0</v>
      </c>
      <c r="O30" s="45">
        <f t="shared" si="18"/>
        <v>0</v>
      </c>
      <c r="P30" s="45">
        <f t="shared" si="18"/>
        <v>0</v>
      </c>
      <c r="Q30" s="45">
        <f t="shared" si="18"/>
        <v>0</v>
      </c>
      <c r="R30" s="45">
        <f t="shared" si="18"/>
        <v>0</v>
      </c>
      <c r="S30" s="45">
        <f t="shared" si="18"/>
        <v>0</v>
      </c>
      <c r="T30" s="45">
        <f t="shared" si="18"/>
        <v>0</v>
      </c>
      <c r="U30" s="45">
        <f t="shared" si="18"/>
        <v>0</v>
      </c>
      <c r="V30" s="45">
        <f t="shared" si="18"/>
        <v>0</v>
      </c>
      <c r="W30" s="45">
        <f t="shared" si="18"/>
        <v>0</v>
      </c>
      <c r="X30" s="45">
        <f t="shared" si="18"/>
        <v>0</v>
      </c>
      <c r="Y30" s="45">
        <f t="shared" si="18"/>
        <v>0</v>
      </c>
      <c r="Z30" s="45">
        <f t="shared" si="31"/>
        <v>0</v>
      </c>
      <c r="AA30" s="45">
        <f t="shared" si="31"/>
        <v>0</v>
      </c>
      <c r="AB30" s="45">
        <f t="shared" si="30"/>
        <v>0</v>
      </c>
      <c r="AC30" s="45">
        <f t="shared" si="30"/>
        <v>0</v>
      </c>
      <c r="AD30" s="45">
        <f t="shared" si="30"/>
        <v>0</v>
      </c>
      <c r="AE30" s="45">
        <f t="shared" si="19"/>
        <v>0</v>
      </c>
      <c r="AF30" s="45">
        <f t="shared" si="19"/>
        <v>0</v>
      </c>
      <c r="AG30" s="45">
        <f t="shared" si="19"/>
        <v>0</v>
      </c>
      <c r="AH30" s="45">
        <f t="shared" si="19"/>
        <v>0</v>
      </c>
      <c r="AI30" s="45">
        <f t="shared" si="19"/>
        <v>0</v>
      </c>
      <c r="AJ30" s="45">
        <f t="shared" si="19"/>
        <v>0</v>
      </c>
      <c r="AK30" s="45">
        <f t="shared" si="19"/>
        <v>0</v>
      </c>
      <c r="AL30" s="45">
        <f t="shared" si="19"/>
        <v>0</v>
      </c>
      <c r="AM30" s="45">
        <f t="shared" si="19"/>
        <v>-66.412360057103797</v>
      </c>
      <c r="AN30" s="45">
        <f t="shared" si="19"/>
        <v>-284.23055692761045</v>
      </c>
      <c r="AO30" s="45">
        <f t="shared" si="19"/>
        <v>-637.47187005135856</v>
      </c>
      <c r="AP30" s="45">
        <f t="shared" si="19"/>
        <v>-1110.6993103296372</v>
      </c>
      <c r="AQ30" s="45">
        <f t="shared" si="19"/>
        <v>-1689.1693454044907</v>
      </c>
      <c r="AR30" s="45">
        <f t="shared" si="19"/>
        <v>-2358.9188838058071</v>
      </c>
      <c r="AS30" s="45">
        <f t="shared" si="20"/>
        <v>-3106.8085618545992</v>
      </c>
      <c r="AT30" s="45">
        <f t="shared" si="20"/>
        <v>-3920.5350243392968</v>
      </c>
      <c r="AU30" s="45">
        <f t="shared" si="20"/>
        <v>-4788.6224217383897</v>
      </c>
      <c r="AV30" s="45">
        <f t="shared" si="20"/>
        <v>-5700.4000269573444</v>
      </c>
      <c r="AW30" s="45">
        <f t="shared" si="20"/>
        <v>-6645.9716850593613</v>
      </c>
      <c r="AX30" s="45">
        <f t="shared" si="20"/>
        <v>-7616.181004099526</v>
      </c>
      <c r="AY30" s="45">
        <f t="shared" si="20"/>
        <v>-8602.5752577537241</v>
      </c>
      <c r="AZ30" s="45">
        <f t="shared" si="20"/>
        <v>-9597.3697334643002</v>
      </c>
    </row>
    <row r="31" spans="1:52" x14ac:dyDescent="0.25">
      <c r="A31">
        <f>Feuil1!D31</f>
        <v>25</v>
      </c>
      <c r="B31" s="35">
        <f t="shared" si="21"/>
        <v>13317.860425654872</v>
      </c>
      <c r="C31" s="35">
        <f t="shared" si="22"/>
        <v>326010.88170839829</v>
      </c>
      <c r="D31" s="35">
        <f t="shared" si="23"/>
        <v>492181.79833941924</v>
      </c>
      <c r="E31" s="35">
        <f t="shared" si="24"/>
        <v>166170.91663102095</v>
      </c>
      <c r="G31" s="35">
        <f t="shared" si="9"/>
        <v>8280</v>
      </c>
      <c r="H31" s="35">
        <f t="shared" si="25"/>
        <v>19178.114214320427</v>
      </c>
      <c r="I31" s="35">
        <f t="shared" si="26"/>
        <v>27458.114214320427</v>
      </c>
      <c r="J31" s="35">
        <f t="shared" si="27"/>
        <v>506910.96957233106</v>
      </c>
      <c r="K31" s="35">
        <f t="shared" si="28"/>
        <v>492181.79833941924</v>
      </c>
      <c r="L31" s="35">
        <f t="shared" si="29"/>
        <v>-14729.171232911816</v>
      </c>
      <c r="N31" s="45">
        <f t="shared" si="18"/>
        <v>0</v>
      </c>
      <c r="O31" s="45">
        <f t="shared" si="18"/>
        <v>0</v>
      </c>
      <c r="P31" s="45">
        <f t="shared" si="18"/>
        <v>0</v>
      </c>
      <c r="Q31" s="45">
        <f t="shared" si="18"/>
        <v>0</v>
      </c>
      <c r="R31" s="45">
        <f t="shared" si="18"/>
        <v>0</v>
      </c>
      <c r="S31" s="45">
        <f t="shared" si="18"/>
        <v>0</v>
      </c>
      <c r="T31" s="45">
        <f t="shared" si="18"/>
        <v>0</v>
      </c>
      <c r="U31" s="45">
        <f t="shared" si="18"/>
        <v>0</v>
      </c>
      <c r="V31" s="45">
        <f t="shared" si="18"/>
        <v>0</v>
      </c>
      <c r="W31" s="45">
        <f t="shared" si="18"/>
        <v>0</v>
      </c>
      <c r="X31" s="45">
        <f t="shared" si="18"/>
        <v>0</v>
      </c>
      <c r="Y31" s="45">
        <f t="shared" si="18"/>
        <v>0</v>
      </c>
      <c r="Z31" s="45">
        <f t="shared" si="31"/>
        <v>0</v>
      </c>
      <c r="AA31" s="45">
        <f t="shared" si="31"/>
        <v>0</v>
      </c>
      <c r="AB31" s="45">
        <f t="shared" si="30"/>
        <v>0</v>
      </c>
      <c r="AC31" s="45">
        <f t="shared" si="30"/>
        <v>0</v>
      </c>
      <c r="AD31" s="45">
        <f t="shared" si="30"/>
        <v>0</v>
      </c>
      <c r="AE31" s="45">
        <f t="shared" si="19"/>
        <v>0</v>
      </c>
      <c r="AF31" s="45">
        <f t="shared" si="19"/>
        <v>0</v>
      </c>
      <c r="AG31" s="45">
        <f t="shared" si="19"/>
        <v>0</v>
      </c>
      <c r="AH31" s="45">
        <f t="shared" si="19"/>
        <v>0</v>
      </c>
      <c r="AI31" s="45">
        <f t="shared" si="19"/>
        <v>0</v>
      </c>
      <c r="AJ31" s="45">
        <f t="shared" si="19"/>
        <v>0</v>
      </c>
      <c r="AK31" s="45">
        <f t="shared" si="19"/>
        <v>0</v>
      </c>
      <c r="AL31" s="45">
        <f t="shared" si="19"/>
        <v>0</v>
      </c>
      <c r="AM31" s="45">
        <f t="shared" si="19"/>
        <v>0</v>
      </c>
      <c r="AN31" s="45">
        <f t="shared" si="19"/>
        <v>-148.19982947596509</v>
      </c>
      <c r="AO31" s="45">
        <f t="shared" si="19"/>
        <v>-443.7784444996214</v>
      </c>
      <c r="AP31" s="45">
        <f t="shared" si="19"/>
        <v>-870.98301497986176</v>
      </c>
      <c r="AQ31" s="45">
        <f t="shared" si="19"/>
        <v>-1414.6189496583684</v>
      </c>
      <c r="AR31" s="45">
        <f t="shared" si="19"/>
        <v>-2060.1739621778215</v>
      </c>
      <c r="AS31" s="45">
        <f t="shared" si="20"/>
        <v>-2793.8907514860839</v>
      </c>
      <c r="AT31" s="45">
        <f t="shared" si="20"/>
        <v>-3602.802356194552</v>
      </c>
      <c r="AU31" s="45">
        <f t="shared" si="20"/>
        <v>-4474.7415317792293</v>
      </c>
      <c r="AV31" s="45">
        <f t="shared" si="20"/>
        <v>-5398.3321158912295</v>
      </c>
      <c r="AW31" s="45">
        <f t="shared" si="20"/>
        <v>-6362.968915923022</v>
      </c>
      <c r="AX31" s="45">
        <f t="shared" si="20"/>
        <v>-7358.7907475820866</v>
      </c>
      <c r="AY31" s="45">
        <f t="shared" si="20"/>
        <v>-8376.6501789297981</v>
      </c>
      <c r="AZ31" s="45">
        <f t="shared" si="20"/>
        <v>-9408.082198485914</v>
      </c>
    </row>
    <row r="32" spans="1:52" x14ac:dyDescent="0.25">
      <c r="A32">
        <f>Feuil1!D32</f>
        <v>26</v>
      </c>
      <c r="B32" s="35">
        <f t="shared" si="21"/>
        <v>13584.21763416797</v>
      </c>
      <c r="C32" s="35">
        <f t="shared" si="22"/>
        <v>339595.09934256627</v>
      </c>
      <c r="D32" s="35">
        <f t="shared" si="23"/>
        <v>502025.43430620764</v>
      </c>
      <c r="E32" s="35">
        <f t="shared" si="24"/>
        <v>162430.33496364136</v>
      </c>
      <c r="G32" s="35">
        <f t="shared" si="9"/>
        <v>8280</v>
      </c>
      <c r="H32" s="35">
        <f t="shared" si="25"/>
        <v>20276.438782893241</v>
      </c>
      <c r="I32" s="35">
        <f t="shared" si="26"/>
        <v>28556.438782893241</v>
      </c>
      <c r="J32" s="35">
        <f t="shared" si="27"/>
        <v>535467.4083552243</v>
      </c>
      <c r="K32" s="35">
        <f t="shared" si="28"/>
        <v>502025.43430620764</v>
      </c>
      <c r="L32" s="35">
        <f t="shared" si="29"/>
        <v>-33441.974049016659</v>
      </c>
      <c r="N32" s="45">
        <f t="shared" si="18"/>
        <v>0</v>
      </c>
      <c r="O32" s="45">
        <f t="shared" si="18"/>
        <v>0</v>
      </c>
      <c r="P32" s="45">
        <f t="shared" si="18"/>
        <v>0</v>
      </c>
      <c r="Q32" s="45">
        <f t="shared" si="18"/>
        <v>0</v>
      </c>
      <c r="R32" s="45">
        <f t="shared" si="18"/>
        <v>0</v>
      </c>
      <c r="S32" s="45">
        <f t="shared" si="18"/>
        <v>0</v>
      </c>
      <c r="T32" s="45">
        <f t="shared" si="18"/>
        <v>0</v>
      </c>
      <c r="U32" s="45">
        <f t="shared" si="18"/>
        <v>0</v>
      </c>
      <c r="V32" s="45">
        <f t="shared" si="18"/>
        <v>0</v>
      </c>
      <c r="W32" s="45">
        <f t="shared" si="18"/>
        <v>0</v>
      </c>
      <c r="X32" s="45">
        <f t="shared" si="18"/>
        <v>0</v>
      </c>
      <c r="Y32" s="45">
        <f t="shared" si="18"/>
        <v>0</v>
      </c>
      <c r="Z32" s="45">
        <f t="shared" si="31"/>
        <v>0</v>
      </c>
      <c r="AA32" s="45">
        <f t="shared" si="31"/>
        <v>0</v>
      </c>
      <c r="AB32" s="45">
        <f t="shared" si="30"/>
        <v>0</v>
      </c>
      <c r="AC32" s="45">
        <f t="shared" si="30"/>
        <v>0</v>
      </c>
      <c r="AD32" s="45">
        <f t="shared" si="30"/>
        <v>0</v>
      </c>
      <c r="AE32" s="45">
        <f t="shared" si="19"/>
        <v>0</v>
      </c>
      <c r="AF32" s="45">
        <f t="shared" si="19"/>
        <v>0</v>
      </c>
      <c r="AG32" s="45">
        <f t="shared" si="19"/>
        <v>0</v>
      </c>
      <c r="AH32" s="45">
        <f t="shared" si="19"/>
        <v>0</v>
      </c>
      <c r="AI32" s="45">
        <f t="shared" si="19"/>
        <v>0</v>
      </c>
      <c r="AJ32" s="45">
        <f t="shared" si="19"/>
        <v>0</v>
      </c>
      <c r="AK32" s="45">
        <f t="shared" si="19"/>
        <v>0</v>
      </c>
      <c r="AL32" s="45">
        <f t="shared" si="19"/>
        <v>0</v>
      </c>
      <c r="AM32" s="45">
        <f t="shared" si="19"/>
        <v>0</v>
      </c>
      <c r="AN32" s="45">
        <f t="shared" si="19"/>
        <v>0</v>
      </c>
      <c r="AO32" s="45">
        <f t="shared" si="19"/>
        <v>-231.70480888622478</v>
      </c>
      <c r="AP32" s="45">
        <f t="shared" si="19"/>
        <v>-607.11997968105788</v>
      </c>
      <c r="AQ32" s="45">
        <f t="shared" si="19"/>
        <v>-1110.6656879872935</v>
      </c>
      <c r="AR32" s="45">
        <f t="shared" si="19"/>
        <v>-1727.3280171139813</v>
      </c>
      <c r="AS32" s="45">
        <f t="shared" si="20"/>
        <v>-2442.763712132728</v>
      </c>
      <c r="AT32" s="45">
        <f t="shared" si="20"/>
        <v>-3243.3610228288962</v>
      </c>
      <c r="AU32" s="45">
        <f t="shared" si="20"/>
        <v>-4116.2690819873606</v>
      </c>
      <c r="AV32" s="45">
        <f t="shared" si="20"/>
        <v>-5049.4048569932347</v>
      </c>
      <c r="AW32" s="45">
        <f t="shared" si="20"/>
        <v>-6031.4450427271804</v>
      </c>
      <c r="AX32" s="45">
        <f t="shared" si="20"/>
        <v>-7051.808271914575</v>
      </c>
      <c r="AY32" s="45">
        <f t="shared" si="20"/>
        <v>-8100.631809159393</v>
      </c>
      <c r="AZ32" s="45">
        <f t="shared" si="20"/>
        <v>-9168.7454637699448</v>
      </c>
    </row>
    <row r="33" spans="1:52" x14ac:dyDescent="0.25">
      <c r="A33">
        <f>Feuil1!D33</f>
        <v>27</v>
      </c>
      <c r="B33" s="35">
        <f t="shared" si="21"/>
        <v>13855.90198685133</v>
      </c>
      <c r="C33" s="35">
        <f t="shared" si="22"/>
        <v>353451.00132941763</v>
      </c>
      <c r="D33" s="35">
        <f t="shared" si="23"/>
        <v>512065.94299233181</v>
      </c>
      <c r="E33" s="35">
        <f t="shared" si="24"/>
        <v>158614.94166291418</v>
      </c>
      <c r="G33" s="35">
        <f t="shared" si="9"/>
        <v>8280</v>
      </c>
      <c r="H33" s="35">
        <f t="shared" si="25"/>
        <v>21418.696334208973</v>
      </c>
      <c r="I33" s="35">
        <f t="shared" si="26"/>
        <v>29698.696334208973</v>
      </c>
      <c r="J33" s="35">
        <f t="shared" si="27"/>
        <v>565166.10468943324</v>
      </c>
      <c r="K33" s="35">
        <f t="shared" si="28"/>
        <v>512065.94299233181</v>
      </c>
      <c r="L33" s="35">
        <f t="shared" si="29"/>
        <v>-53100.16169710143</v>
      </c>
      <c r="N33" s="45">
        <f t="shared" si="18"/>
        <v>0</v>
      </c>
      <c r="O33" s="45">
        <f t="shared" si="18"/>
        <v>0</v>
      </c>
      <c r="P33" s="45">
        <f t="shared" si="18"/>
        <v>0</v>
      </c>
      <c r="Q33" s="45">
        <f t="shared" si="18"/>
        <v>0</v>
      </c>
      <c r="R33" s="45">
        <f t="shared" si="18"/>
        <v>0</v>
      </c>
      <c r="S33" s="45">
        <f t="shared" si="18"/>
        <v>0</v>
      </c>
      <c r="T33" s="45">
        <f t="shared" si="18"/>
        <v>0</v>
      </c>
      <c r="U33" s="45">
        <f t="shared" si="18"/>
        <v>0</v>
      </c>
      <c r="V33" s="45">
        <f t="shared" si="18"/>
        <v>0</v>
      </c>
      <c r="W33" s="45">
        <f t="shared" si="18"/>
        <v>0</v>
      </c>
      <c r="X33" s="45">
        <f t="shared" si="18"/>
        <v>0</v>
      </c>
      <c r="Y33" s="45">
        <f t="shared" si="18"/>
        <v>0</v>
      </c>
      <c r="Z33" s="45">
        <f t="shared" si="31"/>
        <v>0</v>
      </c>
      <c r="AA33" s="45">
        <f t="shared" si="31"/>
        <v>0</v>
      </c>
      <c r="AB33" s="45">
        <f t="shared" si="30"/>
        <v>0</v>
      </c>
      <c r="AC33" s="45">
        <f t="shared" si="30"/>
        <v>0</v>
      </c>
      <c r="AD33" s="45">
        <f t="shared" si="30"/>
        <v>0</v>
      </c>
      <c r="AE33" s="45">
        <f t="shared" si="19"/>
        <v>0</v>
      </c>
      <c r="AF33" s="45">
        <f t="shared" si="19"/>
        <v>0</v>
      </c>
      <c r="AG33" s="45">
        <f t="shared" si="19"/>
        <v>0</v>
      </c>
      <c r="AH33" s="45">
        <f t="shared" si="19"/>
        <v>0</v>
      </c>
      <c r="AI33" s="45">
        <f t="shared" si="19"/>
        <v>0</v>
      </c>
      <c r="AJ33" s="45">
        <f t="shared" si="19"/>
        <v>0</v>
      </c>
      <c r="AK33" s="45">
        <f t="shared" si="19"/>
        <v>0</v>
      </c>
      <c r="AL33" s="45">
        <f t="shared" si="19"/>
        <v>0</v>
      </c>
      <c r="AM33" s="45">
        <f t="shared" si="19"/>
        <v>0</v>
      </c>
      <c r="AN33" s="45">
        <f t="shared" si="19"/>
        <v>0</v>
      </c>
      <c r="AO33" s="45">
        <f t="shared" si="19"/>
        <v>0</v>
      </c>
      <c r="AP33" s="45">
        <f t="shared" si="19"/>
        <v>-317.39845341446926</v>
      </c>
      <c r="AQ33" s="45">
        <f t="shared" si="19"/>
        <v>-775.14159925132481</v>
      </c>
      <c r="AR33" s="45">
        <f t="shared" si="19"/>
        <v>-1357.7687890420239</v>
      </c>
      <c r="AS33" s="45">
        <f t="shared" si="20"/>
        <v>-2050.3891929431375</v>
      </c>
      <c r="AT33" s="45">
        <f t="shared" si="20"/>
        <v>-2838.770565986244</v>
      </c>
      <c r="AU33" s="45">
        <f t="shared" si="20"/>
        <v>-3709.3907932158472</v>
      </c>
      <c r="AV33" s="45">
        <f t="shared" si="20"/>
        <v>-4649.4623241975423</v>
      </c>
      <c r="AW33" s="45">
        <f t="shared" si="20"/>
        <v>-5646.9377036075748</v>
      </c>
      <c r="AX33" s="45">
        <f t="shared" si="20"/>
        <v>-6690.5023430527326</v>
      </c>
      <c r="AY33" s="45">
        <f t="shared" si="20"/>
        <v>-7769.5593366194589</v>
      </c>
      <c r="AZ33" s="45">
        <f t="shared" si="20"/>
        <v>-8874.2096016296273</v>
      </c>
    </row>
    <row r="34" spans="1:52" x14ac:dyDescent="0.25">
      <c r="A34">
        <f>Feuil1!D34</f>
        <v>28</v>
      </c>
      <c r="B34" s="35">
        <f t="shared" si="21"/>
        <v>14133.020026588356</v>
      </c>
      <c r="C34" s="35">
        <f t="shared" si="22"/>
        <v>367584.02135600598</v>
      </c>
      <c r="D34" s="35">
        <f t="shared" si="23"/>
        <v>522307.26185217843</v>
      </c>
      <c r="E34" s="35">
        <f t="shared" si="24"/>
        <v>154723.24049617245</v>
      </c>
      <c r="G34" s="35">
        <f t="shared" si="9"/>
        <v>8280</v>
      </c>
      <c r="H34" s="35">
        <f t="shared" si="25"/>
        <v>22606.644187577331</v>
      </c>
      <c r="I34" s="35">
        <f t="shared" si="26"/>
        <v>30886.644187577331</v>
      </c>
      <c r="J34" s="35">
        <f t="shared" si="27"/>
        <v>596052.74887701054</v>
      </c>
      <c r="K34" s="35">
        <f t="shared" si="28"/>
        <v>522307.26185217843</v>
      </c>
      <c r="L34" s="35">
        <f t="shared" si="29"/>
        <v>-73745.487024832109</v>
      </c>
      <c r="N34" s="45">
        <f t="shared" si="18"/>
        <v>0</v>
      </c>
      <c r="O34" s="45">
        <f t="shared" si="18"/>
        <v>0</v>
      </c>
      <c r="P34" s="45">
        <f t="shared" si="18"/>
        <v>0</v>
      </c>
      <c r="Q34" s="45">
        <f t="shared" si="18"/>
        <v>0</v>
      </c>
      <c r="R34" s="45">
        <f t="shared" si="18"/>
        <v>0</v>
      </c>
      <c r="S34" s="45">
        <f t="shared" si="18"/>
        <v>0</v>
      </c>
      <c r="T34" s="45">
        <f t="shared" si="18"/>
        <v>0</v>
      </c>
      <c r="U34" s="45">
        <f t="shared" si="18"/>
        <v>0</v>
      </c>
      <c r="V34" s="45">
        <f t="shared" si="18"/>
        <v>0</v>
      </c>
      <c r="W34" s="45">
        <f t="shared" si="18"/>
        <v>0</v>
      </c>
      <c r="X34" s="45">
        <f t="shared" si="18"/>
        <v>0</v>
      </c>
      <c r="Y34" s="45">
        <f t="shared" si="18"/>
        <v>0</v>
      </c>
      <c r="Z34" s="45">
        <f t="shared" si="31"/>
        <v>0</v>
      </c>
      <c r="AA34" s="45">
        <f t="shared" si="31"/>
        <v>0</v>
      </c>
      <c r="AB34" s="45">
        <f t="shared" si="30"/>
        <v>0</v>
      </c>
      <c r="AC34" s="45">
        <f t="shared" si="30"/>
        <v>0</v>
      </c>
      <c r="AD34" s="45">
        <f t="shared" si="30"/>
        <v>0</v>
      </c>
      <c r="AE34" s="45">
        <f t="shared" si="19"/>
        <v>0</v>
      </c>
      <c r="AF34" s="45">
        <f t="shared" si="19"/>
        <v>0</v>
      </c>
      <c r="AG34" s="45">
        <f t="shared" si="19"/>
        <v>0</v>
      </c>
      <c r="AH34" s="45">
        <f t="shared" si="19"/>
        <v>0</v>
      </c>
      <c r="AI34" s="45">
        <f t="shared" si="19"/>
        <v>0</v>
      </c>
      <c r="AJ34" s="45">
        <f t="shared" si="19"/>
        <v>0</v>
      </c>
      <c r="AK34" s="45">
        <f t="shared" si="19"/>
        <v>0</v>
      </c>
      <c r="AL34" s="45">
        <f t="shared" si="19"/>
        <v>0</v>
      </c>
      <c r="AM34" s="45">
        <f t="shared" si="19"/>
        <v>0</v>
      </c>
      <c r="AN34" s="45">
        <f t="shared" si="19"/>
        <v>0</v>
      </c>
      <c r="AO34" s="45">
        <f t="shared" si="19"/>
        <v>0</v>
      </c>
      <c r="AP34" s="45">
        <f t="shared" si="19"/>
        <v>0</v>
      </c>
      <c r="AQ34" s="45">
        <f t="shared" si="19"/>
        <v>-405.73859919140159</v>
      </c>
      <c r="AR34" s="45">
        <f t="shared" si="19"/>
        <v>-948.7091910547897</v>
      </c>
      <c r="AS34" s="45">
        <f t="shared" si="20"/>
        <v>-1613.5186812520078</v>
      </c>
      <c r="AT34" s="45">
        <f t="shared" si="20"/>
        <v>-2385.3446177299484</v>
      </c>
      <c r="AU34" s="45">
        <f t="shared" si="20"/>
        <v>-3250.011104867579</v>
      </c>
      <c r="AV34" s="45">
        <f t="shared" si="20"/>
        <v>-4194.0326711165326</v>
      </c>
      <c r="AW34" s="45">
        <f t="shared" si="20"/>
        <v>-5204.635131425468</v>
      </c>
      <c r="AX34" s="45">
        <f t="shared" si="20"/>
        <v>-6269.7603743717264</v>
      </c>
      <c r="AY34" s="45">
        <f t="shared" si="20"/>
        <v>-7378.0605332375526</v>
      </c>
      <c r="AZ34" s="45">
        <f t="shared" si="20"/>
        <v>-8518.8853966113238</v>
      </c>
    </row>
    <row r="35" spans="1:52" x14ac:dyDescent="0.25">
      <c r="A35">
        <f>Feuil1!D35</f>
        <v>29</v>
      </c>
      <c r="B35" s="35">
        <f t="shared" si="21"/>
        <v>14415.680427120124</v>
      </c>
      <c r="C35" s="35">
        <f t="shared" si="22"/>
        <v>381999.7017831261</v>
      </c>
      <c r="D35" s="35">
        <f t="shared" si="23"/>
        <v>532753.40708922199</v>
      </c>
      <c r="E35" s="35">
        <f t="shared" si="24"/>
        <v>150753.70530609589</v>
      </c>
      <c r="G35" s="35">
        <f t="shared" si="9"/>
        <v>8280</v>
      </c>
      <c r="H35" s="35">
        <f t="shared" si="25"/>
        <v>23842.109955080421</v>
      </c>
      <c r="I35" s="35">
        <f t="shared" si="26"/>
        <v>32122.109955080421</v>
      </c>
      <c r="J35" s="35">
        <f t="shared" si="27"/>
        <v>628174.85883209098</v>
      </c>
      <c r="K35" s="35">
        <f t="shared" si="28"/>
        <v>532753.40708922199</v>
      </c>
      <c r="L35" s="35">
        <f t="shared" si="29"/>
        <v>-95421.451742868987</v>
      </c>
      <c r="N35" s="45">
        <f t="shared" si="18"/>
        <v>0</v>
      </c>
      <c r="O35" s="45">
        <f t="shared" si="18"/>
        <v>0</v>
      </c>
      <c r="P35" s="45">
        <f t="shared" si="18"/>
        <v>0</v>
      </c>
      <c r="Q35" s="45">
        <f t="shared" si="18"/>
        <v>0</v>
      </c>
      <c r="R35" s="45">
        <f t="shared" si="18"/>
        <v>0</v>
      </c>
      <c r="S35" s="45">
        <f t="shared" si="18"/>
        <v>0</v>
      </c>
      <c r="T35" s="45">
        <f t="shared" si="18"/>
        <v>0</v>
      </c>
      <c r="U35" s="45">
        <f t="shared" si="18"/>
        <v>0</v>
      </c>
      <c r="V35" s="45">
        <f t="shared" si="18"/>
        <v>0</v>
      </c>
      <c r="W35" s="45">
        <f t="shared" si="18"/>
        <v>0</v>
      </c>
      <c r="X35" s="45">
        <f t="shared" si="18"/>
        <v>0</v>
      </c>
      <c r="Y35" s="45">
        <f t="shared" si="18"/>
        <v>0</v>
      </c>
      <c r="Z35" s="45">
        <f t="shared" si="31"/>
        <v>0</v>
      </c>
      <c r="AA35" s="45">
        <f t="shared" si="31"/>
        <v>0</v>
      </c>
      <c r="AB35" s="45">
        <f t="shared" si="30"/>
        <v>0</v>
      </c>
      <c r="AC35" s="45">
        <f t="shared" si="30"/>
        <v>0</v>
      </c>
      <c r="AD35" s="45">
        <f t="shared" si="30"/>
        <v>0</v>
      </c>
      <c r="AE35" s="45">
        <f t="shared" si="19"/>
        <v>0</v>
      </c>
      <c r="AF35" s="45">
        <f t="shared" si="19"/>
        <v>0</v>
      </c>
      <c r="AG35" s="45">
        <f t="shared" si="19"/>
        <v>0</v>
      </c>
      <c r="AH35" s="45">
        <f t="shared" si="19"/>
        <v>0</v>
      </c>
      <c r="AI35" s="45">
        <f t="shared" si="19"/>
        <v>0</v>
      </c>
      <c r="AJ35" s="45">
        <f t="shared" si="19"/>
        <v>0</v>
      </c>
      <c r="AK35" s="45">
        <f t="shared" si="19"/>
        <v>0</v>
      </c>
      <c r="AL35" s="45">
        <f t="shared" si="19"/>
        <v>0</v>
      </c>
      <c r="AM35" s="45">
        <f t="shared" si="19"/>
        <v>0</v>
      </c>
      <c r="AN35" s="45">
        <f t="shared" si="19"/>
        <v>0</v>
      </c>
      <c r="AO35" s="45">
        <f t="shared" si="19"/>
        <v>0</v>
      </c>
      <c r="AP35" s="45">
        <f t="shared" si="19"/>
        <v>0</v>
      </c>
      <c r="AQ35" s="45">
        <f t="shared" si="19"/>
        <v>0</v>
      </c>
      <c r="AR35" s="45">
        <f t="shared" si="19"/>
        <v>-497.17635233903638</v>
      </c>
      <c r="AS35" s="45">
        <f t="shared" si="20"/>
        <v>-1128.679777574027</v>
      </c>
      <c r="AT35" s="45">
        <f t="shared" si="20"/>
        <v>-1879.1344465173315</v>
      </c>
      <c r="AU35" s="45">
        <f t="shared" si="20"/>
        <v>-2733.7337653586328</v>
      </c>
      <c r="AV35" s="45">
        <f t="shared" si="20"/>
        <v>-3678.3056741218679</v>
      </c>
      <c r="AW35" s="45">
        <f t="shared" si="20"/>
        <v>-4699.3505930647261</v>
      </c>
      <c r="AX35" s="45">
        <f t="shared" si="20"/>
        <v>-5784.0597410657319</v>
      </c>
      <c r="AY35" s="45">
        <f t="shared" si="20"/>
        <v>-6920.3199578798958</v>
      </c>
      <c r="AZ35" s="45">
        <f t="shared" si="20"/>
        <v>-8096.7094851564616</v>
      </c>
    </row>
    <row r="36" spans="1:52" x14ac:dyDescent="0.25">
      <c r="A36">
        <f>Feuil1!D36</f>
        <v>30</v>
      </c>
      <c r="B36" s="35">
        <f t="shared" si="21"/>
        <v>14703.994035662527</v>
      </c>
      <c r="C36" s="35">
        <f t="shared" si="22"/>
        <v>396703.6958187886</v>
      </c>
      <c r="D36" s="35">
        <f t="shared" si="23"/>
        <v>543408.47523100639</v>
      </c>
      <c r="E36" s="35">
        <f t="shared" si="24"/>
        <v>146704.77941221779</v>
      </c>
      <c r="G36" s="35">
        <f t="shared" si="9"/>
        <v>8280</v>
      </c>
      <c r="H36" s="35">
        <f t="shared" si="25"/>
        <v>25126.994353283641</v>
      </c>
      <c r="I36" s="35">
        <f t="shared" si="26"/>
        <v>33406.994353283641</v>
      </c>
      <c r="J36" s="35">
        <f t="shared" si="27"/>
        <v>661581.85318537464</v>
      </c>
      <c r="K36" s="35">
        <f t="shared" si="28"/>
        <v>543408.47523100639</v>
      </c>
      <c r="L36" s="35">
        <f t="shared" si="29"/>
        <v>-118173.37795436825</v>
      </c>
      <c r="N36" s="45">
        <f t="shared" si="18"/>
        <v>0</v>
      </c>
      <c r="O36" s="45">
        <f t="shared" si="18"/>
        <v>0</v>
      </c>
      <c r="P36" s="45">
        <f t="shared" si="18"/>
        <v>0</v>
      </c>
      <c r="Q36" s="45">
        <f t="shared" si="18"/>
        <v>0</v>
      </c>
      <c r="R36" s="45">
        <f t="shared" si="18"/>
        <v>0</v>
      </c>
      <c r="S36" s="45">
        <f t="shared" si="18"/>
        <v>0</v>
      </c>
      <c r="T36" s="45">
        <f t="shared" si="18"/>
        <v>0</v>
      </c>
      <c r="U36" s="45">
        <f t="shared" si="18"/>
        <v>0</v>
      </c>
      <c r="V36" s="45">
        <f t="shared" si="18"/>
        <v>0</v>
      </c>
      <c r="W36" s="45">
        <f t="shared" si="18"/>
        <v>0</v>
      </c>
      <c r="X36" s="45">
        <f t="shared" si="18"/>
        <v>0</v>
      </c>
      <c r="Y36" s="45">
        <f t="shared" si="18"/>
        <v>0</v>
      </c>
      <c r="Z36" s="45">
        <f t="shared" si="31"/>
        <v>0</v>
      </c>
      <c r="AA36" s="45">
        <f t="shared" si="31"/>
        <v>0</v>
      </c>
      <c r="AB36" s="45">
        <f t="shared" si="30"/>
        <v>0</v>
      </c>
      <c r="AC36" s="45">
        <f t="shared" si="30"/>
        <v>0</v>
      </c>
      <c r="AD36" s="45">
        <f t="shared" si="30"/>
        <v>0</v>
      </c>
      <c r="AE36" s="45">
        <f t="shared" si="19"/>
        <v>0</v>
      </c>
      <c r="AF36" s="45">
        <f t="shared" si="19"/>
        <v>0</v>
      </c>
      <c r="AG36" s="45">
        <f t="shared" si="19"/>
        <v>0</v>
      </c>
      <c r="AH36" s="45">
        <f t="shared" si="19"/>
        <v>0</v>
      </c>
      <c r="AI36" s="45">
        <f t="shared" si="19"/>
        <v>0</v>
      </c>
      <c r="AJ36" s="45">
        <f t="shared" si="19"/>
        <v>0</v>
      </c>
      <c r="AK36" s="45">
        <f t="shared" si="19"/>
        <v>0</v>
      </c>
      <c r="AL36" s="45">
        <f t="shared" si="19"/>
        <v>0</v>
      </c>
      <c r="AM36" s="45">
        <f t="shared" si="19"/>
        <v>0</v>
      </c>
      <c r="AN36" s="45">
        <f t="shared" si="19"/>
        <v>0</v>
      </c>
      <c r="AO36" s="45">
        <f t="shared" si="19"/>
        <v>0</v>
      </c>
      <c r="AP36" s="45">
        <f t="shared" si="19"/>
        <v>0</v>
      </c>
      <c r="AQ36" s="45">
        <f t="shared" si="19"/>
        <v>0</v>
      </c>
      <c r="AR36" s="45">
        <f t="shared" si="19"/>
        <v>0</v>
      </c>
      <c r="AS36" s="45">
        <f t="shared" si="20"/>
        <v>-592.16171915306768</v>
      </c>
      <c r="AT36" s="45">
        <f t="shared" si="20"/>
        <v>-1315.9114407284178</v>
      </c>
      <c r="AU36" s="45">
        <f t="shared" si="20"/>
        <v>-2155.8411290890799</v>
      </c>
      <c r="AV36" s="45">
        <f t="shared" si="20"/>
        <v>-3097.1087328919712</v>
      </c>
      <c r="AW36" s="45">
        <f t="shared" si="20"/>
        <v>-4125.4950210932002</v>
      </c>
      <c r="AX36" s="45">
        <f t="shared" si="20"/>
        <v>-5227.4370080183871</v>
      </c>
      <c r="AY36" s="45">
        <f t="shared" si="20"/>
        <v>-6390.044782791374</v>
      </c>
      <c r="AZ36" s="45">
        <f t="shared" si="20"/>
        <v>-7601.106819600438</v>
      </c>
    </row>
    <row r="37" spans="1:52" x14ac:dyDescent="0.25">
      <c r="A37">
        <f>Feuil1!D37</f>
        <v>31</v>
      </c>
      <c r="B37" s="35">
        <f t="shared" si="21"/>
        <v>14998.073916375777</v>
      </c>
      <c r="C37" s="35">
        <f t="shared" si="22"/>
        <v>411701.76973516436</v>
      </c>
      <c r="D37" s="35">
        <f t="shared" si="23"/>
        <v>554276.64473562653</v>
      </c>
      <c r="E37" s="35">
        <f t="shared" si="24"/>
        <v>142574.87500046217</v>
      </c>
      <c r="G37" s="35">
        <f t="shared" si="9"/>
        <v>8280</v>
      </c>
      <c r="H37" s="35">
        <f t="shared" si="25"/>
        <v>26463.274127414985</v>
      </c>
      <c r="I37" s="35">
        <f t="shared" si="26"/>
        <v>34743.274127414988</v>
      </c>
      <c r="J37" s="35">
        <f t="shared" si="27"/>
        <v>696325.12731278967</v>
      </c>
      <c r="K37" s="35">
        <f t="shared" si="28"/>
        <v>554276.64473562653</v>
      </c>
      <c r="L37" s="35">
        <f t="shared" si="29"/>
        <v>-142048.48257716314</v>
      </c>
      <c r="N37" s="45">
        <f t="shared" si="18"/>
        <v>0</v>
      </c>
      <c r="O37" s="45">
        <f t="shared" si="18"/>
        <v>0</v>
      </c>
      <c r="P37" s="45">
        <f t="shared" si="18"/>
        <v>0</v>
      </c>
      <c r="Q37" s="45">
        <f t="shared" si="18"/>
        <v>0</v>
      </c>
      <c r="R37" s="45">
        <f t="shared" si="18"/>
        <v>0</v>
      </c>
      <c r="S37" s="45">
        <f t="shared" si="18"/>
        <v>0</v>
      </c>
      <c r="T37" s="45">
        <f t="shared" si="18"/>
        <v>0</v>
      </c>
      <c r="U37" s="45">
        <f t="shared" si="18"/>
        <v>0</v>
      </c>
      <c r="V37" s="45">
        <f t="shared" si="18"/>
        <v>0</v>
      </c>
      <c r="W37" s="45">
        <f t="shared" si="18"/>
        <v>0</v>
      </c>
      <c r="X37" s="45">
        <f t="shared" si="18"/>
        <v>0</v>
      </c>
      <c r="Y37" s="45">
        <f t="shared" si="18"/>
        <v>0</v>
      </c>
      <c r="Z37" s="45">
        <f t="shared" si="31"/>
        <v>0</v>
      </c>
      <c r="AA37" s="45">
        <f t="shared" si="31"/>
        <v>0</v>
      </c>
      <c r="AB37" s="45">
        <f t="shared" si="30"/>
        <v>0</v>
      </c>
      <c r="AC37" s="45">
        <f t="shared" si="30"/>
        <v>0</v>
      </c>
      <c r="AD37" s="45">
        <f t="shared" si="30"/>
        <v>0</v>
      </c>
      <c r="AE37" s="45">
        <f t="shared" si="19"/>
        <v>0</v>
      </c>
      <c r="AF37" s="45">
        <f t="shared" si="19"/>
        <v>0</v>
      </c>
      <c r="AG37" s="45">
        <f t="shared" si="19"/>
        <v>0</v>
      </c>
      <c r="AH37" s="45">
        <f t="shared" si="19"/>
        <v>0</v>
      </c>
      <c r="AI37" s="45">
        <f t="shared" si="19"/>
        <v>0</v>
      </c>
      <c r="AJ37" s="45">
        <f t="shared" si="19"/>
        <v>0</v>
      </c>
      <c r="AK37" s="45">
        <f t="shared" si="19"/>
        <v>0</v>
      </c>
      <c r="AL37" s="45">
        <f t="shared" si="19"/>
        <v>0</v>
      </c>
      <c r="AM37" s="45">
        <f t="shared" si="19"/>
        <v>0</v>
      </c>
      <c r="AN37" s="45">
        <f t="shared" si="19"/>
        <v>0</v>
      </c>
      <c r="AO37" s="45">
        <f t="shared" si="19"/>
        <v>0</v>
      </c>
      <c r="AP37" s="45">
        <f t="shared" si="19"/>
        <v>0</v>
      </c>
      <c r="AQ37" s="45">
        <f t="shared" si="19"/>
        <v>0</v>
      </c>
      <c r="AR37" s="45">
        <f t="shared" si="19"/>
        <v>0</v>
      </c>
      <c r="AS37" s="45">
        <f t="shared" si="20"/>
        <v>0</v>
      </c>
      <c r="AT37" s="45">
        <f t="shared" si="20"/>
        <v>-691.14846243528154</v>
      </c>
      <c r="AU37" s="45">
        <f t="shared" si="20"/>
        <v>-1511.2720754046604</v>
      </c>
      <c r="AV37" s="45">
        <f t="shared" si="20"/>
        <v>-2444.8812244574292</v>
      </c>
      <c r="AW37" s="45">
        <f t="shared" si="20"/>
        <v>-3477.0477122609045</v>
      </c>
      <c r="AX37" s="45">
        <f t="shared" si="20"/>
        <v>-4593.4549220224617</v>
      </c>
      <c r="AY37" s="45">
        <f t="shared" si="20"/>
        <v>-5780.4280686388847</v>
      </c>
      <c r="AZ37" s="45">
        <f t="shared" si="20"/>
        <v>-7024.9502545303912</v>
      </c>
    </row>
    <row r="38" spans="1:52" x14ac:dyDescent="0.25">
      <c r="A38">
        <f>Feuil1!D38</f>
        <v>32</v>
      </c>
      <c r="B38" s="35">
        <f t="shared" si="21"/>
        <v>15298.035394703293</v>
      </c>
      <c r="C38" s="35">
        <f t="shared" si="22"/>
        <v>426999.80512986763</v>
      </c>
      <c r="D38" s="35">
        <f t="shared" si="23"/>
        <v>565362.17763033905</v>
      </c>
      <c r="E38" s="35">
        <f t="shared" si="24"/>
        <v>138362.37250047142</v>
      </c>
      <c r="G38" s="35">
        <f t="shared" si="9"/>
        <v>8280</v>
      </c>
      <c r="H38" s="35">
        <f t="shared" si="25"/>
        <v>27853.005092511587</v>
      </c>
      <c r="I38" s="35">
        <f t="shared" si="26"/>
        <v>36133.005092511587</v>
      </c>
      <c r="J38" s="35">
        <f t="shared" si="27"/>
        <v>732458.13240530121</v>
      </c>
      <c r="K38" s="35">
        <f t="shared" si="28"/>
        <v>565362.17763033905</v>
      </c>
      <c r="L38" s="35">
        <f t="shared" si="29"/>
        <v>-167095.95477496216</v>
      </c>
      <c r="N38" s="45">
        <f t="shared" ref="N38:Y45" si="32">IF(N$4-$A38&lt;0,0,($I38*(1+N$3)^((N$4-$A38)))-$I38)</f>
        <v>0</v>
      </c>
      <c r="O38" s="45">
        <f t="shared" si="32"/>
        <v>0</v>
      </c>
      <c r="P38" s="45">
        <f t="shared" si="32"/>
        <v>0</v>
      </c>
      <c r="Q38" s="45">
        <f t="shared" si="32"/>
        <v>0</v>
      </c>
      <c r="R38" s="45">
        <f t="shared" si="32"/>
        <v>0</v>
      </c>
      <c r="S38" s="45">
        <f t="shared" si="32"/>
        <v>0</v>
      </c>
      <c r="T38" s="45">
        <f t="shared" si="32"/>
        <v>0</v>
      </c>
      <c r="U38" s="45">
        <f t="shared" si="32"/>
        <v>0</v>
      </c>
      <c r="V38" s="45">
        <f t="shared" si="32"/>
        <v>0</v>
      </c>
      <c r="W38" s="45">
        <f t="shared" si="32"/>
        <v>0</v>
      </c>
      <c r="X38" s="45">
        <f t="shared" si="32"/>
        <v>0</v>
      </c>
      <c r="Y38" s="45">
        <f t="shared" si="32"/>
        <v>0</v>
      </c>
      <c r="Z38" s="45">
        <f t="shared" si="31"/>
        <v>0</v>
      </c>
      <c r="AA38" s="45">
        <f t="shared" si="31"/>
        <v>0</v>
      </c>
      <c r="AB38" s="45">
        <f t="shared" si="30"/>
        <v>0</v>
      </c>
      <c r="AC38" s="45">
        <f t="shared" si="30"/>
        <v>0</v>
      </c>
      <c r="AD38" s="45">
        <f t="shared" si="30"/>
        <v>0</v>
      </c>
      <c r="AE38" s="45">
        <f t="shared" ref="AE38:AT45" si="33">IF(AE$4-$A38&lt;0,0,($I38*(1+AE$3)^((AE$4-$A38)))-$I38)</f>
        <v>0</v>
      </c>
      <c r="AF38" s="45">
        <f t="shared" si="33"/>
        <v>0</v>
      </c>
      <c r="AG38" s="45">
        <f t="shared" si="33"/>
        <v>0</v>
      </c>
      <c r="AH38" s="45">
        <f t="shared" si="33"/>
        <v>0</v>
      </c>
      <c r="AI38" s="45">
        <f t="shared" si="33"/>
        <v>0</v>
      </c>
      <c r="AJ38" s="45">
        <f t="shared" si="33"/>
        <v>0</v>
      </c>
      <c r="AK38" s="45">
        <f t="shared" si="33"/>
        <v>0</v>
      </c>
      <c r="AL38" s="45">
        <f t="shared" si="33"/>
        <v>0</v>
      </c>
      <c r="AM38" s="45">
        <f t="shared" si="33"/>
        <v>0</v>
      </c>
      <c r="AN38" s="45">
        <f t="shared" si="33"/>
        <v>0</v>
      </c>
      <c r="AO38" s="45">
        <f t="shared" si="33"/>
        <v>0</v>
      </c>
      <c r="AP38" s="45">
        <f t="shared" si="33"/>
        <v>0</v>
      </c>
      <c r="AQ38" s="45">
        <f t="shared" si="33"/>
        <v>0</v>
      </c>
      <c r="AR38" s="45">
        <f t="shared" si="33"/>
        <v>0</v>
      </c>
      <c r="AS38" s="45">
        <f t="shared" si="33"/>
        <v>0</v>
      </c>
      <c r="AT38" s="45">
        <f t="shared" si="33"/>
        <v>0</v>
      </c>
      <c r="AU38" s="45">
        <f t="shared" ref="AS38:AZ45" si="34">IF(AU$4-$A38&lt;0,0,($I38*(1+AU$3)^((AU$4-$A38)))-$I38)</f>
        <v>-794.59845957424113</v>
      </c>
      <c r="AV38" s="45">
        <f t="shared" si="34"/>
        <v>-1715.6470998442746</v>
      </c>
      <c r="AW38" s="45">
        <f t="shared" si="34"/>
        <v>-2747.5249586788996</v>
      </c>
      <c r="AX38" s="45">
        <f t="shared" si="34"/>
        <v>-3875.1670086713966</v>
      </c>
      <c r="AY38" s="45">
        <f t="shared" si="34"/>
        <v>-5084.1093007918207</v>
      </c>
      <c r="AZ38" s="45">
        <f t="shared" si="34"/>
        <v>-6360.5170384079902</v>
      </c>
    </row>
    <row r="39" spans="1:52" x14ac:dyDescent="0.25">
      <c r="A39">
        <f>Feuil1!D39</f>
        <v>33</v>
      </c>
      <c r="B39" s="35">
        <f t="shared" si="21"/>
        <v>15603.996102597359</v>
      </c>
      <c r="C39" s="35">
        <f t="shared" si="22"/>
        <v>442603.80123246496</v>
      </c>
      <c r="D39" s="35">
        <f t="shared" si="23"/>
        <v>576669.42118294584</v>
      </c>
      <c r="E39" s="35">
        <f t="shared" si="24"/>
        <v>134065.61995048088</v>
      </c>
      <c r="G39" s="35">
        <f t="shared" si="9"/>
        <v>8280</v>
      </c>
      <c r="H39" s="35">
        <f t="shared" si="25"/>
        <v>29298.32529621205</v>
      </c>
      <c r="I39" s="35">
        <f t="shared" si="26"/>
        <v>37578.325296212046</v>
      </c>
      <c r="J39" s="35">
        <f t="shared" si="27"/>
        <v>770036.45770151331</v>
      </c>
      <c r="K39" s="35">
        <f t="shared" si="28"/>
        <v>576669.42118294584</v>
      </c>
      <c r="L39" s="35">
        <f t="shared" si="29"/>
        <v>-193367.03651856747</v>
      </c>
      <c r="N39" s="45">
        <f t="shared" si="32"/>
        <v>0</v>
      </c>
      <c r="O39" s="45">
        <f t="shared" si="32"/>
        <v>0</v>
      </c>
      <c r="P39" s="45">
        <f t="shared" si="32"/>
        <v>0</v>
      </c>
      <c r="Q39" s="45">
        <f t="shared" si="32"/>
        <v>0</v>
      </c>
      <c r="R39" s="45">
        <f t="shared" si="32"/>
        <v>0</v>
      </c>
      <c r="S39" s="45">
        <f t="shared" si="32"/>
        <v>0</v>
      </c>
      <c r="T39" s="45">
        <f t="shared" si="32"/>
        <v>0</v>
      </c>
      <c r="U39" s="45">
        <f t="shared" si="32"/>
        <v>0</v>
      </c>
      <c r="V39" s="45">
        <f t="shared" si="32"/>
        <v>0</v>
      </c>
      <c r="W39" s="45">
        <f t="shared" si="32"/>
        <v>0</v>
      </c>
      <c r="X39" s="45">
        <f t="shared" si="32"/>
        <v>0</v>
      </c>
      <c r="Y39" s="45">
        <f t="shared" si="32"/>
        <v>0</v>
      </c>
      <c r="Z39" s="45">
        <f t="shared" si="31"/>
        <v>0</v>
      </c>
      <c r="AA39" s="45">
        <f t="shared" si="31"/>
        <v>0</v>
      </c>
      <c r="AB39" s="45">
        <f t="shared" si="30"/>
        <v>0</v>
      </c>
      <c r="AC39" s="45">
        <f t="shared" si="30"/>
        <v>0</v>
      </c>
      <c r="AD39" s="45">
        <f t="shared" si="30"/>
        <v>0</v>
      </c>
      <c r="AE39" s="45">
        <f t="shared" si="33"/>
        <v>0</v>
      </c>
      <c r="AF39" s="45">
        <f t="shared" si="33"/>
        <v>0</v>
      </c>
      <c r="AG39" s="45">
        <f t="shared" si="33"/>
        <v>0</v>
      </c>
      <c r="AH39" s="45">
        <f t="shared" si="33"/>
        <v>0</v>
      </c>
      <c r="AI39" s="45">
        <f t="shared" si="33"/>
        <v>0</v>
      </c>
      <c r="AJ39" s="45">
        <f t="shared" si="33"/>
        <v>0</v>
      </c>
      <c r="AK39" s="45">
        <f t="shared" si="33"/>
        <v>0</v>
      </c>
      <c r="AL39" s="45">
        <f t="shared" si="33"/>
        <v>0</v>
      </c>
      <c r="AM39" s="45">
        <f t="shared" si="33"/>
        <v>0</v>
      </c>
      <c r="AN39" s="45">
        <f t="shared" si="33"/>
        <v>0</v>
      </c>
      <c r="AO39" s="45">
        <f t="shared" si="33"/>
        <v>0</v>
      </c>
      <c r="AP39" s="45">
        <f t="shared" si="33"/>
        <v>0</v>
      </c>
      <c r="AQ39" s="45">
        <f t="shared" si="33"/>
        <v>0</v>
      </c>
      <c r="AR39" s="45">
        <f t="shared" si="33"/>
        <v>0</v>
      </c>
      <c r="AS39" s="45">
        <f t="shared" si="34"/>
        <v>0</v>
      </c>
      <c r="AT39" s="45">
        <f t="shared" si="34"/>
        <v>0</v>
      </c>
      <c r="AU39" s="45">
        <f t="shared" si="34"/>
        <v>0</v>
      </c>
      <c r="AV39" s="45">
        <f t="shared" si="34"/>
        <v>-902.98560502416512</v>
      </c>
      <c r="AW39" s="45">
        <f t="shared" si="34"/>
        <v>-1929.9464683046826</v>
      </c>
      <c r="AX39" s="45">
        <f t="shared" si="34"/>
        <v>-3065.0796029464327</v>
      </c>
      <c r="AY39" s="45">
        <f t="shared" si="34"/>
        <v>-4293.1319858343559</v>
      </c>
      <c r="AZ39" s="45">
        <f t="shared" si="34"/>
        <v>-5599.4419771213979</v>
      </c>
    </row>
    <row r="40" spans="1:52" x14ac:dyDescent="0.25">
      <c r="A40">
        <f>Feuil1!D40</f>
        <v>34</v>
      </c>
      <c r="B40" s="35">
        <f t="shared" si="21"/>
        <v>15916.076024649306</v>
      </c>
      <c r="C40" s="35">
        <f t="shared" si="22"/>
        <v>458519.87725711428</v>
      </c>
      <c r="D40" s="35">
        <f t="shared" si="23"/>
        <v>588202.80960660474</v>
      </c>
      <c r="E40" s="35">
        <f t="shared" si="24"/>
        <v>129682.93234949047</v>
      </c>
      <c r="G40" s="35">
        <f t="shared" si="9"/>
        <v>8280</v>
      </c>
      <c r="H40" s="35">
        <f t="shared" si="25"/>
        <v>30801.458308060533</v>
      </c>
      <c r="I40" s="35">
        <f t="shared" si="26"/>
        <v>39081.458308060537</v>
      </c>
      <c r="J40" s="35">
        <f t="shared" si="27"/>
        <v>809117.91600957385</v>
      </c>
      <c r="K40" s="35">
        <f t="shared" si="28"/>
        <v>588202.80960660474</v>
      </c>
      <c r="L40" s="35">
        <f t="shared" si="29"/>
        <v>-220915.1064029691</v>
      </c>
      <c r="N40" s="45">
        <f t="shared" si="32"/>
        <v>0</v>
      </c>
      <c r="O40" s="45">
        <f t="shared" si="32"/>
        <v>0</v>
      </c>
      <c r="P40" s="45">
        <f t="shared" si="32"/>
        <v>0</v>
      </c>
      <c r="Q40" s="45">
        <f t="shared" si="32"/>
        <v>0</v>
      </c>
      <c r="R40" s="45">
        <f t="shared" si="32"/>
        <v>0</v>
      </c>
      <c r="S40" s="45">
        <f t="shared" si="32"/>
        <v>0</v>
      </c>
      <c r="T40" s="45">
        <f t="shared" si="32"/>
        <v>0</v>
      </c>
      <c r="U40" s="45">
        <f t="shared" si="32"/>
        <v>0</v>
      </c>
      <c r="V40" s="45">
        <f t="shared" si="32"/>
        <v>0</v>
      </c>
      <c r="W40" s="45">
        <f t="shared" si="32"/>
        <v>0</v>
      </c>
      <c r="X40" s="45">
        <f t="shared" si="32"/>
        <v>0</v>
      </c>
      <c r="Y40" s="45">
        <f t="shared" si="32"/>
        <v>0</v>
      </c>
      <c r="Z40" s="45">
        <f t="shared" si="31"/>
        <v>0</v>
      </c>
      <c r="AA40" s="45">
        <f t="shared" si="31"/>
        <v>0</v>
      </c>
      <c r="AB40" s="45">
        <f t="shared" si="31"/>
        <v>0</v>
      </c>
      <c r="AC40" s="45">
        <f t="shared" si="31"/>
        <v>0</v>
      </c>
      <c r="AD40" s="45">
        <f t="shared" si="31"/>
        <v>0</v>
      </c>
      <c r="AE40" s="45">
        <f t="shared" si="31"/>
        <v>0</v>
      </c>
      <c r="AF40" s="45">
        <f t="shared" si="31"/>
        <v>0</v>
      </c>
      <c r="AG40" s="45">
        <f t="shared" si="31"/>
        <v>0</v>
      </c>
      <c r="AH40" s="45">
        <f t="shared" si="31"/>
        <v>0</v>
      </c>
      <c r="AI40" s="45">
        <f t="shared" si="31"/>
        <v>0</v>
      </c>
      <c r="AJ40" s="45">
        <f t="shared" si="31"/>
        <v>0</v>
      </c>
      <c r="AK40" s="45">
        <f t="shared" si="31"/>
        <v>0</v>
      </c>
      <c r="AL40" s="45">
        <f t="shared" si="31"/>
        <v>0</v>
      </c>
      <c r="AM40" s="45">
        <f t="shared" si="31"/>
        <v>0</v>
      </c>
      <c r="AN40" s="45">
        <f t="shared" si="31"/>
        <v>0</v>
      </c>
      <c r="AO40" s="45">
        <f t="shared" si="31"/>
        <v>0</v>
      </c>
      <c r="AP40" s="45">
        <f t="shared" si="33"/>
        <v>0</v>
      </c>
      <c r="AQ40" s="45">
        <f t="shared" si="33"/>
        <v>0</v>
      </c>
      <c r="AR40" s="45">
        <f t="shared" si="33"/>
        <v>0</v>
      </c>
      <c r="AS40" s="45">
        <f t="shared" si="34"/>
        <v>0</v>
      </c>
      <c r="AT40" s="45">
        <f t="shared" si="34"/>
        <v>0</v>
      </c>
      <c r="AU40" s="45">
        <f t="shared" si="34"/>
        <v>0</v>
      </c>
      <c r="AV40" s="45">
        <f t="shared" si="34"/>
        <v>0</v>
      </c>
      <c r="AW40" s="45">
        <f t="shared" si="34"/>
        <v>-1016.7994215116851</v>
      </c>
      <c r="AX40" s="45">
        <f t="shared" si="34"/>
        <v>-2155.1111304286824</v>
      </c>
      <c r="AY40" s="45">
        <f t="shared" si="34"/>
        <v>-3398.8980926769</v>
      </c>
      <c r="AZ40" s="45">
        <f t="shared" si="34"/>
        <v>-4732.6670186788324</v>
      </c>
    </row>
    <row r="41" spans="1:52" x14ac:dyDescent="0.25">
      <c r="A41">
        <f>Feuil1!D41</f>
        <v>35</v>
      </c>
      <c r="B41" s="35">
        <f t="shared" si="21"/>
        <v>16234.397545142292</v>
      </c>
      <c r="C41" s="35">
        <f t="shared" si="22"/>
        <v>474754.27480225655</v>
      </c>
      <c r="D41" s="35">
        <f t="shared" si="23"/>
        <v>599966.86579873681</v>
      </c>
      <c r="E41" s="35">
        <f t="shared" si="24"/>
        <v>125212.59099648026</v>
      </c>
      <c r="G41" s="35">
        <f t="shared" si="9"/>
        <v>8280</v>
      </c>
      <c r="H41" s="35">
        <f t="shared" si="25"/>
        <v>32364.716640382954</v>
      </c>
      <c r="I41" s="35">
        <f t="shared" si="26"/>
        <v>40644.716640382954</v>
      </c>
      <c r="J41" s="35">
        <f t="shared" si="27"/>
        <v>849762.63264995685</v>
      </c>
      <c r="K41" s="35">
        <f t="shared" si="28"/>
        <v>599966.86579873681</v>
      </c>
      <c r="L41" s="35">
        <f t="shared" si="29"/>
        <v>-249795.76685122005</v>
      </c>
      <c r="N41" s="45">
        <f t="shared" si="32"/>
        <v>0</v>
      </c>
      <c r="O41" s="45">
        <f t="shared" si="32"/>
        <v>0</v>
      </c>
      <c r="P41" s="45">
        <f t="shared" si="32"/>
        <v>0</v>
      </c>
      <c r="Q41" s="45">
        <f t="shared" si="32"/>
        <v>0</v>
      </c>
      <c r="R41" s="45">
        <f t="shared" si="32"/>
        <v>0</v>
      </c>
      <c r="S41" s="45">
        <f t="shared" si="32"/>
        <v>0</v>
      </c>
      <c r="T41" s="45">
        <f t="shared" si="32"/>
        <v>0</v>
      </c>
      <c r="U41" s="45">
        <f t="shared" si="32"/>
        <v>0</v>
      </c>
      <c r="V41" s="45">
        <f t="shared" si="32"/>
        <v>0</v>
      </c>
      <c r="W41" s="45">
        <f t="shared" si="32"/>
        <v>0</v>
      </c>
      <c r="X41" s="45">
        <f t="shared" si="32"/>
        <v>0</v>
      </c>
      <c r="Y41" s="45">
        <f t="shared" si="32"/>
        <v>0</v>
      </c>
      <c r="Z41" s="45">
        <f t="shared" si="31"/>
        <v>0</v>
      </c>
      <c r="AA41" s="45">
        <f t="shared" si="31"/>
        <v>0</v>
      </c>
      <c r="AB41" s="45">
        <f t="shared" si="31"/>
        <v>0</v>
      </c>
      <c r="AC41" s="45">
        <f t="shared" si="31"/>
        <v>0</v>
      </c>
      <c r="AD41" s="45">
        <f t="shared" si="31"/>
        <v>0</v>
      </c>
      <c r="AE41" s="45">
        <f t="shared" si="33"/>
        <v>0</v>
      </c>
      <c r="AF41" s="45">
        <f t="shared" si="33"/>
        <v>0</v>
      </c>
      <c r="AG41" s="45">
        <f t="shared" si="33"/>
        <v>0</v>
      </c>
      <c r="AH41" s="45">
        <f t="shared" si="33"/>
        <v>0</v>
      </c>
      <c r="AI41" s="45">
        <f t="shared" si="33"/>
        <v>0</v>
      </c>
      <c r="AJ41" s="45">
        <f t="shared" si="33"/>
        <v>0</v>
      </c>
      <c r="AK41" s="45">
        <f t="shared" si="33"/>
        <v>0</v>
      </c>
      <c r="AL41" s="45">
        <f t="shared" si="33"/>
        <v>0</v>
      </c>
      <c r="AM41" s="45">
        <f t="shared" si="33"/>
        <v>0</v>
      </c>
      <c r="AN41" s="45">
        <f t="shared" si="33"/>
        <v>0</v>
      </c>
      <c r="AO41" s="45">
        <f t="shared" si="33"/>
        <v>0</v>
      </c>
      <c r="AP41" s="45">
        <f t="shared" si="33"/>
        <v>0</v>
      </c>
      <c r="AQ41" s="45">
        <f t="shared" si="33"/>
        <v>0</v>
      </c>
      <c r="AR41" s="45">
        <f t="shared" si="33"/>
        <v>0</v>
      </c>
      <c r="AS41" s="45">
        <f t="shared" si="34"/>
        <v>0</v>
      </c>
      <c r="AT41" s="45">
        <f t="shared" si="34"/>
        <v>0</v>
      </c>
      <c r="AU41" s="45">
        <f t="shared" si="34"/>
        <v>0</v>
      </c>
      <c r="AV41" s="45">
        <f t="shared" si="34"/>
        <v>0</v>
      </c>
      <c r="AW41" s="45">
        <f t="shared" si="34"/>
        <v>0</v>
      </c>
      <c r="AX41" s="45">
        <f t="shared" si="34"/>
        <v>-1136.5484431199802</v>
      </c>
      <c r="AY41" s="45">
        <f t="shared" si="34"/>
        <v>-2392.1191069474153</v>
      </c>
      <c r="AZ41" s="45">
        <f t="shared" si="34"/>
        <v>-3750.3869895046373</v>
      </c>
    </row>
    <row r="42" spans="1:52" x14ac:dyDescent="0.25">
      <c r="A42">
        <f>Feuil1!D42</f>
        <v>36</v>
      </c>
      <c r="B42" s="35">
        <f t="shared" si="21"/>
        <v>16559.08549604514</v>
      </c>
      <c r="C42" s="35">
        <f t="shared" si="22"/>
        <v>491313.36029830168</v>
      </c>
      <c r="D42" s="35">
        <f t="shared" si="23"/>
        <v>611966.20311471156</v>
      </c>
      <c r="E42" s="35">
        <f t="shared" si="24"/>
        <v>120652.84281640989</v>
      </c>
      <c r="G42" s="35">
        <f t="shared" si="9"/>
        <v>8280</v>
      </c>
      <c r="H42" s="35">
        <f t="shared" si="25"/>
        <v>33990.505305998275</v>
      </c>
      <c r="I42" s="35">
        <f t="shared" si="26"/>
        <v>42270.505305998275</v>
      </c>
      <c r="J42" s="35">
        <f t="shared" si="27"/>
        <v>892033.13795595511</v>
      </c>
      <c r="K42" s="35">
        <f t="shared" si="28"/>
        <v>611966.20311471156</v>
      </c>
      <c r="L42" s="35">
        <f t="shared" si="29"/>
        <v>-280066.93484124355</v>
      </c>
      <c r="N42" s="45">
        <f t="shared" si="32"/>
        <v>0</v>
      </c>
      <c r="O42" s="45">
        <f t="shared" si="32"/>
        <v>0</v>
      </c>
      <c r="P42" s="45">
        <f t="shared" si="32"/>
        <v>0</v>
      </c>
      <c r="Q42" s="45">
        <f t="shared" si="32"/>
        <v>0</v>
      </c>
      <c r="R42" s="45">
        <f t="shared" si="32"/>
        <v>0</v>
      </c>
      <c r="S42" s="45">
        <f t="shared" si="32"/>
        <v>0</v>
      </c>
      <c r="T42" s="45">
        <f t="shared" si="32"/>
        <v>0</v>
      </c>
      <c r="U42" s="45">
        <f t="shared" si="32"/>
        <v>0</v>
      </c>
      <c r="V42" s="45">
        <f t="shared" si="32"/>
        <v>0</v>
      </c>
      <c r="W42" s="45">
        <f t="shared" si="32"/>
        <v>0</v>
      </c>
      <c r="X42" s="45">
        <f t="shared" si="32"/>
        <v>0</v>
      </c>
      <c r="Y42" s="45">
        <f t="shared" si="32"/>
        <v>0</v>
      </c>
      <c r="Z42" s="45">
        <f t="shared" si="31"/>
        <v>0</v>
      </c>
      <c r="AA42" s="45">
        <f t="shared" si="31"/>
        <v>0</v>
      </c>
      <c r="AB42" s="45">
        <f t="shared" si="30"/>
        <v>0</v>
      </c>
      <c r="AC42" s="45">
        <f t="shared" si="30"/>
        <v>0</v>
      </c>
      <c r="AD42" s="45">
        <f t="shared" si="30"/>
        <v>0</v>
      </c>
      <c r="AE42" s="45">
        <f t="shared" si="33"/>
        <v>0</v>
      </c>
      <c r="AF42" s="45">
        <f t="shared" si="33"/>
        <v>0</v>
      </c>
      <c r="AG42" s="45">
        <f t="shared" si="33"/>
        <v>0</v>
      </c>
      <c r="AH42" s="45">
        <f t="shared" si="33"/>
        <v>0</v>
      </c>
      <c r="AI42" s="45">
        <f t="shared" si="33"/>
        <v>0</v>
      </c>
      <c r="AJ42" s="45">
        <f t="shared" si="33"/>
        <v>0</v>
      </c>
      <c r="AK42" s="45">
        <f t="shared" si="33"/>
        <v>0</v>
      </c>
      <c r="AL42" s="45">
        <f t="shared" si="33"/>
        <v>0</v>
      </c>
      <c r="AM42" s="45">
        <f t="shared" si="33"/>
        <v>0</v>
      </c>
      <c r="AN42" s="45">
        <f t="shared" si="33"/>
        <v>0</v>
      </c>
      <c r="AO42" s="45">
        <f t="shared" si="33"/>
        <v>0</v>
      </c>
      <c r="AP42" s="45">
        <f t="shared" si="33"/>
        <v>0</v>
      </c>
      <c r="AQ42" s="45">
        <f t="shared" si="33"/>
        <v>0</v>
      </c>
      <c r="AR42" s="45">
        <f t="shared" si="33"/>
        <v>0</v>
      </c>
      <c r="AS42" s="45">
        <f t="shared" si="34"/>
        <v>0</v>
      </c>
      <c r="AT42" s="45">
        <f t="shared" si="34"/>
        <v>0</v>
      </c>
      <c r="AU42" s="45">
        <f t="shared" si="34"/>
        <v>0</v>
      </c>
      <c r="AV42" s="45">
        <f t="shared" si="34"/>
        <v>0</v>
      </c>
      <c r="AW42" s="45">
        <f t="shared" si="34"/>
        <v>0</v>
      </c>
      <c r="AX42" s="45">
        <f t="shared" si="34"/>
        <v>0</v>
      </c>
      <c r="AY42" s="45">
        <f t="shared" si="34"/>
        <v>-1262.7634505203532</v>
      </c>
      <c r="AZ42" s="45">
        <f t="shared" si="34"/>
        <v>-2641.9911926511122</v>
      </c>
    </row>
    <row r="43" spans="1:52" x14ac:dyDescent="0.25">
      <c r="A43">
        <f>Feuil1!D43</f>
        <v>37</v>
      </c>
      <c r="B43" s="35">
        <f t="shared" si="21"/>
        <v>16890.267205966044</v>
      </c>
      <c r="C43" s="35">
        <f t="shared" si="22"/>
        <v>508203.62750426773</v>
      </c>
      <c r="D43" s="35">
        <f t="shared" si="23"/>
        <v>624205.52717700577</v>
      </c>
      <c r="E43" s="35">
        <f t="shared" si="24"/>
        <v>116001.89967273804</v>
      </c>
      <c r="G43" s="35">
        <f t="shared" si="9"/>
        <v>8280</v>
      </c>
      <c r="H43" s="35">
        <f t="shared" si="25"/>
        <v>35681.325518238205</v>
      </c>
      <c r="I43" s="35">
        <f t="shared" si="26"/>
        <v>43961.325518238205</v>
      </c>
      <c r="J43" s="35">
        <f t="shared" si="27"/>
        <v>935994.46347419336</v>
      </c>
      <c r="K43" s="35">
        <f t="shared" si="28"/>
        <v>624205.52717700577</v>
      </c>
      <c r="L43" s="35">
        <f t="shared" si="29"/>
        <v>-311788.93629718758</v>
      </c>
      <c r="N43" s="45">
        <f t="shared" si="32"/>
        <v>0</v>
      </c>
      <c r="O43" s="45">
        <f t="shared" si="32"/>
        <v>0</v>
      </c>
      <c r="P43" s="45">
        <f t="shared" si="32"/>
        <v>0</v>
      </c>
      <c r="Q43" s="45">
        <f t="shared" si="32"/>
        <v>0</v>
      </c>
      <c r="R43" s="45">
        <f t="shared" si="32"/>
        <v>0</v>
      </c>
      <c r="S43" s="45">
        <f t="shared" si="32"/>
        <v>0</v>
      </c>
      <c r="T43" s="45">
        <f t="shared" si="32"/>
        <v>0</v>
      </c>
      <c r="U43" s="45">
        <f t="shared" si="32"/>
        <v>0</v>
      </c>
      <c r="V43" s="45">
        <f t="shared" si="32"/>
        <v>0</v>
      </c>
      <c r="W43" s="45">
        <f t="shared" si="32"/>
        <v>0</v>
      </c>
      <c r="X43" s="45">
        <f t="shared" si="32"/>
        <v>0</v>
      </c>
      <c r="Y43" s="45">
        <f t="shared" si="32"/>
        <v>0</v>
      </c>
      <c r="Z43" s="45">
        <f t="shared" si="31"/>
        <v>0</v>
      </c>
      <c r="AA43" s="45">
        <f t="shared" si="31"/>
        <v>0</v>
      </c>
      <c r="AB43" s="45">
        <f t="shared" si="30"/>
        <v>0</v>
      </c>
      <c r="AC43" s="45">
        <f t="shared" si="30"/>
        <v>0</v>
      </c>
      <c r="AD43" s="45">
        <f t="shared" si="30"/>
        <v>0</v>
      </c>
      <c r="AE43" s="45">
        <f t="shared" si="33"/>
        <v>0</v>
      </c>
      <c r="AF43" s="45">
        <f t="shared" si="33"/>
        <v>0</v>
      </c>
      <c r="AG43" s="45">
        <f t="shared" si="33"/>
        <v>0</v>
      </c>
      <c r="AH43" s="45">
        <f t="shared" si="33"/>
        <v>0</v>
      </c>
      <c r="AI43" s="45">
        <f t="shared" si="33"/>
        <v>0</v>
      </c>
      <c r="AJ43" s="45">
        <f t="shared" si="33"/>
        <v>0</v>
      </c>
      <c r="AK43" s="45">
        <f t="shared" si="33"/>
        <v>0</v>
      </c>
      <c r="AL43" s="45">
        <f t="shared" si="33"/>
        <v>0</v>
      </c>
      <c r="AM43" s="45">
        <f t="shared" si="33"/>
        <v>0</v>
      </c>
      <c r="AN43" s="45">
        <f t="shared" si="33"/>
        <v>0</v>
      </c>
      <c r="AO43" s="45">
        <f t="shared" si="33"/>
        <v>0</v>
      </c>
      <c r="AP43" s="45">
        <f t="shared" si="33"/>
        <v>0</v>
      </c>
      <c r="AQ43" s="45">
        <f t="shared" si="33"/>
        <v>0</v>
      </c>
      <c r="AR43" s="45">
        <f t="shared" si="33"/>
        <v>0</v>
      </c>
      <c r="AS43" s="45">
        <f t="shared" si="34"/>
        <v>0</v>
      </c>
      <c r="AT43" s="45">
        <f t="shared" si="34"/>
        <v>0</v>
      </c>
      <c r="AU43" s="45">
        <f t="shared" si="34"/>
        <v>0</v>
      </c>
      <c r="AV43" s="45">
        <f t="shared" si="34"/>
        <v>0</v>
      </c>
      <c r="AW43" s="45">
        <f t="shared" si="34"/>
        <v>0</v>
      </c>
      <c r="AX43" s="45">
        <f t="shared" si="34"/>
        <v>0</v>
      </c>
      <c r="AY43" s="45">
        <f t="shared" si="34"/>
        <v>0</v>
      </c>
      <c r="AZ43" s="45">
        <f t="shared" si="34"/>
        <v>-1396.0005565914325</v>
      </c>
    </row>
    <row r="44" spans="1:52" x14ac:dyDescent="0.25">
      <c r="A44">
        <f>Feuil1!D44</f>
        <v>38</v>
      </c>
      <c r="B44" s="35">
        <f t="shared" si="21"/>
        <v>17228.072550085366</v>
      </c>
      <c r="C44" s="35">
        <f t="shared" si="22"/>
        <v>525431.7000543531</v>
      </c>
      <c r="D44" s="35">
        <f t="shared" si="23"/>
        <v>636689.63772054587</v>
      </c>
      <c r="E44" s="35">
        <f t="shared" si="24"/>
        <v>111257.93766619277</v>
      </c>
      <c r="G44" s="35">
        <f t="shared" si="9"/>
        <v>8280</v>
      </c>
      <c r="H44" s="35">
        <f t="shared" si="25"/>
        <v>37439.778538967737</v>
      </c>
      <c r="I44" s="35">
        <f t="shared" si="26"/>
        <v>45719.778538967737</v>
      </c>
      <c r="J44" s="35">
        <f t="shared" si="27"/>
        <v>981714.24201316107</v>
      </c>
      <c r="K44" s="35">
        <f t="shared" si="28"/>
        <v>636689.63772054587</v>
      </c>
      <c r="L44" s="35">
        <f t="shared" si="29"/>
        <v>-345024.6042926152</v>
      </c>
      <c r="N44" s="45">
        <f t="shared" si="32"/>
        <v>0</v>
      </c>
      <c r="O44" s="45">
        <f t="shared" si="32"/>
        <v>0</v>
      </c>
      <c r="P44" s="45">
        <f t="shared" si="32"/>
        <v>0</v>
      </c>
      <c r="Q44" s="45">
        <f t="shared" si="32"/>
        <v>0</v>
      </c>
      <c r="R44" s="45">
        <f t="shared" si="32"/>
        <v>0</v>
      </c>
      <c r="S44" s="45">
        <f t="shared" si="32"/>
        <v>0</v>
      </c>
      <c r="T44" s="45">
        <f t="shared" si="32"/>
        <v>0</v>
      </c>
      <c r="U44" s="45">
        <f t="shared" si="32"/>
        <v>0</v>
      </c>
      <c r="V44" s="45">
        <f t="shared" si="32"/>
        <v>0</v>
      </c>
      <c r="W44" s="45">
        <f t="shared" si="32"/>
        <v>0</v>
      </c>
      <c r="X44" s="45">
        <f t="shared" si="32"/>
        <v>0</v>
      </c>
      <c r="Y44" s="45">
        <f t="shared" si="32"/>
        <v>0</v>
      </c>
      <c r="Z44" s="45">
        <f t="shared" si="31"/>
        <v>0</v>
      </c>
      <c r="AA44" s="45">
        <f t="shared" si="31"/>
        <v>0</v>
      </c>
      <c r="AB44" s="45">
        <f t="shared" si="30"/>
        <v>0</v>
      </c>
      <c r="AC44" s="45">
        <f t="shared" si="30"/>
        <v>0</v>
      </c>
      <c r="AD44" s="45">
        <f t="shared" si="30"/>
        <v>0</v>
      </c>
      <c r="AE44" s="45">
        <f t="shared" si="33"/>
        <v>0</v>
      </c>
      <c r="AF44" s="45">
        <f t="shared" si="33"/>
        <v>0</v>
      </c>
      <c r="AG44" s="45">
        <f t="shared" si="33"/>
        <v>0</v>
      </c>
      <c r="AH44" s="45">
        <f t="shared" si="33"/>
        <v>0</v>
      </c>
      <c r="AI44" s="45">
        <f t="shared" si="33"/>
        <v>0</v>
      </c>
      <c r="AJ44" s="45">
        <f t="shared" si="33"/>
        <v>0</v>
      </c>
      <c r="AK44" s="45">
        <f t="shared" si="33"/>
        <v>0</v>
      </c>
      <c r="AL44" s="45">
        <f t="shared" si="33"/>
        <v>0</v>
      </c>
      <c r="AM44" s="45">
        <f t="shared" si="33"/>
        <v>0</v>
      </c>
      <c r="AN44" s="45">
        <f t="shared" si="33"/>
        <v>0</v>
      </c>
      <c r="AO44" s="45">
        <f t="shared" si="33"/>
        <v>0</v>
      </c>
      <c r="AP44" s="45">
        <f t="shared" si="33"/>
        <v>0</v>
      </c>
      <c r="AQ44" s="45">
        <f t="shared" si="33"/>
        <v>0</v>
      </c>
      <c r="AR44" s="45">
        <f t="shared" si="33"/>
        <v>0</v>
      </c>
      <c r="AS44" s="45">
        <f t="shared" si="34"/>
        <v>0</v>
      </c>
      <c r="AT44" s="45">
        <f t="shared" si="34"/>
        <v>0</v>
      </c>
      <c r="AU44" s="45">
        <f t="shared" si="34"/>
        <v>0</v>
      </c>
      <c r="AV44" s="45">
        <f t="shared" si="34"/>
        <v>0</v>
      </c>
      <c r="AW44" s="45">
        <f t="shared" si="34"/>
        <v>0</v>
      </c>
      <c r="AX44" s="45">
        <f t="shared" si="34"/>
        <v>0</v>
      </c>
      <c r="AY44" s="45">
        <f t="shared" si="34"/>
        <v>0</v>
      </c>
      <c r="AZ44" s="45">
        <f t="shared" si="34"/>
        <v>0</v>
      </c>
    </row>
    <row r="45" spans="1:52" x14ac:dyDescent="0.25">
      <c r="A45">
        <f>Feuil1!D45</f>
        <v>39</v>
      </c>
      <c r="B45" s="35">
        <f t="shared" si="21"/>
        <v>17572.634001087074</v>
      </c>
      <c r="C45" s="35">
        <f t="shared" si="22"/>
        <v>543004.33405544015</v>
      </c>
      <c r="D45" s="35">
        <f t="shared" si="23"/>
        <v>649423.43047495675</v>
      </c>
      <c r="E45" s="35">
        <f t="shared" si="24"/>
        <v>106419.0964195166</v>
      </c>
      <c r="G45" s="35">
        <f t="shared" si="9"/>
        <v>8280</v>
      </c>
      <c r="H45" s="35">
        <f t="shared" si="25"/>
        <v>39268.569680526445</v>
      </c>
      <c r="I45" s="35">
        <f t="shared" si="26"/>
        <v>47548.569680526445</v>
      </c>
      <c r="J45" s="35">
        <f t="shared" si="27"/>
        <v>1029262.8116936875</v>
      </c>
      <c r="K45" s="35">
        <f t="shared" si="28"/>
        <v>649423.43047495675</v>
      </c>
      <c r="L45" s="35">
        <f t="shared" si="29"/>
        <v>-379839.3812187307</v>
      </c>
      <c r="N45" s="45">
        <f t="shared" si="32"/>
        <v>0</v>
      </c>
      <c r="O45" s="45">
        <f t="shared" si="32"/>
        <v>0</v>
      </c>
      <c r="P45" s="45">
        <f t="shared" si="32"/>
        <v>0</v>
      </c>
      <c r="Q45" s="45">
        <f t="shared" si="32"/>
        <v>0</v>
      </c>
      <c r="R45" s="45">
        <f t="shared" si="32"/>
        <v>0</v>
      </c>
      <c r="S45" s="45">
        <f t="shared" si="32"/>
        <v>0</v>
      </c>
      <c r="T45" s="45">
        <f t="shared" si="32"/>
        <v>0</v>
      </c>
      <c r="U45" s="45">
        <f t="shared" si="32"/>
        <v>0</v>
      </c>
      <c r="V45" s="45">
        <f t="shared" si="32"/>
        <v>0</v>
      </c>
      <c r="W45" s="45">
        <f t="shared" si="32"/>
        <v>0</v>
      </c>
      <c r="X45" s="45">
        <f t="shared" si="32"/>
        <v>0</v>
      </c>
      <c r="Y45" s="45">
        <f t="shared" si="32"/>
        <v>0</v>
      </c>
      <c r="Z45" s="45">
        <f t="shared" si="31"/>
        <v>0</v>
      </c>
      <c r="AA45" s="45">
        <f t="shared" si="31"/>
        <v>0</v>
      </c>
      <c r="AB45" s="45">
        <f t="shared" si="30"/>
        <v>0</v>
      </c>
      <c r="AC45" s="45">
        <f t="shared" si="30"/>
        <v>0</v>
      </c>
      <c r="AD45" s="45">
        <f t="shared" si="30"/>
        <v>0</v>
      </c>
      <c r="AE45" s="45">
        <f t="shared" si="33"/>
        <v>0</v>
      </c>
      <c r="AF45" s="45">
        <f t="shared" si="33"/>
        <v>0</v>
      </c>
      <c r="AG45" s="45">
        <f t="shared" si="33"/>
        <v>0</v>
      </c>
      <c r="AH45" s="45">
        <f t="shared" si="33"/>
        <v>0</v>
      </c>
      <c r="AI45" s="45">
        <f t="shared" si="33"/>
        <v>0</v>
      </c>
      <c r="AJ45" s="45">
        <f t="shared" si="33"/>
        <v>0</v>
      </c>
      <c r="AK45" s="45">
        <f t="shared" si="33"/>
        <v>0</v>
      </c>
      <c r="AL45" s="45">
        <f t="shared" si="33"/>
        <v>0</v>
      </c>
      <c r="AM45" s="45">
        <f t="shared" si="33"/>
        <v>0</v>
      </c>
      <c r="AN45" s="45">
        <f t="shared" si="33"/>
        <v>0</v>
      </c>
      <c r="AO45" s="45">
        <f t="shared" si="33"/>
        <v>0</v>
      </c>
      <c r="AP45" s="45">
        <f t="shared" si="33"/>
        <v>0</v>
      </c>
      <c r="AQ45" s="45">
        <f t="shared" si="33"/>
        <v>0</v>
      </c>
      <c r="AR45" s="45">
        <f t="shared" si="33"/>
        <v>0</v>
      </c>
      <c r="AS45" s="45">
        <f t="shared" si="34"/>
        <v>0</v>
      </c>
      <c r="AT45" s="45">
        <f t="shared" si="34"/>
        <v>0</v>
      </c>
      <c r="AU45" s="45">
        <f t="shared" si="34"/>
        <v>0</v>
      </c>
      <c r="AV45" s="45">
        <f t="shared" si="34"/>
        <v>0</v>
      </c>
      <c r="AW45" s="45">
        <f t="shared" si="34"/>
        <v>0</v>
      </c>
      <c r="AX45" s="45">
        <f t="shared" si="34"/>
        <v>0</v>
      </c>
      <c r="AY45" s="45">
        <f t="shared" si="34"/>
        <v>0</v>
      </c>
      <c r="AZ45" s="45">
        <f t="shared" si="34"/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Feuil3</vt:lpstr>
      <vt:lpstr>Feuil1</vt:lpstr>
      <vt:lpstr>Feuil2</vt:lpstr>
      <vt:lpstr>Feuil4</vt:lpstr>
      <vt:lpstr>Bouquet</vt:lpstr>
      <vt:lpstr>Capital_immobiliser</vt:lpstr>
      <vt:lpstr>Cout_d_Oportunite</vt:lpstr>
      <vt:lpstr>Cout_Total_d_Achat</vt:lpstr>
      <vt:lpstr>Duree_de_l_emprunt</vt:lpstr>
      <vt:lpstr>Indexation_anuelle_moyenne</vt:lpstr>
      <vt:lpstr>Indexation_du_loyer</vt:lpstr>
      <vt:lpstr>inflation</vt:lpstr>
      <vt:lpstr>loyer_annuel</vt:lpstr>
      <vt:lpstr>Montant_emprunter</vt:lpstr>
      <vt:lpstr>Pus_value_moyenne_anuelle</vt:lpstr>
      <vt:lpstr>rembourserment_anuel</vt:lpstr>
      <vt:lpstr>rente_anuelle</vt:lpstr>
      <vt:lpstr>Taux_de_l_emprunt</vt:lpstr>
      <vt:lpstr>Taxe_enregistrement</vt:lpstr>
      <vt:lpstr>Taxe_enregistrement_1</vt:lpstr>
      <vt:lpstr>Valeur_d_achat</vt:lpstr>
      <vt:lpstr>Valeur_estimee_du_bien</vt:lpstr>
    </vt:vector>
  </TitlesOfParts>
  <Company>ULB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Moerman</dc:creator>
  <cp:lastModifiedBy>Jean-Eric Pelouas</cp:lastModifiedBy>
  <dcterms:created xsi:type="dcterms:W3CDTF">2013-12-14T15:16:43Z</dcterms:created>
  <dcterms:modified xsi:type="dcterms:W3CDTF">2013-12-17T11:17:44Z</dcterms:modified>
</cp:coreProperties>
</file>