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18915" windowHeight="8760" activeTab="2"/>
  </bookViews>
  <sheets>
    <sheet name="BDD initiale" sheetId="1" r:id="rId1"/>
    <sheet name="Résultats chiffrés" sheetId="5" r:id="rId2"/>
    <sheet name="Représentations graphiques" sheetId="6" r:id="rId3"/>
  </sheets>
  <definedNames>
    <definedName name="_xlnm._FilterDatabase" localSheetId="0" hidden="1">'BDD initiale'!$A$1:$R$52</definedName>
    <definedName name="Adresse">'BDD initiale'!$H$2:$H$52</definedName>
    <definedName name="Affilié">'BDD initiale'!$K$2:$K$52</definedName>
    <definedName name="Code_Postal">'BDD initiale'!$I$2:$I$52</definedName>
    <definedName name="Date_de_naissance">'BDD initiale'!$E$2:$E$52</definedName>
    <definedName name="Garantie_actuelle">'BDD initiale'!$L$2:$L$52</definedName>
    <definedName name="Nom">'BDD initiale'!$A$2:$A$52</definedName>
    <definedName name="Nom_de_jeune_fille">'BDD initiale'!$B$2:$B$52</definedName>
    <definedName name="Non_affilié">'BDD initiale'!$P$2:$P$52</definedName>
    <definedName name="Nouvelle_garantie">'BDD initiale'!$M$2:$M$52</definedName>
    <definedName name="Nouvelle_offre">'BDD initiale'!$Q$2:$Q$52</definedName>
    <definedName name="Pas_intéressé">'BDD initiale'!$R$2:$R$52</definedName>
    <definedName name="Prénom_1">'BDD initiale'!$C$2:$C$52</definedName>
    <definedName name="Prénom_2">'BDD initiale'!$D$2:$D$52</definedName>
    <definedName name="Réponse_écrite">'BDD initiale'!$N$2:$N$52</definedName>
    <definedName name="Réponse_valide">'BDD initiale'!$O$2:$O$52</definedName>
    <definedName name="Téléphone_1">'BDD initiale'!$F$2:$F$52</definedName>
    <definedName name="Téléphone_2">'BDD initiale'!$G$2:$G$52</definedName>
    <definedName name="Ville">'BDD initiale'!$J$2:$J$52</definedName>
  </definedNames>
  <calcPr calcId="145621"/>
</workbook>
</file>

<file path=xl/calcChain.xml><?xml version="1.0" encoding="utf-8"?>
<calcChain xmlns="http://schemas.openxmlformats.org/spreadsheetml/2006/main">
  <c r="A30" i="5" l="1"/>
  <c r="A29" i="5"/>
  <c r="A28" i="5"/>
  <c r="C5" i="5"/>
  <c r="B6" i="5"/>
  <c r="C6" i="5" s="1"/>
  <c r="O6" i="1"/>
  <c r="O7" i="1"/>
  <c r="O8" i="1"/>
  <c r="O9" i="1"/>
  <c r="O10" i="1"/>
  <c r="O11" i="1"/>
  <c r="O12" i="1"/>
  <c r="O13" i="1"/>
  <c r="O14" i="1"/>
  <c r="O15" i="1"/>
  <c r="O16" i="1"/>
  <c r="O17" i="1"/>
  <c r="B17" i="5" s="1"/>
  <c r="O18" i="1"/>
  <c r="B18" i="5" s="1"/>
  <c r="O19" i="1"/>
  <c r="O20" i="1"/>
  <c r="O21" i="1"/>
  <c r="O22" i="1"/>
  <c r="B22" i="5" s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3" i="1"/>
  <c r="O4" i="1"/>
  <c r="O5" i="1"/>
  <c r="O2" i="1"/>
  <c r="B23" i="5" l="1"/>
  <c r="B30" i="5" s="1"/>
  <c r="B28" i="5"/>
  <c r="B11" i="5"/>
  <c r="B7" i="5"/>
  <c r="C7" i="5" s="1"/>
  <c r="B29" i="5"/>
  <c r="B12" i="5"/>
  <c r="B24" i="5" l="1"/>
  <c r="C23" i="5" s="1"/>
  <c r="B19" i="5"/>
  <c r="C18" i="5" s="1"/>
  <c r="B31" i="5"/>
  <c r="C30" i="5" s="1"/>
  <c r="B13" i="5"/>
  <c r="C11" i="5" s="1"/>
  <c r="C22" i="5" l="1"/>
  <c r="C24" i="5" s="1"/>
  <c r="C17" i="5"/>
  <c r="C19" i="5" s="1"/>
  <c r="B32" i="5"/>
  <c r="C29" i="5"/>
  <c r="B14" i="5"/>
  <c r="C28" i="5"/>
  <c r="C31" i="5"/>
  <c r="C12" i="5"/>
  <c r="C13" i="5" s="1"/>
</calcChain>
</file>

<file path=xl/sharedStrings.xml><?xml version="1.0" encoding="utf-8"?>
<sst xmlns="http://schemas.openxmlformats.org/spreadsheetml/2006/main" count="262" uniqueCount="224">
  <si>
    <t>Nom</t>
  </si>
  <si>
    <t>Prénom 1</t>
  </si>
  <si>
    <t>Prénom 2</t>
  </si>
  <si>
    <t>Adresse</t>
  </si>
  <si>
    <t>Code Postal</t>
  </si>
  <si>
    <t>Ville</t>
  </si>
  <si>
    <t>Affilié</t>
  </si>
  <si>
    <t>Réponse écrite</t>
  </si>
  <si>
    <t>Non affilié</t>
  </si>
  <si>
    <t>Nom de jeune fille</t>
  </si>
  <si>
    <t>Marianne</t>
  </si>
  <si>
    <t>Pierre</t>
  </si>
  <si>
    <t>Téléphone 1</t>
  </si>
  <si>
    <t>Téléphone 2</t>
  </si>
  <si>
    <t>Réponse valide</t>
  </si>
  <si>
    <t>Date de naissance</t>
  </si>
  <si>
    <t>Total</t>
  </si>
  <si>
    <t>BARBAUX</t>
  </si>
  <si>
    <t>LARODOY</t>
  </si>
  <si>
    <t>Suzanne</t>
  </si>
  <si>
    <t>31 rue du Wé</t>
  </si>
  <si>
    <t>ST QUENTIN</t>
  </si>
  <si>
    <t>BLEUSE</t>
  </si>
  <si>
    <t>DEGUELDRE</t>
  </si>
  <si>
    <t>Evelyne</t>
  </si>
  <si>
    <t>3 rue de Bellevue</t>
  </si>
  <si>
    <t>CHAMPAGNE</t>
  </si>
  <si>
    <t>Cindy</t>
  </si>
  <si>
    <t>27 Appt. 3 Bd Pierret</t>
  </si>
  <si>
    <t xml:space="preserve">LACHANT </t>
  </si>
  <si>
    <t>Valérie</t>
  </si>
  <si>
    <t>1 rue de Flandres</t>
  </si>
  <si>
    <t>HARLY</t>
  </si>
  <si>
    <t>MAYET</t>
  </si>
  <si>
    <t>Maryvonne</t>
  </si>
  <si>
    <t>146/14 rue Ile de France</t>
  </si>
  <si>
    <t>POPIOLEK</t>
  </si>
  <si>
    <t>Elizabeth</t>
  </si>
  <si>
    <t>3 rue Emile Rousseau</t>
  </si>
  <si>
    <t>VERIN</t>
  </si>
  <si>
    <t>VIMEUX</t>
  </si>
  <si>
    <t>Régine</t>
  </si>
  <si>
    <t>81 rue Jean Cocteau</t>
  </si>
  <si>
    <t>VERPLANCKE-KESSLER</t>
  </si>
  <si>
    <t>WATISSE</t>
  </si>
  <si>
    <t>14 rue Joseph Galliéni</t>
  </si>
  <si>
    <t>GAUCHY</t>
  </si>
  <si>
    <t>VILAIN</t>
  </si>
  <si>
    <t>Gwénaelle</t>
  </si>
  <si>
    <t>58/1 Chemin d'Harly</t>
  </si>
  <si>
    <t>06 14 59 83 84</t>
  </si>
  <si>
    <t>BOCQUET</t>
  </si>
  <si>
    <t>Bruno</t>
  </si>
  <si>
    <t>10 rue Joliot Curie</t>
  </si>
  <si>
    <t>GRICOURT</t>
  </si>
  <si>
    <t>ROUANET</t>
  </si>
  <si>
    <t>Hélène</t>
  </si>
  <si>
    <t>5 Chaussée Brunehaut</t>
  </si>
  <si>
    <t>ESTREES</t>
  </si>
  <si>
    <t>TAVERNIER</t>
  </si>
  <si>
    <t>Thierry</t>
  </si>
  <si>
    <t>11/694 Avenue Buffon</t>
  </si>
  <si>
    <t>COURTIN</t>
  </si>
  <si>
    <t>Jean Charles</t>
  </si>
  <si>
    <t>1 rue Charles Gomart</t>
  </si>
  <si>
    <t>GUIN</t>
  </si>
  <si>
    <t>Michel</t>
  </si>
  <si>
    <t>CARTIER</t>
  </si>
  <si>
    <t>Stéphane</t>
  </si>
  <si>
    <t>5/9 rue Roland Dorgelès</t>
  </si>
  <si>
    <t>HAUET</t>
  </si>
  <si>
    <t>COLLART</t>
  </si>
  <si>
    <t>Sylvie</t>
  </si>
  <si>
    <t>44 rue Georges Hebin</t>
  </si>
  <si>
    <t>PLUCHE</t>
  </si>
  <si>
    <t>29 rue Karl Marx</t>
  </si>
  <si>
    <t>NAUROY</t>
  </si>
  <si>
    <t>FREMEAUX</t>
  </si>
  <si>
    <t>Séverine</t>
  </si>
  <si>
    <t>49 rue de Crimée</t>
  </si>
  <si>
    <t>BETEMS</t>
  </si>
  <si>
    <t>PASTERNAK</t>
  </si>
  <si>
    <t>Marie Josée</t>
  </si>
  <si>
    <t>3 rue du Tour de Ville</t>
  </si>
  <si>
    <t>URVILLERS</t>
  </si>
  <si>
    <t>DUCROT</t>
  </si>
  <si>
    <t>Ludovic</t>
  </si>
  <si>
    <t>12 rue Charles Feuillette</t>
  </si>
  <si>
    <t>TOURNEUR</t>
  </si>
  <si>
    <t>LAURE</t>
  </si>
  <si>
    <t>Micheline</t>
  </si>
  <si>
    <t>10 rue de Berga</t>
  </si>
  <si>
    <t>THUILLIER</t>
  </si>
  <si>
    <t>Emile</t>
  </si>
  <si>
    <t>25 Avenue des Peupliers</t>
  </si>
  <si>
    <t>SERAUCOURT LE GRAND</t>
  </si>
  <si>
    <t>NOIRET</t>
  </si>
  <si>
    <t>Harmonie</t>
  </si>
  <si>
    <t>Marie Micheline</t>
  </si>
  <si>
    <t>10 Bis rue Jean Cocteau</t>
  </si>
  <si>
    <t>BOCOURT</t>
  </si>
  <si>
    <t>Emilie</t>
  </si>
  <si>
    <t>22 rue Paul Bert</t>
  </si>
  <si>
    <t>BALIT</t>
  </si>
  <si>
    <t>Zohra</t>
  </si>
  <si>
    <t>258 rue acques Blanchot</t>
  </si>
  <si>
    <t>FOUSSARD</t>
  </si>
  <si>
    <t>Frédérique</t>
  </si>
  <si>
    <t>622 rue Jules Ferry</t>
  </si>
  <si>
    <t>GUISE</t>
  </si>
  <si>
    <t>BAY</t>
  </si>
  <si>
    <t>Sophie</t>
  </si>
  <si>
    <t>Ingrid</t>
  </si>
  <si>
    <t>69 rue Félix Depardieu</t>
  </si>
  <si>
    <t>HAVRET</t>
  </si>
  <si>
    <t>Aline</t>
  </si>
  <si>
    <t>Caroline</t>
  </si>
  <si>
    <t>2 Impasse Pierre de Corbie</t>
  </si>
  <si>
    <t>CACCAMO</t>
  </si>
  <si>
    <t>COTTRET</t>
  </si>
  <si>
    <t>Florence</t>
  </si>
  <si>
    <t>2 Place Verte</t>
  </si>
  <si>
    <t>PHILOTÉE</t>
  </si>
  <si>
    <t>Lison</t>
  </si>
  <si>
    <t>Rolande</t>
  </si>
  <si>
    <t>223 Bis Appt. 4 rue de Fayet</t>
  </si>
  <si>
    <t>ZANNIER</t>
  </si>
  <si>
    <t>Elodie</t>
  </si>
  <si>
    <t>3 rue Paul Duverget</t>
  </si>
  <si>
    <t>HOMBLIERES</t>
  </si>
  <si>
    <t>SERVEL</t>
  </si>
  <si>
    <t>TISON</t>
  </si>
  <si>
    <t>Béatrice</t>
  </si>
  <si>
    <t>9 rue de Provence</t>
  </si>
  <si>
    <t>HOLNON</t>
  </si>
  <si>
    <t>DELIGNIERES</t>
  </si>
  <si>
    <t>BADOUX</t>
  </si>
  <si>
    <t>Patricia</t>
  </si>
  <si>
    <t>20 rue Fléming</t>
  </si>
  <si>
    <t>DELAIRE</t>
  </si>
  <si>
    <t>FAGNART</t>
  </si>
  <si>
    <t>Michèle</t>
  </si>
  <si>
    <t>57 rue Jean Jaurès</t>
  </si>
  <si>
    <t>GENOT</t>
  </si>
  <si>
    <t>Gérard</t>
  </si>
  <si>
    <t>67 rue de Vermand</t>
  </si>
  <si>
    <t>WHEELER</t>
  </si>
  <si>
    <t>Eric</t>
  </si>
  <si>
    <t>109 rue Paul Cezane</t>
  </si>
  <si>
    <t>LANAREAU</t>
  </si>
  <si>
    <t>David</t>
  </si>
  <si>
    <t>151 Avenue Buffon  Appt.716</t>
  </si>
  <si>
    <t>CHATILLON</t>
  </si>
  <si>
    <t>Sébastien</t>
  </si>
  <si>
    <t>2 Ruelle des Caves</t>
  </si>
  <si>
    <t>PONTRU</t>
  </si>
  <si>
    <t>RAMONDOU</t>
  </si>
  <si>
    <t>Alain</t>
  </si>
  <si>
    <t>72 rue de Constantine</t>
  </si>
  <si>
    <t>MARSY</t>
  </si>
  <si>
    <t>14 Avenue Buffon Appt.824</t>
  </si>
  <si>
    <t>LEMAIRE</t>
  </si>
  <si>
    <t>Laurent</t>
  </si>
  <si>
    <t>32 rue de la 1ere DIMA</t>
  </si>
  <si>
    <t>WASSIGNY</t>
  </si>
  <si>
    <t>FORGON</t>
  </si>
  <si>
    <t>Morgan</t>
  </si>
  <si>
    <t>34 rue Charles de Gaulle</t>
  </si>
  <si>
    <t>DUBOIS</t>
  </si>
  <si>
    <t>Gérald</t>
  </si>
  <si>
    <t>4 rue Bénézet</t>
  </si>
  <si>
    <t>HANCENNE</t>
  </si>
  <si>
    <t>Anderson</t>
  </si>
  <si>
    <t>7 rue du sentier</t>
  </si>
  <si>
    <t>FOSSIER</t>
  </si>
  <si>
    <t>Bernard</t>
  </si>
  <si>
    <t>Raymond</t>
  </si>
  <si>
    <t>38 rue du Maréchal Foch</t>
  </si>
  <si>
    <t>SALMI</t>
  </si>
  <si>
    <t>Mustapha</t>
  </si>
  <si>
    <t>57 Avenue du 8 mai 1945</t>
  </si>
  <si>
    <t>JUSSY</t>
  </si>
  <si>
    <t>CAPELLE</t>
  </si>
  <si>
    <t>LEFEVRE</t>
  </si>
  <si>
    <t>Martine</t>
  </si>
  <si>
    <t>14 Place publique</t>
  </si>
  <si>
    <t>DALLON</t>
  </si>
  <si>
    <t>MARIÉ</t>
  </si>
  <si>
    <t>Christophe</t>
  </si>
  <si>
    <t>Jean Pierre</t>
  </si>
  <si>
    <t>20 rue de Chine</t>
  </si>
  <si>
    <t>DECARRIERE</t>
  </si>
  <si>
    <t>Patrick</t>
  </si>
  <si>
    <t>20 rue Raout</t>
  </si>
  <si>
    <t>CARRÉ</t>
  </si>
  <si>
    <t>Marie Laure</t>
  </si>
  <si>
    <t>23 rue de la Liberté</t>
  </si>
  <si>
    <t>SAVY</t>
  </si>
  <si>
    <t>GOSSET</t>
  </si>
  <si>
    <t>SARRAZIN</t>
  </si>
  <si>
    <t>Sylviane</t>
  </si>
  <si>
    <t>46 rue de Picardie</t>
  </si>
  <si>
    <t>LESDINS</t>
  </si>
  <si>
    <t>Affiliés</t>
  </si>
  <si>
    <t>9 rue de la Renaissace</t>
  </si>
  <si>
    <t>Envois</t>
  </si>
  <si>
    <t>Réceptions</t>
  </si>
  <si>
    <t>Nombre total</t>
  </si>
  <si>
    <t>dont valides</t>
  </si>
  <si>
    <t>Réponses valides</t>
  </si>
  <si>
    <t>Non Affiliées</t>
  </si>
  <si>
    <t>Réponses valides Affiliés</t>
  </si>
  <si>
    <t>souhaitent conserver leur garantie actuelle</t>
  </si>
  <si>
    <t>optent pour la nouvelle gamme à 3 000 €</t>
  </si>
  <si>
    <t>Réponses valides Non Affiliés</t>
  </si>
  <si>
    <t>souhaitent s'affilier à la nouvelle garantie</t>
  </si>
  <si>
    <t>ne sont pas intéressés par cette garantie</t>
  </si>
  <si>
    <t>Nombre d'adhérents à l'association (à déterminer)</t>
  </si>
  <si>
    <t>Total réponses valides</t>
  </si>
  <si>
    <t>RESULTATS SONDAGE</t>
  </si>
  <si>
    <t>Nouvelle garantie</t>
  </si>
  <si>
    <t>Pas intéressé</t>
  </si>
  <si>
    <t>Nouvelle offre</t>
  </si>
  <si>
    <t>Garantie actuelle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</si>
</sst>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#&quot; &quot;##&quot; &quot;##&quot; &quot;##&quot; &quot;##"/>
    <numFmt numFmtId="165" formatCode="00000"/>
    <numFmt numFmtId="166" formatCode="0.0%"/>
    <numFmt numFmtId="167" formatCode="@*."/>
  </numFmts>
  <fonts count="10" x14ac:knownFonts="1"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sz val="10"/>
      <color theme="1"/>
      <name val="Arial"/>
      <family val="2"/>
    </font>
    <font>
      <sz val="8"/>
      <color rgb="FFFF0000"/>
      <name val="Arial"/>
      <family val="2"/>
    </font>
    <font>
      <i/>
      <sz val="9"/>
      <color theme="1"/>
      <name val="Arial"/>
      <family val="2"/>
    </font>
    <font>
      <b/>
      <sz val="11"/>
      <name val="Arial"/>
      <family val="2"/>
    </font>
    <font>
      <b/>
      <sz val="10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51">
    <xf numFmtId="0" fontId="0" fillId="0" borderId="0" xfId="0"/>
    <xf numFmtId="14" fontId="0" fillId="0" borderId="0" xfId="0" applyNumberFormat="1"/>
    <xf numFmtId="164" fontId="0" fillId="0" borderId="0" xfId="0" applyNumberFormat="1"/>
    <xf numFmtId="1" fontId="0" fillId="0" borderId="0" xfId="0" applyNumberFormat="1"/>
    <xf numFmtId="0" fontId="2" fillId="0" borderId="0" xfId="0" applyFont="1" applyAlignment="1">
      <alignment vertical="top" wrapText="1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3" fillId="0" borderId="0" xfId="0" applyFont="1"/>
    <xf numFmtId="166" fontId="0" fillId="0" borderId="0" xfId="1" applyNumberFormat="1" applyFont="1"/>
    <xf numFmtId="0" fontId="6" fillId="0" borderId="0" xfId="0" applyFont="1"/>
    <xf numFmtId="0" fontId="0" fillId="0" borderId="1" xfId="0" applyBorder="1"/>
    <xf numFmtId="166" fontId="0" fillId="0" borderId="1" xfId="1" applyNumberFormat="1" applyFont="1" applyBorder="1"/>
    <xf numFmtId="0" fontId="7" fillId="0" borderId="0" xfId="0" applyFont="1" applyAlignment="1">
      <alignment horizontal="right"/>
    </xf>
    <xf numFmtId="0" fontId="7" fillId="0" borderId="0" xfId="0" applyFont="1"/>
    <xf numFmtId="166" fontId="7" fillId="0" borderId="0" xfId="1" applyNumberFormat="1" applyFont="1"/>
    <xf numFmtId="167" fontId="0" fillId="0" borderId="0" xfId="0" applyNumberFormat="1" applyAlignment="1">
      <alignment horizontal="left" indent="1"/>
    </xf>
    <xf numFmtId="167" fontId="0" fillId="0" borderId="1" xfId="0" applyNumberFormat="1" applyBorder="1" applyAlignment="1">
      <alignment horizontal="left" indent="1"/>
    </xf>
    <xf numFmtId="167" fontId="3" fillId="0" borderId="0" xfId="0" applyNumberFormat="1" applyFont="1" applyAlignment="1">
      <alignment horizontal="left" indent="1"/>
    </xf>
    <xf numFmtId="166" fontId="3" fillId="0" borderId="0" xfId="1" applyNumberFormat="1" applyFont="1"/>
    <xf numFmtId="0" fontId="8" fillId="0" borderId="0" xfId="0" applyFont="1"/>
    <xf numFmtId="0" fontId="9" fillId="4" borderId="2" xfId="0" applyFont="1" applyFill="1" applyBorder="1" applyAlignment="1">
      <alignment vertical="top" wrapText="1"/>
    </xf>
    <xf numFmtId="0" fontId="9" fillId="4" borderId="3" xfId="0" applyFont="1" applyFill="1" applyBorder="1" applyAlignment="1">
      <alignment vertical="top" wrapText="1"/>
    </xf>
    <xf numFmtId="164" fontId="9" fillId="4" borderId="3" xfId="0" applyNumberFormat="1" applyFont="1" applyFill="1" applyBorder="1" applyAlignment="1">
      <alignment vertical="top" wrapText="1"/>
    </xf>
    <xf numFmtId="0" fontId="0" fillId="0" borderId="2" xfId="0" applyFont="1" applyBorder="1"/>
    <xf numFmtId="0" fontId="0" fillId="0" borderId="3" xfId="0" applyFont="1" applyBorder="1"/>
    <xf numFmtId="14" fontId="0" fillId="0" borderId="3" xfId="0" applyNumberFormat="1" applyFont="1" applyBorder="1"/>
    <xf numFmtId="164" fontId="0" fillId="0" borderId="3" xfId="0" applyNumberFormat="1" applyFont="1" applyBorder="1"/>
    <xf numFmtId="165" fontId="0" fillId="0" borderId="3" xfId="0" applyNumberFormat="1" applyFont="1" applyBorder="1"/>
    <xf numFmtId="164" fontId="0" fillId="0" borderId="3" xfId="0" applyNumberFormat="1" applyFont="1" applyBorder="1" applyAlignment="1">
      <alignment horizontal="right"/>
    </xf>
    <xf numFmtId="0" fontId="1" fillId="3" borderId="3" xfId="0" applyFont="1" applyFill="1" applyBorder="1"/>
    <xf numFmtId="0" fontId="3" fillId="3" borderId="3" xfId="0" applyFont="1" applyFill="1" applyBorder="1"/>
    <xf numFmtId="165" fontId="3" fillId="0" borderId="3" xfId="0" applyNumberFormat="1" applyFont="1" applyBorder="1"/>
    <xf numFmtId="0" fontId="3" fillId="0" borderId="3" xfId="0" applyFont="1" applyBorder="1"/>
    <xf numFmtId="14" fontId="9" fillId="4" borderId="3" xfId="0" applyNumberFormat="1" applyFont="1" applyFill="1" applyBorder="1" applyAlignment="1">
      <alignment vertical="top" wrapText="1"/>
    </xf>
    <xf numFmtId="1" fontId="9" fillId="2" borderId="3" xfId="0" applyNumberFormat="1" applyFont="1" applyFill="1" applyBorder="1" applyAlignment="1">
      <alignment vertical="top" wrapText="1"/>
    </xf>
    <xf numFmtId="1" fontId="0" fillId="2" borderId="3" xfId="0" applyNumberFormat="1" applyFont="1" applyFill="1" applyBorder="1"/>
    <xf numFmtId="0" fontId="9" fillId="4" borderId="4" xfId="0" applyFont="1" applyFill="1" applyBorder="1" applyAlignment="1">
      <alignment vertical="top" wrapText="1"/>
    </xf>
    <xf numFmtId="0" fontId="0" fillId="0" borderId="4" xfId="0" applyFont="1" applyBorder="1"/>
    <xf numFmtId="0" fontId="1" fillId="0" borderId="3" xfId="0" applyFont="1" applyBorder="1"/>
    <xf numFmtId="0" fontId="1" fillId="0" borderId="4" xfId="0" applyFont="1" applyBorder="1"/>
    <xf numFmtId="0" fontId="1" fillId="3" borderId="4" xfId="0" applyFont="1" applyFill="1" applyBorder="1"/>
    <xf numFmtId="165" fontId="0" fillId="0" borderId="5" xfId="0" applyNumberFormat="1" applyFont="1" applyBorder="1"/>
    <xf numFmtId="0" fontId="0" fillId="0" borderId="5" xfId="0" applyFont="1" applyBorder="1"/>
    <xf numFmtId="0" fontId="3" fillId="3" borderId="5" xfId="0" applyFont="1" applyFill="1" applyBorder="1"/>
    <xf numFmtId="0" fontId="1" fillId="3" borderId="5" xfId="0" applyFont="1" applyFill="1" applyBorder="1"/>
    <xf numFmtId="14" fontId="0" fillId="0" borderId="5" xfId="0" applyNumberFormat="1" applyFont="1" applyBorder="1"/>
    <xf numFmtId="1" fontId="0" fillId="2" borderId="5" xfId="0" applyNumberFormat="1" applyFont="1" applyFill="1" applyBorder="1"/>
    <xf numFmtId="0" fontId="1" fillId="3" borderId="6" xfId="0" applyFont="1" applyFill="1" applyBorder="1"/>
    <xf numFmtId="164" fontId="0" fillId="0" borderId="5" xfId="0" applyNumberFormat="1" applyFont="1" applyBorder="1"/>
    <xf numFmtId="0" fontId="0" fillId="0" borderId="7" xfId="0" applyFont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txPr>
        <a:bodyPr/>
        <a:lstStyle/>
        <a:p>
          <a:pPr>
            <a:defRPr sz="1100" b="1"/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'Résultats chiffrés'!$A$16</c:f>
              <c:strCache>
                <c:ptCount val="1"/>
                <c:pt idx="0">
                  <c:v>Réponses valides Affiliés</c:v>
                </c:pt>
              </c:strCache>
            </c:strRef>
          </c:tx>
          <c:spPr>
            <a:solidFill>
              <a:schemeClr val="bg2">
                <a:lumMod val="90000"/>
              </a:schemeClr>
            </a:solidFill>
          </c:spPr>
          <c:dPt>
            <c:idx val="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</c:spPr>
          </c:dPt>
          <c:dPt>
            <c:idx val="1"/>
            <c:bubble3D val="0"/>
            <c:spPr>
              <a:solidFill>
                <a:schemeClr val="accent3">
                  <a:lumMod val="75000"/>
                </a:schemeClr>
              </a:solidFill>
            </c:spPr>
          </c:dPt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'Résultats chiffrés'!$A$17:$A$18</c:f>
              <c:strCache>
                <c:ptCount val="2"/>
                <c:pt idx="0">
                  <c:v>souhaitent conserver leur garantie actuelle</c:v>
                </c:pt>
                <c:pt idx="1">
                  <c:v>optent pour la nouvelle gamme à 3 000 €</c:v>
                </c:pt>
              </c:strCache>
            </c:strRef>
          </c:cat>
          <c:val>
            <c:numRef>
              <c:f>'Résultats chiffrés'!$B$17:$B$18</c:f>
              <c:numCache>
                <c:formatCode>General</c:formatCode>
                <c:ptCount val="2"/>
                <c:pt idx="0">
                  <c:v>12</c:v>
                </c:pt>
                <c:pt idx="1">
                  <c:v>16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b"/>
      <c:layout/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txPr>
        <a:bodyPr/>
        <a:lstStyle/>
        <a:p>
          <a:pPr>
            <a:defRPr sz="1100" b="1"/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'Résultats chiffrés'!$A$21</c:f>
              <c:strCache>
                <c:ptCount val="1"/>
                <c:pt idx="0">
                  <c:v>Réponses valides Non Affiliés</c:v>
                </c:pt>
              </c:strCache>
            </c:strRef>
          </c:tx>
          <c:spPr>
            <a:solidFill>
              <a:schemeClr val="bg2">
                <a:lumMod val="90000"/>
              </a:schemeClr>
            </a:solidFill>
          </c:spPr>
          <c:dPt>
            <c:idx val="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</c:spPr>
          </c:dPt>
          <c:dPt>
            <c:idx val="1"/>
            <c:bubble3D val="0"/>
            <c:spPr>
              <a:solidFill>
                <a:schemeClr val="accent3">
                  <a:lumMod val="75000"/>
                </a:schemeClr>
              </a:solidFill>
            </c:spPr>
          </c:dPt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'Résultats chiffrés'!$A$17:$A$18</c:f>
              <c:strCache>
                <c:ptCount val="2"/>
                <c:pt idx="0">
                  <c:v>souhaitent conserver leur garantie actuelle</c:v>
                </c:pt>
                <c:pt idx="1">
                  <c:v>optent pour la nouvelle gamme à 3 000 €</c:v>
                </c:pt>
              </c:strCache>
            </c:strRef>
          </c:cat>
          <c:val>
            <c:numRef>
              <c:f>'Résultats chiffrés'!$B$22:$B$23</c:f>
              <c:numCache>
                <c:formatCode>General</c:formatCode>
                <c:ptCount val="2"/>
                <c:pt idx="0">
                  <c:v>8</c:v>
                </c:pt>
                <c:pt idx="1">
                  <c:v>17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b"/>
      <c:layout/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txPr>
        <a:bodyPr/>
        <a:lstStyle/>
        <a:p>
          <a:pPr>
            <a:defRPr sz="1100"/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'Résultats chiffrés'!$A$27</c:f>
              <c:strCache>
                <c:ptCount val="1"/>
                <c:pt idx="0">
                  <c:v>Total réponses valides</c:v>
                </c:pt>
              </c:strCache>
            </c:strRef>
          </c:tx>
          <c:spPr>
            <a:solidFill>
              <a:schemeClr val="bg2">
                <a:lumMod val="90000"/>
              </a:schemeClr>
            </a:solidFill>
          </c:spPr>
          <c:dPt>
            <c:idx val="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</c:spPr>
          </c:dPt>
          <c:dPt>
            <c:idx val="1"/>
            <c:bubble3D val="0"/>
            <c:spPr>
              <a:solidFill>
                <a:schemeClr val="accent3">
                  <a:lumMod val="75000"/>
                </a:schemeClr>
              </a:solidFill>
            </c:spPr>
          </c:dPt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'Résultats chiffrés'!$A$28:$A$30</c:f>
              <c:strCache>
                <c:ptCount val="3"/>
                <c:pt idx="0">
                  <c:v>souhaitent conserver leur garantie actuelle</c:v>
                </c:pt>
                <c:pt idx="1">
                  <c:v>optent pour la nouvelle gamme à 3 000 €</c:v>
                </c:pt>
                <c:pt idx="2">
                  <c:v>ne sont pas intéressés par cette garantie</c:v>
                </c:pt>
              </c:strCache>
            </c:strRef>
          </c:cat>
          <c:val>
            <c:numRef>
              <c:f>'Résultats chiffrés'!$B$28:$B$30</c:f>
              <c:numCache>
                <c:formatCode>General</c:formatCode>
                <c:ptCount val="3"/>
                <c:pt idx="0">
                  <c:v>12</c:v>
                </c:pt>
                <c:pt idx="1">
                  <c:v>24</c:v>
                </c:pt>
                <c:pt idx="2">
                  <c:v>17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0.5440701448913926"/>
          <c:y val="0.32876078988195506"/>
          <c:w val="0.4421841519437073"/>
          <c:h val="0.45533341468168759"/>
        </c:manualLayout>
      </c:layout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4</xdr:col>
      <xdr:colOff>695325</xdr:colOff>
      <xdr:row>12</xdr:row>
      <xdr:rowOff>123825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6</xdr:col>
      <xdr:colOff>0</xdr:colOff>
      <xdr:row>0</xdr:row>
      <xdr:rowOff>0</xdr:rowOff>
    </xdr:from>
    <xdr:to>
      <xdr:col>10</xdr:col>
      <xdr:colOff>695325</xdr:colOff>
      <xdr:row>12</xdr:row>
      <xdr:rowOff>123825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0</xdr:col>
      <xdr:colOff>1</xdr:colOff>
      <xdr:row>14</xdr:row>
      <xdr:rowOff>152400</xdr:rowOff>
    </xdr:from>
    <xdr:to>
      <xdr:col>8</xdr:col>
      <xdr:colOff>704850</xdr:colOff>
      <xdr:row>30</xdr:row>
      <xdr:rowOff>104775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52"/>
  <sheetViews>
    <sheetView topLeftCell="D1" workbookViewId="0">
      <selection activeCell="E15" sqref="E15"/>
    </sheetView>
  </sheetViews>
  <sheetFormatPr baseColWidth="10" defaultRowHeight="12.75" x14ac:dyDescent="0.2"/>
  <cols>
    <col min="1" max="1" width="23.140625" bestFit="1" customWidth="1"/>
    <col min="2" max="2" width="13.7109375" bestFit="1" customWidth="1"/>
    <col min="3" max="3" width="11.85546875" customWidth="1"/>
    <col min="4" max="4" width="14" bestFit="1" customWidth="1"/>
    <col min="5" max="5" width="14.5703125" customWidth="1"/>
    <col min="6" max="6" width="13.28515625" style="2" bestFit="1" customWidth="1"/>
    <col min="7" max="7" width="14.7109375" style="2" customWidth="1"/>
    <col min="8" max="8" width="25.140625" bestFit="1" customWidth="1"/>
    <col min="9" max="9" width="6.5703125" bestFit="1" customWidth="1"/>
    <col min="10" max="10" width="24" bestFit="1" customWidth="1"/>
    <col min="11" max="11" width="6.28515625" bestFit="1" customWidth="1"/>
    <col min="12" max="12" width="8.85546875" bestFit="1" customWidth="1"/>
    <col min="13" max="13" width="9" bestFit="1" customWidth="1"/>
    <col min="14" max="14" width="10.140625" style="1" bestFit="1" customWidth="1"/>
    <col min="15" max="15" width="8.85546875" style="3" bestFit="1" customWidth="1"/>
    <col min="16" max="16" width="6.140625" bestFit="1" customWidth="1"/>
    <col min="17" max="17" width="9" bestFit="1" customWidth="1"/>
    <col min="18" max="18" width="9.140625" bestFit="1" customWidth="1"/>
  </cols>
  <sheetData>
    <row r="1" spans="1:18" s="4" customFormat="1" ht="25.5" x14ac:dyDescent="0.2">
      <c r="A1" s="21" t="s">
        <v>0</v>
      </c>
      <c r="B1" s="22" t="s">
        <v>9</v>
      </c>
      <c r="C1" s="22" t="s">
        <v>1</v>
      </c>
      <c r="D1" s="22" t="s">
        <v>2</v>
      </c>
      <c r="E1" s="22" t="s">
        <v>15</v>
      </c>
      <c r="F1" s="23" t="s">
        <v>12</v>
      </c>
      <c r="G1" s="23" t="s">
        <v>13</v>
      </c>
      <c r="H1" s="22" t="s">
        <v>3</v>
      </c>
      <c r="I1" s="22" t="s">
        <v>4</v>
      </c>
      <c r="J1" s="22" t="s">
        <v>5</v>
      </c>
      <c r="K1" s="22" t="s">
        <v>6</v>
      </c>
      <c r="L1" s="22" t="s">
        <v>223</v>
      </c>
      <c r="M1" s="22" t="s">
        <v>220</v>
      </c>
      <c r="N1" s="34" t="s">
        <v>7</v>
      </c>
      <c r="O1" s="35" t="s">
        <v>14</v>
      </c>
      <c r="P1" s="22" t="s">
        <v>8</v>
      </c>
      <c r="Q1" s="22" t="s">
        <v>222</v>
      </c>
      <c r="R1" s="37" t="s">
        <v>221</v>
      </c>
    </row>
    <row r="2" spans="1:18" x14ac:dyDescent="0.2">
      <c r="A2" s="24" t="s">
        <v>17</v>
      </c>
      <c r="B2" s="25" t="s">
        <v>18</v>
      </c>
      <c r="C2" s="25" t="s">
        <v>19</v>
      </c>
      <c r="D2" s="25"/>
      <c r="E2" s="26">
        <v>21784</v>
      </c>
      <c r="F2" s="27"/>
      <c r="G2" s="27"/>
      <c r="H2" s="25" t="s">
        <v>20</v>
      </c>
      <c r="I2" s="28">
        <v>2100</v>
      </c>
      <c r="J2" s="25" t="s">
        <v>21</v>
      </c>
      <c r="K2" s="25">
        <v>1</v>
      </c>
      <c r="L2" s="25"/>
      <c r="M2" s="25">
        <v>1</v>
      </c>
      <c r="N2" s="26">
        <v>41179</v>
      </c>
      <c r="O2" s="36">
        <f>IF(N2&lt;=DATEVALUE("16/11/2012"),1,0)</f>
        <v>1</v>
      </c>
      <c r="P2" s="25"/>
      <c r="Q2" s="25"/>
      <c r="R2" s="38"/>
    </row>
    <row r="3" spans="1:18" x14ac:dyDescent="0.2">
      <c r="A3" s="24" t="s">
        <v>22</v>
      </c>
      <c r="B3" s="25" t="s">
        <v>23</v>
      </c>
      <c r="C3" s="25" t="s">
        <v>24</v>
      </c>
      <c r="D3" s="25"/>
      <c r="E3" s="26">
        <v>22884</v>
      </c>
      <c r="F3" s="27"/>
      <c r="G3" s="27"/>
      <c r="H3" s="25" t="s">
        <v>25</v>
      </c>
      <c r="I3" s="28">
        <v>2720</v>
      </c>
      <c r="J3" s="25" t="s">
        <v>21</v>
      </c>
      <c r="K3" s="25"/>
      <c r="L3" s="25"/>
      <c r="M3" s="25"/>
      <c r="N3" s="26">
        <v>41180</v>
      </c>
      <c r="O3" s="36">
        <f t="shared" ref="O3:O52" si="0">IF(N3&lt;=DATEVALUE("16/11/2012"),1,0)</f>
        <v>1</v>
      </c>
      <c r="P3" s="25">
        <v>1</v>
      </c>
      <c r="Q3" s="25"/>
      <c r="R3" s="38">
        <v>1</v>
      </c>
    </row>
    <row r="4" spans="1:18" x14ac:dyDescent="0.2">
      <c r="A4" s="24" t="s">
        <v>26</v>
      </c>
      <c r="B4" s="25"/>
      <c r="C4" s="25" t="s">
        <v>27</v>
      </c>
      <c r="D4" s="25"/>
      <c r="E4" s="26">
        <v>32487</v>
      </c>
      <c r="F4" s="27"/>
      <c r="G4" s="27"/>
      <c r="H4" s="25" t="s">
        <v>28</v>
      </c>
      <c r="I4" s="28">
        <v>2100</v>
      </c>
      <c r="J4" s="25" t="s">
        <v>21</v>
      </c>
      <c r="K4" s="25"/>
      <c r="L4" s="25"/>
      <c r="M4" s="25"/>
      <c r="N4" s="26">
        <v>41183</v>
      </c>
      <c r="O4" s="36">
        <f t="shared" si="0"/>
        <v>1</v>
      </c>
      <c r="P4" s="25">
        <v>1</v>
      </c>
      <c r="Q4" s="39">
        <v>1</v>
      </c>
      <c r="R4" s="40">
        <v>1</v>
      </c>
    </row>
    <row r="5" spans="1:18" x14ac:dyDescent="0.2">
      <c r="A5" s="24" t="s">
        <v>29</v>
      </c>
      <c r="B5" s="25"/>
      <c r="C5" s="25" t="s">
        <v>30</v>
      </c>
      <c r="D5" s="25"/>
      <c r="E5" s="26">
        <v>23477</v>
      </c>
      <c r="F5" s="27"/>
      <c r="G5" s="27"/>
      <c r="H5" s="25" t="s">
        <v>31</v>
      </c>
      <c r="I5" s="28">
        <v>2100</v>
      </c>
      <c r="J5" s="25" t="s">
        <v>32</v>
      </c>
      <c r="K5" s="25"/>
      <c r="L5" s="25"/>
      <c r="M5" s="25"/>
      <c r="N5" s="26">
        <v>41200</v>
      </c>
      <c r="O5" s="36">
        <f t="shared" si="0"/>
        <v>1</v>
      </c>
      <c r="P5" s="25">
        <v>1</v>
      </c>
      <c r="Q5" s="25"/>
      <c r="R5" s="38">
        <v>1</v>
      </c>
    </row>
    <row r="6" spans="1:18" x14ac:dyDescent="0.2">
      <c r="A6" s="24" t="s">
        <v>33</v>
      </c>
      <c r="B6" s="25"/>
      <c r="C6" s="25" t="s">
        <v>34</v>
      </c>
      <c r="D6" s="25"/>
      <c r="E6" s="26">
        <v>21237</v>
      </c>
      <c r="F6" s="29" t="s">
        <v>50</v>
      </c>
      <c r="G6" s="27"/>
      <c r="H6" s="25" t="s">
        <v>35</v>
      </c>
      <c r="I6" s="28">
        <v>2100</v>
      </c>
      <c r="J6" s="25" t="s">
        <v>32</v>
      </c>
      <c r="K6" s="25"/>
      <c r="L6" s="25"/>
      <c r="M6" s="25"/>
      <c r="N6" s="26">
        <v>41183</v>
      </c>
      <c r="O6" s="36">
        <f t="shared" si="0"/>
        <v>1</v>
      </c>
      <c r="P6" s="25">
        <v>1</v>
      </c>
      <c r="Q6" s="25">
        <v>1</v>
      </c>
      <c r="R6" s="38"/>
    </row>
    <row r="7" spans="1:18" x14ac:dyDescent="0.2">
      <c r="A7" s="24" t="s">
        <v>36</v>
      </c>
      <c r="B7" s="25"/>
      <c r="C7" s="25" t="s">
        <v>37</v>
      </c>
      <c r="D7" s="25"/>
      <c r="E7" s="26">
        <v>21494</v>
      </c>
      <c r="F7" s="27"/>
      <c r="G7" s="27"/>
      <c r="H7" s="25" t="s">
        <v>38</v>
      </c>
      <c r="I7" s="28">
        <v>2100</v>
      </c>
      <c r="J7" s="25" t="s">
        <v>21</v>
      </c>
      <c r="K7" s="25">
        <v>1</v>
      </c>
      <c r="L7" s="25"/>
      <c r="M7" s="25">
        <v>1</v>
      </c>
      <c r="N7" s="26">
        <v>41183</v>
      </c>
      <c r="O7" s="36">
        <f t="shared" si="0"/>
        <v>1</v>
      </c>
      <c r="P7" s="25"/>
      <c r="Q7" s="25"/>
      <c r="R7" s="38"/>
    </row>
    <row r="8" spans="1:18" x14ac:dyDescent="0.2">
      <c r="A8" s="24" t="s">
        <v>39</v>
      </c>
      <c r="B8" s="25" t="s">
        <v>40</v>
      </c>
      <c r="C8" s="25" t="s">
        <v>41</v>
      </c>
      <c r="D8" s="25"/>
      <c r="E8" s="26">
        <v>20602</v>
      </c>
      <c r="F8" s="27">
        <v>323632626</v>
      </c>
      <c r="G8" s="30"/>
      <c r="H8" s="25" t="s">
        <v>42</v>
      </c>
      <c r="I8" s="28">
        <v>2100</v>
      </c>
      <c r="J8" s="25" t="s">
        <v>21</v>
      </c>
      <c r="K8" s="31">
        <v>1</v>
      </c>
      <c r="L8" s="31"/>
      <c r="M8" s="31">
        <v>1</v>
      </c>
      <c r="N8" s="26">
        <v>41183</v>
      </c>
      <c r="O8" s="36">
        <f t="shared" si="0"/>
        <v>1</v>
      </c>
      <c r="P8" s="30"/>
      <c r="Q8" s="30"/>
      <c r="R8" s="41"/>
    </row>
    <row r="9" spans="1:18" x14ac:dyDescent="0.2">
      <c r="A9" s="24" t="s">
        <v>43</v>
      </c>
      <c r="B9" s="25" t="s">
        <v>44</v>
      </c>
      <c r="C9" s="25" t="s">
        <v>10</v>
      </c>
      <c r="D9" s="25"/>
      <c r="E9" s="26">
        <v>27171</v>
      </c>
      <c r="F9" s="27">
        <v>650462727</v>
      </c>
      <c r="G9" s="30"/>
      <c r="H9" s="25" t="s">
        <v>45</v>
      </c>
      <c r="I9" s="28">
        <v>2430</v>
      </c>
      <c r="J9" s="25" t="s">
        <v>46</v>
      </c>
      <c r="K9" s="25">
        <v>1</v>
      </c>
      <c r="L9" s="25"/>
      <c r="M9" s="25">
        <v>1</v>
      </c>
      <c r="N9" s="26">
        <v>41205</v>
      </c>
      <c r="O9" s="36">
        <f t="shared" si="0"/>
        <v>1</v>
      </c>
      <c r="P9" s="25"/>
      <c r="Q9" s="25"/>
      <c r="R9" s="38"/>
    </row>
    <row r="10" spans="1:18" x14ac:dyDescent="0.2">
      <c r="A10" s="24" t="s">
        <v>47</v>
      </c>
      <c r="B10" s="25"/>
      <c r="C10" s="25" t="s">
        <v>48</v>
      </c>
      <c r="D10" s="25"/>
      <c r="E10" s="26">
        <v>27931</v>
      </c>
      <c r="F10" s="27">
        <v>648742899</v>
      </c>
      <c r="G10" s="25"/>
      <c r="H10" s="25" t="s">
        <v>49</v>
      </c>
      <c r="I10" s="28">
        <v>2100</v>
      </c>
      <c r="J10" s="25" t="s">
        <v>21</v>
      </c>
      <c r="K10" s="25">
        <v>1</v>
      </c>
      <c r="L10" s="25">
        <v>1</v>
      </c>
      <c r="M10" s="25"/>
      <c r="N10" s="26">
        <v>41205</v>
      </c>
      <c r="O10" s="36">
        <f t="shared" si="0"/>
        <v>1</v>
      </c>
      <c r="P10" s="25"/>
      <c r="Q10" s="25"/>
      <c r="R10" s="38"/>
    </row>
    <row r="11" spans="1:18" x14ac:dyDescent="0.2">
      <c r="A11" s="24" t="s">
        <v>51</v>
      </c>
      <c r="B11" s="25"/>
      <c r="C11" s="25" t="s">
        <v>52</v>
      </c>
      <c r="D11" s="25"/>
      <c r="E11" s="26">
        <v>23463</v>
      </c>
      <c r="F11" s="27">
        <v>675304822</v>
      </c>
      <c r="G11" s="25"/>
      <c r="H11" s="25" t="s">
        <v>53</v>
      </c>
      <c r="I11" s="28">
        <v>2100</v>
      </c>
      <c r="J11" s="25" t="s">
        <v>54</v>
      </c>
      <c r="K11" s="25">
        <v>1</v>
      </c>
      <c r="L11" s="25"/>
      <c r="M11" s="25">
        <v>1</v>
      </c>
      <c r="N11" s="26">
        <v>41205</v>
      </c>
      <c r="O11" s="36">
        <f t="shared" si="0"/>
        <v>1</v>
      </c>
      <c r="P11" s="25"/>
      <c r="Q11" s="25"/>
      <c r="R11" s="38"/>
    </row>
    <row r="12" spans="1:18" x14ac:dyDescent="0.2">
      <c r="A12" s="24" t="s">
        <v>55</v>
      </c>
      <c r="B12" s="25"/>
      <c r="C12" s="25" t="s">
        <v>56</v>
      </c>
      <c r="D12" s="25"/>
      <c r="E12" s="26">
        <v>28470</v>
      </c>
      <c r="F12" s="27"/>
      <c r="G12" s="25"/>
      <c r="H12" s="25" t="s">
        <v>57</v>
      </c>
      <c r="I12" s="28">
        <v>2420</v>
      </c>
      <c r="J12" s="25" t="s">
        <v>58</v>
      </c>
      <c r="K12" s="25">
        <v>1</v>
      </c>
      <c r="L12" s="25">
        <v>1</v>
      </c>
      <c r="M12" s="25"/>
      <c r="N12" s="26">
        <v>41179</v>
      </c>
      <c r="O12" s="36">
        <f t="shared" si="0"/>
        <v>1</v>
      </c>
      <c r="P12" s="25"/>
      <c r="Q12" s="25"/>
      <c r="R12" s="38"/>
    </row>
    <row r="13" spans="1:18" x14ac:dyDescent="0.2">
      <c r="A13" s="24" t="s">
        <v>59</v>
      </c>
      <c r="B13" s="25"/>
      <c r="C13" s="25" t="s">
        <v>60</v>
      </c>
      <c r="D13" s="25"/>
      <c r="E13" s="26">
        <v>22435</v>
      </c>
      <c r="F13" s="27"/>
      <c r="G13" s="27"/>
      <c r="H13" s="25" t="s">
        <v>61</v>
      </c>
      <c r="I13" s="28">
        <v>2100</v>
      </c>
      <c r="J13" s="25" t="s">
        <v>21</v>
      </c>
      <c r="K13" s="25"/>
      <c r="L13" s="25"/>
      <c r="M13" s="25"/>
      <c r="N13" s="26">
        <v>41193</v>
      </c>
      <c r="O13" s="36">
        <f t="shared" si="0"/>
        <v>1</v>
      </c>
      <c r="P13" s="25">
        <v>1</v>
      </c>
      <c r="Q13" s="25"/>
      <c r="R13" s="38">
        <v>1</v>
      </c>
    </row>
    <row r="14" spans="1:18" x14ac:dyDescent="0.2">
      <c r="A14" s="24" t="s">
        <v>62</v>
      </c>
      <c r="B14" s="25"/>
      <c r="C14" s="25" t="s">
        <v>63</v>
      </c>
      <c r="D14" s="25"/>
      <c r="E14" s="26">
        <v>22422</v>
      </c>
      <c r="F14" s="27">
        <v>323086292</v>
      </c>
      <c r="G14" s="27"/>
      <c r="H14" s="25" t="s">
        <v>64</v>
      </c>
      <c r="I14" s="28">
        <v>2100</v>
      </c>
      <c r="J14" s="25" t="s">
        <v>21</v>
      </c>
      <c r="K14" s="25"/>
      <c r="L14" s="25"/>
      <c r="M14" s="25"/>
      <c r="N14" s="26">
        <v>41193</v>
      </c>
      <c r="O14" s="36">
        <f t="shared" si="0"/>
        <v>1</v>
      </c>
      <c r="P14" s="25">
        <v>1</v>
      </c>
      <c r="Q14" s="25">
        <v>1</v>
      </c>
      <c r="R14" s="38"/>
    </row>
    <row r="15" spans="1:18" x14ac:dyDescent="0.2">
      <c r="A15" s="24" t="s">
        <v>65</v>
      </c>
      <c r="B15" s="25"/>
      <c r="C15" s="25" t="s">
        <v>66</v>
      </c>
      <c r="D15" s="25"/>
      <c r="E15" s="26">
        <v>20317</v>
      </c>
      <c r="F15" s="27"/>
      <c r="G15" s="27"/>
      <c r="H15" s="25" t="s">
        <v>204</v>
      </c>
      <c r="I15" s="32"/>
      <c r="J15" s="33"/>
      <c r="K15" s="25">
        <v>1</v>
      </c>
      <c r="L15" s="25">
        <v>1</v>
      </c>
      <c r="M15" s="25"/>
      <c r="N15" s="26">
        <v>41197</v>
      </c>
      <c r="O15" s="36">
        <f t="shared" si="0"/>
        <v>1</v>
      </c>
      <c r="P15" s="25"/>
      <c r="Q15" s="25"/>
      <c r="R15" s="38"/>
    </row>
    <row r="16" spans="1:18" x14ac:dyDescent="0.2">
      <c r="A16" s="24" t="s">
        <v>67</v>
      </c>
      <c r="B16" s="25"/>
      <c r="C16" s="25" t="s">
        <v>68</v>
      </c>
      <c r="D16" s="25"/>
      <c r="E16" s="26">
        <v>27654</v>
      </c>
      <c r="F16" s="27"/>
      <c r="G16" s="27"/>
      <c r="H16" s="25" t="s">
        <v>69</v>
      </c>
      <c r="I16" s="28">
        <v>210</v>
      </c>
      <c r="J16" s="25" t="s">
        <v>21</v>
      </c>
      <c r="K16" s="25"/>
      <c r="L16" s="25"/>
      <c r="M16" s="25"/>
      <c r="N16" s="26">
        <v>41198</v>
      </c>
      <c r="O16" s="36">
        <f t="shared" si="0"/>
        <v>1</v>
      </c>
      <c r="P16" s="25">
        <v>1</v>
      </c>
      <c r="Q16" s="25">
        <v>1</v>
      </c>
      <c r="R16" s="38"/>
    </row>
    <row r="17" spans="1:18" x14ac:dyDescent="0.2">
      <c r="A17" s="24" t="s">
        <v>70</v>
      </c>
      <c r="B17" s="25" t="s">
        <v>71</v>
      </c>
      <c r="C17" s="25" t="s">
        <v>72</v>
      </c>
      <c r="D17" s="25"/>
      <c r="E17" s="26">
        <v>20711</v>
      </c>
      <c r="F17" s="27"/>
      <c r="G17" s="27"/>
      <c r="H17" s="25" t="s">
        <v>73</v>
      </c>
      <c r="I17" s="28">
        <v>2430</v>
      </c>
      <c r="J17" s="25" t="s">
        <v>46</v>
      </c>
      <c r="K17" s="25">
        <v>1</v>
      </c>
      <c r="L17" s="25">
        <v>1</v>
      </c>
      <c r="M17" s="25"/>
      <c r="N17" s="26">
        <v>41197</v>
      </c>
      <c r="O17" s="36">
        <f t="shared" si="0"/>
        <v>1</v>
      </c>
      <c r="P17" s="25"/>
      <c r="Q17" s="25"/>
      <c r="R17" s="38"/>
    </row>
    <row r="18" spans="1:18" x14ac:dyDescent="0.2">
      <c r="A18" s="24" t="s">
        <v>74</v>
      </c>
      <c r="B18" s="25"/>
      <c r="C18" s="25" t="s">
        <v>30</v>
      </c>
      <c r="D18" s="25"/>
      <c r="E18" s="26">
        <v>30123</v>
      </c>
      <c r="F18" s="27"/>
      <c r="G18" s="27"/>
      <c r="H18" s="25" t="s">
        <v>75</v>
      </c>
      <c r="I18" s="28">
        <v>2420</v>
      </c>
      <c r="J18" s="25" t="s">
        <v>76</v>
      </c>
      <c r="K18" s="25">
        <v>1</v>
      </c>
      <c r="L18" s="25">
        <v>1</v>
      </c>
      <c r="M18" s="25"/>
      <c r="N18" s="26">
        <v>41188</v>
      </c>
      <c r="O18" s="36">
        <f t="shared" si="0"/>
        <v>1</v>
      </c>
      <c r="P18" s="25"/>
      <c r="Q18" s="25"/>
      <c r="R18" s="38"/>
    </row>
    <row r="19" spans="1:18" x14ac:dyDescent="0.2">
      <c r="A19" s="24" t="s">
        <v>77</v>
      </c>
      <c r="B19" s="25"/>
      <c r="C19" s="25" t="s">
        <v>78</v>
      </c>
      <c r="D19" s="25" t="s">
        <v>30</v>
      </c>
      <c r="E19" s="26">
        <v>26450</v>
      </c>
      <c r="F19" s="27"/>
      <c r="G19" s="27"/>
      <c r="H19" s="25" t="s">
        <v>79</v>
      </c>
      <c r="I19" s="28">
        <v>2100</v>
      </c>
      <c r="J19" s="25" t="s">
        <v>21</v>
      </c>
      <c r="K19" s="25">
        <v>1</v>
      </c>
      <c r="L19" s="25">
        <v>1</v>
      </c>
      <c r="M19" s="25"/>
      <c r="N19" s="26">
        <v>41194</v>
      </c>
      <c r="O19" s="36">
        <f t="shared" si="0"/>
        <v>1</v>
      </c>
      <c r="P19" s="25"/>
      <c r="Q19" s="25"/>
      <c r="R19" s="38"/>
    </row>
    <row r="20" spans="1:18" x14ac:dyDescent="0.2">
      <c r="A20" s="24" t="s">
        <v>80</v>
      </c>
      <c r="B20" s="25" t="s">
        <v>81</v>
      </c>
      <c r="C20" s="25" t="s">
        <v>82</v>
      </c>
      <c r="D20" s="25"/>
      <c r="E20" s="26">
        <v>21826</v>
      </c>
      <c r="F20" s="27">
        <v>323086643</v>
      </c>
      <c r="G20" s="27"/>
      <c r="H20" s="25" t="s">
        <v>83</v>
      </c>
      <c r="I20" s="28">
        <v>2690</v>
      </c>
      <c r="J20" s="25" t="s">
        <v>84</v>
      </c>
      <c r="K20" s="25">
        <v>1</v>
      </c>
      <c r="L20" s="25"/>
      <c r="M20" s="25">
        <v>1</v>
      </c>
      <c r="N20" s="26">
        <v>41199</v>
      </c>
      <c r="O20" s="36">
        <f t="shared" si="0"/>
        <v>1</v>
      </c>
      <c r="P20" s="25"/>
      <c r="Q20" s="25"/>
      <c r="R20" s="38"/>
    </row>
    <row r="21" spans="1:18" x14ac:dyDescent="0.2">
      <c r="A21" s="24" t="s">
        <v>85</v>
      </c>
      <c r="B21" s="25"/>
      <c r="C21" s="25" t="s">
        <v>86</v>
      </c>
      <c r="D21" s="25" t="s">
        <v>11</v>
      </c>
      <c r="E21" s="26">
        <v>26913</v>
      </c>
      <c r="F21" s="27">
        <v>674825529</v>
      </c>
      <c r="G21" s="27"/>
      <c r="H21" s="25" t="s">
        <v>87</v>
      </c>
      <c r="I21" s="28">
        <v>2100</v>
      </c>
      <c r="J21" s="25" t="s">
        <v>21</v>
      </c>
      <c r="K21" s="25"/>
      <c r="L21" s="25"/>
      <c r="M21" s="25"/>
      <c r="N21" s="26">
        <v>41198</v>
      </c>
      <c r="O21" s="36">
        <f t="shared" si="0"/>
        <v>1</v>
      </c>
      <c r="P21" s="25">
        <v>1</v>
      </c>
      <c r="Q21" s="25">
        <v>1</v>
      </c>
      <c r="R21" s="38"/>
    </row>
    <row r="22" spans="1:18" x14ac:dyDescent="0.2">
      <c r="A22" s="24" t="s">
        <v>88</v>
      </c>
      <c r="B22" s="25" t="s">
        <v>89</v>
      </c>
      <c r="C22" s="25" t="s">
        <v>90</v>
      </c>
      <c r="D22" s="25"/>
      <c r="E22" s="26">
        <v>19573</v>
      </c>
      <c r="F22" s="27"/>
      <c r="G22" s="27"/>
      <c r="H22" s="25" t="s">
        <v>91</v>
      </c>
      <c r="I22" s="28">
        <v>2430</v>
      </c>
      <c r="J22" s="25" t="s">
        <v>46</v>
      </c>
      <c r="K22" s="25">
        <v>1</v>
      </c>
      <c r="L22" s="25">
        <v>1</v>
      </c>
      <c r="M22" s="25"/>
      <c r="N22" s="26">
        <v>41200</v>
      </c>
      <c r="O22" s="36">
        <f t="shared" si="0"/>
        <v>1</v>
      </c>
      <c r="P22" s="25"/>
      <c r="Q22" s="25"/>
      <c r="R22" s="38"/>
    </row>
    <row r="23" spans="1:18" x14ac:dyDescent="0.2">
      <c r="A23" s="24" t="s">
        <v>92</v>
      </c>
      <c r="B23" s="25"/>
      <c r="C23" s="25" t="s">
        <v>93</v>
      </c>
      <c r="D23" s="25"/>
      <c r="E23" s="26">
        <v>21195</v>
      </c>
      <c r="F23" s="27"/>
      <c r="G23" s="27"/>
      <c r="H23" s="25" t="s">
        <v>94</v>
      </c>
      <c r="I23" s="28">
        <v>2790</v>
      </c>
      <c r="J23" s="25" t="s">
        <v>95</v>
      </c>
      <c r="K23" s="25"/>
      <c r="L23" s="25"/>
      <c r="M23" s="25"/>
      <c r="N23" s="26">
        <v>41194</v>
      </c>
      <c r="O23" s="36">
        <f t="shared" si="0"/>
        <v>1</v>
      </c>
      <c r="P23" s="25">
        <v>1</v>
      </c>
      <c r="Q23" s="25">
        <v>1</v>
      </c>
      <c r="R23" s="38"/>
    </row>
    <row r="24" spans="1:18" x14ac:dyDescent="0.2">
      <c r="A24" s="24" t="s">
        <v>96</v>
      </c>
      <c r="B24" s="25"/>
      <c r="C24" s="25" t="s">
        <v>97</v>
      </c>
      <c r="D24" s="25" t="s">
        <v>98</v>
      </c>
      <c r="E24" s="26">
        <v>32940</v>
      </c>
      <c r="F24" s="27">
        <v>631095642</v>
      </c>
      <c r="G24" s="27"/>
      <c r="H24" s="25" t="s">
        <v>99</v>
      </c>
      <c r="I24" s="28">
        <v>2100</v>
      </c>
      <c r="J24" s="25" t="s">
        <v>21</v>
      </c>
      <c r="K24" s="25"/>
      <c r="L24" s="25"/>
      <c r="M24" s="25"/>
      <c r="N24" s="26">
        <v>41191</v>
      </c>
      <c r="O24" s="36">
        <f t="shared" si="0"/>
        <v>1</v>
      </c>
      <c r="P24" s="25">
        <v>1</v>
      </c>
      <c r="Q24" s="25"/>
      <c r="R24" s="38">
        <v>1</v>
      </c>
    </row>
    <row r="25" spans="1:18" x14ac:dyDescent="0.2">
      <c r="A25" s="24" t="s">
        <v>100</v>
      </c>
      <c r="B25" s="25"/>
      <c r="C25" s="25" t="s">
        <v>101</v>
      </c>
      <c r="D25" s="25"/>
      <c r="E25" s="26">
        <v>30919</v>
      </c>
      <c r="F25" s="27">
        <v>623394981</v>
      </c>
      <c r="G25" s="27"/>
      <c r="H25" s="25" t="s">
        <v>102</v>
      </c>
      <c r="I25" s="28">
        <v>2100</v>
      </c>
      <c r="J25" s="25" t="s">
        <v>21</v>
      </c>
      <c r="K25" s="25"/>
      <c r="L25" s="25"/>
      <c r="M25" s="25"/>
      <c r="N25" s="26">
        <v>41183</v>
      </c>
      <c r="O25" s="36">
        <f t="shared" si="0"/>
        <v>1</v>
      </c>
      <c r="P25" s="25">
        <v>1</v>
      </c>
      <c r="Q25" s="25"/>
      <c r="R25" s="38">
        <v>1</v>
      </c>
    </row>
    <row r="26" spans="1:18" x14ac:dyDescent="0.2">
      <c r="A26" s="24" t="s">
        <v>103</v>
      </c>
      <c r="B26" s="25"/>
      <c r="C26" s="25" t="s">
        <v>104</v>
      </c>
      <c r="D26" s="25"/>
      <c r="E26" s="26">
        <v>24327</v>
      </c>
      <c r="F26" s="27"/>
      <c r="G26" s="27"/>
      <c r="H26" s="25" t="s">
        <v>105</v>
      </c>
      <c r="I26" s="28">
        <v>2100</v>
      </c>
      <c r="J26" s="25" t="s">
        <v>21</v>
      </c>
      <c r="K26" s="25"/>
      <c r="L26" s="25"/>
      <c r="M26" s="25"/>
      <c r="N26" s="26">
        <v>41180</v>
      </c>
      <c r="O26" s="36">
        <f t="shared" si="0"/>
        <v>1</v>
      </c>
      <c r="P26" s="25">
        <v>1</v>
      </c>
      <c r="Q26" s="25"/>
      <c r="R26" s="38">
        <v>1</v>
      </c>
    </row>
    <row r="27" spans="1:18" x14ac:dyDescent="0.2">
      <c r="A27" s="24" t="s">
        <v>106</v>
      </c>
      <c r="B27" s="25"/>
      <c r="C27" s="25" t="s">
        <v>107</v>
      </c>
      <c r="D27" s="25"/>
      <c r="E27" s="26">
        <v>29308</v>
      </c>
      <c r="F27" s="27"/>
      <c r="G27" s="27"/>
      <c r="H27" s="25" t="s">
        <v>108</v>
      </c>
      <c r="I27" s="28">
        <v>2120</v>
      </c>
      <c r="J27" s="25" t="s">
        <v>109</v>
      </c>
      <c r="K27" s="25"/>
      <c r="L27" s="25"/>
      <c r="M27" s="25"/>
      <c r="N27" s="26">
        <v>41183</v>
      </c>
      <c r="O27" s="36">
        <f t="shared" si="0"/>
        <v>1</v>
      </c>
      <c r="P27" s="25">
        <v>1</v>
      </c>
      <c r="Q27" s="25"/>
      <c r="R27" s="38">
        <v>1</v>
      </c>
    </row>
    <row r="28" spans="1:18" x14ac:dyDescent="0.2">
      <c r="A28" s="24" t="s">
        <v>110</v>
      </c>
      <c r="B28" s="25"/>
      <c r="C28" s="25" t="s">
        <v>111</v>
      </c>
      <c r="D28" s="25" t="s">
        <v>112</v>
      </c>
      <c r="E28" s="26">
        <v>29485</v>
      </c>
      <c r="F28" s="27"/>
      <c r="G28" s="27"/>
      <c r="H28" s="25" t="s">
        <v>113</v>
      </c>
      <c r="I28" s="28">
        <v>2100</v>
      </c>
      <c r="J28" s="25" t="s">
        <v>21</v>
      </c>
      <c r="K28" s="25"/>
      <c r="L28" s="25"/>
      <c r="M28" s="25"/>
      <c r="N28" s="26">
        <v>41180</v>
      </c>
      <c r="O28" s="36">
        <f t="shared" si="0"/>
        <v>1</v>
      </c>
      <c r="P28" s="25">
        <v>1</v>
      </c>
      <c r="Q28" s="25"/>
      <c r="R28" s="38">
        <v>1</v>
      </c>
    </row>
    <row r="29" spans="1:18" x14ac:dyDescent="0.2">
      <c r="A29" s="24" t="s">
        <v>114</v>
      </c>
      <c r="B29" s="25"/>
      <c r="C29" s="25" t="s">
        <v>115</v>
      </c>
      <c r="D29" s="25" t="s">
        <v>116</v>
      </c>
      <c r="E29" s="26">
        <v>33309</v>
      </c>
      <c r="F29" s="27"/>
      <c r="G29" s="27"/>
      <c r="H29" s="25" t="s">
        <v>117</v>
      </c>
      <c r="I29" s="28">
        <v>2100</v>
      </c>
      <c r="J29" s="25" t="s">
        <v>21</v>
      </c>
      <c r="K29" s="25">
        <v>1</v>
      </c>
      <c r="L29" s="25">
        <v>1</v>
      </c>
      <c r="M29" s="25"/>
      <c r="N29" s="26">
        <v>41182</v>
      </c>
      <c r="O29" s="36">
        <f t="shared" si="0"/>
        <v>1</v>
      </c>
      <c r="P29" s="25"/>
      <c r="Q29" s="25"/>
      <c r="R29" s="38"/>
    </row>
    <row r="30" spans="1:18" x14ac:dyDescent="0.2">
      <c r="A30" s="24" t="s">
        <v>118</v>
      </c>
      <c r="B30" s="25" t="s">
        <v>119</v>
      </c>
      <c r="C30" s="25" t="s">
        <v>120</v>
      </c>
      <c r="D30" s="25"/>
      <c r="E30" s="26">
        <v>22737</v>
      </c>
      <c r="F30" s="27"/>
      <c r="G30" s="27"/>
      <c r="H30" s="25" t="s">
        <v>121</v>
      </c>
      <c r="I30" s="28">
        <v>2790</v>
      </c>
      <c r="J30" s="25" t="s">
        <v>95</v>
      </c>
      <c r="K30" s="25"/>
      <c r="L30" s="25"/>
      <c r="M30" s="25"/>
      <c r="N30" s="26">
        <v>41180</v>
      </c>
      <c r="O30" s="36">
        <f t="shared" si="0"/>
        <v>1</v>
      </c>
      <c r="P30" s="25">
        <v>1</v>
      </c>
      <c r="Q30" s="25"/>
      <c r="R30" s="38">
        <v>1</v>
      </c>
    </row>
    <row r="31" spans="1:18" x14ac:dyDescent="0.2">
      <c r="A31" s="24" t="s">
        <v>122</v>
      </c>
      <c r="B31" s="25"/>
      <c r="C31" s="25" t="s">
        <v>123</v>
      </c>
      <c r="D31" s="25" t="s">
        <v>124</v>
      </c>
      <c r="E31" s="26">
        <v>32669</v>
      </c>
      <c r="F31" s="27"/>
      <c r="G31" s="27"/>
      <c r="H31" s="25" t="s">
        <v>125</v>
      </c>
      <c r="I31" s="28">
        <v>2100</v>
      </c>
      <c r="J31" s="25" t="s">
        <v>21</v>
      </c>
      <c r="K31" s="25"/>
      <c r="L31" s="25"/>
      <c r="M31" s="25"/>
      <c r="N31" s="26">
        <v>41180</v>
      </c>
      <c r="O31" s="36">
        <f t="shared" si="0"/>
        <v>1</v>
      </c>
      <c r="P31" s="25">
        <v>1</v>
      </c>
      <c r="Q31" s="25"/>
      <c r="R31" s="38">
        <v>1</v>
      </c>
    </row>
    <row r="32" spans="1:18" x14ac:dyDescent="0.2">
      <c r="A32" s="24" t="s">
        <v>126</v>
      </c>
      <c r="B32" s="25"/>
      <c r="C32" s="25" t="s">
        <v>127</v>
      </c>
      <c r="D32" s="25"/>
      <c r="E32" s="26">
        <v>32582</v>
      </c>
      <c r="F32" s="27">
        <v>760411217</v>
      </c>
      <c r="G32" s="27"/>
      <c r="H32" s="25" t="s">
        <v>128</v>
      </c>
      <c r="I32" s="28">
        <v>2720</v>
      </c>
      <c r="J32" s="25" t="s">
        <v>129</v>
      </c>
      <c r="K32" s="25"/>
      <c r="L32" s="25"/>
      <c r="M32" s="25"/>
      <c r="N32" s="26">
        <v>41186</v>
      </c>
      <c r="O32" s="36">
        <f t="shared" si="0"/>
        <v>1</v>
      </c>
      <c r="P32" s="25">
        <v>1</v>
      </c>
      <c r="Q32" s="25"/>
      <c r="R32" s="38">
        <v>1</v>
      </c>
    </row>
    <row r="33" spans="1:18" x14ac:dyDescent="0.2">
      <c r="A33" s="24" t="s">
        <v>130</v>
      </c>
      <c r="B33" s="25" t="s">
        <v>131</v>
      </c>
      <c r="C33" s="25" t="s">
        <v>132</v>
      </c>
      <c r="D33" s="25"/>
      <c r="E33" s="26">
        <v>23592</v>
      </c>
      <c r="F33" s="27">
        <v>617591287</v>
      </c>
      <c r="G33" s="27"/>
      <c r="H33" s="25" t="s">
        <v>133</v>
      </c>
      <c r="I33" s="28">
        <v>2760</v>
      </c>
      <c r="J33" s="25" t="s">
        <v>134</v>
      </c>
      <c r="K33" s="25">
        <v>1</v>
      </c>
      <c r="L33" s="25"/>
      <c r="M33" s="25">
        <v>1</v>
      </c>
      <c r="N33" s="26">
        <v>41191</v>
      </c>
      <c r="O33" s="36">
        <f t="shared" si="0"/>
        <v>1</v>
      </c>
      <c r="P33" s="25"/>
      <c r="Q33" s="25"/>
      <c r="R33" s="38"/>
    </row>
    <row r="34" spans="1:18" x14ac:dyDescent="0.2">
      <c r="A34" s="24" t="s">
        <v>135</v>
      </c>
      <c r="B34" s="25" t="s">
        <v>136</v>
      </c>
      <c r="C34" s="25" t="s">
        <v>137</v>
      </c>
      <c r="D34" s="25"/>
      <c r="E34" s="26">
        <v>22012</v>
      </c>
      <c r="F34" s="27"/>
      <c r="G34" s="27"/>
      <c r="H34" s="25" t="s">
        <v>138</v>
      </c>
      <c r="I34" s="28">
        <v>2100</v>
      </c>
      <c r="J34" s="25" t="s">
        <v>21</v>
      </c>
      <c r="K34" s="25">
        <v>1</v>
      </c>
      <c r="L34" s="25">
        <v>1</v>
      </c>
      <c r="M34" s="25"/>
      <c r="N34" s="26">
        <v>41192</v>
      </c>
      <c r="O34" s="36">
        <f t="shared" si="0"/>
        <v>1</v>
      </c>
      <c r="P34" s="25"/>
      <c r="Q34" s="25"/>
      <c r="R34" s="38"/>
    </row>
    <row r="35" spans="1:18" x14ac:dyDescent="0.2">
      <c r="A35" s="24" t="s">
        <v>139</v>
      </c>
      <c r="B35" s="25" t="s">
        <v>140</v>
      </c>
      <c r="C35" s="25" t="s">
        <v>30</v>
      </c>
      <c r="D35" s="25" t="s">
        <v>141</v>
      </c>
      <c r="E35" s="26">
        <v>23699</v>
      </c>
      <c r="F35" s="27">
        <v>323674500</v>
      </c>
      <c r="G35" s="27"/>
      <c r="H35" s="25" t="s">
        <v>142</v>
      </c>
      <c r="I35" s="28">
        <v>210</v>
      </c>
      <c r="J35" s="25" t="s">
        <v>21</v>
      </c>
      <c r="K35" s="25">
        <v>1</v>
      </c>
      <c r="L35" s="25">
        <v>1</v>
      </c>
      <c r="M35" s="25"/>
      <c r="N35" s="26">
        <v>41187</v>
      </c>
      <c r="O35" s="36">
        <f t="shared" si="0"/>
        <v>1</v>
      </c>
      <c r="P35" s="25"/>
      <c r="Q35" s="25"/>
      <c r="R35" s="38"/>
    </row>
    <row r="36" spans="1:18" x14ac:dyDescent="0.2">
      <c r="A36" s="24" t="s">
        <v>143</v>
      </c>
      <c r="B36" s="25"/>
      <c r="C36" s="25" t="s">
        <v>144</v>
      </c>
      <c r="D36" s="25"/>
      <c r="E36" s="26">
        <v>24508</v>
      </c>
      <c r="F36" s="27"/>
      <c r="G36" s="27"/>
      <c r="H36" s="25" t="s">
        <v>145</v>
      </c>
      <c r="I36" s="28">
        <v>2100</v>
      </c>
      <c r="J36" s="25" t="s">
        <v>21</v>
      </c>
      <c r="K36" s="25"/>
      <c r="L36" s="25"/>
      <c r="M36" s="25"/>
      <c r="N36" s="26">
        <v>41181</v>
      </c>
      <c r="O36" s="36">
        <f t="shared" si="0"/>
        <v>1</v>
      </c>
      <c r="P36" s="25">
        <v>1</v>
      </c>
      <c r="Q36" s="25"/>
      <c r="R36" s="38">
        <v>1</v>
      </c>
    </row>
    <row r="37" spans="1:18" x14ac:dyDescent="0.2">
      <c r="A37" s="24" t="s">
        <v>146</v>
      </c>
      <c r="B37" s="25"/>
      <c r="C37" s="25" t="s">
        <v>147</v>
      </c>
      <c r="D37" s="25"/>
      <c r="E37" s="26">
        <v>25968</v>
      </c>
      <c r="F37" s="27">
        <v>608104381</v>
      </c>
      <c r="G37" s="27">
        <v>323051378</v>
      </c>
      <c r="H37" s="25" t="s">
        <v>148</v>
      </c>
      <c r="I37" s="28">
        <v>2100</v>
      </c>
      <c r="J37" s="25" t="s">
        <v>21</v>
      </c>
      <c r="K37" s="25">
        <v>1</v>
      </c>
      <c r="L37" s="25"/>
      <c r="M37" s="25">
        <v>1</v>
      </c>
      <c r="N37" s="26">
        <v>41186</v>
      </c>
      <c r="O37" s="36">
        <f t="shared" si="0"/>
        <v>1</v>
      </c>
      <c r="P37" s="25"/>
      <c r="Q37" s="25"/>
      <c r="R37" s="38"/>
    </row>
    <row r="38" spans="1:18" x14ac:dyDescent="0.2">
      <c r="A38" s="24" t="s">
        <v>149</v>
      </c>
      <c r="B38" s="25"/>
      <c r="C38" s="25" t="s">
        <v>150</v>
      </c>
      <c r="D38" s="25"/>
      <c r="E38" s="26">
        <v>27260</v>
      </c>
      <c r="F38" s="27">
        <v>616946757</v>
      </c>
      <c r="G38" s="27"/>
      <c r="H38" s="25" t="s">
        <v>151</v>
      </c>
      <c r="I38" s="28">
        <v>2100</v>
      </c>
      <c r="J38" s="25" t="s">
        <v>21</v>
      </c>
      <c r="K38" s="25">
        <v>1</v>
      </c>
      <c r="L38" s="25"/>
      <c r="M38" s="25">
        <v>1</v>
      </c>
      <c r="N38" s="26">
        <v>41186</v>
      </c>
      <c r="O38" s="36">
        <f t="shared" si="0"/>
        <v>1</v>
      </c>
      <c r="P38" s="25"/>
      <c r="Q38" s="25"/>
      <c r="R38" s="38"/>
    </row>
    <row r="39" spans="1:18" x14ac:dyDescent="0.2">
      <c r="A39" s="24" t="s">
        <v>152</v>
      </c>
      <c r="B39" s="25"/>
      <c r="C39" s="25" t="s">
        <v>153</v>
      </c>
      <c r="D39" s="25"/>
      <c r="E39" s="26">
        <v>28081</v>
      </c>
      <c r="F39" s="27"/>
      <c r="G39" s="27"/>
      <c r="H39" s="25" t="s">
        <v>154</v>
      </c>
      <c r="I39" s="28">
        <v>2490</v>
      </c>
      <c r="J39" s="25" t="s">
        <v>155</v>
      </c>
      <c r="K39" s="25"/>
      <c r="L39" s="25"/>
      <c r="M39" s="25"/>
      <c r="N39" s="26">
        <v>41186</v>
      </c>
      <c r="O39" s="36">
        <f t="shared" si="0"/>
        <v>1</v>
      </c>
      <c r="P39" s="25">
        <v>1</v>
      </c>
      <c r="Q39" s="25">
        <v>1</v>
      </c>
      <c r="R39" s="38"/>
    </row>
    <row r="40" spans="1:18" x14ac:dyDescent="0.2">
      <c r="A40" s="24" t="s">
        <v>156</v>
      </c>
      <c r="B40" s="25"/>
      <c r="C40" s="25" t="s">
        <v>157</v>
      </c>
      <c r="D40" s="25"/>
      <c r="E40" s="26">
        <v>20196</v>
      </c>
      <c r="F40" s="27"/>
      <c r="G40" s="27"/>
      <c r="H40" s="25" t="s">
        <v>158</v>
      </c>
      <c r="I40" s="28">
        <v>2100</v>
      </c>
      <c r="J40" s="25" t="s">
        <v>21</v>
      </c>
      <c r="K40" s="25">
        <v>1</v>
      </c>
      <c r="L40" s="25"/>
      <c r="M40" s="25">
        <v>1</v>
      </c>
      <c r="N40" s="26">
        <v>41186</v>
      </c>
      <c r="O40" s="36">
        <f t="shared" si="0"/>
        <v>1</v>
      </c>
      <c r="P40" s="25"/>
      <c r="Q40" s="25"/>
      <c r="R40" s="38"/>
    </row>
    <row r="41" spans="1:18" x14ac:dyDescent="0.2">
      <c r="A41" s="24" t="s">
        <v>159</v>
      </c>
      <c r="B41" s="25"/>
      <c r="C41" s="25" t="s">
        <v>147</v>
      </c>
      <c r="D41" s="25"/>
      <c r="E41" s="26">
        <v>24847</v>
      </c>
      <c r="F41" s="27"/>
      <c r="G41" s="27"/>
      <c r="H41" s="25" t="s">
        <v>160</v>
      </c>
      <c r="I41" s="28">
        <v>2100</v>
      </c>
      <c r="J41" s="25" t="s">
        <v>21</v>
      </c>
      <c r="K41" s="25">
        <v>1</v>
      </c>
      <c r="L41" s="25"/>
      <c r="M41" s="25">
        <v>1</v>
      </c>
      <c r="N41" s="26">
        <v>41185</v>
      </c>
      <c r="O41" s="36">
        <f t="shared" si="0"/>
        <v>1</v>
      </c>
      <c r="P41" s="25"/>
      <c r="Q41" s="25"/>
      <c r="R41" s="38"/>
    </row>
    <row r="42" spans="1:18" x14ac:dyDescent="0.2">
      <c r="A42" s="24" t="s">
        <v>161</v>
      </c>
      <c r="B42" s="25"/>
      <c r="C42" s="25" t="s">
        <v>162</v>
      </c>
      <c r="D42" s="25"/>
      <c r="E42" s="26">
        <v>23123</v>
      </c>
      <c r="F42" s="27"/>
      <c r="G42" s="27"/>
      <c r="H42" s="25" t="s">
        <v>163</v>
      </c>
      <c r="I42" s="28">
        <v>2630</v>
      </c>
      <c r="J42" s="25" t="s">
        <v>164</v>
      </c>
      <c r="K42" s="25"/>
      <c r="L42" s="25"/>
      <c r="M42" s="25"/>
      <c r="N42" s="26">
        <v>41186</v>
      </c>
      <c r="O42" s="36">
        <f t="shared" si="0"/>
        <v>1</v>
      </c>
      <c r="P42" s="25">
        <v>1</v>
      </c>
      <c r="Q42" s="25"/>
      <c r="R42" s="38">
        <v>1</v>
      </c>
    </row>
    <row r="43" spans="1:18" x14ac:dyDescent="0.2">
      <c r="A43" s="24" t="s">
        <v>165</v>
      </c>
      <c r="B43" s="25"/>
      <c r="C43" s="25" t="s">
        <v>166</v>
      </c>
      <c r="D43" s="25"/>
      <c r="E43" s="26">
        <v>29871</v>
      </c>
      <c r="F43" s="27"/>
      <c r="G43" s="27"/>
      <c r="H43" s="25" t="s">
        <v>167</v>
      </c>
      <c r="I43" s="32"/>
      <c r="J43" s="33"/>
      <c r="K43" s="25">
        <v>1</v>
      </c>
      <c r="L43" s="25"/>
      <c r="M43" s="25">
        <v>1</v>
      </c>
      <c r="N43" s="26">
        <v>41186</v>
      </c>
      <c r="O43" s="36">
        <f t="shared" si="0"/>
        <v>1</v>
      </c>
      <c r="P43" s="25"/>
      <c r="Q43" s="25"/>
      <c r="R43" s="38"/>
    </row>
    <row r="44" spans="1:18" x14ac:dyDescent="0.2">
      <c r="A44" s="24" t="s">
        <v>168</v>
      </c>
      <c r="B44" s="25"/>
      <c r="C44" s="25" t="s">
        <v>169</v>
      </c>
      <c r="D44" s="25"/>
      <c r="E44" s="26">
        <v>24076</v>
      </c>
      <c r="F44" s="27">
        <v>770822464</v>
      </c>
      <c r="G44" s="27"/>
      <c r="H44" s="25" t="s">
        <v>170</v>
      </c>
      <c r="I44" s="28">
        <v>2100</v>
      </c>
      <c r="J44" s="25" t="s">
        <v>21</v>
      </c>
      <c r="K44" s="25">
        <v>1</v>
      </c>
      <c r="L44" s="25"/>
      <c r="M44" s="25">
        <v>1</v>
      </c>
      <c r="N44" s="26">
        <v>41186</v>
      </c>
      <c r="O44" s="36">
        <f t="shared" si="0"/>
        <v>1</v>
      </c>
      <c r="P44" s="25">
        <v>1</v>
      </c>
      <c r="Q44" s="25">
        <v>1</v>
      </c>
      <c r="R44" s="38"/>
    </row>
    <row r="45" spans="1:18" x14ac:dyDescent="0.2">
      <c r="A45" s="24" t="s">
        <v>171</v>
      </c>
      <c r="B45" s="25"/>
      <c r="C45" s="25" t="s">
        <v>172</v>
      </c>
      <c r="D45" s="25"/>
      <c r="E45" s="26">
        <v>31777</v>
      </c>
      <c r="F45" s="27"/>
      <c r="G45" s="27"/>
      <c r="H45" s="25" t="s">
        <v>173</v>
      </c>
      <c r="I45" s="32"/>
      <c r="J45" s="33"/>
      <c r="K45" s="25"/>
      <c r="L45" s="25"/>
      <c r="M45" s="25"/>
      <c r="N45" s="26">
        <v>41179</v>
      </c>
      <c r="O45" s="36">
        <f t="shared" si="0"/>
        <v>1</v>
      </c>
      <c r="P45" s="25">
        <v>1</v>
      </c>
      <c r="Q45" s="25"/>
      <c r="R45" s="38">
        <v>1</v>
      </c>
    </row>
    <row r="46" spans="1:18" x14ac:dyDescent="0.2">
      <c r="A46" s="24" t="s">
        <v>174</v>
      </c>
      <c r="B46" s="25"/>
      <c r="C46" s="25" t="s">
        <v>175</v>
      </c>
      <c r="D46" s="25" t="s">
        <v>176</v>
      </c>
      <c r="E46" s="26">
        <v>21188</v>
      </c>
      <c r="F46" s="27"/>
      <c r="G46" s="27"/>
      <c r="H46" s="25" t="s">
        <v>177</v>
      </c>
      <c r="I46" s="28">
        <v>2760</v>
      </c>
      <c r="J46" s="25" t="s">
        <v>134</v>
      </c>
      <c r="K46" s="25">
        <v>1</v>
      </c>
      <c r="L46" s="25"/>
      <c r="M46" s="25">
        <v>1</v>
      </c>
      <c r="N46" s="26">
        <v>41186</v>
      </c>
      <c r="O46" s="36">
        <f t="shared" si="0"/>
        <v>1</v>
      </c>
      <c r="P46" s="25"/>
      <c r="Q46" s="25"/>
      <c r="R46" s="38"/>
    </row>
    <row r="47" spans="1:18" x14ac:dyDescent="0.2">
      <c r="A47" s="24" t="s">
        <v>178</v>
      </c>
      <c r="B47" s="25"/>
      <c r="C47" s="25" t="s">
        <v>179</v>
      </c>
      <c r="D47" s="25"/>
      <c r="E47" s="26">
        <v>25500</v>
      </c>
      <c r="F47" s="27"/>
      <c r="G47" s="27"/>
      <c r="H47" s="25" t="s">
        <v>180</v>
      </c>
      <c r="I47" s="28">
        <v>2480</v>
      </c>
      <c r="J47" s="33" t="s">
        <v>181</v>
      </c>
      <c r="K47" s="25"/>
      <c r="L47" s="25"/>
      <c r="M47" s="25"/>
      <c r="N47" s="26">
        <v>41191</v>
      </c>
      <c r="O47" s="36">
        <f t="shared" si="0"/>
        <v>1</v>
      </c>
      <c r="P47" s="25">
        <v>1</v>
      </c>
      <c r="Q47" s="25"/>
      <c r="R47" s="38">
        <v>1</v>
      </c>
    </row>
    <row r="48" spans="1:18" x14ac:dyDescent="0.2">
      <c r="A48" s="24" t="s">
        <v>182</v>
      </c>
      <c r="B48" s="25" t="s">
        <v>183</v>
      </c>
      <c r="C48" s="25" t="s">
        <v>184</v>
      </c>
      <c r="D48" s="25"/>
      <c r="E48" s="26">
        <v>24670</v>
      </c>
      <c r="F48" s="27"/>
      <c r="G48" s="27"/>
      <c r="H48" s="25" t="s">
        <v>185</v>
      </c>
      <c r="I48" s="28">
        <v>2680</v>
      </c>
      <c r="J48" s="25" t="s">
        <v>186</v>
      </c>
      <c r="K48" s="25"/>
      <c r="L48" s="25"/>
      <c r="M48" s="25"/>
      <c r="N48" s="26">
        <v>41179</v>
      </c>
      <c r="O48" s="36">
        <f t="shared" si="0"/>
        <v>1</v>
      </c>
      <c r="P48" s="25">
        <v>1</v>
      </c>
      <c r="Q48" s="25"/>
      <c r="R48" s="38">
        <v>1</v>
      </c>
    </row>
    <row r="49" spans="1:18" x14ac:dyDescent="0.2">
      <c r="A49" s="24" t="s">
        <v>187</v>
      </c>
      <c r="B49" s="25"/>
      <c r="C49" s="25" t="s">
        <v>188</v>
      </c>
      <c r="D49" s="25" t="s">
        <v>189</v>
      </c>
      <c r="E49" s="26">
        <v>27660</v>
      </c>
      <c r="F49" s="27"/>
      <c r="G49" s="27"/>
      <c r="H49" s="25" t="s">
        <v>190</v>
      </c>
      <c r="I49" s="28">
        <v>2100</v>
      </c>
      <c r="J49" s="33" t="s">
        <v>21</v>
      </c>
      <c r="K49" s="25">
        <v>1</v>
      </c>
      <c r="L49" s="25"/>
      <c r="M49" s="25">
        <v>1</v>
      </c>
      <c r="N49" s="26">
        <v>41187</v>
      </c>
      <c r="O49" s="36">
        <f t="shared" si="0"/>
        <v>1</v>
      </c>
      <c r="P49" s="25"/>
      <c r="Q49" s="25"/>
      <c r="R49" s="38"/>
    </row>
    <row r="50" spans="1:18" x14ac:dyDescent="0.2">
      <c r="A50" s="24" t="s">
        <v>191</v>
      </c>
      <c r="B50" s="25"/>
      <c r="C50" s="25" t="s">
        <v>192</v>
      </c>
      <c r="D50" s="25"/>
      <c r="E50" s="26">
        <v>19667</v>
      </c>
      <c r="F50" s="27">
        <v>323051590</v>
      </c>
      <c r="G50" s="27"/>
      <c r="H50" s="25" t="s">
        <v>193</v>
      </c>
      <c r="I50" s="28">
        <v>2430</v>
      </c>
      <c r="J50" s="25" t="s">
        <v>46</v>
      </c>
      <c r="K50" s="25">
        <v>1</v>
      </c>
      <c r="L50" s="25"/>
      <c r="M50" s="25">
        <v>1</v>
      </c>
      <c r="N50" s="26">
        <v>41184</v>
      </c>
      <c r="O50" s="36">
        <f t="shared" si="0"/>
        <v>1</v>
      </c>
      <c r="P50" s="25"/>
      <c r="Q50" s="25"/>
      <c r="R50" s="38"/>
    </row>
    <row r="51" spans="1:18" x14ac:dyDescent="0.2">
      <c r="A51" s="24" t="s">
        <v>194</v>
      </c>
      <c r="B51" s="25"/>
      <c r="C51" s="25" t="s">
        <v>195</v>
      </c>
      <c r="D51" s="25"/>
      <c r="E51" s="26">
        <v>22834</v>
      </c>
      <c r="F51" s="27"/>
      <c r="G51" s="27"/>
      <c r="H51" s="25" t="s">
        <v>196</v>
      </c>
      <c r="I51" s="28">
        <v>2590</v>
      </c>
      <c r="J51" s="33" t="s">
        <v>197</v>
      </c>
      <c r="K51" s="25">
        <v>1</v>
      </c>
      <c r="L51" s="25">
        <v>1</v>
      </c>
      <c r="M51" s="25"/>
      <c r="N51" s="26">
        <v>41190</v>
      </c>
      <c r="O51" s="36">
        <f t="shared" si="0"/>
        <v>1</v>
      </c>
      <c r="P51" s="25"/>
      <c r="Q51" s="25"/>
      <c r="R51" s="38"/>
    </row>
    <row r="52" spans="1:18" x14ac:dyDescent="0.2">
      <c r="A52" s="50" t="s">
        <v>198</v>
      </c>
      <c r="B52" s="43" t="s">
        <v>199</v>
      </c>
      <c r="C52" s="43" t="s">
        <v>200</v>
      </c>
      <c r="D52" s="43"/>
      <c r="E52" s="46">
        <v>22424</v>
      </c>
      <c r="F52" s="49"/>
      <c r="G52" s="45"/>
      <c r="H52" s="43" t="s">
        <v>201</v>
      </c>
      <c r="I52" s="42">
        <v>2100</v>
      </c>
      <c r="J52" s="43" t="s">
        <v>202</v>
      </c>
      <c r="K52" s="44">
        <v>1</v>
      </c>
      <c r="L52" s="44">
        <v>1</v>
      </c>
      <c r="M52" s="45"/>
      <c r="N52" s="46">
        <v>41192</v>
      </c>
      <c r="O52" s="47">
        <f t="shared" si="0"/>
        <v>1</v>
      </c>
      <c r="P52" s="45"/>
      <c r="Q52" s="45"/>
      <c r="R52" s="48"/>
    </row>
  </sheetData>
  <autoFilter ref="A1:R52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32"/>
  <sheetViews>
    <sheetView topLeftCell="A3" workbookViewId="0">
      <selection activeCell="A34" sqref="A34"/>
    </sheetView>
  </sheetViews>
  <sheetFormatPr baseColWidth="10" defaultRowHeight="12.75" x14ac:dyDescent="0.2"/>
  <cols>
    <col min="1" max="1" width="42.42578125" customWidth="1"/>
  </cols>
  <sheetData>
    <row r="1" spans="1:4" ht="15" x14ac:dyDescent="0.25">
      <c r="A1" s="20" t="s">
        <v>219</v>
      </c>
    </row>
    <row r="4" spans="1:4" x14ac:dyDescent="0.2">
      <c r="A4" s="5" t="s">
        <v>207</v>
      </c>
    </row>
    <row r="5" spans="1:4" x14ac:dyDescent="0.2">
      <c r="A5" s="16" t="s">
        <v>205</v>
      </c>
      <c r="B5" s="7">
        <v>100</v>
      </c>
      <c r="C5" s="9">
        <f>1</f>
        <v>1</v>
      </c>
      <c r="D5" s="6" t="s">
        <v>217</v>
      </c>
    </row>
    <row r="6" spans="1:4" x14ac:dyDescent="0.2">
      <c r="A6" s="16" t="s">
        <v>206</v>
      </c>
      <c r="B6">
        <f>COUNTA(Réponse_écrite)</f>
        <v>51</v>
      </c>
      <c r="C6" s="9">
        <f>B6/$B$5</f>
        <v>0.51</v>
      </c>
    </row>
    <row r="7" spans="1:4" x14ac:dyDescent="0.2">
      <c r="A7" s="13" t="s">
        <v>208</v>
      </c>
      <c r="B7" s="14">
        <f>SUM(Réponse_valide)</f>
        <v>51</v>
      </c>
      <c r="C7" s="15">
        <f>B7/$B$5</f>
        <v>0.51</v>
      </c>
    </row>
    <row r="10" spans="1:4" x14ac:dyDescent="0.2">
      <c r="A10" s="5" t="s">
        <v>209</v>
      </c>
    </row>
    <row r="11" spans="1:4" x14ac:dyDescent="0.2">
      <c r="A11" s="16" t="s">
        <v>203</v>
      </c>
      <c r="B11">
        <f>SUM(IF(Réponse_valide=1,Affilié),0)</f>
        <v>28</v>
      </c>
      <c r="C11" s="9">
        <f>B11/$B$13</f>
        <v>0.53846153846153844</v>
      </c>
    </row>
    <row r="12" spans="1:4" x14ac:dyDescent="0.2">
      <c r="A12" s="17" t="s">
        <v>210</v>
      </c>
      <c r="B12" s="11">
        <f>SUM(IF(Réponse_valide=1,Non_affilié),0)</f>
        <v>24</v>
      </c>
      <c r="C12" s="12">
        <f>B12/$B$13</f>
        <v>0.46153846153846156</v>
      </c>
    </row>
    <row r="13" spans="1:4" x14ac:dyDescent="0.2">
      <c r="A13" t="s">
        <v>16</v>
      </c>
      <c r="B13">
        <f>SUM(B11:B12)</f>
        <v>52</v>
      </c>
      <c r="C13" s="9">
        <f>SUM(C11:C12)</f>
        <v>1</v>
      </c>
    </row>
    <row r="14" spans="1:4" x14ac:dyDescent="0.2">
      <c r="B14" s="10" t="b">
        <f>B13=B7</f>
        <v>0</v>
      </c>
    </row>
    <row r="16" spans="1:4" x14ac:dyDescent="0.2">
      <c r="A16" s="5" t="s">
        <v>211</v>
      </c>
    </row>
    <row r="17" spans="1:3" x14ac:dyDescent="0.2">
      <c r="A17" s="16" t="s">
        <v>212</v>
      </c>
      <c r="B17">
        <f>SUM(IF(Réponse_valide=1,Garantie_actuelle),0)</f>
        <v>12</v>
      </c>
      <c r="C17" s="9">
        <f>B17/$B$19</f>
        <v>0.42857142857142855</v>
      </c>
    </row>
    <row r="18" spans="1:3" x14ac:dyDescent="0.2">
      <c r="A18" s="17" t="s">
        <v>213</v>
      </c>
      <c r="B18" s="11">
        <f>SUM(IF(Réponse_valide=1,Nouvelle_garantie),0)</f>
        <v>16</v>
      </c>
      <c r="C18" s="12">
        <f>B18/$B$19</f>
        <v>0.5714285714285714</v>
      </c>
    </row>
    <row r="19" spans="1:3" x14ac:dyDescent="0.2">
      <c r="A19" t="s">
        <v>16</v>
      </c>
      <c r="B19">
        <f>SUM(B17:B18)</f>
        <v>28</v>
      </c>
      <c r="C19" s="9">
        <f>SUM(C17:C18)</f>
        <v>1</v>
      </c>
    </row>
    <row r="21" spans="1:3" x14ac:dyDescent="0.2">
      <c r="A21" s="5" t="s">
        <v>214</v>
      </c>
    </row>
    <row r="22" spans="1:3" x14ac:dyDescent="0.2">
      <c r="A22" s="16" t="s">
        <v>215</v>
      </c>
      <c r="B22">
        <f>SUM(IF(Réponse_valide=1,Nouvelle_offre),0)</f>
        <v>8</v>
      </c>
      <c r="C22" s="9">
        <f>B22/$B$24</f>
        <v>0.32</v>
      </c>
    </row>
    <row r="23" spans="1:3" x14ac:dyDescent="0.2">
      <c r="A23" s="17" t="s">
        <v>216</v>
      </c>
      <c r="B23" s="11">
        <f>SUM(IF(Réponse_valide=1,Pas_intéressé),0)</f>
        <v>17</v>
      </c>
      <c r="C23" s="12">
        <f>B23/$B$24</f>
        <v>0.68</v>
      </c>
    </row>
    <row r="24" spans="1:3" x14ac:dyDescent="0.2">
      <c r="A24" t="s">
        <v>16</v>
      </c>
      <c r="B24">
        <f>SUM(B22:B23)</f>
        <v>25</v>
      </c>
      <c r="C24" s="9">
        <f>SUM(C22:C23)</f>
        <v>1</v>
      </c>
    </row>
    <row r="27" spans="1:3" x14ac:dyDescent="0.2">
      <c r="A27" s="5" t="s">
        <v>218</v>
      </c>
    </row>
    <row r="28" spans="1:3" x14ac:dyDescent="0.2">
      <c r="A28" s="16" t="str">
        <f>A17</f>
        <v>souhaitent conserver leur garantie actuelle</v>
      </c>
      <c r="B28">
        <f>B17</f>
        <v>12</v>
      </c>
      <c r="C28" s="9">
        <f>B28/$B$31</f>
        <v>0.22641509433962265</v>
      </c>
    </row>
    <row r="29" spans="1:3" s="8" customFormat="1" x14ac:dyDescent="0.2">
      <c r="A29" s="18" t="str">
        <f>A18</f>
        <v>optent pour la nouvelle gamme à 3 000 €</v>
      </c>
      <c r="B29" s="8">
        <f>B18+B22</f>
        <v>24</v>
      </c>
      <c r="C29" s="19">
        <f t="shared" ref="C29:C31" si="0">B29/$B$31</f>
        <v>0.45283018867924529</v>
      </c>
    </row>
    <row r="30" spans="1:3" x14ac:dyDescent="0.2">
      <c r="A30" s="17" t="str">
        <f>A23</f>
        <v>ne sont pas intéressés par cette garantie</v>
      </c>
      <c r="B30" s="11">
        <f>B23</f>
        <v>17</v>
      </c>
      <c r="C30" s="12">
        <f t="shared" si="0"/>
        <v>0.32075471698113206</v>
      </c>
    </row>
    <row r="31" spans="1:3" x14ac:dyDescent="0.2">
      <c r="A31" t="s">
        <v>16</v>
      </c>
      <c r="B31">
        <f>SUM(B28:B30)</f>
        <v>53</v>
      </c>
      <c r="C31" s="9">
        <f t="shared" si="0"/>
        <v>1</v>
      </c>
    </row>
    <row r="32" spans="1:3" x14ac:dyDescent="0.2">
      <c r="B32" s="10" t="b">
        <f>B31=B7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3:G3"/>
  <sheetViews>
    <sheetView showGridLines="0" tabSelected="1" topLeftCell="A5" workbookViewId="0">
      <selection activeCell="F34" sqref="F34"/>
    </sheetView>
  </sheetViews>
  <sheetFormatPr baseColWidth="10" defaultRowHeight="12.75" x14ac:dyDescent="0.2"/>
  <cols>
    <col min="6" max="6" width="5.7109375" customWidth="1"/>
  </cols>
  <sheetData>
    <row r="3" spans="1:7" x14ac:dyDescent="0.2">
      <c r="A3" s="5"/>
      <c r="G3" s="5"/>
    </row>
  </sheetData>
  <pageMargins left="0.7" right="0.7" top="0.75" bottom="0.75" header="0.3" footer="0.3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18</vt:i4>
      </vt:variant>
    </vt:vector>
  </HeadingPairs>
  <TitlesOfParts>
    <vt:vector size="21" baseType="lpstr">
      <vt:lpstr>BDD initiale</vt:lpstr>
      <vt:lpstr>Résultats chiffrés</vt:lpstr>
      <vt:lpstr>Représentations graphiques</vt:lpstr>
      <vt:lpstr>Adresse</vt:lpstr>
      <vt:lpstr>Affilié</vt:lpstr>
      <vt:lpstr>Code_Postal</vt:lpstr>
      <vt:lpstr>Date_de_naissance</vt:lpstr>
      <vt:lpstr>Garantie_actuelle</vt:lpstr>
      <vt:lpstr>Nom</vt:lpstr>
      <vt:lpstr>Nom_de_jeune_fille</vt:lpstr>
      <vt:lpstr>Non_affilié</vt:lpstr>
      <vt:lpstr>Nouvelle_garantie</vt:lpstr>
      <vt:lpstr>Nouvelle_offre</vt:lpstr>
      <vt:lpstr>Pas_intéressé</vt:lpstr>
      <vt:lpstr>Prénom_1</vt:lpstr>
      <vt:lpstr>Prénom_2</vt:lpstr>
      <vt:lpstr>Réponse_écrite</vt:lpstr>
      <vt:lpstr>Réponse_valide</vt:lpstr>
      <vt:lpstr>Téléphone_1</vt:lpstr>
      <vt:lpstr>Téléphone_2</vt:lpstr>
      <vt:lpstr>Ville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cp:lastPrinted>2012-10-29T14:54:23Z</cp:lastPrinted>
  <dcterms:created xsi:type="dcterms:W3CDTF">2012-10-26T11:42:43Z</dcterms:created>
  <dcterms:modified xsi:type="dcterms:W3CDTF">2012-10-30T12:45:29Z</dcterms:modified>
</cp:coreProperties>
</file>