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240" windowWidth="14955" windowHeight="4800" tabRatio="543" activeTab="1"/>
  </bookViews>
  <sheets>
    <sheet name="ETAT RESIL et REVENTE" sheetId="27" r:id="rId1"/>
    <sheet name="Feuil1" sheetId="29" r:id="rId2"/>
  </sheets>
  <definedNames>
    <definedName name="_xlnm._FilterDatabase" localSheetId="0" hidden="1">'ETAT RESIL et REVENTE'!#REF!</definedName>
    <definedName name="Champ">'ETAT RESIL et REVENTE'!$E$3:$E$133</definedName>
    <definedName name="_xlnm.Print_Area" localSheetId="0">'ETAT RESIL et REVENTE'!$A$1:$W$153</definedName>
  </definedNames>
  <calcPr calcId="145621"/>
  <pivotCaches>
    <pivotCache cacheId="16" r:id="rId3"/>
  </pivotCaches>
</workbook>
</file>

<file path=xl/calcChain.xml><?xml version="1.0" encoding="utf-8"?>
<calcChain xmlns="http://schemas.openxmlformats.org/spreadsheetml/2006/main">
  <c r="H168" i="27" l="1"/>
  <c r="H167" i="27"/>
  <c r="H166" i="27"/>
  <c r="H165" i="27"/>
  <c r="H164" i="27"/>
  <c r="H163" i="27"/>
  <c r="H162" i="27"/>
  <c r="H161" i="27"/>
  <c r="H160" i="27"/>
  <c r="H159" i="27"/>
  <c r="H158" i="27"/>
  <c r="H157" i="27"/>
  <c r="H156" i="27"/>
  <c r="K139" i="27"/>
  <c r="N139" i="27"/>
  <c r="N140" i="27"/>
  <c r="R140" i="27"/>
  <c r="R153" i="27"/>
  <c r="T153" i="27"/>
  <c r="R139" i="27"/>
  <c r="F140" i="27"/>
  <c r="F139" i="27"/>
  <c r="L139" i="27"/>
  <c r="W134" i="27"/>
  <c r="U134" i="27"/>
  <c r="V134" i="27"/>
  <c r="J134" i="27"/>
  <c r="K134" i="27"/>
  <c r="J139" i="27"/>
  <c r="W139" i="27"/>
  <c r="I139" i="27"/>
  <c r="Q139" i="27"/>
  <c r="U139" i="27"/>
  <c r="T139" i="27"/>
  <c r="T140" i="27"/>
  <c r="V139" i="27"/>
  <c r="V140" i="27"/>
  <c r="H170" i="27"/>
</calcChain>
</file>

<file path=xl/comments1.xml><?xml version="1.0" encoding="utf-8"?>
<comments xmlns="http://schemas.openxmlformats.org/spreadsheetml/2006/main">
  <authors>
    <author>RADENAC</author>
  </authors>
  <commentList>
    <comment ref="A134" authorId="0">
      <text>
        <r>
          <rPr>
            <sz val="14"/>
            <color indexed="81"/>
            <rFont val="Tahoma"/>
            <family val="2"/>
          </rPr>
          <t xml:space="preserve">lancement
</t>
        </r>
      </text>
    </comment>
  </commentList>
</comments>
</file>

<file path=xl/sharedStrings.xml><?xml version="1.0" encoding="utf-8"?>
<sst xmlns="http://schemas.openxmlformats.org/spreadsheetml/2006/main" count="237" uniqueCount="113">
  <si>
    <t>psla</t>
  </si>
  <si>
    <t xml:space="preserve"> </t>
  </si>
  <si>
    <t>Type</t>
  </si>
  <si>
    <t>N°
LOT</t>
  </si>
  <si>
    <t>C13</t>
  </si>
  <si>
    <t>Valenton</t>
  </si>
  <si>
    <t>Cours Montespan</t>
  </si>
  <si>
    <t>A22</t>
  </si>
  <si>
    <t>B38</t>
  </si>
  <si>
    <t>F2</t>
  </si>
  <si>
    <t>D30</t>
  </si>
  <si>
    <t>Date acte de résiliation</t>
  </si>
  <si>
    <t>B02</t>
  </si>
  <si>
    <t>B05</t>
  </si>
  <si>
    <t>B10</t>
  </si>
  <si>
    <t>B18</t>
  </si>
  <si>
    <t>B20</t>
  </si>
  <si>
    <t>B34</t>
  </si>
  <si>
    <t>B36</t>
  </si>
  <si>
    <t>B39</t>
  </si>
  <si>
    <t>B44</t>
  </si>
  <si>
    <t>C03</t>
  </si>
  <si>
    <t>C04</t>
  </si>
  <si>
    <t>C15</t>
  </si>
  <si>
    <t>NBRE RESILIATION</t>
  </si>
  <si>
    <t>A02</t>
  </si>
  <si>
    <t>A07</t>
  </si>
  <si>
    <t>A10</t>
  </si>
  <si>
    <t>A15</t>
  </si>
  <si>
    <t>B37</t>
  </si>
  <si>
    <t>Stock 
origine PSLA</t>
  </si>
  <si>
    <t>B32</t>
  </si>
  <si>
    <t>B04</t>
  </si>
  <si>
    <t>B14</t>
  </si>
  <si>
    <t>B16</t>
  </si>
  <si>
    <t>B46</t>
  </si>
  <si>
    <t>C12</t>
  </si>
  <si>
    <t>C20</t>
  </si>
  <si>
    <t>A31</t>
  </si>
  <si>
    <t>C39</t>
  </si>
  <si>
    <t>B31</t>
  </si>
  <si>
    <t>D14</t>
  </si>
  <si>
    <t>D16</t>
  </si>
  <si>
    <t>D18</t>
  </si>
  <si>
    <t>D22</t>
  </si>
  <si>
    <t>D24</t>
  </si>
  <si>
    <t>A11</t>
  </si>
  <si>
    <t>A16</t>
  </si>
  <si>
    <t>M12</t>
  </si>
  <si>
    <t>M14</t>
  </si>
  <si>
    <t>Date de réservation revente</t>
  </si>
  <si>
    <t>NBRE REVENTE</t>
  </si>
  <si>
    <t>A23</t>
  </si>
  <si>
    <t>% REVENTE
Sur STOCK RESILIATION</t>
  </si>
  <si>
    <t>% RESILIATION
SUR STOCK D'ORIGINE</t>
  </si>
  <si>
    <t>F4</t>
  </si>
  <si>
    <t>F5</t>
  </si>
  <si>
    <t>M09</t>
  </si>
  <si>
    <t>F3</t>
  </si>
  <si>
    <t>F5D</t>
  </si>
  <si>
    <t>VENDEUR</t>
  </si>
  <si>
    <t>B27</t>
  </si>
  <si>
    <t>CA</t>
  </si>
  <si>
    <t xml:space="preserve">Prix de vente
</t>
  </si>
  <si>
    <t>Résiliation avant livraison/après livraison</t>
  </si>
  <si>
    <t>TAUX TVA</t>
  </si>
  <si>
    <t>AVANT</t>
  </si>
  <si>
    <t>APRES</t>
  </si>
  <si>
    <t>CAUSE</t>
  </si>
  <si>
    <t>NOM</t>
  </si>
  <si>
    <t>Changement situation financière</t>
  </si>
  <si>
    <t>Refus de crédit pour LO</t>
  </si>
  <si>
    <t>Mutation</t>
  </si>
  <si>
    <t>Ne peut plus payer la redevance</t>
  </si>
  <si>
    <t>Isécurité dans la résidence</t>
  </si>
  <si>
    <t>Licenciement</t>
  </si>
  <si>
    <t>Problème de santé</t>
  </si>
  <si>
    <t>PRIX DE REVENTE</t>
  </si>
  <si>
    <t>nuisances sonores</t>
  </si>
  <si>
    <t>RESILIATIONS</t>
  </si>
  <si>
    <t>REVENTES</t>
  </si>
  <si>
    <t>Ne souhaite plus acquérir - pas d'autre motif</t>
  </si>
  <si>
    <t>STOCK RESTANT</t>
  </si>
  <si>
    <t>7% ANRU</t>
  </si>
  <si>
    <t>TYPE REVENTE</t>
  </si>
  <si>
    <t>NEUF</t>
  </si>
  <si>
    <t>ANCIEN</t>
  </si>
  <si>
    <t>A21</t>
  </si>
  <si>
    <t>C18</t>
  </si>
  <si>
    <t>C01</t>
  </si>
  <si>
    <t>A421</t>
  </si>
  <si>
    <t>Divorce ou séparation</t>
  </si>
  <si>
    <t>Typologie de logement plus adaptée</t>
  </si>
  <si>
    <t>Résiliation suite à la prévisite</t>
  </si>
  <si>
    <t>Le contrat de réservation ne respecte pas le contrat préliminaire (délai de livraison, équipement…)</t>
  </si>
  <si>
    <t>F9</t>
  </si>
  <si>
    <t>Années</t>
  </si>
  <si>
    <t>Taux de résiliations</t>
  </si>
  <si>
    <t>nombre de résiliations</t>
  </si>
  <si>
    <t>opération</t>
  </si>
  <si>
    <t>XXX</t>
  </si>
  <si>
    <t>xxx</t>
  </si>
  <si>
    <t>Étiquettes de lignes</t>
  </si>
  <si>
    <t>(vide)</t>
  </si>
  <si>
    <t>Total général</t>
  </si>
  <si>
    <t>Nombre de Date acte de résiliation</t>
  </si>
  <si>
    <t>Étiquettes de colonnes</t>
  </si>
  <si>
    <t>2008</t>
  </si>
  <si>
    <t>2009</t>
  </si>
  <si>
    <t>2010</t>
  </si>
  <si>
    <t>2011</t>
  </si>
  <si>
    <t>2012</t>
  </si>
  <si>
    <t>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</si>
</sst>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€&quot;;[Red]\-#,##0\ &quot;€&quot;"/>
    <numFmt numFmtId="164" formatCode="_-* #,##0.00\ &quot;F&quot;_-;\-* #,##0.00\ &quot;F&quot;_-;_-* &quot;-&quot;??\ &quot;F&quot;_-;_-@_-"/>
    <numFmt numFmtId="165" formatCode="dd/mm/yy"/>
    <numFmt numFmtId="166" formatCode="#,##0\ &quot;€&quot;"/>
    <numFmt numFmtId="167" formatCode="#,##0.0\ _€"/>
    <numFmt numFmtId="168" formatCode="#,##0.00[$€]_);[Red]\(#,##0.00[$€]\)"/>
    <numFmt numFmtId="169" formatCode="#,##0.00\ &quot;€&quot;"/>
    <numFmt numFmtId="173" formatCode="0.00%;;;"/>
  </numFmts>
  <fonts count="32" x14ac:knownFonts="1">
    <font>
      <sz val="10"/>
      <name val="Arial"/>
    </font>
    <font>
      <sz val="10"/>
      <name val="Arial"/>
    </font>
    <font>
      <sz val="10"/>
      <name val="MS Sans Serif"/>
      <family val="2"/>
    </font>
    <font>
      <sz val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3"/>
      <name val="Arial"/>
      <family val="2"/>
    </font>
    <font>
      <i/>
      <sz val="12"/>
      <name val="Arial"/>
      <family val="2"/>
    </font>
    <font>
      <i/>
      <sz val="12"/>
      <name val="Times New Roman"/>
      <family val="1"/>
    </font>
    <font>
      <sz val="14"/>
      <color indexed="81"/>
      <name val="Tahoma"/>
      <family val="2"/>
    </font>
    <font>
      <sz val="10"/>
      <name val="Arial"/>
      <family val="2"/>
    </font>
    <font>
      <sz val="10"/>
      <name val="MS Sans Serif"/>
      <family val="2"/>
    </font>
    <font>
      <u/>
      <sz val="7.5"/>
      <color indexed="12"/>
      <name val="MS Sans Serif"/>
      <family val="2"/>
    </font>
    <font>
      <sz val="10"/>
      <name val="MS Sans Serif"/>
      <family val="2"/>
    </font>
    <font>
      <sz val="10"/>
      <name val="MS Sans Serif"/>
      <family val="2"/>
    </font>
    <font>
      <i/>
      <sz val="13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3"/>
      <name val="Arial"/>
      <family val="2"/>
    </font>
    <font>
      <b/>
      <sz val="14"/>
      <name val="Arial"/>
      <family val="2"/>
    </font>
    <font>
      <b/>
      <i/>
      <sz val="13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b/>
      <sz val="26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i/>
      <sz val="14"/>
      <name val="Arial"/>
      <family val="2"/>
    </font>
    <font>
      <b/>
      <sz val="14"/>
      <color indexed="18"/>
      <name val="Arial"/>
      <family val="2"/>
    </font>
    <font>
      <i/>
      <sz val="14"/>
      <name val="Arial"/>
      <family val="2"/>
    </font>
  </fonts>
  <fills count="18">
    <fill>
      <patternFill patternType="none"/>
    </fill>
    <fill>
      <patternFill patternType="gray125"/>
    </fill>
    <fill>
      <patternFill patternType="gray0625">
        <fgColor indexed="8"/>
      </patternFill>
    </fill>
    <fill>
      <patternFill patternType="solid">
        <fgColor indexed="9"/>
        <bgColor indexed="64"/>
      </patternFill>
    </fill>
    <fill>
      <patternFill patternType="gray0625"/>
    </fill>
    <fill>
      <patternFill patternType="gray0625">
        <fgColor indexed="8"/>
        <bgColor indexed="9"/>
      </patternFill>
    </fill>
    <fill>
      <patternFill patternType="solid">
        <fgColor indexed="6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rgb="FFFFFF99"/>
      </patternFill>
    </fill>
    <fill>
      <patternFill patternType="solid">
        <fgColor rgb="FF8DB4E2"/>
        <bgColor indexed="64"/>
      </patternFill>
    </fill>
    <fill>
      <patternFill patternType="gray0625">
        <fgColor indexed="8"/>
        <bgColor rgb="FFFFFF00"/>
      </patternFill>
    </fill>
    <fill>
      <patternFill patternType="gray0625">
        <bgColor rgb="FFFFFF00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8" fontId="2" fillId="0" borderId="0" applyFont="0" applyFill="0" applyBorder="0" applyAlignment="0" applyProtection="0"/>
    <xf numFmtId="168" fontId="12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2" fillId="0" borderId="0"/>
    <xf numFmtId="0" fontId="2" fillId="0" borderId="0"/>
    <xf numFmtId="0" fontId="14" fillId="0" borderId="0"/>
    <xf numFmtId="0" fontId="15" fillId="0" borderId="0"/>
    <xf numFmtId="0" fontId="17" fillId="0" borderId="0"/>
  </cellStyleXfs>
  <cellXfs count="457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3" fillId="0" borderId="0" xfId="0" applyFont="1" applyFill="1"/>
    <xf numFmtId="0" fontId="5" fillId="0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8" fillId="0" borderId="0" xfId="0" applyFont="1" applyFill="1" applyBorder="1"/>
    <xf numFmtId="0" fontId="3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3" fontId="5" fillId="0" borderId="0" xfId="0" applyNumberFormat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167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8" fontId="5" fillId="0" borderId="0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left"/>
    </xf>
    <xf numFmtId="0" fontId="5" fillId="2" borderId="3" xfId="0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0" fontId="8" fillId="0" borderId="3" xfId="0" applyFont="1" applyFill="1" applyBorder="1" applyAlignment="1">
      <alignment horizontal="left"/>
    </xf>
    <xf numFmtId="0" fontId="9" fillId="0" borderId="0" xfId="0" applyFont="1" applyFill="1" applyBorder="1"/>
    <xf numFmtId="0" fontId="7" fillId="0" borderId="1" xfId="0" applyFont="1" applyFill="1" applyBorder="1" applyAlignment="1">
      <alignment horizontal="center"/>
    </xf>
    <xf numFmtId="165" fontId="7" fillId="0" borderId="2" xfId="0" applyNumberFormat="1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165" fontId="7" fillId="2" borderId="2" xfId="0" applyNumberFormat="1" applyFont="1" applyFill="1" applyBorder="1" applyAlignment="1">
      <alignment horizontal="center"/>
    </xf>
    <xf numFmtId="0" fontId="5" fillId="7" borderId="3" xfId="0" applyFont="1" applyFill="1" applyBorder="1" applyAlignment="1">
      <alignment horizontal="left"/>
    </xf>
    <xf numFmtId="1" fontId="5" fillId="0" borderId="1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/>
    </xf>
    <xf numFmtId="0" fontId="5" fillId="2" borderId="7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horizontal="left"/>
    </xf>
    <xf numFmtId="0" fontId="5" fillId="0" borderId="5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left" vertical="center"/>
    </xf>
    <xf numFmtId="14" fontId="7" fillId="0" borderId="1" xfId="0" applyNumberFormat="1" applyFont="1" applyFill="1" applyBorder="1" applyAlignment="1">
      <alignment horizontal="center"/>
    </xf>
    <xf numFmtId="14" fontId="7" fillId="0" borderId="8" xfId="0" applyNumberFormat="1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16" fillId="4" borderId="11" xfId="0" applyFont="1" applyFill="1" applyBorder="1" applyAlignment="1">
      <alignment horizontal="center"/>
    </xf>
    <xf numFmtId="0" fontId="16" fillId="4" borderId="12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left" vertical="center"/>
    </xf>
    <xf numFmtId="0" fontId="5" fillId="4" borderId="12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14" fontId="7" fillId="0" borderId="8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16" fillId="5" borderId="11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3" fontId="20" fillId="0" borderId="0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7" fillId="0" borderId="8" xfId="0" applyFont="1" applyFill="1" applyBorder="1" applyAlignment="1">
      <alignment horizontal="center"/>
    </xf>
    <xf numFmtId="169" fontId="3" fillId="0" borderId="0" xfId="0" applyNumberFormat="1" applyFont="1" applyFill="1" applyAlignment="1">
      <alignment horizontal="right"/>
    </xf>
    <xf numFmtId="165" fontId="7" fillId="0" borderId="10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center"/>
    </xf>
    <xf numFmtId="3" fontId="11" fillId="0" borderId="14" xfId="0" applyNumberFormat="1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14" fontId="11" fillId="0" borderId="14" xfId="0" applyNumberFormat="1" applyFont="1" applyFill="1" applyBorder="1" applyAlignment="1">
      <alignment horizontal="left" vertical="center" wrapText="1"/>
    </xf>
    <xf numFmtId="0" fontId="11" fillId="0" borderId="14" xfId="0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/>
    </xf>
    <xf numFmtId="14" fontId="16" fillId="5" borderId="12" xfId="0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8" fillId="4" borderId="0" xfId="0" applyFont="1" applyFill="1" applyBorder="1"/>
    <xf numFmtId="0" fontId="3" fillId="4" borderId="0" xfId="0" applyFont="1" applyFill="1" applyBorder="1" applyAlignment="1">
      <alignment vertical="center"/>
    </xf>
    <xf numFmtId="0" fontId="9" fillId="4" borderId="0" xfId="0" applyFont="1" applyFill="1" applyBorder="1"/>
    <xf numFmtId="15" fontId="3" fillId="0" borderId="5" xfId="0" applyNumberFormat="1" applyFont="1" applyFill="1" applyBorder="1" applyAlignment="1">
      <alignment horizontal="center"/>
    </xf>
    <xf numFmtId="0" fontId="19" fillId="0" borderId="15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165" fontId="19" fillId="0" borderId="8" xfId="0" applyNumberFormat="1" applyFont="1" applyFill="1" applyBorder="1" applyAlignment="1">
      <alignment horizontal="center" vertical="center" wrapText="1"/>
    </xf>
    <xf numFmtId="165" fontId="23" fillId="0" borderId="8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3" fontId="11" fillId="0" borderId="16" xfId="0" applyNumberFormat="1" applyFont="1" applyFill="1" applyBorder="1" applyAlignment="1">
      <alignment horizontal="left" vertical="center" wrapText="1"/>
    </xf>
    <xf numFmtId="14" fontId="11" fillId="0" borderId="16" xfId="0" applyNumberFormat="1" applyFont="1" applyFill="1" applyBorder="1" applyAlignment="1">
      <alignment horizontal="left" vertical="center" wrapText="1"/>
    </xf>
    <xf numFmtId="0" fontId="5" fillId="0" borderId="0" xfId="0" applyFont="1" applyFill="1"/>
    <xf numFmtId="0" fontId="5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/>
    </xf>
    <xf numFmtId="166" fontId="19" fillId="0" borderId="0" xfId="0" applyNumberFormat="1" applyFont="1" applyFill="1" applyBorder="1" applyAlignment="1">
      <alignment horizontal="left" vertical="center"/>
    </xf>
    <xf numFmtId="0" fontId="19" fillId="0" borderId="0" xfId="0" applyFont="1" applyFill="1" applyAlignment="1">
      <alignment horizontal="left" vertical="center"/>
    </xf>
    <xf numFmtId="10" fontId="19" fillId="0" borderId="0" xfId="0" applyNumberFormat="1" applyFont="1" applyFill="1" applyBorder="1" applyAlignment="1">
      <alignment horizontal="center" vertical="center"/>
    </xf>
    <xf numFmtId="166" fontId="19" fillId="0" borderId="8" xfId="0" applyNumberFormat="1" applyFont="1" applyFill="1" applyBorder="1" applyAlignment="1">
      <alignment horizontal="center" vertical="center" wrapText="1"/>
    </xf>
    <xf numFmtId="166" fontId="7" fillId="0" borderId="15" xfId="4" applyNumberFormat="1" applyFont="1" applyFill="1" applyBorder="1" applyAlignment="1">
      <alignment horizontal="right" vertical="center"/>
    </xf>
    <xf numFmtId="166" fontId="19" fillId="0" borderId="15" xfId="4" applyNumberFormat="1" applyFont="1" applyFill="1" applyBorder="1" applyAlignment="1">
      <alignment horizontal="right" vertical="center"/>
    </xf>
    <xf numFmtId="166" fontId="7" fillId="0" borderId="2" xfId="4" applyNumberFormat="1" applyFont="1" applyFill="1" applyBorder="1" applyAlignment="1">
      <alignment horizontal="right" vertical="center"/>
    </xf>
    <xf numFmtId="166" fontId="19" fillId="0" borderId="2" xfId="4" applyNumberFormat="1" applyFont="1" applyFill="1" applyBorder="1" applyAlignment="1">
      <alignment horizontal="right" vertical="center"/>
    </xf>
    <xf numFmtId="166" fontId="19" fillId="0" borderId="8" xfId="4" applyNumberFormat="1" applyFont="1" applyFill="1" applyBorder="1" applyAlignment="1">
      <alignment horizontal="right" vertical="center"/>
    </xf>
    <xf numFmtId="166" fontId="19" fillId="0" borderId="1" xfId="4" applyNumberFormat="1" applyFont="1" applyFill="1" applyBorder="1" applyAlignment="1">
      <alignment horizontal="right" vertical="center"/>
    </xf>
    <xf numFmtId="166" fontId="21" fillId="4" borderId="12" xfId="0" applyNumberFormat="1" applyFont="1" applyFill="1" applyBorder="1" applyAlignment="1">
      <alignment horizontal="center"/>
    </xf>
    <xf numFmtId="166" fontId="16" fillId="5" borderId="13" xfId="4" applyNumberFormat="1" applyFont="1" applyFill="1" applyBorder="1" applyAlignment="1">
      <alignment horizontal="right" vertical="center"/>
    </xf>
    <xf numFmtId="166" fontId="21" fillId="5" borderId="13" xfId="4" applyNumberFormat="1" applyFont="1" applyFill="1" applyBorder="1" applyAlignment="1">
      <alignment horizontal="right" vertical="center"/>
    </xf>
    <xf numFmtId="166" fontId="7" fillId="0" borderId="2" xfId="0" applyNumberFormat="1" applyFont="1" applyFill="1" applyBorder="1" applyAlignment="1">
      <alignment horizontal="right" vertical="center"/>
    </xf>
    <xf numFmtId="166" fontId="19" fillId="0" borderId="2" xfId="0" applyNumberFormat="1" applyFont="1" applyFill="1" applyBorder="1" applyAlignment="1">
      <alignment horizontal="right" vertical="center"/>
    </xf>
    <xf numFmtId="166" fontId="7" fillId="0" borderId="1" xfId="0" applyNumberFormat="1" applyFont="1" applyFill="1" applyBorder="1" applyAlignment="1">
      <alignment horizontal="right" vertical="center"/>
    </xf>
    <xf numFmtId="166" fontId="19" fillId="0" borderId="1" xfId="0" applyNumberFormat="1" applyFont="1" applyFill="1" applyBorder="1" applyAlignment="1">
      <alignment horizontal="right" vertical="center"/>
    </xf>
    <xf numFmtId="166" fontId="7" fillId="2" borderId="1" xfId="0" applyNumberFormat="1" applyFont="1" applyFill="1" applyBorder="1" applyAlignment="1">
      <alignment horizontal="right" vertical="center"/>
    </xf>
    <xf numFmtId="166" fontId="19" fillId="2" borderId="1" xfId="0" applyNumberFormat="1" applyFont="1" applyFill="1" applyBorder="1" applyAlignment="1">
      <alignment horizontal="right" vertical="center"/>
    </xf>
    <xf numFmtId="166" fontId="5" fillId="0" borderId="0" xfId="0" applyNumberFormat="1" applyFont="1" applyFill="1" applyAlignment="1">
      <alignment horizontal="right"/>
    </xf>
    <xf numFmtId="166" fontId="19" fillId="0" borderId="0" xfId="0" applyNumberFormat="1" applyFont="1" applyFill="1" applyBorder="1" applyAlignment="1">
      <alignment horizontal="center"/>
    </xf>
    <xf numFmtId="166" fontId="22" fillId="0" borderId="0" xfId="0" applyNumberFormat="1" applyFont="1" applyBorder="1" applyAlignment="1">
      <alignment horizontal="right"/>
    </xf>
    <xf numFmtId="166" fontId="22" fillId="0" borderId="0" xfId="0" applyNumberFormat="1" applyFont="1" applyFill="1" applyBorder="1" applyAlignment="1">
      <alignment horizontal="right"/>
    </xf>
    <xf numFmtId="166" fontId="3" fillId="0" borderId="0" xfId="0" applyNumberFormat="1" applyFont="1" applyFill="1" applyAlignment="1">
      <alignment horizontal="right"/>
    </xf>
    <xf numFmtId="166" fontId="7" fillId="2" borderId="13" xfId="0" applyNumberFormat="1" applyFont="1" applyFill="1" applyBorder="1" applyAlignment="1">
      <alignment horizontal="right"/>
    </xf>
    <xf numFmtId="166" fontId="19" fillId="2" borderId="13" xfId="0" applyNumberFormat="1" applyFont="1" applyFill="1" applyBorder="1" applyAlignment="1">
      <alignment horizontal="right"/>
    </xf>
    <xf numFmtId="166" fontId="7" fillId="0" borderId="15" xfId="0" applyNumberFormat="1" applyFont="1" applyFill="1" applyBorder="1" applyAlignment="1">
      <alignment horizontal="right" vertical="center" wrapText="1"/>
    </xf>
    <xf numFmtId="166" fontId="7" fillId="0" borderId="2" xfId="0" applyNumberFormat="1" applyFont="1" applyFill="1" applyBorder="1" applyAlignment="1">
      <alignment horizontal="right" vertical="center" wrapText="1"/>
    </xf>
    <xf numFmtId="166" fontId="19" fillId="0" borderId="1" xfId="0" applyNumberFormat="1" applyFont="1" applyFill="1" applyBorder="1" applyAlignment="1">
      <alignment horizontal="right" vertical="center" wrapText="1"/>
    </xf>
    <xf numFmtId="166" fontId="16" fillId="4" borderId="13" xfId="0" applyNumberFormat="1" applyFont="1" applyFill="1" applyBorder="1" applyAlignment="1">
      <alignment horizontal="right"/>
    </xf>
    <xf numFmtId="166" fontId="21" fillId="4" borderId="13" xfId="0" applyNumberFormat="1" applyFont="1" applyFill="1" applyBorder="1" applyAlignment="1">
      <alignment horizontal="right"/>
    </xf>
    <xf numFmtId="166" fontId="21" fillId="4" borderId="12" xfId="0" applyNumberFormat="1" applyFont="1" applyFill="1" applyBorder="1" applyAlignment="1">
      <alignment horizontal="right"/>
    </xf>
    <xf numFmtId="166" fontId="6" fillId="2" borderId="13" xfId="0" applyNumberFormat="1" applyFont="1" applyFill="1" applyBorder="1" applyAlignment="1">
      <alignment horizontal="right"/>
    </xf>
    <xf numFmtId="166" fontId="6" fillId="2" borderId="12" xfId="0" applyNumberFormat="1" applyFont="1" applyFill="1" applyBorder="1" applyAlignment="1">
      <alignment horizontal="right"/>
    </xf>
    <xf numFmtId="166" fontId="16" fillId="5" borderId="13" xfId="0" applyNumberFormat="1" applyFont="1" applyFill="1" applyBorder="1" applyAlignment="1">
      <alignment horizontal="right"/>
    </xf>
    <xf numFmtId="166" fontId="21" fillId="5" borderId="13" xfId="0" applyNumberFormat="1" applyFont="1" applyFill="1" applyBorder="1" applyAlignment="1">
      <alignment horizontal="right"/>
    </xf>
    <xf numFmtId="166" fontId="5" fillId="0" borderId="0" xfId="0" applyNumberFormat="1" applyFont="1" applyFill="1" applyBorder="1" applyAlignment="1">
      <alignment horizontal="right" vertical="center"/>
    </xf>
    <xf numFmtId="166" fontId="20" fillId="0" borderId="0" xfId="0" applyNumberFormat="1" applyFont="1" applyFill="1" applyBorder="1" applyAlignment="1">
      <alignment horizontal="right" vertical="center"/>
    </xf>
    <xf numFmtId="166" fontId="19" fillId="0" borderId="0" xfId="0" applyNumberFormat="1" applyFont="1" applyBorder="1" applyAlignment="1">
      <alignment horizontal="right"/>
    </xf>
    <xf numFmtId="166" fontId="19" fillId="0" borderId="0" xfId="0" applyNumberFormat="1" applyFont="1" applyFill="1" applyBorder="1" applyAlignment="1">
      <alignment horizontal="right"/>
    </xf>
    <xf numFmtId="0" fontId="7" fillId="0" borderId="8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7" fillId="4" borderId="12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 vertical="center"/>
    </xf>
    <xf numFmtId="0" fontId="16" fillId="4" borderId="12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18" fontId="3" fillId="0" borderId="0" xfId="0" applyNumberFormat="1" applyFont="1" applyFill="1" applyBorder="1" applyAlignment="1">
      <alignment horizontal="right" vertical="center"/>
    </xf>
    <xf numFmtId="169" fontId="25" fillId="0" borderId="0" xfId="0" applyNumberFormat="1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167" fontId="7" fillId="0" borderId="0" xfId="0" applyNumberFormat="1" applyFont="1" applyFill="1" applyBorder="1" applyAlignment="1">
      <alignment horizontal="right"/>
    </xf>
    <xf numFmtId="0" fontId="3" fillId="0" borderId="0" xfId="0" applyFont="1" applyFill="1" applyAlignment="1">
      <alignment horizontal="right"/>
    </xf>
    <xf numFmtId="166" fontId="7" fillId="0" borderId="1" xfId="0" applyNumberFormat="1" applyFont="1" applyFill="1" applyBorder="1" applyAlignment="1">
      <alignment horizontal="right" vertical="center" wrapText="1"/>
    </xf>
    <xf numFmtId="166" fontId="7" fillId="0" borderId="8" xfId="0" applyNumberFormat="1" applyFont="1" applyFill="1" applyBorder="1" applyAlignment="1">
      <alignment horizontal="right" vertical="center" wrapText="1"/>
    </xf>
    <xf numFmtId="166" fontId="7" fillId="0" borderId="1" xfId="0" applyNumberFormat="1" applyFont="1" applyFill="1" applyBorder="1" applyAlignment="1">
      <alignment horizontal="right"/>
    </xf>
    <xf numFmtId="166" fontId="7" fillId="4" borderId="12" xfId="0" applyNumberFormat="1" applyFont="1" applyFill="1" applyBorder="1" applyAlignment="1">
      <alignment horizontal="right"/>
    </xf>
    <xf numFmtId="166" fontId="16" fillId="4" borderId="12" xfId="0" applyNumberFormat="1" applyFont="1" applyFill="1" applyBorder="1" applyAlignment="1">
      <alignment horizontal="right"/>
    </xf>
    <xf numFmtId="166" fontId="7" fillId="0" borderId="8" xfId="0" applyNumberFormat="1" applyFont="1" applyFill="1" applyBorder="1" applyAlignment="1">
      <alignment horizontal="right"/>
    </xf>
    <xf numFmtId="166" fontId="19" fillId="0" borderId="1" xfId="0" applyNumberFormat="1" applyFont="1" applyFill="1" applyBorder="1" applyAlignment="1">
      <alignment horizontal="center"/>
    </xf>
    <xf numFmtId="166" fontId="19" fillId="4" borderId="12" xfId="0" applyNumberFormat="1" applyFont="1" applyFill="1" applyBorder="1" applyAlignment="1">
      <alignment horizontal="center"/>
    </xf>
    <xf numFmtId="166" fontId="19" fillId="0" borderId="2" xfId="0" applyNumberFormat="1" applyFont="1" applyFill="1" applyBorder="1" applyAlignment="1">
      <alignment horizontal="center"/>
    </xf>
    <xf numFmtId="166" fontId="5" fillId="0" borderId="0" xfId="0" applyNumberFormat="1" applyFont="1" applyFill="1" applyAlignment="1">
      <alignment horizontal="center"/>
    </xf>
    <xf numFmtId="166" fontId="22" fillId="0" borderId="0" xfId="0" applyNumberFormat="1" applyFont="1" applyFill="1" applyBorder="1" applyAlignment="1">
      <alignment horizontal="center"/>
    </xf>
    <xf numFmtId="0" fontId="19" fillId="8" borderId="17" xfId="0" applyFont="1" applyFill="1" applyBorder="1" applyAlignment="1">
      <alignment horizontal="center" vertical="center" wrapText="1"/>
    </xf>
    <xf numFmtId="14" fontId="7" fillId="8" borderId="1" xfId="0" applyNumberFormat="1" applyFont="1" applyFill="1" applyBorder="1" applyAlignment="1">
      <alignment horizontal="center" vertical="center" wrapText="1"/>
    </xf>
    <xf numFmtId="14" fontId="11" fillId="8" borderId="14" xfId="0" applyNumberFormat="1" applyFont="1" applyFill="1" applyBorder="1" applyAlignment="1">
      <alignment horizontal="left" vertical="center" wrapText="1"/>
    </xf>
    <xf numFmtId="166" fontId="7" fillId="8" borderId="2" xfId="0" applyNumberFormat="1" applyFont="1" applyFill="1" applyBorder="1" applyAlignment="1">
      <alignment horizontal="right" vertical="center" wrapText="1"/>
    </xf>
    <xf numFmtId="3" fontId="11" fillId="8" borderId="14" xfId="0" applyNumberFormat="1" applyFont="1" applyFill="1" applyBorder="1" applyAlignment="1">
      <alignment horizontal="left" vertical="center" wrapText="1"/>
    </xf>
    <xf numFmtId="166" fontId="7" fillId="8" borderId="2" xfId="4" applyNumberFormat="1" applyFont="1" applyFill="1" applyBorder="1" applyAlignment="1">
      <alignment horizontal="right" vertical="center"/>
    </xf>
    <xf numFmtId="166" fontId="7" fillId="8" borderId="1" xfId="0" applyNumberFormat="1" applyFont="1" applyFill="1" applyBorder="1" applyAlignment="1">
      <alignment horizontal="right" vertical="center" wrapText="1"/>
    </xf>
    <xf numFmtId="0" fontId="7" fillId="8" borderId="1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7" fillId="4" borderId="12" xfId="0" applyFont="1" applyFill="1" applyBorder="1" applyAlignment="1">
      <alignment horizontal="left" vertical="center"/>
    </xf>
    <xf numFmtId="0" fontId="7" fillId="8" borderId="1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18" fontId="19" fillId="0" borderId="0" xfId="0" applyNumberFormat="1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4" fontId="11" fillId="0" borderId="0" xfId="0" applyNumberFormat="1" applyFont="1" applyFill="1" applyBorder="1" applyAlignment="1">
      <alignment horizontal="left" vertical="center" wrapText="1"/>
    </xf>
    <xf numFmtId="0" fontId="19" fillId="0" borderId="0" xfId="0" applyFont="1" applyBorder="1" applyAlignment="1">
      <alignment horizontal="center" vertical="center"/>
    </xf>
    <xf numFmtId="3" fontId="27" fillId="9" borderId="18" xfId="0" applyNumberFormat="1" applyFont="1" applyFill="1" applyBorder="1" applyAlignment="1">
      <alignment horizontal="left" vertical="center" wrapText="1"/>
    </xf>
    <xf numFmtId="0" fontId="19" fillId="9" borderId="19" xfId="0" applyFont="1" applyFill="1" applyBorder="1" applyAlignment="1">
      <alignment horizontal="center" vertical="center"/>
    </xf>
    <xf numFmtId="14" fontId="27" fillId="9" borderId="20" xfId="0" applyNumberFormat="1" applyFont="1" applyFill="1" applyBorder="1" applyAlignment="1">
      <alignment horizontal="left" vertical="center" wrapText="1"/>
    </xf>
    <xf numFmtId="0" fontId="19" fillId="9" borderId="21" xfId="0" applyFont="1" applyFill="1" applyBorder="1" applyAlignment="1">
      <alignment horizontal="center" vertical="center"/>
    </xf>
    <xf numFmtId="3" fontId="27" fillId="9" borderId="20" xfId="0" applyNumberFormat="1" applyFont="1" applyFill="1" applyBorder="1" applyAlignment="1">
      <alignment horizontal="left" vertical="center" wrapText="1"/>
    </xf>
    <xf numFmtId="0" fontId="19" fillId="9" borderId="22" xfId="0" applyNumberFormat="1" applyFont="1" applyFill="1" applyBorder="1" applyAlignment="1">
      <alignment horizontal="center" vertical="center"/>
    </xf>
    <xf numFmtId="3" fontId="28" fillId="0" borderId="18" xfId="0" applyNumberFormat="1" applyFont="1" applyFill="1" applyBorder="1" applyAlignment="1">
      <alignment horizontal="left" vertical="center" wrapText="1"/>
    </xf>
    <xf numFmtId="14" fontId="28" fillId="0" borderId="20" xfId="0" applyNumberFormat="1" applyFont="1" applyFill="1" applyBorder="1" applyAlignment="1">
      <alignment horizontal="left" vertical="center" wrapText="1"/>
    </xf>
    <xf numFmtId="3" fontId="28" fillId="0" borderId="20" xfId="0" applyNumberFormat="1" applyFont="1" applyFill="1" applyBorder="1" applyAlignment="1">
      <alignment horizontal="left" vertical="center" wrapText="1"/>
    </xf>
    <xf numFmtId="0" fontId="7" fillId="0" borderId="8" xfId="0" applyFont="1" applyFill="1" applyBorder="1" applyAlignment="1"/>
    <xf numFmtId="0" fontId="7" fillId="0" borderId="1" xfId="0" applyFont="1" applyFill="1" applyBorder="1" applyAlignment="1"/>
    <xf numFmtId="0" fontId="7" fillId="4" borderId="12" xfId="0" applyFont="1" applyFill="1" applyBorder="1" applyAlignment="1"/>
    <xf numFmtId="3" fontId="7" fillId="0" borderId="8" xfId="0" applyNumberFormat="1" applyFont="1" applyFill="1" applyBorder="1" applyAlignment="1">
      <alignment vertical="center" wrapText="1"/>
    </xf>
    <xf numFmtId="3" fontId="7" fillId="0" borderId="1" xfId="0" applyNumberFormat="1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/>
    </xf>
    <xf numFmtId="0" fontId="16" fillId="4" borderId="12" xfId="0" applyFont="1" applyFill="1" applyBorder="1" applyAlignment="1"/>
    <xf numFmtId="0" fontId="7" fillId="0" borderId="1" xfId="0" applyFont="1" applyFill="1" applyBorder="1" applyAlignment="1">
      <alignment vertical="center" wrapText="1"/>
    </xf>
    <xf numFmtId="0" fontId="7" fillId="8" borderId="1" xfId="0" applyFont="1" applyFill="1" applyBorder="1" applyAlignment="1">
      <alignment vertical="center" wrapText="1"/>
    </xf>
    <xf numFmtId="3" fontId="7" fillId="8" borderId="1" xfId="0" applyNumberFormat="1" applyFont="1" applyFill="1" applyBorder="1" applyAlignment="1">
      <alignment vertical="center" wrapText="1"/>
    </xf>
    <xf numFmtId="0" fontId="7" fillId="0" borderId="2" xfId="0" applyFont="1" applyFill="1" applyBorder="1" applyAlignment="1"/>
    <xf numFmtId="1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/>
    <xf numFmtId="0" fontId="7" fillId="0" borderId="0" xfId="0" applyFont="1" applyFill="1" applyBorder="1" applyAlignment="1"/>
    <xf numFmtId="0" fontId="4" fillId="0" borderId="0" xfId="0" applyFont="1" applyFill="1" applyBorder="1" applyAlignment="1"/>
    <xf numFmtId="167" fontId="7" fillId="0" borderId="0" xfId="0" applyNumberFormat="1" applyFont="1" applyFill="1" applyBorder="1" applyAlignment="1"/>
    <xf numFmtId="0" fontId="3" fillId="0" borderId="0" xfId="0" applyFont="1" applyFill="1" applyAlignment="1"/>
    <xf numFmtId="166" fontId="19" fillId="0" borderId="15" xfId="4" applyNumberFormat="1" applyFont="1" applyFill="1" applyBorder="1" applyAlignment="1">
      <alignment horizontal="right"/>
    </xf>
    <xf numFmtId="166" fontId="19" fillId="0" borderId="1" xfId="0" applyNumberFormat="1" applyFont="1" applyFill="1" applyBorder="1" applyAlignment="1">
      <alignment horizontal="center" wrapText="1"/>
    </xf>
    <xf numFmtId="166" fontId="19" fillId="0" borderId="8" xfId="4" applyNumberFormat="1" applyFont="1" applyFill="1" applyBorder="1" applyAlignment="1">
      <alignment horizontal="right"/>
    </xf>
    <xf numFmtId="166" fontId="19" fillId="8" borderId="1" xfId="0" applyNumberFormat="1" applyFont="1" applyFill="1" applyBorder="1" applyAlignment="1">
      <alignment horizontal="center" wrapText="1"/>
    </xf>
    <xf numFmtId="166" fontId="5" fillId="0" borderId="0" xfId="0" applyNumberFormat="1" applyFont="1" applyFill="1" applyBorder="1" applyAlignment="1">
      <alignment horizontal="center"/>
    </xf>
    <xf numFmtId="0" fontId="19" fillId="0" borderId="23" xfId="0" applyFont="1" applyFill="1" applyBorder="1" applyAlignment="1">
      <alignment horizontal="center" vertical="center" wrapText="1"/>
    </xf>
    <xf numFmtId="10" fontId="5" fillId="0" borderId="0" xfId="0" applyNumberFormat="1" applyFont="1" applyFill="1" applyAlignment="1">
      <alignment horizontal="center"/>
    </xf>
    <xf numFmtId="9" fontId="20" fillId="0" borderId="0" xfId="0" applyNumberFormat="1" applyFont="1" applyFill="1" applyAlignment="1">
      <alignment horizontal="center"/>
    </xf>
    <xf numFmtId="10" fontId="20" fillId="0" borderId="16" xfId="0" quotePrefix="1" applyNumberFormat="1" applyFont="1" applyFill="1" applyBorder="1" applyAlignment="1">
      <alignment horizontal="center" vertical="center" wrapText="1"/>
    </xf>
    <xf numFmtId="10" fontId="29" fillId="2" borderId="14" xfId="0" applyNumberFormat="1" applyFont="1" applyFill="1" applyBorder="1" applyAlignment="1">
      <alignment horizontal="center" vertical="center"/>
    </xf>
    <xf numFmtId="10" fontId="29" fillId="2" borderId="24" xfId="0" applyNumberFormat="1" applyFont="1" applyFill="1" applyBorder="1" applyAlignment="1">
      <alignment horizontal="center" vertical="center"/>
    </xf>
    <xf numFmtId="10" fontId="29" fillId="6" borderId="14" xfId="0" applyNumberFormat="1" applyFont="1" applyFill="1" applyBorder="1" applyAlignment="1" applyProtection="1">
      <alignment horizontal="center" vertical="center"/>
    </xf>
    <xf numFmtId="10" fontId="29" fillId="4" borderId="24" xfId="0" applyNumberFormat="1" applyFont="1" applyFill="1" applyBorder="1" applyAlignment="1">
      <alignment horizontal="center"/>
    </xf>
    <xf numFmtId="10" fontId="29" fillId="6" borderId="14" xfId="0" applyNumberFormat="1" applyFont="1" applyFill="1" applyBorder="1" applyAlignment="1" applyProtection="1">
      <alignment horizontal="center"/>
    </xf>
    <xf numFmtId="0" fontId="19" fillId="7" borderId="25" xfId="0" applyFont="1" applyFill="1" applyBorder="1" applyAlignment="1">
      <alignment horizontal="center"/>
    </xf>
    <xf numFmtId="3" fontId="20" fillId="8" borderId="26" xfId="0" applyNumberFormat="1" applyFont="1" applyFill="1" applyBorder="1" applyAlignment="1">
      <alignment horizontal="center" vertical="center"/>
    </xf>
    <xf numFmtId="1" fontId="20" fillId="0" borderId="27" xfId="0" applyNumberFormat="1" applyFont="1" applyFill="1" applyBorder="1" applyAlignment="1">
      <alignment horizontal="center" vertical="center"/>
    </xf>
    <xf numFmtId="0" fontId="19" fillId="7" borderId="18" xfId="0" applyFont="1" applyFill="1" applyBorder="1" applyAlignment="1">
      <alignment horizontal="center" vertical="center"/>
    </xf>
    <xf numFmtId="10" fontId="19" fillId="7" borderId="19" xfId="0" applyNumberFormat="1" applyFont="1" applyFill="1" applyBorder="1" applyAlignment="1">
      <alignment horizontal="center" vertical="center"/>
    </xf>
    <xf numFmtId="0" fontId="19" fillId="7" borderId="20" xfId="0" applyFont="1" applyFill="1" applyBorder="1" applyAlignment="1">
      <alignment horizontal="center" vertical="center"/>
    </xf>
    <xf numFmtId="10" fontId="19" fillId="7" borderId="21" xfId="0" applyNumberFormat="1" applyFont="1" applyFill="1" applyBorder="1" applyAlignment="1">
      <alignment horizontal="center" vertical="center"/>
    </xf>
    <xf numFmtId="0" fontId="19" fillId="7" borderId="28" xfId="0" applyFont="1" applyFill="1" applyBorder="1" applyAlignment="1">
      <alignment horizontal="center" vertical="center"/>
    </xf>
    <xf numFmtId="10" fontId="19" fillId="7" borderId="22" xfId="0" applyNumberFormat="1" applyFont="1" applyFill="1" applyBorder="1" applyAlignment="1">
      <alignment horizontal="center" vertical="center"/>
    </xf>
    <xf numFmtId="1" fontId="20" fillId="0" borderId="29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left" vertical="center"/>
    </xf>
    <xf numFmtId="14" fontId="11" fillId="0" borderId="14" xfId="0" applyNumberFormat="1" applyFont="1" applyFill="1" applyBorder="1" applyAlignment="1">
      <alignment horizontal="left" wrapText="1"/>
    </xf>
    <xf numFmtId="0" fontId="11" fillId="4" borderId="24" xfId="0" applyFont="1" applyFill="1" applyBorder="1" applyAlignment="1">
      <alignment horizontal="left" wrapText="1"/>
    </xf>
    <xf numFmtId="0" fontId="24" fillId="4" borderId="24" xfId="0" applyFont="1" applyFill="1" applyBorder="1" applyAlignment="1">
      <alignment horizontal="left" wrapText="1"/>
    </xf>
    <xf numFmtId="14" fontId="24" fillId="4" borderId="24" xfId="0" applyNumberFormat="1" applyFont="1" applyFill="1" applyBorder="1" applyAlignment="1">
      <alignment horizontal="left" vertical="center" wrapText="1"/>
    </xf>
    <xf numFmtId="165" fontId="11" fillId="0" borderId="2" xfId="0" applyNumberFormat="1" applyFont="1" applyFill="1" applyBorder="1" applyAlignment="1">
      <alignment horizontal="left" wrapText="1"/>
    </xf>
    <xf numFmtId="0" fontId="23" fillId="0" borderId="0" xfId="0" applyFont="1" applyFill="1" applyBorder="1" applyAlignment="1">
      <alignment horizontal="left" vertical="center" wrapText="1"/>
    </xf>
    <xf numFmtId="0" fontId="27" fillId="9" borderId="28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/>
    </xf>
    <xf numFmtId="0" fontId="11" fillId="0" borderId="0" xfId="0" applyFont="1" applyFill="1" applyAlignment="1">
      <alignment horizontal="left" wrapText="1"/>
    </xf>
    <xf numFmtId="10" fontId="19" fillId="7" borderId="30" xfId="0" applyNumberFormat="1" applyFont="1" applyFill="1" applyBorder="1" applyAlignment="1">
      <alignment horizontal="center" vertical="center"/>
    </xf>
    <xf numFmtId="10" fontId="19" fillId="7" borderId="31" xfId="0" applyNumberFormat="1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 vertical="center"/>
    </xf>
    <xf numFmtId="166" fontId="19" fillId="0" borderId="19" xfId="0" applyNumberFormat="1" applyFont="1" applyFill="1" applyBorder="1" applyAlignment="1">
      <alignment horizontal="left" vertical="center"/>
    </xf>
    <xf numFmtId="0" fontId="20" fillId="0" borderId="28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left" vertical="center"/>
    </xf>
    <xf numFmtId="0" fontId="19" fillId="0" borderId="19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166" fontId="20" fillId="0" borderId="32" xfId="0" applyNumberFormat="1" applyFont="1" applyFill="1" applyBorder="1" applyAlignment="1">
      <alignment horizontal="right" vertical="center"/>
    </xf>
    <xf numFmtId="1" fontId="20" fillId="0" borderId="23" xfId="0" applyNumberFormat="1" applyFont="1" applyFill="1" applyBorder="1" applyAlignment="1">
      <alignment horizontal="center" vertical="center"/>
    </xf>
    <xf numFmtId="166" fontId="20" fillId="0" borderId="26" xfId="0" applyNumberFormat="1" applyFont="1" applyFill="1" applyBorder="1" applyAlignment="1">
      <alignment horizontal="center"/>
    </xf>
    <xf numFmtId="0" fontId="5" fillId="0" borderId="0" xfId="0" applyFont="1" applyFill="1" applyBorder="1"/>
    <xf numFmtId="0" fontId="16" fillId="5" borderId="11" xfId="0" applyFont="1" applyFill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/>
    </xf>
    <xf numFmtId="0" fontId="24" fillId="4" borderId="24" xfId="0" applyFont="1" applyFill="1" applyBorder="1" applyAlignment="1">
      <alignment horizontal="left" vertical="center" wrapText="1"/>
    </xf>
    <xf numFmtId="166" fontId="19" fillId="0" borderId="1" xfId="0" applyNumberFormat="1" applyFont="1" applyFill="1" applyBorder="1" applyAlignment="1">
      <alignment horizontal="center" vertical="center"/>
    </xf>
    <xf numFmtId="0" fontId="16" fillId="4" borderId="11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right" vertical="center"/>
    </xf>
    <xf numFmtId="166" fontId="21" fillId="4" borderId="12" xfId="0" applyNumberFormat="1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10" fontId="29" fillId="4" borderId="24" xfId="0" applyNumberFormat="1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left" vertical="center"/>
    </xf>
    <xf numFmtId="166" fontId="19" fillId="0" borderId="15" xfId="4" applyNumberFormat="1" applyFont="1" applyFill="1" applyBorder="1" applyAlignment="1">
      <alignment horizontal="right" vertical="top"/>
    </xf>
    <xf numFmtId="0" fontId="5" fillId="0" borderId="6" xfId="0" applyFont="1" applyFill="1" applyBorder="1" applyAlignment="1">
      <alignment horizontal="left" vertical="top"/>
    </xf>
    <xf numFmtId="10" fontId="20" fillId="0" borderId="17" xfId="0" quotePrefix="1" applyNumberFormat="1" applyFont="1" applyFill="1" applyBorder="1" applyAlignment="1">
      <alignment horizontal="center" vertical="center" wrapText="1"/>
    </xf>
    <xf numFmtId="10" fontId="29" fillId="0" borderId="14" xfId="0" applyNumberFormat="1" applyFont="1" applyFill="1" applyBorder="1" applyAlignment="1">
      <alignment horizontal="center" vertical="center"/>
    </xf>
    <xf numFmtId="10" fontId="29" fillId="0" borderId="0" xfId="0" applyNumberFormat="1" applyFont="1" applyFill="1" applyBorder="1" applyAlignment="1">
      <alignment horizontal="center" vertical="center"/>
    </xf>
    <xf numFmtId="10" fontId="29" fillId="0" borderId="33" xfId="0" applyNumberFormat="1" applyFont="1" applyFill="1" applyBorder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10" fontId="29" fillId="0" borderId="14" xfId="0" applyNumberFormat="1" applyFont="1" applyFill="1" applyBorder="1" applyAlignment="1">
      <alignment horizontal="center"/>
    </xf>
    <xf numFmtId="10" fontId="29" fillId="2" borderId="14" xfId="0" applyNumberFormat="1" applyFont="1" applyFill="1" applyBorder="1" applyAlignment="1">
      <alignment horizontal="center"/>
    </xf>
    <xf numFmtId="10" fontId="29" fillId="10" borderId="26" xfId="0" applyNumberFormat="1" applyFont="1" applyFill="1" applyBorder="1" applyAlignment="1">
      <alignment horizontal="center" vertical="center"/>
    </xf>
    <xf numFmtId="0" fontId="29" fillId="0" borderId="0" xfId="0" applyFont="1" applyFill="1"/>
    <xf numFmtId="0" fontId="31" fillId="0" borderId="0" xfId="0" applyFont="1" applyFill="1"/>
    <xf numFmtId="0" fontId="31" fillId="0" borderId="0" xfId="0" applyFont="1" applyFill="1" applyBorder="1"/>
    <xf numFmtId="14" fontId="7" fillId="11" borderId="1" xfId="0" applyNumberFormat="1" applyFont="1" applyFill="1" applyBorder="1" applyAlignment="1">
      <alignment horizontal="center" vertical="center" wrapText="1"/>
    </xf>
    <xf numFmtId="6" fontId="7" fillId="0" borderId="8" xfId="0" applyNumberFormat="1" applyFont="1" applyFill="1" applyBorder="1" applyAlignment="1">
      <alignment horizontal="right"/>
    </xf>
    <xf numFmtId="0" fontId="7" fillId="7" borderId="10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7" fillId="7" borderId="1" xfId="0" applyNumberFormat="1" applyFont="1" applyFill="1" applyBorder="1" applyAlignment="1">
      <alignment vertical="center" wrapText="1"/>
    </xf>
    <xf numFmtId="3" fontId="20" fillId="8" borderId="6" xfId="0" applyNumberFormat="1" applyFont="1" applyFill="1" applyBorder="1" applyAlignment="1">
      <alignment horizontal="center" vertical="center"/>
    </xf>
    <xf numFmtId="10" fontId="29" fillId="12" borderId="14" xfId="0" applyNumberFormat="1" applyFont="1" applyFill="1" applyBorder="1" applyAlignment="1" applyProtection="1">
      <alignment horizontal="center" vertical="center"/>
    </xf>
    <xf numFmtId="0" fontId="6" fillId="2" borderId="6" xfId="0" applyFont="1" applyFill="1" applyBorder="1" applyAlignment="1">
      <alignment horizontal="left"/>
    </xf>
    <xf numFmtId="0" fontId="16" fillId="4" borderId="10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left" vertical="center"/>
    </xf>
    <xf numFmtId="0" fontId="24" fillId="4" borderId="14" xfId="0" applyFont="1" applyFill="1" applyBorder="1" applyAlignment="1">
      <alignment horizontal="left" wrapText="1"/>
    </xf>
    <xf numFmtId="166" fontId="16" fillId="4" borderId="2" xfId="0" applyNumberFormat="1" applyFont="1" applyFill="1" applyBorder="1" applyAlignment="1">
      <alignment horizontal="right"/>
    </xf>
    <xf numFmtId="166" fontId="21" fillId="4" borderId="2" xfId="0" applyNumberFormat="1" applyFont="1" applyFill="1" applyBorder="1" applyAlignment="1">
      <alignment horizontal="right"/>
    </xf>
    <xf numFmtId="0" fontId="6" fillId="2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/>
    <xf numFmtId="166" fontId="16" fillId="4" borderId="1" xfId="0" applyNumberFormat="1" applyFont="1" applyFill="1" applyBorder="1" applyAlignment="1">
      <alignment horizontal="right"/>
    </xf>
    <xf numFmtId="166" fontId="21" fillId="4" borderId="2" xfId="0" applyNumberFormat="1" applyFont="1" applyFill="1" applyBorder="1" applyAlignment="1">
      <alignment horizontal="center"/>
    </xf>
    <xf numFmtId="14" fontId="7" fillId="13" borderId="1" xfId="0" applyNumberFormat="1" applyFont="1" applyFill="1" applyBorder="1" applyAlignment="1">
      <alignment horizontal="center"/>
    </xf>
    <xf numFmtId="1" fontId="19" fillId="0" borderId="1" xfId="0" applyNumberFormat="1" applyFont="1" applyFill="1" applyBorder="1" applyAlignment="1">
      <alignment horizontal="center" vertical="center"/>
    </xf>
    <xf numFmtId="10" fontId="29" fillId="0" borderId="14" xfId="0" applyNumberFormat="1" applyFont="1" applyFill="1" applyBorder="1" applyAlignment="1" applyProtection="1">
      <alignment horizontal="center" vertical="center"/>
    </xf>
    <xf numFmtId="10" fontId="29" fillId="12" borderId="14" xfId="0" applyNumberFormat="1" applyFont="1" applyFill="1" applyBorder="1" applyAlignment="1" applyProtection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66" fontId="7" fillId="11" borderId="2" xfId="4" applyNumberFormat="1" applyFont="1" applyFill="1" applyBorder="1" applyAlignment="1">
      <alignment horizontal="right" vertical="center"/>
    </xf>
    <xf numFmtId="0" fontId="7" fillId="11" borderId="10" xfId="0" applyFont="1" applyFill="1" applyBorder="1" applyAlignment="1">
      <alignment horizontal="center"/>
    </xf>
    <xf numFmtId="0" fontId="7" fillId="11" borderId="2" xfId="0" applyFont="1" applyFill="1" applyBorder="1" applyAlignment="1">
      <alignment horizontal="center"/>
    </xf>
    <xf numFmtId="0" fontId="7" fillId="11" borderId="1" xfId="0" applyFont="1" applyFill="1" applyBorder="1" applyAlignment="1"/>
    <xf numFmtId="6" fontId="7" fillId="11" borderId="1" xfId="0" applyNumberFormat="1" applyFont="1" applyFill="1" applyBorder="1" applyAlignment="1">
      <alignment horizontal="right"/>
    </xf>
    <xf numFmtId="166" fontId="19" fillId="11" borderId="1" xfId="0" applyNumberFormat="1" applyFont="1" applyFill="1" applyBorder="1" applyAlignment="1">
      <alignment horizontal="right"/>
    </xf>
    <xf numFmtId="0" fontId="7" fillId="11" borderId="1" xfId="0" applyFont="1" applyFill="1" applyBorder="1" applyAlignment="1">
      <alignment horizontal="center"/>
    </xf>
    <xf numFmtId="3" fontId="7" fillId="11" borderId="1" xfId="0" applyNumberFormat="1" applyFont="1" applyFill="1" applyBorder="1" applyAlignment="1">
      <alignment vertical="center" wrapText="1"/>
    </xf>
    <xf numFmtId="166" fontId="7" fillId="11" borderId="1" xfId="0" applyNumberFormat="1" applyFont="1" applyFill="1" applyBorder="1" applyAlignment="1">
      <alignment horizontal="right" vertical="center" wrapText="1"/>
    </xf>
    <xf numFmtId="14" fontId="7" fillId="11" borderId="1" xfId="0" applyNumberFormat="1" applyFont="1" applyFill="1" applyBorder="1" applyAlignment="1">
      <alignment horizontal="center"/>
    </xf>
    <xf numFmtId="10" fontId="29" fillId="12" borderId="14" xfId="0" applyNumberFormat="1" applyFont="1" applyFill="1" applyBorder="1" applyAlignment="1" applyProtection="1">
      <alignment horizontal="center" vertical="center"/>
    </xf>
    <xf numFmtId="3" fontId="20" fillId="8" borderId="3" xfId="0" applyNumberFormat="1" applyFont="1" applyFill="1" applyBorder="1" applyAlignment="1">
      <alignment horizontal="center" vertical="center"/>
    </xf>
    <xf numFmtId="3" fontId="20" fillId="8" borderId="34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14" fontId="7" fillId="11" borderId="0" xfId="0" applyNumberFormat="1" applyFont="1" applyFill="1" applyBorder="1" applyAlignment="1">
      <alignment horizontal="center" vertical="center" wrapText="1"/>
    </xf>
    <xf numFmtId="14" fontId="11" fillId="11" borderId="0" xfId="0" applyNumberFormat="1" applyFont="1" applyFill="1" applyBorder="1" applyAlignment="1">
      <alignment horizontal="left" vertical="center" wrapText="1"/>
    </xf>
    <xf numFmtId="166" fontId="19" fillId="0" borderId="0" xfId="0" applyNumberFormat="1" applyFont="1" applyFill="1" applyBorder="1" applyAlignment="1">
      <alignment horizontal="right" vertical="center" wrapText="1"/>
    </xf>
    <xf numFmtId="0" fontId="5" fillId="0" borderId="35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left" vertical="center"/>
    </xf>
    <xf numFmtId="0" fontId="6" fillId="2" borderId="34" xfId="0" applyFont="1" applyFill="1" applyBorder="1" applyAlignment="1">
      <alignment horizontal="left"/>
    </xf>
    <xf numFmtId="0" fontId="7" fillId="11" borderId="3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16" fillId="4" borderId="34" xfId="0" applyFont="1" applyFill="1" applyBorder="1" applyAlignment="1">
      <alignment horizontal="center"/>
    </xf>
    <xf numFmtId="0" fontId="7" fillId="0" borderId="36" xfId="0" applyFont="1" applyFill="1" applyBorder="1" applyAlignment="1">
      <alignment horizontal="center"/>
    </xf>
    <xf numFmtId="0" fontId="7" fillId="0" borderId="37" xfId="0" applyFont="1" applyFill="1" applyBorder="1" applyAlignment="1">
      <alignment horizontal="center"/>
    </xf>
    <xf numFmtId="0" fontId="16" fillId="4" borderId="38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left" vertical="center"/>
    </xf>
    <xf numFmtId="0" fontId="7" fillId="0" borderId="37" xfId="0" applyFont="1" applyFill="1" applyBorder="1" applyAlignment="1">
      <alignment horizontal="left" vertical="center"/>
    </xf>
    <xf numFmtId="0" fontId="7" fillId="4" borderId="38" xfId="0" applyFont="1" applyFill="1" applyBorder="1" applyAlignment="1">
      <alignment horizontal="left" vertical="center"/>
    </xf>
    <xf numFmtId="14" fontId="7" fillId="0" borderId="2" xfId="0" applyNumberFormat="1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 vertical="center"/>
    </xf>
    <xf numFmtId="14" fontId="11" fillId="0" borderId="37" xfId="0" applyNumberFormat="1" applyFont="1" applyFill="1" applyBorder="1" applyAlignment="1">
      <alignment horizontal="left" vertical="center" wrapText="1"/>
    </xf>
    <xf numFmtId="14" fontId="11" fillId="0" borderId="0" xfId="0" applyNumberFormat="1" applyFont="1" applyFill="1" applyBorder="1" applyAlignment="1">
      <alignment horizontal="left" wrapText="1"/>
    </xf>
    <xf numFmtId="0" fontId="24" fillId="4" borderId="39" xfId="0" applyFont="1" applyFill="1" applyBorder="1" applyAlignment="1">
      <alignment horizontal="left" wrapText="1"/>
    </xf>
    <xf numFmtId="166" fontId="19" fillId="0" borderId="2" xfId="0" applyNumberFormat="1" applyFont="1" applyFill="1" applyBorder="1" applyAlignment="1">
      <alignment horizontal="right" vertical="center" wrapText="1"/>
    </xf>
    <xf numFmtId="166" fontId="7" fillId="0" borderId="5" xfId="0" applyNumberFormat="1" applyFont="1" applyFill="1" applyBorder="1" applyAlignment="1">
      <alignment horizontal="right" vertical="center" wrapText="1"/>
    </xf>
    <xf numFmtId="166" fontId="7" fillId="0" borderId="6" xfId="0" applyNumberFormat="1" applyFont="1" applyFill="1" applyBorder="1" applyAlignment="1">
      <alignment horizontal="right" vertical="center" wrapText="1"/>
    </xf>
    <xf numFmtId="166" fontId="7" fillId="11" borderId="6" xfId="0" applyNumberFormat="1" applyFont="1" applyFill="1" applyBorder="1" applyAlignment="1">
      <alignment horizontal="right" vertical="center" wrapText="1"/>
    </xf>
    <xf numFmtId="166" fontId="7" fillId="0" borderId="6" xfId="4" applyNumberFormat="1" applyFont="1" applyFill="1" applyBorder="1" applyAlignment="1">
      <alignment horizontal="right" vertical="center"/>
    </xf>
    <xf numFmtId="166" fontId="6" fillId="2" borderId="7" xfId="0" applyNumberFormat="1" applyFont="1" applyFill="1" applyBorder="1" applyAlignment="1">
      <alignment horizontal="right"/>
    </xf>
    <xf numFmtId="166" fontId="19" fillId="11" borderId="1" xfId="0" applyNumberFormat="1" applyFont="1" applyFill="1" applyBorder="1" applyAlignment="1">
      <alignment horizontal="center" wrapText="1"/>
    </xf>
    <xf numFmtId="0" fontId="7" fillId="11" borderId="0" xfId="0" applyFont="1" applyFill="1" applyBorder="1" applyAlignment="1">
      <alignment horizontal="center"/>
    </xf>
    <xf numFmtId="14" fontId="7" fillId="0" borderId="15" xfId="0" applyNumberFormat="1" applyFont="1" applyFill="1" applyBorder="1" applyAlignment="1">
      <alignment horizontal="center" vertical="center" wrapText="1"/>
    </xf>
    <xf numFmtId="14" fontId="7" fillId="11" borderId="2" xfId="0" applyNumberFormat="1" applyFont="1" applyFill="1" applyBorder="1" applyAlignment="1">
      <alignment horizontal="center" vertical="center" wrapText="1"/>
    </xf>
    <xf numFmtId="0" fontId="7" fillId="0" borderId="40" xfId="0" applyFont="1" applyFill="1" applyBorder="1" applyAlignment="1">
      <alignment horizontal="center"/>
    </xf>
    <xf numFmtId="0" fontId="16" fillId="4" borderId="39" xfId="0" applyFont="1" applyFill="1" applyBorder="1" applyAlignment="1">
      <alignment horizontal="center"/>
    </xf>
    <xf numFmtId="0" fontId="7" fillId="0" borderId="15" xfId="0" applyFont="1" applyFill="1" applyBorder="1" applyAlignment="1">
      <alignment vertical="center" wrapText="1"/>
    </xf>
    <xf numFmtId="0" fontId="7" fillId="0" borderId="2" xfId="0" applyFont="1" applyFill="1" applyBorder="1" applyAlignment="1">
      <alignment vertical="center" wrapText="1"/>
    </xf>
    <xf numFmtId="0" fontId="7" fillId="11" borderId="2" xfId="0" applyFont="1" applyFill="1" applyBorder="1" applyAlignment="1">
      <alignment vertical="center" wrapText="1"/>
    </xf>
    <xf numFmtId="0" fontId="16" fillId="4" borderId="23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/>
    <xf numFmtId="166" fontId="7" fillId="4" borderId="1" xfId="0" applyNumberFormat="1" applyFont="1" applyFill="1" applyBorder="1" applyAlignment="1">
      <alignment horizontal="right"/>
    </xf>
    <xf numFmtId="166" fontId="19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10" fontId="29" fillId="4" borderId="14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16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4" fontId="7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6" fillId="2" borderId="3" xfId="0" applyFont="1" applyFill="1" applyBorder="1" applyAlignment="1">
      <alignment horizontal="left"/>
    </xf>
    <xf numFmtId="0" fontId="7" fillId="0" borderId="3" xfId="0" applyFont="1" applyBorder="1" applyAlignment="1">
      <alignment horizontal="center" vertical="center"/>
    </xf>
    <xf numFmtId="0" fontId="16" fillId="4" borderId="3" xfId="0" applyFont="1" applyFill="1" applyBorder="1" applyAlignment="1">
      <alignment horizontal="center"/>
    </xf>
    <xf numFmtId="0" fontId="24" fillId="4" borderId="37" xfId="0" applyFont="1" applyFill="1" applyBorder="1" applyAlignment="1">
      <alignment horizontal="left" wrapText="1"/>
    </xf>
    <xf numFmtId="0" fontId="24" fillId="4" borderId="38" xfId="0" applyFont="1" applyFill="1" applyBorder="1" applyAlignment="1">
      <alignment horizontal="left" wrapText="1"/>
    </xf>
    <xf numFmtId="166" fontId="7" fillId="0" borderId="3" xfId="4" applyNumberFormat="1" applyFont="1" applyFill="1" applyBorder="1" applyAlignment="1">
      <alignment horizontal="right" vertical="center"/>
    </xf>
    <xf numFmtId="166" fontId="16" fillId="4" borderId="3" xfId="0" applyNumberFormat="1" applyFont="1" applyFill="1" applyBorder="1" applyAlignment="1">
      <alignment horizontal="right"/>
    </xf>
    <xf numFmtId="166" fontId="16" fillId="4" borderId="34" xfId="0" applyNumberFormat="1" applyFont="1" applyFill="1" applyBorder="1" applyAlignment="1">
      <alignment horizontal="right"/>
    </xf>
    <xf numFmtId="166" fontId="21" fillId="4" borderId="1" xfId="0" applyNumberFormat="1" applyFont="1" applyFill="1" applyBorder="1" applyAlignment="1">
      <alignment horizontal="right"/>
    </xf>
    <xf numFmtId="10" fontId="29" fillId="2" borderId="37" xfId="0" applyNumberFormat="1" applyFont="1" applyFill="1" applyBorder="1" applyAlignment="1">
      <alignment horizontal="center" vertical="center"/>
    </xf>
    <xf numFmtId="10" fontId="29" fillId="0" borderId="37" xfId="0" applyNumberFormat="1" applyFont="1" applyFill="1" applyBorder="1" applyAlignment="1" applyProtection="1">
      <alignment horizontal="center" vertical="center"/>
    </xf>
    <xf numFmtId="10" fontId="29" fillId="2" borderId="38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166" fontId="19" fillId="4" borderId="2" xfId="0" applyNumberFormat="1" applyFont="1" applyFill="1" applyBorder="1" applyAlignment="1">
      <alignment horizontal="center"/>
    </xf>
    <xf numFmtId="0" fontId="7" fillId="4" borderId="37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166" fontId="19" fillId="0" borderId="1" xfId="0" applyNumberFormat="1" applyFont="1" applyFill="1" applyBorder="1" applyAlignment="1">
      <alignment horizontal="right"/>
    </xf>
    <xf numFmtId="0" fontId="19" fillId="4" borderId="1" xfId="0" applyFont="1" applyFill="1" applyBorder="1" applyAlignment="1">
      <alignment horizontal="center"/>
    </xf>
    <xf numFmtId="10" fontId="29" fillId="14" borderId="14" xfId="0" applyNumberFormat="1" applyFont="1" applyFill="1" applyBorder="1" applyAlignment="1">
      <alignment horizontal="center"/>
    </xf>
    <xf numFmtId="6" fontId="7" fillId="0" borderId="1" xfId="0" applyNumberFormat="1" applyFont="1" applyFill="1" applyBorder="1" applyAlignment="1">
      <alignment horizontal="right" vertical="center"/>
    </xf>
    <xf numFmtId="166" fontId="7" fillId="0" borderId="41" xfId="0" applyNumberFormat="1" applyFont="1" applyFill="1" applyBorder="1" applyAlignment="1">
      <alignment horizontal="right" vertical="center" wrapText="1"/>
    </xf>
    <xf numFmtId="3" fontId="11" fillId="0" borderId="40" xfId="0" applyNumberFormat="1" applyFont="1" applyFill="1" applyBorder="1" applyAlignment="1">
      <alignment horizontal="left" vertical="center" wrapText="1"/>
    </xf>
    <xf numFmtId="3" fontId="11" fillId="0" borderId="41" xfId="0" applyNumberFormat="1" applyFont="1" applyFill="1" applyBorder="1" applyAlignment="1">
      <alignment horizontal="left" vertical="center" wrapText="1"/>
    </xf>
    <xf numFmtId="0" fontId="19" fillId="7" borderId="42" xfId="0" applyFont="1" applyFill="1" applyBorder="1" applyAlignment="1">
      <alignment horizontal="center" vertical="center"/>
    </xf>
    <xf numFmtId="0" fontId="19" fillId="7" borderId="43" xfId="0" applyFont="1" applyFill="1" applyBorder="1" applyAlignment="1">
      <alignment horizontal="center"/>
    </xf>
    <xf numFmtId="10" fontId="19" fillId="7" borderId="44" xfId="0" applyNumberFormat="1" applyFont="1" applyFill="1" applyBorder="1" applyAlignment="1">
      <alignment horizontal="center" vertical="center"/>
    </xf>
    <xf numFmtId="165" fontId="19" fillId="7" borderId="8" xfId="0" applyNumberFormat="1" applyFont="1" applyFill="1" applyBorder="1" applyAlignment="1">
      <alignment vertical="center" wrapText="1"/>
    </xf>
    <xf numFmtId="14" fontId="7" fillId="7" borderId="8" xfId="0" applyNumberFormat="1" applyFont="1" applyFill="1" applyBorder="1" applyAlignment="1"/>
    <xf numFmtId="14" fontId="7" fillId="7" borderId="1" xfId="0" applyNumberFormat="1" applyFont="1" applyFill="1" applyBorder="1" applyAlignment="1"/>
    <xf numFmtId="0" fontId="7" fillId="16" borderId="12" xfId="0" applyFont="1" applyFill="1" applyBorder="1" applyAlignment="1"/>
    <xf numFmtId="14" fontId="7" fillId="7" borderId="1" xfId="0" applyNumberFormat="1" applyFont="1" applyFill="1" applyBorder="1" applyAlignment="1">
      <alignment vertical="center" wrapText="1"/>
    </xf>
    <xf numFmtId="14" fontId="7" fillId="7" borderId="1" xfId="0" applyNumberFormat="1" applyFont="1" applyFill="1" applyBorder="1" applyAlignment="1">
      <alignment vertical="center"/>
    </xf>
    <xf numFmtId="14" fontId="16" fillId="16" borderId="12" xfId="0" applyNumberFormat="1" applyFont="1" applyFill="1" applyBorder="1" applyAlignment="1">
      <alignment vertical="center"/>
    </xf>
    <xf numFmtId="14" fontId="7" fillId="7" borderId="8" xfId="0" applyNumberFormat="1" applyFont="1" applyFill="1" applyBorder="1" applyAlignment="1">
      <alignment vertical="center" wrapText="1"/>
    </xf>
    <xf numFmtId="0" fontId="16" fillId="17" borderId="12" xfId="0" applyFont="1" applyFill="1" applyBorder="1" applyAlignment="1"/>
    <xf numFmtId="0" fontId="16" fillId="17" borderId="1" xfId="0" applyFont="1" applyFill="1" applyBorder="1" applyAlignment="1"/>
    <xf numFmtId="0" fontId="16" fillId="16" borderId="12" xfId="0" applyFont="1" applyFill="1" applyBorder="1" applyAlignment="1"/>
    <xf numFmtId="165" fontId="7" fillId="0" borderId="2" xfId="0" applyNumberFormat="1" applyFont="1" applyFill="1" applyBorder="1" applyAlignment="1"/>
    <xf numFmtId="165" fontId="7" fillId="2" borderId="2" xfId="0" applyNumberFormat="1" applyFont="1" applyFill="1" applyBorder="1" applyAlignment="1"/>
    <xf numFmtId="166" fontId="19" fillId="0" borderId="18" xfId="0" applyNumberFormat="1" applyFont="1" applyFill="1" applyBorder="1" applyAlignment="1">
      <alignment vertical="center"/>
    </xf>
    <xf numFmtId="0" fontId="19" fillId="0" borderId="28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7" fillId="0" borderId="0" xfId="0" applyFont="1" applyBorder="1" applyAlignment="1"/>
    <xf numFmtId="14" fontId="4" fillId="0" borderId="0" xfId="0" applyNumberFormat="1" applyFont="1" applyBorder="1" applyAlignment="1"/>
    <xf numFmtId="10" fontId="29" fillId="12" borderId="16" xfId="0" applyNumberFormat="1" applyFont="1" applyFill="1" applyBorder="1" applyAlignment="1" applyProtection="1">
      <alignment horizontal="center" vertical="center"/>
    </xf>
    <xf numFmtId="10" fontId="29" fillId="12" borderId="14" xfId="0" applyNumberFormat="1" applyFont="1" applyFill="1" applyBorder="1" applyAlignment="1" applyProtection="1">
      <alignment horizontal="center" vertical="center"/>
    </xf>
    <xf numFmtId="10" fontId="29" fillId="12" borderId="24" xfId="0" applyNumberFormat="1" applyFont="1" applyFill="1" applyBorder="1" applyAlignment="1" applyProtection="1">
      <alignment horizontal="center" vertical="center"/>
    </xf>
    <xf numFmtId="10" fontId="29" fillId="0" borderId="16" xfId="0" applyNumberFormat="1" applyFont="1" applyFill="1" applyBorder="1" applyAlignment="1" applyProtection="1">
      <alignment horizontal="center" vertical="center"/>
    </xf>
    <xf numFmtId="10" fontId="29" fillId="0" borderId="14" xfId="0" applyNumberFormat="1" applyFont="1" applyFill="1" applyBorder="1" applyAlignment="1" applyProtection="1">
      <alignment horizontal="center" vertical="center"/>
    </xf>
    <xf numFmtId="3" fontId="20" fillId="8" borderId="5" xfId="0" applyNumberFormat="1" applyFont="1" applyFill="1" applyBorder="1" applyAlignment="1">
      <alignment horizontal="center" vertical="center"/>
    </xf>
    <xf numFmtId="3" fontId="20" fillId="8" borderId="6" xfId="0" applyNumberFormat="1" applyFont="1" applyFill="1" applyBorder="1" applyAlignment="1">
      <alignment horizontal="center" vertical="center"/>
    </xf>
    <xf numFmtId="3" fontId="20" fillId="8" borderId="7" xfId="0" applyNumberFormat="1" applyFont="1" applyFill="1" applyBorder="1" applyAlignment="1">
      <alignment horizontal="center" vertical="center"/>
    </xf>
    <xf numFmtId="1" fontId="19" fillId="0" borderId="8" xfId="0" applyNumberFormat="1" applyFont="1" applyFill="1" applyBorder="1" applyAlignment="1">
      <alignment horizontal="center" vertical="center"/>
    </xf>
    <xf numFmtId="1" fontId="19" fillId="0" borderId="1" xfId="0" applyNumberFormat="1" applyFont="1" applyFill="1" applyBorder="1" applyAlignment="1">
      <alignment horizontal="center" vertical="center"/>
    </xf>
    <xf numFmtId="1" fontId="20" fillId="8" borderId="17" xfId="0" applyNumberFormat="1" applyFont="1" applyFill="1" applyBorder="1" applyAlignment="1">
      <alignment horizontal="center" vertical="center"/>
    </xf>
    <xf numFmtId="1" fontId="20" fillId="8" borderId="41" xfId="0" applyNumberFormat="1" applyFont="1" applyFill="1" applyBorder="1" applyAlignment="1">
      <alignment horizontal="center" vertical="center"/>
    </xf>
    <xf numFmtId="1" fontId="20" fillId="8" borderId="45" xfId="0" applyNumberFormat="1" applyFont="1" applyFill="1" applyBorder="1" applyAlignment="1">
      <alignment horizontal="center" vertical="center"/>
    </xf>
    <xf numFmtId="1" fontId="19" fillId="0" borderId="12" xfId="0" applyNumberFormat="1" applyFont="1" applyFill="1" applyBorder="1" applyAlignment="1">
      <alignment horizontal="center" vertical="center"/>
    </xf>
    <xf numFmtId="1" fontId="20" fillId="8" borderId="5" xfId="0" applyNumberFormat="1" applyFont="1" applyFill="1" applyBorder="1" applyAlignment="1">
      <alignment horizontal="center" vertical="center"/>
    </xf>
    <xf numFmtId="1" fontId="20" fillId="8" borderId="6" xfId="0" applyNumberFormat="1" applyFont="1" applyFill="1" applyBorder="1" applyAlignment="1">
      <alignment horizontal="center" vertical="center"/>
    </xf>
    <xf numFmtId="1" fontId="20" fillId="8" borderId="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1" fontId="5" fillId="0" borderId="8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3" fontId="20" fillId="8" borderId="35" xfId="0" applyNumberFormat="1" applyFont="1" applyFill="1" applyBorder="1" applyAlignment="1">
      <alignment horizontal="center" vertical="center"/>
    </xf>
    <xf numFmtId="3" fontId="20" fillId="8" borderId="3" xfId="0" applyNumberFormat="1" applyFont="1" applyFill="1" applyBorder="1" applyAlignment="1">
      <alignment horizontal="center" vertical="center"/>
    </xf>
    <xf numFmtId="3" fontId="20" fillId="8" borderId="34" xfId="0" applyNumberFormat="1" applyFont="1" applyFill="1" applyBorder="1" applyAlignment="1">
      <alignment horizontal="center" vertical="center"/>
    </xf>
    <xf numFmtId="10" fontId="29" fillId="6" borderId="16" xfId="0" applyNumberFormat="1" applyFont="1" applyFill="1" applyBorder="1" applyAlignment="1" applyProtection="1">
      <alignment horizontal="center" vertical="center"/>
    </xf>
    <xf numFmtId="10" fontId="29" fillId="6" borderId="14" xfId="0" applyNumberFormat="1" applyFont="1" applyFill="1" applyBorder="1" applyAlignment="1" applyProtection="1">
      <alignment horizontal="center" vertical="center"/>
    </xf>
    <xf numFmtId="15" fontId="26" fillId="15" borderId="39" xfId="0" applyNumberFormat="1" applyFont="1" applyFill="1" applyBorder="1" applyAlignment="1">
      <alignment horizontal="center"/>
    </xf>
    <xf numFmtId="0" fontId="26" fillId="10" borderId="39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73" fontId="0" fillId="0" borderId="0" xfId="0" applyNumberFormat="1"/>
  </cellXfs>
  <cellStyles count="11">
    <cellStyle name="Euro" xfId="1"/>
    <cellStyle name="Euro 2" xfId="2"/>
    <cellStyle name="Lien hypertexte 2" xfId="3"/>
    <cellStyle name="Monétaire" xfId="4" builtinId="4"/>
    <cellStyle name="Monétaire 2" xfId="5"/>
    <cellStyle name="Normal" xfId="0" builtinId="0"/>
    <cellStyle name="Normal 2" xfId="6"/>
    <cellStyle name="Normal 3" xfId="7"/>
    <cellStyle name="Normal 4" xfId="8"/>
    <cellStyle name="Normal 5" xfId="9"/>
    <cellStyle name="Normal 6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2.388156828703" createdVersion="4" refreshedVersion="4" minRefreshableVersion="3" recordCount="131">
  <cacheSource type="worksheet">
    <worksheetSource ref="B2:E133" sheet="ETAT RESIL et REVENTE"/>
  </cacheSource>
  <cacheFields count="4">
    <cacheField name="Type" numFmtId="0">
      <sharedItems containsBlank="1" count="7">
        <s v="F2"/>
        <s v="F4"/>
        <m/>
        <s v="F3"/>
        <s v="F5"/>
        <s v="F5D"/>
        <s v="F9"/>
      </sharedItems>
    </cacheField>
    <cacheField name="N°_x000a_LOT" numFmtId="0">
      <sharedItems containsBlank="1" containsMixedTypes="1" containsNumber="1" containsInteger="1" minValue="6" maxValue="402"/>
    </cacheField>
    <cacheField name="NOM" numFmtId="0">
      <sharedItems containsNonDate="0" containsString="0" containsBlank="1"/>
    </cacheField>
    <cacheField name="Date acte de résiliation" numFmtId="0">
      <sharedItems containsNonDate="0" containsDate="1" containsString="0" containsBlank="1" minDate="2008-03-26T00:00:00" maxDate="2013-08-01T00:00:00" count="51">
        <d v="2012-09-27T00:00:00"/>
        <d v="2013-02-25T00:00:00"/>
        <m/>
        <d v="2013-05-23T00:00:00"/>
        <d v="2012-05-02T00:00:00"/>
        <d v="2012-07-13T00:00:00"/>
        <d v="2012-12-12T00:00:00"/>
        <d v="2012-10-11T00:00:00"/>
        <d v="2013-03-06T00:00:00"/>
        <d v="2012-11-29T00:00:00"/>
        <d v="2012-07-02T00:00:00"/>
        <d v="2012-09-14T00:00:00"/>
        <d v="2013-01-23T00:00:00"/>
        <d v="2012-10-29T00:00:00"/>
        <d v="2012-12-20T00:00:00"/>
        <d v="2012-07-16T00:00:00"/>
        <d v="2012-11-05T00:00:00"/>
        <d v="2013-07-31T00:00:00"/>
        <d v="2012-12-17T00:00:00"/>
        <d v="2012-11-16T00:00:00"/>
        <d v="2012-11-30T00:00:00"/>
        <d v="2013-01-14T00:00:00"/>
        <d v="2012-06-08T00:00:00"/>
        <d v="2012-09-28T00:00:00"/>
        <d v="2012-10-22T00:00:00"/>
        <d v="2013-02-08T00:00:00"/>
        <d v="2012-10-31T00:00:00"/>
        <d v="2012-07-25T00:00:00"/>
        <d v="2012-07-23T00:00:00"/>
        <d v="2012-07-26T00:00:00"/>
        <d v="2011-11-14T00:00:00"/>
        <d v="2008-12-01T00:00:00"/>
        <d v="2012-08-29T00:00:00"/>
        <d v="2010-02-12T00:00:00"/>
        <d v="2010-03-01T00:00:00"/>
        <d v="2013-07-19T00:00:00"/>
        <d v="2013-07-24T00:00:00"/>
        <d v="2013-07-29T00:00:00"/>
        <d v="2009-11-24T00:00:00"/>
        <d v="2010-08-09T00:00:00"/>
        <d v="2009-04-02T00:00:00"/>
        <d v="2010-12-07T00:00:00"/>
        <d v="2008-03-26T00:00:00"/>
        <d v="2010-03-11T00:00:00"/>
        <d v="2013-02-11T00:00:00"/>
        <d v="2011-09-13T00:00:00"/>
        <d v="2011-04-28T00:00:00"/>
        <d v="2012-10-23T00:00:00"/>
        <d v="2011-09-16T00:00:00"/>
        <d v="2010-03-31T00:00:00"/>
        <d v="2011-09-12T00:00:00"/>
      </sharedItems>
      <fieldGroup base="3">
        <rangePr groupBy="years" startDate="2008-03-26T00:00:00" endDate="2013-08-01T00:00:00"/>
        <groupItems count="8">
          <s v="(vide)"/>
          <s v="2008"/>
          <s v="2009"/>
          <s v="2010"/>
          <s v="2011"/>
          <s v="2012"/>
          <s v="2013"/>
          <s v="&gt;01/08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">
  <r>
    <x v="0"/>
    <s v="D30"/>
    <m/>
    <x v="0"/>
  </r>
  <r>
    <x v="1"/>
    <s v="A07"/>
    <m/>
    <x v="1"/>
  </r>
  <r>
    <x v="2"/>
    <m/>
    <m/>
    <x v="2"/>
  </r>
  <r>
    <x v="2"/>
    <m/>
    <m/>
    <x v="2"/>
  </r>
  <r>
    <x v="2"/>
    <m/>
    <m/>
    <x v="2"/>
  </r>
  <r>
    <x v="3"/>
    <s v="A21"/>
    <m/>
    <x v="3"/>
  </r>
  <r>
    <x v="2"/>
    <m/>
    <m/>
    <x v="2"/>
  </r>
  <r>
    <x v="2"/>
    <m/>
    <m/>
    <x v="2"/>
  </r>
  <r>
    <x v="2"/>
    <m/>
    <m/>
    <x v="2"/>
  </r>
  <r>
    <x v="3"/>
    <s v="B32"/>
    <m/>
    <x v="4"/>
  </r>
  <r>
    <x v="3"/>
    <s v="B36"/>
    <m/>
    <x v="5"/>
  </r>
  <r>
    <x v="2"/>
    <m/>
    <m/>
    <x v="2"/>
  </r>
  <r>
    <x v="2"/>
    <m/>
    <m/>
    <x v="2"/>
  </r>
  <r>
    <x v="2"/>
    <m/>
    <m/>
    <x v="2"/>
  </r>
  <r>
    <x v="2"/>
    <m/>
    <m/>
    <x v="2"/>
  </r>
  <r>
    <x v="4"/>
    <n v="402"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3"/>
    <s v="A421"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0"/>
    <s v="B02"/>
    <m/>
    <x v="6"/>
  </r>
  <r>
    <x v="1"/>
    <s v="B04"/>
    <m/>
    <x v="7"/>
  </r>
  <r>
    <x v="5"/>
    <s v="B05"/>
    <m/>
    <x v="8"/>
  </r>
  <r>
    <x v="0"/>
    <s v="B10"/>
    <m/>
    <x v="9"/>
  </r>
  <r>
    <x v="0"/>
    <s v="B14"/>
    <m/>
    <x v="10"/>
  </r>
  <r>
    <x v="1"/>
    <s v="B16"/>
    <m/>
    <x v="9"/>
  </r>
  <r>
    <x v="0"/>
    <s v="B18"/>
    <m/>
    <x v="11"/>
  </r>
  <r>
    <x v="5"/>
    <s v="B20"/>
    <m/>
    <x v="12"/>
  </r>
  <r>
    <x v="1"/>
    <s v="B27"/>
    <m/>
    <x v="9"/>
  </r>
  <r>
    <x v="1"/>
    <s v="B34"/>
    <m/>
    <x v="13"/>
  </r>
  <r>
    <x v="1"/>
    <s v="B36"/>
    <m/>
    <x v="14"/>
  </r>
  <r>
    <x v="3"/>
    <s v="B39"/>
    <m/>
    <x v="15"/>
  </r>
  <r>
    <x v="1"/>
    <s v="B44"/>
    <m/>
    <x v="13"/>
  </r>
  <r>
    <x v="1"/>
    <s v="B46"/>
    <m/>
    <x v="16"/>
  </r>
  <r>
    <x v="1"/>
    <s v="C01"/>
    <m/>
    <x v="17"/>
  </r>
  <r>
    <x v="3"/>
    <s v="C03"/>
    <m/>
    <x v="18"/>
  </r>
  <r>
    <x v="0"/>
    <s v="C04"/>
    <m/>
    <x v="19"/>
  </r>
  <r>
    <x v="1"/>
    <s v="C12"/>
    <m/>
    <x v="20"/>
  </r>
  <r>
    <x v="3"/>
    <s v="C13"/>
    <m/>
    <x v="21"/>
  </r>
  <r>
    <x v="3"/>
    <s v="C15"/>
    <m/>
    <x v="22"/>
  </r>
  <r>
    <x v="0"/>
    <s v="C18"/>
    <m/>
    <x v="2"/>
  </r>
  <r>
    <x v="1"/>
    <s v="C20"/>
    <m/>
    <x v="14"/>
  </r>
  <r>
    <x v="2"/>
    <m/>
    <m/>
    <x v="2"/>
  </r>
  <r>
    <x v="2"/>
    <m/>
    <m/>
    <x v="2"/>
  </r>
  <r>
    <x v="2"/>
    <m/>
    <m/>
    <x v="2"/>
  </r>
  <r>
    <x v="2"/>
    <m/>
    <m/>
    <x v="2"/>
  </r>
  <r>
    <x v="0"/>
    <s v="A02"/>
    <m/>
    <x v="23"/>
  </r>
  <r>
    <x v="0"/>
    <s v="A07"/>
    <m/>
    <x v="24"/>
  </r>
  <r>
    <x v="3"/>
    <s v="A10"/>
    <m/>
    <x v="23"/>
  </r>
  <r>
    <x v="0"/>
    <s v="A15"/>
    <m/>
    <x v="25"/>
  </r>
  <r>
    <x v="1"/>
    <s v="A22"/>
    <m/>
    <x v="26"/>
  </r>
  <r>
    <x v="3"/>
    <s v="A23"/>
    <m/>
    <x v="27"/>
  </r>
  <r>
    <x v="1"/>
    <s v="B37"/>
    <m/>
    <x v="28"/>
  </r>
  <r>
    <x v="1"/>
    <s v="B38"/>
    <m/>
    <x v="29"/>
  </r>
  <r>
    <x v="2"/>
    <m/>
    <m/>
    <x v="2"/>
  </r>
  <r>
    <x v="2"/>
    <m/>
    <m/>
    <x v="2"/>
  </r>
  <r>
    <x v="2"/>
    <m/>
    <m/>
    <x v="2"/>
  </r>
  <r>
    <x v="0"/>
    <s v="A31"/>
    <m/>
    <x v="30"/>
  </r>
  <r>
    <x v="2"/>
    <m/>
    <m/>
    <x v="2"/>
  </r>
  <r>
    <x v="2"/>
    <m/>
    <m/>
    <x v="2"/>
  </r>
  <r>
    <x v="2"/>
    <m/>
    <m/>
    <x v="2"/>
  </r>
  <r>
    <x v="2"/>
    <m/>
    <m/>
    <x v="2"/>
  </r>
  <r>
    <x v="1"/>
    <s v="A07"/>
    <m/>
    <x v="31"/>
  </r>
  <r>
    <x v="3"/>
    <s v="B32"/>
    <m/>
    <x v="32"/>
  </r>
  <r>
    <x v="4"/>
    <s v="C39"/>
    <m/>
    <x v="33"/>
  </r>
  <r>
    <x v="2"/>
    <m/>
    <m/>
    <x v="2"/>
  </r>
  <r>
    <x v="2"/>
    <m/>
    <m/>
    <x v="2"/>
  </r>
  <r>
    <x v="2"/>
    <m/>
    <m/>
    <x v="2"/>
  </r>
  <r>
    <x v="0"/>
    <s v="B31"/>
    <m/>
    <x v="34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1"/>
    <n v="17"/>
    <m/>
    <x v="35"/>
  </r>
  <r>
    <x v="1"/>
    <n v="22"/>
    <m/>
    <x v="35"/>
  </r>
  <r>
    <x v="3"/>
    <n v="15"/>
    <m/>
    <x v="36"/>
  </r>
  <r>
    <x v="1"/>
    <n v="6"/>
    <m/>
    <x v="37"/>
  </r>
  <r>
    <x v="3"/>
    <n v="10"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3"/>
    <s v="D14"/>
    <m/>
    <x v="38"/>
  </r>
  <r>
    <x v="0"/>
    <s v="D16"/>
    <m/>
    <x v="39"/>
  </r>
  <r>
    <x v="0"/>
    <s v="D18"/>
    <m/>
    <x v="40"/>
  </r>
  <r>
    <x v="2"/>
    <m/>
    <m/>
    <x v="41"/>
  </r>
  <r>
    <x v="3"/>
    <s v="D22"/>
    <m/>
    <x v="42"/>
  </r>
  <r>
    <x v="1"/>
    <s v="D24"/>
    <m/>
    <x v="43"/>
  </r>
  <r>
    <x v="2"/>
    <m/>
    <m/>
    <x v="2"/>
  </r>
  <r>
    <x v="2"/>
    <m/>
    <m/>
    <x v="2"/>
  </r>
  <r>
    <x v="2"/>
    <m/>
    <m/>
    <x v="2"/>
  </r>
  <r>
    <x v="2"/>
    <m/>
    <m/>
    <x v="2"/>
  </r>
  <r>
    <x v="0"/>
    <n v="19"/>
    <m/>
    <x v="44"/>
  </r>
  <r>
    <x v="1"/>
    <n v="16"/>
    <m/>
    <x v="2"/>
  </r>
  <r>
    <x v="6"/>
    <n v="9"/>
    <m/>
    <x v="2"/>
  </r>
  <r>
    <x v="2"/>
    <m/>
    <m/>
    <x v="2"/>
  </r>
  <r>
    <x v="2"/>
    <m/>
    <m/>
    <x v="2"/>
  </r>
  <r>
    <x v="1"/>
    <s v="A11"/>
    <m/>
    <x v="45"/>
  </r>
  <r>
    <x v="1"/>
    <s v="A16"/>
    <m/>
    <x v="46"/>
  </r>
  <r>
    <x v="4"/>
    <s v="M09"/>
    <m/>
    <x v="47"/>
  </r>
  <r>
    <x v="4"/>
    <s v="M12"/>
    <m/>
    <x v="48"/>
  </r>
  <r>
    <x v="4"/>
    <s v="M14"/>
    <m/>
    <x v="49"/>
  </r>
  <r>
    <x v="2"/>
    <m/>
    <m/>
    <x v="50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  <r>
    <x v="2"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5:H23" firstHeaderRow="1" firstDataRow="2" firstDataCol="1"/>
  <pivotFields count="4">
    <pivotField axis="axisCol" showAll="0">
      <items count="8">
        <item x="0"/>
        <item x="3"/>
        <item x="1"/>
        <item x="4"/>
        <item x="5"/>
        <item x="6"/>
        <item x="2"/>
        <item t="default"/>
      </items>
    </pivotField>
    <pivotField showAll="0"/>
    <pivotField showAll="0"/>
    <pivotField axis="axisRow" dataField="1" showAll="0">
      <items count="9">
        <item h="1" x="0"/>
        <item x="1"/>
        <item x="2"/>
        <item x="3"/>
        <item x="4"/>
        <item x="5"/>
        <item x="6"/>
        <item x="7"/>
        <item t="default"/>
      </items>
    </pivotField>
  </pivotFields>
  <rowFields count="1">
    <field x="3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Nombre de Date acte de résiliation" fld="3" subtotal="count" showDataAs="percentOfTotal" baseField="3" baseItem="3" numFmtId="17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H10" firstHeaderRow="1" firstDataRow="2" firstDataCol="1"/>
  <pivotFields count="4">
    <pivotField axis="axisCol" showAll="0">
      <items count="8">
        <item x="0"/>
        <item x="3"/>
        <item x="1"/>
        <item x="4"/>
        <item x="5"/>
        <item x="6"/>
        <item x="2"/>
        <item t="default"/>
      </items>
    </pivotField>
    <pivotField showAll="0"/>
    <pivotField showAll="0"/>
    <pivotField axis="axisRow" dataField="1" showAll="0">
      <items count="9">
        <item h="1" x="0"/>
        <item x="1"/>
        <item x="2"/>
        <item x="3"/>
        <item x="4"/>
        <item x="5"/>
        <item x="6"/>
        <item x="7"/>
        <item t="default"/>
      </items>
    </pivotField>
  </pivotFields>
  <rowFields count="1">
    <field x="3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Nombre de Date acte de résilia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189"/>
  <sheetViews>
    <sheetView zoomScale="70" zoomScaleNormal="70" zoomScaleSheetLayoutView="75" workbookViewId="0">
      <selection activeCell="E113" sqref="E113"/>
    </sheetView>
  </sheetViews>
  <sheetFormatPr baseColWidth="10" defaultRowHeight="18.75" x14ac:dyDescent="0.3"/>
  <cols>
    <col min="1" max="1" width="34.85546875" style="4" customWidth="1"/>
    <col min="2" max="2" width="11.5703125" style="14" customWidth="1"/>
    <col min="3" max="3" width="11.140625" style="14" customWidth="1"/>
    <col min="4" max="4" width="30.5703125" style="180" bestFit="1" customWidth="1"/>
    <col min="5" max="5" width="54.5703125" style="208" customWidth="1"/>
    <col min="6" max="6" width="20.5703125" style="14" bestFit="1" customWidth="1"/>
    <col min="7" max="7" width="138.5703125" style="242" bestFit="1" customWidth="1"/>
    <col min="8" max="8" width="16.7109375" style="123" customWidth="1"/>
    <col min="9" max="9" width="20" style="119" bestFit="1" customWidth="1"/>
    <col min="10" max="10" width="15.85546875" style="71" bestFit="1" customWidth="1"/>
    <col min="11" max="11" width="18.5703125" style="279" bestFit="1" customWidth="1"/>
    <col min="12" max="12" width="12.42578125" style="4" bestFit="1" customWidth="1"/>
    <col min="13" max="13" width="11.140625" style="14" customWidth="1"/>
    <col min="14" max="14" width="11.85546875" style="14" bestFit="1" customWidth="1"/>
    <col min="15" max="15" width="33.5703125" style="208" bestFit="1" customWidth="1"/>
    <col min="16" max="16" width="22.5703125" style="151" customWidth="1"/>
    <col min="17" max="17" width="22.5703125" style="161" customWidth="1"/>
    <col min="18" max="18" width="13" style="14" bestFit="1" customWidth="1"/>
    <col min="19" max="19" width="14.85546875" style="14" bestFit="1" customWidth="1"/>
    <col min="20" max="20" width="23.85546875" style="57" bestFit="1" customWidth="1"/>
    <col min="21" max="22" width="14.85546875" style="14" bestFit="1" customWidth="1"/>
    <col min="23" max="23" width="17.5703125" style="285" bestFit="1" customWidth="1"/>
    <col min="24" max="25" width="11.42578125" style="1"/>
    <col min="26" max="26" width="14" style="1" bestFit="1" customWidth="1"/>
    <col min="27" max="16384" width="11.42578125" style="1"/>
  </cols>
  <sheetData>
    <row r="1" spans="1:23" ht="35.1" customHeight="1" thickBot="1" x14ac:dyDescent="0.55000000000000004">
      <c r="A1" s="451" t="s">
        <v>79</v>
      </c>
      <c r="B1" s="451"/>
      <c r="C1" s="451"/>
      <c r="D1" s="451"/>
      <c r="E1" s="451"/>
      <c r="F1" s="451"/>
      <c r="G1" s="451"/>
      <c r="H1" s="451"/>
      <c r="I1" s="451"/>
      <c r="J1" s="451"/>
      <c r="K1" s="451"/>
      <c r="L1" s="1"/>
      <c r="M1" s="452" t="s">
        <v>80</v>
      </c>
      <c r="N1" s="452"/>
      <c r="O1" s="452"/>
      <c r="P1" s="452"/>
      <c r="Q1" s="452"/>
      <c r="R1" s="452"/>
      <c r="S1" s="452"/>
      <c r="T1" s="452"/>
      <c r="U1" s="452"/>
      <c r="V1" s="452"/>
      <c r="W1" s="452"/>
    </row>
    <row r="2" spans="1:23" s="2" customFormat="1" ht="73.5" customHeight="1" thickBot="1" x14ac:dyDescent="0.25">
      <c r="A2" s="87" t="s">
        <v>99</v>
      </c>
      <c r="B2" s="88" t="s">
        <v>2</v>
      </c>
      <c r="C2" s="89" t="s">
        <v>3</v>
      </c>
      <c r="D2" s="89" t="s">
        <v>69</v>
      </c>
      <c r="E2" s="406" t="s">
        <v>11</v>
      </c>
      <c r="F2" s="90" t="s">
        <v>64</v>
      </c>
      <c r="G2" s="91" t="s">
        <v>68</v>
      </c>
      <c r="H2" s="103" t="s">
        <v>63</v>
      </c>
      <c r="I2" s="103" t="s">
        <v>62</v>
      </c>
      <c r="J2" s="89" t="s">
        <v>24</v>
      </c>
      <c r="K2" s="217" t="s">
        <v>54</v>
      </c>
      <c r="L2" s="163" t="s">
        <v>30</v>
      </c>
      <c r="M2" s="89" t="s">
        <v>3</v>
      </c>
      <c r="N2" s="89" t="s">
        <v>84</v>
      </c>
      <c r="O2" s="89" t="s">
        <v>69</v>
      </c>
      <c r="P2" s="245" t="s">
        <v>77</v>
      </c>
      <c r="Q2" s="103" t="s">
        <v>62</v>
      </c>
      <c r="R2" s="89" t="s">
        <v>65</v>
      </c>
      <c r="S2" s="89" t="s">
        <v>60</v>
      </c>
      <c r="T2" s="90" t="s">
        <v>50</v>
      </c>
      <c r="U2" s="214" t="s">
        <v>51</v>
      </c>
      <c r="V2" s="214" t="s">
        <v>82</v>
      </c>
      <c r="W2" s="274" t="s">
        <v>53</v>
      </c>
    </row>
    <row r="3" spans="1:23" s="30" customFormat="1" ht="18" customHeight="1" x14ac:dyDescent="0.25">
      <c r="A3" s="39"/>
      <c r="B3" s="48" t="s">
        <v>9</v>
      </c>
      <c r="C3" s="72" t="s">
        <v>10</v>
      </c>
      <c r="D3" s="171"/>
      <c r="E3" s="407">
        <v>41179</v>
      </c>
      <c r="F3" s="47"/>
      <c r="G3" s="76"/>
      <c r="H3" s="104"/>
      <c r="I3" s="105"/>
      <c r="J3" s="444"/>
      <c r="K3" s="427"/>
      <c r="L3" s="438"/>
      <c r="M3" s="48"/>
      <c r="N3" s="246"/>
      <c r="O3" s="192"/>
      <c r="P3" s="288"/>
      <c r="Q3" s="209"/>
      <c r="R3" s="72"/>
      <c r="S3" s="72"/>
      <c r="T3" s="47"/>
      <c r="U3" s="432"/>
      <c r="V3" s="432"/>
      <c r="W3" s="424"/>
    </row>
    <row r="4" spans="1:23" ht="15" customHeight="1" x14ac:dyDescent="0.25">
      <c r="A4" s="40" t="s">
        <v>100</v>
      </c>
      <c r="B4" s="74" t="s">
        <v>55</v>
      </c>
      <c r="C4" s="31" t="s">
        <v>26</v>
      </c>
      <c r="D4" s="172"/>
      <c r="E4" s="408">
        <v>41330</v>
      </c>
      <c r="F4" s="46"/>
      <c r="G4" s="234"/>
      <c r="H4" s="310"/>
      <c r="I4" s="107"/>
      <c r="J4" s="445"/>
      <c r="K4" s="428"/>
      <c r="L4" s="439"/>
      <c r="M4" s="311"/>
      <c r="N4" s="312"/>
      <c r="O4" s="313"/>
      <c r="P4" s="314"/>
      <c r="Q4" s="315"/>
      <c r="R4" s="316"/>
      <c r="S4" s="316"/>
      <c r="T4" s="46"/>
      <c r="U4" s="433"/>
      <c r="V4" s="433"/>
      <c r="W4" s="425"/>
    </row>
    <row r="5" spans="1:23" ht="15" customHeight="1" x14ac:dyDescent="0.25">
      <c r="A5" s="40"/>
      <c r="B5" s="74"/>
      <c r="C5" s="31"/>
      <c r="D5" s="172"/>
      <c r="E5" s="408"/>
      <c r="F5" s="46"/>
      <c r="G5" s="234"/>
      <c r="H5" s="106"/>
      <c r="I5" s="107"/>
      <c r="J5" s="445"/>
      <c r="K5" s="428"/>
      <c r="L5" s="439"/>
      <c r="M5" s="49"/>
      <c r="N5" s="33"/>
      <c r="O5" s="193"/>
      <c r="P5" s="141"/>
      <c r="Q5" s="158"/>
      <c r="R5" s="31"/>
      <c r="S5" s="31"/>
      <c r="T5" s="46"/>
      <c r="U5" s="433"/>
      <c r="V5" s="433"/>
      <c r="W5" s="425"/>
    </row>
    <row r="6" spans="1:23" ht="15" customHeight="1" x14ac:dyDescent="0.25">
      <c r="A6" s="40"/>
      <c r="B6" s="74"/>
      <c r="C6" s="31"/>
      <c r="D6" s="172"/>
      <c r="E6" s="408"/>
      <c r="F6" s="46"/>
      <c r="G6" s="234"/>
      <c r="H6" s="106"/>
      <c r="I6" s="107"/>
      <c r="J6" s="445"/>
      <c r="K6" s="428"/>
      <c r="L6" s="439"/>
      <c r="M6" s="49"/>
      <c r="N6" s="33"/>
      <c r="O6" s="193"/>
      <c r="P6" s="141"/>
      <c r="Q6" s="158"/>
      <c r="R6" s="31"/>
      <c r="S6" s="31"/>
      <c r="T6" s="46"/>
      <c r="U6" s="433"/>
      <c r="V6" s="433"/>
      <c r="W6" s="425"/>
    </row>
    <row r="7" spans="1:23" s="83" customFormat="1" ht="15.95" customHeight="1" thickBot="1" x14ac:dyDescent="0.3">
      <c r="A7" s="41"/>
      <c r="B7" s="61"/>
      <c r="C7" s="92"/>
      <c r="D7" s="173"/>
      <c r="E7" s="409"/>
      <c r="F7" s="92"/>
      <c r="G7" s="235"/>
      <c r="H7" s="124"/>
      <c r="I7" s="125"/>
      <c r="J7" s="68"/>
      <c r="K7" s="218"/>
      <c r="L7" s="440"/>
      <c r="M7" s="94"/>
      <c r="N7" s="247"/>
      <c r="O7" s="194"/>
      <c r="P7" s="142"/>
      <c r="Q7" s="159"/>
      <c r="R7" s="93"/>
      <c r="S7" s="93"/>
      <c r="T7" s="52"/>
      <c r="U7" s="93"/>
      <c r="V7" s="93"/>
      <c r="W7" s="426"/>
    </row>
    <row r="8" spans="1:23" s="7" customFormat="1" ht="17.45" customHeight="1" x14ac:dyDescent="0.2">
      <c r="A8" s="273"/>
      <c r="B8" s="82" t="s">
        <v>58</v>
      </c>
      <c r="C8" s="75" t="s">
        <v>87</v>
      </c>
      <c r="D8" s="197"/>
      <c r="E8" s="410">
        <v>41417</v>
      </c>
      <c r="F8" s="55"/>
      <c r="G8" s="234"/>
      <c r="H8" s="106"/>
      <c r="I8" s="272"/>
      <c r="J8" s="444"/>
      <c r="K8" s="427"/>
      <c r="L8" s="434"/>
      <c r="M8" s="82"/>
      <c r="N8" s="248"/>
      <c r="O8" s="172"/>
      <c r="P8" s="399"/>
      <c r="Q8" s="116"/>
      <c r="R8" s="75"/>
      <c r="S8" s="75"/>
      <c r="T8" s="55"/>
      <c r="U8" s="432"/>
      <c r="V8" s="432"/>
      <c r="W8" s="424"/>
    </row>
    <row r="9" spans="1:23" s="30" customFormat="1" ht="15.95" customHeight="1" x14ac:dyDescent="0.25">
      <c r="A9" s="40"/>
      <c r="B9" s="82"/>
      <c r="C9" s="75"/>
      <c r="D9" s="197"/>
      <c r="E9" s="411"/>
      <c r="F9" s="55"/>
      <c r="G9" s="78"/>
      <c r="H9" s="106"/>
      <c r="I9" s="107"/>
      <c r="J9" s="445"/>
      <c r="K9" s="428"/>
      <c r="L9" s="435"/>
      <c r="M9" s="82"/>
      <c r="N9" s="248"/>
      <c r="O9" s="172"/>
      <c r="P9" s="143"/>
      <c r="Q9" s="264"/>
      <c r="R9" s="75"/>
      <c r="S9" s="75"/>
      <c r="T9" s="55"/>
      <c r="U9" s="433"/>
      <c r="V9" s="433"/>
      <c r="W9" s="425"/>
    </row>
    <row r="10" spans="1:23" s="8" customFormat="1" ht="15.95" customHeight="1" x14ac:dyDescent="0.2">
      <c r="A10" s="45"/>
      <c r="B10" s="82"/>
      <c r="C10" s="75"/>
      <c r="D10" s="197"/>
      <c r="E10" s="411"/>
      <c r="F10" s="55"/>
      <c r="G10" s="78"/>
      <c r="H10" s="106"/>
      <c r="I10" s="107"/>
      <c r="J10" s="445"/>
      <c r="K10" s="428"/>
      <c r="L10" s="435"/>
      <c r="M10" s="82"/>
      <c r="N10" s="248"/>
      <c r="O10" s="172"/>
      <c r="P10" s="143"/>
      <c r="Q10" s="264"/>
      <c r="R10" s="75"/>
      <c r="S10" s="75"/>
      <c r="T10" s="55"/>
      <c r="U10" s="433"/>
      <c r="V10" s="433"/>
      <c r="W10" s="425"/>
    </row>
    <row r="11" spans="1:23" s="30" customFormat="1" ht="15.95" customHeight="1" thickBot="1" x14ac:dyDescent="0.3">
      <c r="A11" s="43" t="s">
        <v>100</v>
      </c>
      <c r="B11" s="261"/>
      <c r="C11" s="262"/>
      <c r="D11" s="173"/>
      <c r="E11" s="412"/>
      <c r="F11" s="81"/>
      <c r="G11" s="263"/>
      <c r="H11" s="111"/>
      <c r="I11" s="112"/>
      <c r="J11" s="445"/>
      <c r="K11" s="428"/>
      <c r="L11" s="436"/>
      <c r="M11" s="265"/>
      <c r="N11" s="266"/>
      <c r="O11" s="271"/>
      <c r="P11" s="267"/>
      <c r="Q11" s="268"/>
      <c r="R11" s="269"/>
      <c r="S11" s="269"/>
      <c r="T11" s="269"/>
      <c r="U11" s="437"/>
      <c r="V11" s="437"/>
      <c r="W11" s="426"/>
    </row>
    <row r="12" spans="1:23" s="7" customFormat="1" ht="15.95" customHeight="1" x14ac:dyDescent="0.25">
      <c r="A12" s="44" t="s">
        <v>100</v>
      </c>
      <c r="B12" s="48" t="s">
        <v>58</v>
      </c>
      <c r="C12" s="72" t="s">
        <v>31</v>
      </c>
      <c r="D12" s="171"/>
      <c r="E12" s="413">
        <v>41031</v>
      </c>
      <c r="F12" s="47"/>
      <c r="G12" s="95"/>
      <c r="H12" s="126"/>
      <c r="I12" s="105"/>
      <c r="J12" s="444"/>
      <c r="K12" s="427"/>
      <c r="L12" s="429"/>
      <c r="M12" s="48"/>
      <c r="N12" s="246"/>
      <c r="O12" s="195"/>
      <c r="P12" s="153"/>
      <c r="Q12" s="209"/>
      <c r="R12" s="72"/>
      <c r="S12" s="72"/>
      <c r="T12" s="59"/>
      <c r="U12" s="432"/>
      <c r="V12" s="432"/>
      <c r="W12" s="424"/>
    </row>
    <row r="13" spans="1:23" s="7" customFormat="1" ht="15.95" customHeight="1" x14ac:dyDescent="0.25">
      <c r="A13" s="40"/>
      <c r="B13" s="49" t="s">
        <v>58</v>
      </c>
      <c r="C13" s="31" t="s">
        <v>18</v>
      </c>
      <c r="D13" s="172"/>
      <c r="E13" s="410">
        <v>41103</v>
      </c>
      <c r="F13" s="46"/>
      <c r="G13" s="76"/>
      <c r="H13" s="127"/>
      <c r="I13" s="128"/>
      <c r="J13" s="445"/>
      <c r="K13" s="428"/>
      <c r="L13" s="430"/>
      <c r="M13" s="49"/>
      <c r="N13" s="33"/>
      <c r="O13" s="196"/>
      <c r="P13" s="152"/>
      <c r="Q13" s="210"/>
      <c r="R13" s="31"/>
      <c r="S13" s="31"/>
      <c r="T13" s="60"/>
      <c r="U13" s="433"/>
      <c r="V13" s="433"/>
      <c r="W13" s="425"/>
    </row>
    <row r="14" spans="1:23" s="7" customFormat="1" ht="15.95" customHeight="1" x14ac:dyDescent="0.25">
      <c r="A14" s="40"/>
      <c r="B14" s="49"/>
      <c r="C14" s="31"/>
      <c r="D14" s="172"/>
      <c r="E14" s="411"/>
      <c r="F14" s="55"/>
      <c r="G14" s="78"/>
      <c r="H14" s="106"/>
      <c r="I14" s="107"/>
      <c r="J14" s="445"/>
      <c r="K14" s="428"/>
      <c r="L14" s="430"/>
      <c r="M14" s="49"/>
      <c r="N14" s="33"/>
      <c r="O14" s="193"/>
      <c r="P14" s="154"/>
      <c r="Q14" s="158"/>
      <c r="R14" s="31"/>
      <c r="S14" s="31"/>
      <c r="T14" s="55"/>
      <c r="U14" s="433"/>
      <c r="V14" s="433"/>
      <c r="W14" s="425"/>
    </row>
    <row r="15" spans="1:23" s="7" customFormat="1" ht="15.95" customHeight="1" x14ac:dyDescent="0.25">
      <c r="A15" s="40"/>
      <c r="B15" s="50"/>
      <c r="C15" s="77"/>
      <c r="D15" s="172"/>
      <c r="E15" s="411"/>
      <c r="F15" s="55"/>
      <c r="G15" s="78"/>
      <c r="H15" s="106"/>
      <c r="I15" s="109"/>
      <c r="J15" s="445"/>
      <c r="K15" s="428"/>
      <c r="L15" s="430"/>
      <c r="M15" s="82"/>
      <c r="N15" s="248"/>
      <c r="O15" s="197"/>
      <c r="P15" s="115"/>
      <c r="Q15" s="158"/>
      <c r="R15" s="75"/>
      <c r="S15" s="75"/>
      <c r="T15" s="55"/>
      <c r="U15" s="433"/>
      <c r="V15" s="433"/>
      <c r="W15" s="425"/>
    </row>
    <row r="16" spans="1:23" s="7" customFormat="1" ht="15.95" customHeight="1" x14ac:dyDescent="0.25">
      <c r="A16" s="40"/>
      <c r="B16" s="50"/>
      <c r="C16" s="77"/>
      <c r="D16" s="172"/>
      <c r="E16" s="411"/>
      <c r="F16" s="55"/>
      <c r="G16" s="78"/>
      <c r="H16" s="106"/>
      <c r="I16" s="107"/>
      <c r="J16" s="309"/>
      <c r="K16" s="307"/>
      <c r="L16" s="430"/>
      <c r="M16" s="82"/>
      <c r="N16" s="248"/>
      <c r="O16" s="197"/>
      <c r="P16" s="115"/>
      <c r="Q16" s="158"/>
      <c r="R16" s="75"/>
      <c r="S16" s="75"/>
      <c r="T16" s="55"/>
      <c r="U16" s="306"/>
      <c r="V16" s="306"/>
      <c r="W16" s="425"/>
    </row>
    <row r="17" spans="1:23" s="84" customFormat="1" ht="13.9" customHeight="1" thickBot="1" x14ac:dyDescent="0.35">
      <c r="A17" s="43"/>
      <c r="B17" s="51"/>
      <c r="C17" s="92"/>
      <c r="D17" s="173"/>
      <c r="E17" s="414"/>
      <c r="F17" s="52"/>
      <c r="G17" s="236"/>
      <c r="H17" s="129"/>
      <c r="I17" s="130"/>
      <c r="J17" s="67"/>
      <c r="K17" s="219"/>
      <c r="L17" s="431"/>
      <c r="M17" s="94"/>
      <c r="N17" s="247"/>
      <c r="O17" s="194"/>
      <c r="P17" s="155"/>
      <c r="Q17" s="159"/>
      <c r="R17" s="93"/>
      <c r="S17" s="93"/>
      <c r="T17" s="93"/>
      <c r="U17" s="52"/>
      <c r="V17" s="52"/>
      <c r="W17" s="221"/>
    </row>
    <row r="18" spans="1:23" s="7" customFormat="1" ht="15.95" customHeight="1" x14ac:dyDescent="0.25">
      <c r="A18" s="44" t="s">
        <v>100</v>
      </c>
      <c r="B18" s="48" t="s">
        <v>56</v>
      </c>
      <c r="C18" s="72">
        <v>402</v>
      </c>
      <c r="D18" s="171"/>
      <c r="E18" s="413"/>
      <c r="F18" s="47"/>
      <c r="G18" s="95"/>
      <c r="H18" s="126"/>
      <c r="I18" s="105"/>
      <c r="J18" s="444"/>
      <c r="K18" s="427"/>
      <c r="L18" s="429"/>
      <c r="M18" s="48"/>
      <c r="N18" s="246"/>
      <c r="O18" s="195"/>
      <c r="P18" s="153"/>
      <c r="Q18" s="209"/>
      <c r="R18" s="72"/>
      <c r="S18" s="72"/>
      <c r="T18" s="59"/>
      <c r="U18" s="432"/>
      <c r="V18" s="432"/>
      <c r="W18" s="424"/>
    </row>
    <row r="19" spans="1:23" s="7" customFormat="1" ht="15.95" customHeight="1" x14ac:dyDescent="0.25">
      <c r="A19" s="40"/>
      <c r="B19" s="49"/>
      <c r="C19" s="31"/>
      <c r="D19" s="172"/>
      <c r="E19" s="410"/>
      <c r="F19" s="46"/>
      <c r="G19" s="76"/>
      <c r="H19" s="127"/>
      <c r="I19" s="128"/>
      <c r="J19" s="445"/>
      <c r="K19" s="428"/>
      <c r="L19" s="430"/>
      <c r="M19" s="49"/>
      <c r="N19" s="33"/>
      <c r="O19" s="196"/>
      <c r="P19" s="152"/>
      <c r="Q19" s="210"/>
      <c r="R19" s="31"/>
      <c r="S19" s="31"/>
      <c r="T19" s="60"/>
      <c r="U19" s="433"/>
      <c r="V19" s="433"/>
      <c r="W19" s="425"/>
    </row>
    <row r="20" spans="1:23" s="7" customFormat="1" ht="15.95" customHeight="1" x14ac:dyDescent="0.25">
      <c r="A20" s="40"/>
      <c r="B20" s="49"/>
      <c r="C20" s="31"/>
      <c r="D20" s="172"/>
      <c r="E20" s="411"/>
      <c r="F20" s="55"/>
      <c r="G20" s="78"/>
      <c r="H20" s="106"/>
      <c r="I20" s="107"/>
      <c r="J20" s="445"/>
      <c r="K20" s="428"/>
      <c r="L20" s="430"/>
      <c r="M20" s="49"/>
      <c r="N20" s="33"/>
      <c r="O20" s="193"/>
      <c r="P20" s="154"/>
      <c r="Q20" s="158"/>
      <c r="R20" s="31"/>
      <c r="S20" s="31"/>
      <c r="T20" s="55"/>
      <c r="U20" s="433"/>
      <c r="V20" s="433"/>
      <c r="W20" s="425"/>
    </row>
    <row r="21" spans="1:23" s="7" customFormat="1" ht="15.95" customHeight="1" x14ac:dyDescent="0.25">
      <c r="A21" s="40"/>
      <c r="B21" s="50"/>
      <c r="C21" s="77"/>
      <c r="D21" s="172"/>
      <c r="E21" s="411"/>
      <c r="F21" s="55"/>
      <c r="G21" s="78"/>
      <c r="H21" s="106"/>
      <c r="I21" s="109"/>
      <c r="J21" s="445"/>
      <c r="K21" s="428"/>
      <c r="L21" s="430"/>
      <c r="M21" s="82"/>
      <c r="N21" s="248"/>
      <c r="O21" s="197"/>
      <c r="P21" s="115"/>
      <c r="Q21" s="158"/>
      <c r="R21" s="75"/>
      <c r="S21" s="75"/>
      <c r="T21" s="55"/>
      <c r="U21" s="433"/>
      <c r="V21" s="433"/>
      <c r="W21" s="425"/>
    </row>
    <row r="22" spans="1:23" s="7" customFormat="1" ht="15.95" customHeight="1" x14ac:dyDescent="0.25">
      <c r="A22" s="40"/>
      <c r="B22" s="50"/>
      <c r="C22" s="77"/>
      <c r="D22" s="172"/>
      <c r="E22" s="411"/>
      <c r="F22" s="55"/>
      <c r="G22" s="78"/>
      <c r="H22" s="106"/>
      <c r="I22" s="107"/>
      <c r="J22" s="309"/>
      <c r="K22" s="307"/>
      <c r="L22" s="430"/>
      <c r="M22" s="82"/>
      <c r="N22" s="248"/>
      <c r="O22" s="197"/>
      <c r="P22" s="115"/>
      <c r="Q22" s="158"/>
      <c r="R22" s="75"/>
      <c r="S22" s="75"/>
      <c r="T22" s="55"/>
      <c r="U22" s="306"/>
      <c r="V22" s="306"/>
      <c r="W22" s="308"/>
    </row>
    <row r="23" spans="1:23" s="7" customFormat="1" ht="15.95" customHeight="1" x14ac:dyDescent="0.25">
      <c r="A23" s="40"/>
      <c r="B23" s="50"/>
      <c r="C23" s="77"/>
      <c r="D23" s="172"/>
      <c r="E23" s="411"/>
      <c r="F23" s="55"/>
      <c r="G23" s="78"/>
      <c r="H23" s="106"/>
      <c r="I23" s="107"/>
      <c r="J23" s="309"/>
      <c r="K23" s="307"/>
      <c r="L23" s="430"/>
      <c r="M23" s="82"/>
      <c r="N23" s="248"/>
      <c r="O23" s="197"/>
      <c r="P23" s="115"/>
      <c r="Q23" s="158"/>
      <c r="R23" s="75"/>
      <c r="S23" s="75"/>
      <c r="T23" s="55"/>
      <c r="U23" s="306"/>
      <c r="V23" s="306"/>
      <c r="W23" s="320"/>
    </row>
    <row r="24" spans="1:23" s="84" customFormat="1" ht="13.9" customHeight="1" thickBot="1" x14ac:dyDescent="0.35">
      <c r="A24" s="43"/>
      <c r="B24" s="51"/>
      <c r="C24" s="92"/>
      <c r="D24" s="173"/>
      <c r="E24" s="414"/>
      <c r="F24" s="52"/>
      <c r="G24" s="236"/>
      <c r="H24" s="129"/>
      <c r="I24" s="130"/>
      <c r="J24" s="67"/>
      <c r="K24" s="219"/>
      <c r="L24" s="431"/>
      <c r="M24" s="94"/>
      <c r="N24" s="247"/>
      <c r="O24" s="194"/>
      <c r="P24" s="155"/>
      <c r="Q24" s="159"/>
      <c r="R24" s="93"/>
      <c r="S24" s="93"/>
      <c r="T24" s="93"/>
      <c r="U24" s="52"/>
      <c r="V24" s="52"/>
      <c r="W24" s="221"/>
    </row>
    <row r="25" spans="1:23" s="7" customFormat="1" ht="14.45" customHeight="1" x14ac:dyDescent="0.3">
      <c r="A25" s="377" t="s">
        <v>101</v>
      </c>
      <c r="B25" s="379" t="s">
        <v>58</v>
      </c>
      <c r="C25" s="77" t="s">
        <v>90</v>
      </c>
      <c r="D25" s="178"/>
      <c r="E25" s="411"/>
      <c r="F25" s="375"/>
      <c r="G25" s="343"/>
      <c r="H25" s="383"/>
      <c r="I25" s="109"/>
      <c r="J25" s="395"/>
      <c r="K25" s="387"/>
      <c r="L25" s="321"/>
      <c r="M25" s="390"/>
      <c r="N25" s="75"/>
      <c r="O25" s="197"/>
      <c r="P25" s="115"/>
      <c r="Q25" s="396"/>
      <c r="R25" s="75"/>
      <c r="S25" s="75"/>
      <c r="T25" s="375"/>
      <c r="U25" s="397"/>
      <c r="V25" s="397"/>
      <c r="W25" s="398"/>
    </row>
    <row r="26" spans="1:23" s="7" customFormat="1" ht="15.95" customHeight="1" x14ac:dyDescent="0.25">
      <c r="A26" s="374"/>
      <c r="B26" s="379"/>
      <c r="C26" s="77"/>
      <c r="D26" s="178"/>
      <c r="E26" s="411"/>
      <c r="F26" s="375"/>
      <c r="G26" s="343"/>
      <c r="H26" s="383"/>
      <c r="I26" s="109"/>
      <c r="J26" s="376"/>
      <c r="K26" s="388"/>
      <c r="L26" s="321"/>
      <c r="M26" s="390"/>
      <c r="N26" s="75"/>
      <c r="O26" s="197"/>
      <c r="P26" s="115"/>
      <c r="Q26" s="158"/>
      <c r="R26" s="75"/>
      <c r="S26" s="75"/>
      <c r="T26" s="375"/>
      <c r="U26" s="306"/>
      <c r="V26" s="306"/>
      <c r="W26" s="320"/>
    </row>
    <row r="27" spans="1:23" s="84" customFormat="1" ht="13.9" customHeight="1" x14ac:dyDescent="0.3">
      <c r="A27" s="369"/>
      <c r="B27" s="380"/>
      <c r="C27" s="362"/>
      <c r="D27" s="371"/>
      <c r="E27" s="415"/>
      <c r="F27" s="370"/>
      <c r="G27" s="381"/>
      <c r="H27" s="384"/>
      <c r="I27" s="386"/>
      <c r="J27" s="372"/>
      <c r="K27" s="387"/>
      <c r="L27" s="321"/>
      <c r="M27" s="391"/>
      <c r="N27" s="367"/>
      <c r="O27" s="364"/>
      <c r="P27" s="365"/>
      <c r="Q27" s="366"/>
      <c r="R27" s="367"/>
      <c r="S27" s="367"/>
      <c r="T27" s="373"/>
      <c r="U27" s="296"/>
      <c r="V27" s="296"/>
      <c r="W27" s="398"/>
    </row>
    <row r="28" spans="1:23" s="84" customFormat="1" ht="13.9" customHeight="1" x14ac:dyDescent="0.3">
      <c r="A28" s="369"/>
      <c r="B28" s="380"/>
      <c r="C28" s="362"/>
      <c r="D28" s="371"/>
      <c r="E28" s="415"/>
      <c r="F28" s="370"/>
      <c r="G28" s="381"/>
      <c r="H28" s="384"/>
      <c r="I28" s="386"/>
      <c r="J28" s="372"/>
      <c r="K28" s="387"/>
      <c r="L28" s="321"/>
      <c r="M28" s="391"/>
      <c r="N28" s="367"/>
      <c r="O28" s="364"/>
      <c r="P28" s="365"/>
      <c r="Q28" s="366"/>
      <c r="R28" s="367"/>
      <c r="S28" s="367"/>
      <c r="T28" s="373"/>
      <c r="U28" s="296"/>
      <c r="V28" s="296"/>
      <c r="W28" s="368"/>
    </row>
    <row r="29" spans="1:23" s="84" customFormat="1" ht="13.9" customHeight="1" x14ac:dyDescent="0.3">
      <c r="A29" s="369"/>
      <c r="B29" s="380"/>
      <c r="C29" s="362"/>
      <c r="D29" s="371"/>
      <c r="E29" s="415"/>
      <c r="F29" s="370"/>
      <c r="G29" s="381"/>
      <c r="H29" s="384"/>
      <c r="I29" s="386"/>
      <c r="J29" s="372"/>
      <c r="K29" s="387"/>
      <c r="L29" s="321"/>
      <c r="M29" s="391"/>
      <c r="N29" s="367"/>
      <c r="O29" s="364"/>
      <c r="P29" s="365"/>
      <c r="Q29" s="366"/>
      <c r="R29" s="367"/>
      <c r="S29" s="367"/>
      <c r="T29" s="373"/>
      <c r="U29" s="296"/>
      <c r="V29" s="296"/>
      <c r="W29" s="368"/>
    </row>
    <row r="30" spans="1:23" s="84" customFormat="1" ht="13.9" customHeight="1" x14ac:dyDescent="0.3">
      <c r="A30" s="378"/>
      <c r="B30" s="380"/>
      <c r="C30" s="362"/>
      <c r="D30" s="371"/>
      <c r="E30" s="415"/>
      <c r="F30" s="370"/>
      <c r="G30" s="370"/>
      <c r="H30" s="384"/>
      <c r="I30" s="386"/>
      <c r="J30" s="372"/>
      <c r="K30" s="387"/>
      <c r="L30" s="321"/>
      <c r="M30" s="391"/>
      <c r="N30" s="367"/>
      <c r="O30" s="364"/>
      <c r="P30" s="365"/>
      <c r="Q30" s="366"/>
      <c r="R30" s="367"/>
      <c r="S30" s="367"/>
      <c r="T30" s="373"/>
      <c r="U30" s="296"/>
      <c r="V30" s="296"/>
      <c r="W30" s="368"/>
    </row>
    <row r="31" spans="1:23" s="84" customFormat="1" ht="13.9" customHeight="1" x14ac:dyDescent="0.3">
      <c r="A31" s="378"/>
      <c r="B31" s="380"/>
      <c r="C31" s="362"/>
      <c r="D31" s="371"/>
      <c r="E31" s="415"/>
      <c r="F31" s="370"/>
      <c r="G31" s="381"/>
      <c r="H31" s="384"/>
      <c r="I31" s="386"/>
      <c r="J31" s="372"/>
      <c r="K31" s="387"/>
      <c r="L31" s="321"/>
      <c r="M31" s="391"/>
      <c r="N31" s="367"/>
      <c r="O31" s="364"/>
      <c r="P31" s="365"/>
      <c r="Q31" s="366"/>
      <c r="R31" s="363"/>
      <c r="S31" s="367"/>
      <c r="T31" s="394"/>
      <c r="U31" s="296"/>
      <c r="V31" s="296"/>
      <c r="W31" s="368"/>
    </row>
    <row r="32" spans="1:23" s="84" customFormat="1" ht="13.9" customHeight="1" x14ac:dyDescent="0.3">
      <c r="A32" s="378"/>
      <c r="B32" s="380"/>
      <c r="C32" s="362"/>
      <c r="D32" s="371"/>
      <c r="E32" s="415"/>
      <c r="F32" s="370"/>
      <c r="G32" s="381"/>
      <c r="H32" s="384"/>
      <c r="I32" s="386"/>
      <c r="J32" s="372"/>
      <c r="K32" s="387"/>
      <c r="L32" s="321"/>
      <c r="M32" s="391"/>
      <c r="N32" s="367"/>
      <c r="O32" s="364"/>
      <c r="P32" s="365"/>
      <c r="Q32" s="366"/>
      <c r="R32" s="363"/>
      <c r="S32" s="367"/>
      <c r="T32" s="367"/>
      <c r="U32" s="296"/>
      <c r="V32" s="296"/>
      <c r="W32" s="368"/>
    </row>
    <row r="33" spans="1:23" s="84" customFormat="1" ht="13.9" customHeight="1" x14ac:dyDescent="0.3">
      <c r="A33" s="378"/>
      <c r="B33" s="380"/>
      <c r="C33" s="362"/>
      <c r="D33" s="371"/>
      <c r="E33" s="415"/>
      <c r="F33" s="370"/>
      <c r="G33" s="381"/>
      <c r="H33" s="384"/>
      <c r="I33" s="386"/>
      <c r="J33" s="372"/>
      <c r="K33" s="387"/>
      <c r="L33" s="321"/>
      <c r="M33" s="391"/>
      <c r="N33" s="367"/>
      <c r="O33" s="364"/>
      <c r="P33" s="365"/>
      <c r="Q33" s="366"/>
      <c r="R33" s="363"/>
      <c r="S33" s="367"/>
      <c r="T33" s="367"/>
      <c r="U33" s="296"/>
      <c r="V33" s="296"/>
      <c r="W33" s="368"/>
    </row>
    <row r="34" spans="1:23" s="84" customFormat="1" ht="13.9" customHeight="1" x14ac:dyDescent="0.3">
      <c r="A34" s="378"/>
      <c r="B34" s="380"/>
      <c r="C34" s="362"/>
      <c r="D34" s="371"/>
      <c r="E34" s="415"/>
      <c r="F34" s="370"/>
      <c r="G34" s="381"/>
      <c r="H34" s="384"/>
      <c r="I34" s="386"/>
      <c r="J34" s="372"/>
      <c r="K34" s="387"/>
      <c r="L34" s="321"/>
      <c r="M34" s="391"/>
      <c r="N34" s="367"/>
      <c r="O34" s="364"/>
      <c r="P34" s="365"/>
      <c r="Q34" s="366"/>
      <c r="R34" s="363"/>
      <c r="S34" s="367"/>
      <c r="T34" s="367"/>
      <c r="U34" s="296"/>
      <c r="V34" s="296"/>
      <c r="W34" s="368"/>
    </row>
    <row r="35" spans="1:23" s="84" customFormat="1" ht="13.9" customHeight="1" x14ac:dyDescent="0.3">
      <c r="A35" s="378"/>
      <c r="B35" s="380"/>
      <c r="C35" s="362"/>
      <c r="D35" s="371"/>
      <c r="E35" s="415"/>
      <c r="F35" s="370"/>
      <c r="G35" s="381"/>
      <c r="H35" s="384"/>
      <c r="I35" s="386"/>
      <c r="J35" s="372"/>
      <c r="K35" s="387"/>
      <c r="L35" s="321"/>
      <c r="M35" s="391"/>
      <c r="N35" s="367"/>
      <c r="O35" s="364"/>
      <c r="P35" s="365"/>
      <c r="Q35" s="393"/>
      <c r="R35" s="367"/>
      <c r="S35" s="367"/>
      <c r="T35" s="367"/>
      <c r="U35" s="296"/>
      <c r="V35" s="296"/>
      <c r="W35" s="368"/>
    </row>
    <row r="36" spans="1:23" s="84" customFormat="1" ht="13.9" customHeight="1" thickBot="1" x14ac:dyDescent="0.35">
      <c r="A36" s="378"/>
      <c r="B36" s="333"/>
      <c r="C36" s="92"/>
      <c r="D36" s="371"/>
      <c r="E36" s="414"/>
      <c r="F36" s="370"/>
      <c r="G36" s="382"/>
      <c r="H36" s="385"/>
      <c r="I36" s="131"/>
      <c r="J36" s="372"/>
      <c r="K36" s="389"/>
      <c r="L36" s="322"/>
      <c r="M36" s="392"/>
      <c r="N36" s="93"/>
      <c r="O36" s="194"/>
      <c r="P36" s="155"/>
      <c r="Q36" s="393"/>
      <c r="R36" s="367"/>
      <c r="S36" s="367"/>
      <c r="T36" s="367"/>
      <c r="U36" s="296"/>
      <c r="V36" s="296"/>
      <c r="W36" s="368"/>
    </row>
    <row r="37" spans="1:23" s="7" customFormat="1" ht="15.95" customHeight="1" x14ac:dyDescent="0.25">
      <c r="A37" s="39" t="s">
        <v>100</v>
      </c>
      <c r="B37" s="48" t="s">
        <v>9</v>
      </c>
      <c r="C37" s="72" t="s">
        <v>12</v>
      </c>
      <c r="D37" s="171"/>
      <c r="E37" s="413">
        <v>41255</v>
      </c>
      <c r="F37" s="47"/>
      <c r="G37" s="96"/>
      <c r="H37" s="126"/>
      <c r="I37" s="108"/>
      <c r="J37" s="444"/>
      <c r="K37" s="427"/>
      <c r="L37" s="446"/>
      <c r="M37" s="48"/>
      <c r="N37" s="246"/>
      <c r="O37" s="195"/>
      <c r="P37" s="153"/>
      <c r="Q37" s="211"/>
      <c r="R37" s="72"/>
      <c r="S37" s="72"/>
      <c r="T37" s="59"/>
      <c r="U37" s="432"/>
      <c r="V37" s="432"/>
      <c r="W37" s="427"/>
    </row>
    <row r="38" spans="1:23" s="7" customFormat="1" ht="16.5" x14ac:dyDescent="0.25">
      <c r="A38" s="40"/>
      <c r="B38" s="49" t="s">
        <v>55</v>
      </c>
      <c r="C38" s="31" t="s">
        <v>32</v>
      </c>
      <c r="D38" s="172"/>
      <c r="E38" s="410">
        <v>41193</v>
      </c>
      <c r="F38" s="46"/>
      <c r="G38" s="78"/>
      <c r="H38" s="127"/>
      <c r="I38" s="128"/>
      <c r="J38" s="445"/>
      <c r="K38" s="428"/>
      <c r="L38" s="447"/>
      <c r="M38" s="49"/>
      <c r="N38" s="33"/>
      <c r="O38" s="196"/>
      <c r="P38" s="152"/>
      <c r="Q38" s="210"/>
      <c r="R38" s="31"/>
      <c r="S38" s="31"/>
      <c r="T38" s="60"/>
      <c r="U38" s="433"/>
      <c r="V38" s="433"/>
      <c r="W38" s="428"/>
    </row>
    <row r="39" spans="1:23" s="7" customFormat="1" ht="15.95" customHeight="1" x14ac:dyDescent="0.25">
      <c r="A39" s="40"/>
      <c r="B39" s="49" t="s">
        <v>59</v>
      </c>
      <c r="C39" s="31" t="s">
        <v>13</v>
      </c>
      <c r="D39" s="172"/>
      <c r="E39" s="410">
        <v>41339</v>
      </c>
      <c r="F39" s="46"/>
      <c r="G39" s="78"/>
      <c r="H39" s="127"/>
      <c r="I39" s="128"/>
      <c r="J39" s="445"/>
      <c r="K39" s="428"/>
      <c r="L39" s="447"/>
      <c r="M39" s="289"/>
      <c r="N39" s="290"/>
      <c r="O39" s="291"/>
      <c r="P39" s="152"/>
      <c r="Q39" s="210"/>
      <c r="R39" s="31"/>
      <c r="S39" s="31"/>
      <c r="T39" s="60"/>
      <c r="U39" s="433"/>
      <c r="V39" s="433"/>
      <c r="W39" s="428"/>
    </row>
    <row r="40" spans="1:23" s="7" customFormat="1" ht="15.75" customHeight="1" x14ac:dyDescent="0.25">
      <c r="A40" s="42"/>
      <c r="B40" s="49" t="s">
        <v>9</v>
      </c>
      <c r="C40" s="31" t="s">
        <v>14</v>
      </c>
      <c r="D40" s="172"/>
      <c r="E40" s="410">
        <v>41242</v>
      </c>
      <c r="F40" s="46"/>
      <c r="G40" s="76"/>
      <c r="H40" s="127"/>
      <c r="I40" s="128"/>
      <c r="J40" s="445"/>
      <c r="K40" s="428"/>
      <c r="L40" s="447"/>
      <c r="M40" s="49"/>
      <c r="N40" s="33"/>
      <c r="O40" s="196"/>
      <c r="P40" s="152"/>
      <c r="Q40" s="210"/>
      <c r="R40" s="31"/>
      <c r="S40" s="31"/>
      <c r="T40" s="60"/>
      <c r="U40" s="433"/>
      <c r="V40" s="433"/>
      <c r="W40" s="428"/>
    </row>
    <row r="41" spans="1:23" s="7" customFormat="1" ht="15.95" customHeight="1" x14ac:dyDescent="0.25">
      <c r="A41" s="42"/>
      <c r="B41" s="49" t="s">
        <v>9</v>
      </c>
      <c r="C41" s="31" t="s">
        <v>33</v>
      </c>
      <c r="D41" s="172"/>
      <c r="E41" s="410">
        <v>41092</v>
      </c>
      <c r="F41" s="46"/>
      <c r="G41" s="76"/>
      <c r="H41" s="127"/>
      <c r="I41" s="128"/>
      <c r="J41" s="445"/>
      <c r="K41" s="428"/>
      <c r="L41" s="447"/>
      <c r="M41" s="49"/>
      <c r="N41" s="33"/>
      <c r="O41" s="196"/>
      <c r="P41" s="152"/>
      <c r="Q41" s="210"/>
      <c r="R41" s="31"/>
      <c r="S41" s="31"/>
      <c r="T41" s="60"/>
      <c r="U41" s="433"/>
      <c r="V41" s="433"/>
      <c r="W41" s="428"/>
    </row>
    <row r="42" spans="1:23" s="7" customFormat="1" ht="15.95" customHeight="1" thickBot="1" x14ac:dyDescent="0.3">
      <c r="A42" s="42"/>
      <c r="B42" s="49" t="s">
        <v>55</v>
      </c>
      <c r="C42" s="31" t="s">
        <v>34</v>
      </c>
      <c r="D42" s="172"/>
      <c r="E42" s="410">
        <v>41242</v>
      </c>
      <c r="F42" s="46"/>
      <c r="G42" s="76"/>
      <c r="H42" s="127"/>
      <c r="I42" s="128"/>
      <c r="J42" s="445"/>
      <c r="K42" s="428"/>
      <c r="L42" s="447"/>
      <c r="M42" s="49"/>
      <c r="N42" s="33"/>
      <c r="O42" s="196"/>
      <c r="P42" s="152"/>
      <c r="Q42" s="210"/>
      <c r="R42" s="31"/>
      <c r="S42" s="31"/>
      <c r="T42" s="60"/>
      <c r="U42" s="433"/>
      <c r="V42" s="433"/>
      <c r="W42" s="428"/>
    </row>
    <row r="43" spans="1:23" s="7" customFormat="1" ht="15.95" customHeight="1" x14ac:dyDescent="0.25">
      <c r="A43" s="42"/>
      <c r="B43" s="49" t="s">
        <v>9</v>
      </c>
      <c r="C43" s="31" t="s">
        <v>15</v>
      </c>
      <c r="D43" s="172"/>
      <c r="E43" s="410">
        <v>41166</v>
      </c>
      <c r="F43" s="46"/>
      <c r="G43" s="95"/>
      <c r="H43" s="127"/>
      <c r="I43" s="128"/>
      <c r="J43" s="445"/>
      <c r="K43" s="428"/>
      <c r="L43" s="447"/>
      <c r="M43" s="49"/>
      <c r="N43" s="33"/>
      <c r="O43" s="196"/>
      <c r="P43" s="152"/>
      <c r="Q43" s="210"/>
      <c r="R43" s="31"/>
      <c r="S43" s="31"/>
      <c r="T43" s="60"/>
      <c r="U43" s="433"/>
      <c r="V43" s="433"/>
      <c r="W43" s="428"/>
    </row>
    <row r="44" spans="1:23" s="7" customFormat="1" ht="15.95" customHeight="1" x14ac:dyDescent="0.25">
      <c r="A44" s="42"/>
      <c r="B44" s="49" t="s">
        <v>59</v>
      </c>
      <c r="C44" s="31" t="s">
        <v>16</v>
      </c>
      <c r="D44" s="172"/>
      <c r="E44" s="410">
        <v>41297</v>
      </c>
      <c r="F44" s="46"/>
      <c r="G44" s="76"/>
      <c r="H44" s="127"/>
      <c r="I44" s="128"/>
      <c r="J44" s="445"/>
      <c r="K44" s="428"/>
      <c r="L44" s="447"/>
      <c r="M44" s="49"/>
      <c r="N44" s="33"/>
      <c r="O44" s="196"/>
      <c r="P44" s="152"/>
      <c r="Q44" s="210"/>
      <c r="R44" s="31"/>
      <c r="S44" s="31"/>
      <c r="T44" s="60"/>
      <c r="U44" s="433"/>
      <c r="V44" s="433"/>
      <c r="W44" s="428"/>
    </row>
    <row r="45" spans="1:23" s="7" customFormat="1" ht="15.95" customHeight="1" thickBot="1" x14ac:dyDescent="0.3">
      <c r="A45" s="42"/>
      <c r="B45" s="49" t="s">
        <v>55</v>
      </c>
      <c r="C45" s="31" t="s">
        <v>61</v>
      </c>
      <c r="D45" s="172"/>
      <c r="E45" s="410">
        <v>41242</v>
      </c>
      <c r="F45" s="46"/>
      <c r="G45" s="76"/>
      <c r="H45" s="127"/>
      <c r="I45" s="128"/>
      <c r="J45" s="445"/>
      <c r="K45" s="428"/>
      <c r="L45" s="447"/>
      <c r="M45" s="49"/>
      <c r="N45" s="33"/>
      <c r="O45" s="196"/>
      <c r="P45" s="152"/>
      <c r="Q45" s="210"/>
      <c r="R45" s="31"/>
      <c r="S45" s="31"/>
      <c r="T45" s="60"/>
      <c r="U45" s="433"/>
      <c r="V45" s="433"/>
      <c r="W45" s="428"/>
    </row>
    <row r="46" spans="1:23" s="7" customFormat="1" ht="15.95" customHeight="1" thickBot="1" x14ac:dyDescent="0.3">
      <c r="A46" s="42"/>
      <c r="B46" s="49" t="s">
        <v>55</v>
      </c>
      <c r="C46" s="31" t="s">
        <v>17</v>
      </c>
      <c r="D46" s="172"/>
      <c r="E46" s="410">
        <v>41211</v>
      </c>
      <c r="F46" s="46"/>
      <c r="G46" s="96"/>
      <c r="H46" s="127"/>
      <c r="I46" s="128"/>
      <c r="J46" s="445"/>
      <c r="K46" s="428"/>
      <c r="L46" s="447"/>
      <c r="M46" s="49"/>
      <c r="N46" s="33"/>
      <c r="O46" s="196"/>
      <c r="P46" s="152"/>
      <c r="Q46" s="210"/>
      <c r="R46" s="31"/>
      <c r="S46" s="31"/>
      <c r="T46" s="60"/>
      <c r="U46" s="433"/>
      <c r="V46" s="433"/>
      <c r="W46" s="428"/>
    </row>
    <row r="47" spans="1:23" s="7" customFormat="1" ht="15.95" customHeight="1" thickBot="1" x14ac:dyDescent="0.3">
      <c r="A47" s="42"/>
      <c r="B47" s="49" t="s">
        <v>55</v>
      </c>
      <c r="C47" s="31" t="s">
        <v>18</v>
      </c>
      <c r="D47" s="172"/>
      <c r="E47" s="410">
        <v>41263</v>
      </c>
      <c r="F47" s="46"/>
      <c r="G47" s="96"/>
      <c r="H47" s="127"/>
      <c r="I47" s="128"/>
      <c r="J47" s="445"/>
      <c r="K47" s="428"/>
      <c r="L47" s="447"/>
      <c r="M47" s="49"/>
      <c r="N47" s="33"/>
      <c r="O47" s="196"/>
      <c r="P47" s="152"/>
      <c r="Q47" s="210"/>
      <c r="R47" s="31"/>
      <c r="S47" s="31"/>
      <c r="T47" s="60"/>
      <c r="U47" s="433"/>
      <c r="V47" s="433"/>
      <c r="W47" s="428"/>
    </row>
    <row r="48" spans="1:23" s="7" customFormat="1" ht="15.95" customHeight="1" x14ac:dyDescent="0.25">
      <c r="A48" s="42"/>
      <c r="B48" s="49" t="s">
        <v>58</v>
      </c>
      <c r="C48" s="31" t="s">
        <v>19</v>
      </c>
      <c r="D48" s="172"/>
      <c r="E48" s="410">
        <v>41106</v>
      </c>
      <c r="F48" s="46"/>
      <c r="G48" s="96"/>
      <c r="H48" s="127"/>
      <c r="I48" s="128"/>
      <c r="J48" s="445"/>
      <c r="K48" s="428"/>
      <c r="L48" s="447"/>
      <c r="M48" s="311"/>
      <c r="N48" s="312"/>
      <c r="O48" s="317"/>
      <c r="P48" s="152"/>
      <c r="Q48" s="210"/>
      <c r="R48" s="31"/>
      <c r="S48" s="31"/>
      <c r="T48" s="60"/>
      <c r="U48" s="433"/>
      <c r="V48" s="433"/>
      <c r="W48" s="428"/>
    </row>
    <row r="49" spans="1:23" s="7" customFormat="1" ht="15.95" customHeight="1" x14ac:dyDescent="0.25">
      <c r="A49" s="42"/>
      <c r="B49" s="49" t="s">
        <v>55</v>
      </c>
      <c r="C49" s="31" t="s">
        <v>20</v>
      </c>
      <c r="D49" s="172"/>
      <c r="E49" s="410">
        <v>41211</v>
      </c>
      <c r="F49" s="46"/>
      <c r="G49" s="76"/>
      <c r="H49" s="127"/>
      <c r="I49" s="128"/>
      <c r="J49" s="445"/>
      <c r="K49" s="428"/>
      <c r="L49" s="447"/>
      <c r="M49" s="49"/>
      <c r="N49" s="33"/>
      <c r="O49" s="196"/>
      <c r="P49" s="152"/>
      <c r="Q49" s="210"/>
      <c r="R49" s="31"/>
      <c r="S49" s="31"/>
      <c r="T49" s="60"/>
      <c r="U49" s="433"/>
      <c r="V49" s="433"/>
      <c r="W49" s="428"/>
    </row>
    <row r="50" spans="1:23" s="7" customFormat="1" ht="15.95" customHeight="1" thickBot="1" x14ac:dyDescent="0.3">
      <c r="A50" s="42"/>
      <c r="B50" s="49" t="s">
        <v>55</v>
      </c>
      <c r="C50" s="31" t="s">
        <v>35</v>
      </c>
      <c r="D50" s="172"/>
      <c r="E50" s="410">
        <v>41218</v>
      </c>
      <c r="F50" s="46"/>
      <c r="G50" s="78"/>
      <c r="H50" s="127"/>
      <c r="I50" s="128"/>
      <c r="J50" s="445"/>
      <c r="K50" s="428"/>
      <c r="L50" s="447"/>
      <c r="M50" s="49"/>
      <c r="N50" s="33"/>
      <c r="O50" s="196"/>
      <c r="P50" s="152"/>
      <c r="Q50" s="210"/>
      <c r="R50" s="31"/>
      <c r="S50" s="31"/>
      <c r="T50" s="60"/>
      <c r="U50" s="433"/>
      <c r="V50" s="433"/>
      <c r="W50" s="428"/>
    </row>
    <row r="51" spans="1:23" s="7" customFormat="1" ht="15.95" customHeight="1" thickBot="1" x14ac:dyDescent="0.3">
      <c r="A51" s="42"/>
      <c r="B51" s="49" t="s">
        <v>55</v>
      </c>
      <c r="C51" s="31" t="s">
        <v>89</v>
      </c>
      <c r="D51" s="172"/>
      <c r="E51" s="410">
        <v>41486</v>
      </c>
      <c r="F51" s="46"/>
      <c r="G51" s="95"/>
      <c r="H51" s="127"/>
      <c r="I51" s="128"/>
      <c r="J51" s="445"/>
      <c r="K51" s="428"/>
      <c r="L51" s="447"/>
      <c r="M51" s="49"/>
      <c r="N51" s="33"/>
      <c r="O51" s="196"/>
      <c r="P51" s="152"/>
      <c r="Q51" s="210"/>
      <c r="R51" s="31"/>
      <c r="S51" s="31"/>
      <c r="T51" s="60"/>
      <c r="U51" s="433"/>
      <c r="V51" s="433"/>
      <c r="W51" s="428"/>
    </row>
    <row r="52" spans="1:23" s="7" customFormat="1" ht="14.45" customHeight="1" x14ac:dyDescent="0.25">
      <c r="A52" s="42"/>
      <c r="B52" s="49" t="s">
        <v>58</v>
      </c>
      <c r="C52" s="31" t="s">
        <v>21</v>
      </c>
      <c r="D52" s="172"/>
      <c r="E52" s="410">
        <v>41260</v>
      </c>
      <c r="F52" s="46"/>
      <c r="G52" s="96"/>
      <c r="H52" s="127"/>
      <c r="I52" s="128"/>
      <c r="J52" s="445"/>
      <c r="K52" s="428"/>
      <c r="L52" s="447"/>
      <c r="M52" s="49"/>
      <c r="N52" s="33"/>
      <c r="O52" s="196"/>
      <c r="P52" s="152"/>
      <c r="Q52" s="210"/>
      <c r="R52" s="31"/>
      <c r="S52" s="31"/>
      <c r="T52" s="60"/>
      <c r="U52" s="433"/>
      <c r="V52" s="433"/>
      <c r="W52" s="428"/>
    </row>
    <row r="53" spans="1:23" s="7" customFormat="1" ht="15.95" customHeight="1" x14ac:dyDescent="0.25">
      <c r="A53" s="42"/>
      <c r="B53" s="49" t="s">
        <v>9</v>
      </c>
      <c r="C53" s="31" t="s">
        <v>22</v>
      </c>
      <c r="D53" s="172"/>
      <c r="E53" s="410">
        <v>41229</v>
      </c>
      <c r="F53" s="46"/>
      <c r="G53" s="76"/>
      <c r="H53" s="127"/>
      <c r="I53" s="128"/>
      <c r="J53" s="445"/>
      <c r="K53" s="428"/>
      <c r="L53" s="447"/>
      <c r="M53" s="311"/>
      <c r="N53" s="312"/>
      <c r="O53" s="317"/>
      <c r="P53" s="318"/>
      <c r="Q53" s="210"/>
      <c r="R53" s="31"/>
      <c r="S53" s="31"/>
      <c r="T53" s="60"/>
      <c r="U53" s="433"/>
      <c r="V53" s="433"/>
      <c r="W53" s="428"/>
    </row>
    <row r="54" spans="1:23" s="7" customFormat="1" ht="15.95" customHeight="1" x14ac:dyDescent="0.25">
      <c r="A54" s="42"/>
      <c r="B54" s="49" t="s">
        <v>55</v>
      </c>
      <c r="C54" s="31" t="s">
        <v>36</v>
      </c>
      <c r="D54" s="172"/>
      <c r="E54" s="410">
        <v>41243</v>
      </c>
      <c r="F54" s="46"/>
      <c r="G54" s="78"/>
      <c r="H54" s="127"/>
      <c r="I54" s="128"/>
      <c r="J54" s="445"/>
      <c r="K54" s="428"/>
      <c r="L54" s="447"/>
      <c r="M54" s="49"/>
      <c r="N54" s="33"/>
      <c r="O54" s="196"/>
      <c r="P54" s="152"/>
      <c r="Q54" s="210"/>
      <c r="R54" s="31"/>
      <c r="S54" s="31"/>
      <c r="T54" s="60"/>
      <c r="U54" s="433"/>
      <c r="V54" s="433"/>
      <c r="W54" s="428"/>
    </row>
    <row r="55" spans="1:23" s="7" customFormat="1" ht="15.95" customHeight="1" thickBot="1" x14ac:dyDescent="0.3">
      <c r="A55" s="42"/>
      <c r="B55" s="49" t="s">
        <v>58</v>
      </c>
      <c r="C55" s="31" t="s">
        <v>4</v>
      </c>
      <c r="D55" s="172"/>
      <c r="E55" s="410">
        <v>41288</v>
      </c>
      <c r="F55" s="46"/>
      <c r="G55" s="76"/>
      <c r="H55" s="127"/>
      <c r="I55" s="128"/>
      <c r="J55" s="445"/>
      <c r="K55" s="428"/>
      <c r="L55" s="447"/>
      <c r="M55" s="49"/>
      <c r="N55" s="33"/>
      <c r="O55" s="196"/>
      <c r="P55" s="152"/>
      <c r="Q55" s="210"/>
      <c r="R55" s="31"/>
      <c r="S55" s="31"/>
      <c r="T55" s="60"/>
      <c r="U55" s="433"/>
      <c r="V55" s="433"/>
      <c r="W55" s="428"/>
    </row>
    <row r="56" spans="1:23" s="7" customFormat="1" ht="15.95" customHeight="1" thickBot="1" x14ac:dyDescent="0.3">
      <c r="A56" s="42"/>
      <c r="B56" s="49" t="s">
        <v>58</v>
      </c>
      <c r="C56" s="31" t="s">
        <v>23</v>
      </c>
      <c r="D56" s="172"/>
      <c r="E56" s="410">
        <v>41068</v>
      </c>
      <c r="F56" s="46"/>
      <c r="G56" s="95"/>
      <c r="H56" s="127"/>
      <c r="I56" s="128"/>
      <c r="J56" s="445"/>
      <c r="K56" s="428"/>
      <c r="L56" s="447"/>
      <c r="M56" s="49"/>
      <c r="N56" s="33"/>
      <c r="O56" s="196"/>
      <c r="P56" s="152"/>
      <c r="Q56" s="210"/>
      <c r="R56" s="31"/>
      <c r="S56" s="31"/>
      <c r="T56" s="60"/>
      <c r="U56" s="433"/>
      <c r="V56" s="433"/>
      <c r="W56" s="428"/>
    </row>
    <row r="57" spans="1:23" s="7" customFormat="1" ht="15.95" customHeight="1" thickBot="1" x14ac:dyDescent="0.3">
      <c r="A57" s="42"/>
      <c r="B57" s="49" t="s">
        <v>9</v>
      </c>
      <c r="C57" s="31" t="s">
        <v>88</v>
      </c>
      <c r="D57" s="172"/>
      <c r="E57" s="410"/>
      <c r="F57" s="46"/>
      <c r="G57" s="95"/>
      <c r="H57" s="127"/>
      <c r="I57" s="128"/>
      <c r="J57" s="445"/>
      <c r="K57" s="428"/>
      <c r="L57" s="447"/>
      <c r="M57" s="49"/>
      <c r="N57" s="33"/>
      <c r="O57" s="196"/>
      <c r="P57" s="152"/>
      <c r="Q57" s="210"/>
      <c r="R57" s="31"/>
      <c r="S57" s="31"/>
      <c r="T57" s="60"/>
      <c r="U57" s="433"/>
      <c r="V57" s="433"/>
      <c r="W57" s="428"/>
    </row>
    <row r="58" spans="1:23" s="7" customFormat="1" ht="15.95" customHeight="1" x14ac:dyDescent="0.25">
      <c r="A58" s="42"/>
      <c r="B58" s="49" t="s">
        <v>55</v>
      </c>
      <c r="C58" s="31" t="s">
        <v>37</v>
      </c>
      <c r="D58" s="172"/>
      <c r="E58" s="410">
        <v>41263</v>
      </c>
      <c r="F58" s="46"/>
      <c r="G58" s="95"/>
      <c r="H58" s="127"/>
      <c r="I58" s="128"/>
      <c r="J58" s="445"/>
      <c r="K58" s="428"/>
      <c r="L58" s="447"/>
      <c r="M58" s="49"/>
      <c r="N58" s="33"/>
      <c r="O58" s="196"/>
      <c r="P58" s="152"/>
      <c r="Q58" s="210"/>
      <c r="R58" s="31"/>
      <c r="S58" s="31"/>
      <c r="T58" s="60"/>
      <c r="U58" s="433"/>
      <c r="V58" s="433"/>
      <c r="W58" s="428"/>
    </row>
    <row r="59" spans="1:23" s="7" customFormat="1" ht="15.95" customHeight="1" x14ac:dyDescent="0.25">
      <c r="A59" s="42"/>
      <c r="B59" s="49"/>
      <c r="C59" s="31"/>
      <c r="D59" s="172"/>
      <c r="E59" s="408"/>
      <c r="F59" s="46"/>
      <c r="G59" s="234"/>
      <c r="H59" s="106"/>
      <c r="I59" s="109"/>
      <c r="J59" s="445"/>
      <c r="K59" s="428"/>
      <c r="L59" s="447"/>
      <c r="M59" s="49"/>
      <c r="N59" s="33"/>
      <c r="O59" s="193"/>
      <c r="P59" s="154"/>
      <c r="Q59" s="158"/>
      <c r="R59" s="31"/>
      <c r="S59" s="31"/>
      <c r="T59" s="46"/>
      <c r="U59" s="433"/>
      <c r="V59" s="433"/>
      <c r="W59" s="428"/>
    </row>
    <row r="60" spans="1:23" s="7" customFormat="1" ht="15.95" customHeight="1" x14ac:dyDescent="0.25">
      <c r="A60" s="42"/>
      <c r="B60" s="49"/>
      <c r="C60" s="31"/>
      <c r="D60" s="172"/>
      <c r="E60" s="408"/>
      <c r="F60" s="46"/>
      <c r="G60" s="234"/>
      <c r="H60" s="106"/>
      <c r="I60" s="109"/>
      <c r="J60" s="445"/>
      <c r="K60" s="428"/>
      <c r="L60" s="447"/>
      <c r="M60" s="49"/>
      <c r="N60" s="33"/>
      <c r="O60" s="193"/>
      <c r="P60" s="154"/>
      <c r="Q60" s="158"/>
      <c r="R60" s="31"/>
      <c r="S60" s="31"/>
      <c r="T60" s="46"/>
      <c r="U60" s="433"/>
      <c r="V60" s="433"/>
      <c r="W60" s="428"/>
    </row>
    <row r="61" spans="1:23" s="7" customFormat="1" ht="15.95" customHeight="1" x14ac:dyDescent="0.25">
      <c r="A61" s="42"/>
      <c r="B61" s="49"/>
      <c r="C61" s="31"/>
      <c r="D61" s="172"/>
      <c r="E61" s="408"/>
      <c r="F61" s="46"/>
      <c r="G61" s="234"/>
      <c r="H61" s="106"/>
      <c r="I61" s="109"/>
      <c r="J61" s="445"/>
      <c r="K61" s="428"/>
      <c r="L61" s="447"/>
      <c r="M61" s="49"/>
      <c r="N61" s="33"/>
      <c r="O61" s="193"/>
      <c r="P61" s="154"/>
      <c r="Q61" s="158"/>
      <c r="R61" s="31"/>
      <c r="S61" s="31"/>
      <c r="T61" s="46"/>
      <c r="U61" s="433"/>
      <c r="V61" s="433"/>
      <c r="W61" s="428"/>
    </row>
    <row r="62" spans="1:23" s="84" customFormat="1" ht="15.95" customHeight="1" thickBot="1" x14ac:dyDescent="0.35">
      <c r="A62" s="43"/>
      <c r="B62" s="51"/>
      <c r="C62" s="52"/>
      <c r="D62" s="173"/>
      <c r="E62" s="414"/>
      <c r="F62" s="52"/>
      <c r="G62" s="236"/>
      <c r="H62" s="129"/>
      <c r="I62" s="131"/>
      <c r="J62" s="66"/>
      <c r="K62" s="219"/>
      <c r="L62" s="448"/>
      <c r="M62" s="51"/>
      <c r="N62" s="249"/>
      <c r="O62" s="198"/>
      <c r="P62" s="156"/>
      <c r="Q62" s="110"/>
      <c r="R62" s="52"/>
      <c r="S62" s="52"/>
      <c r="T62" s="52"/>
      <c r="U62" s="52"/>
      <c r="V62" s="52"/>
      <c r="W62" s="221"/>
    </row>
    <row r="63" spans="1:23" s="7" customFormat="1" ht="15.95" customHeight="1" thickBot="1" x14ac:dyDescent="0.3">
      <c r="A63" s="39" t="s">
        <v>100</v>
      </c>
      <c r="B63" s="48" t="s">
        <v>9</v>
      </c>
      <c r="C63" s="72" t="s">
        <v>25</v>
      </c>
      <c r="D63" s="171"/>
      <c r="E63" s="413">
        <v>41180</v>
      </c>
      <c r="F63" s="59"/>
      <c r="G63" s="76"/>
      <c r="H63" s="126"/>
      <c r="I63" s="105"/>
      <c r="J63" s="444"/>
      <c r="K63" s="427"/>
      <c r="L63" s="429"/>
      <c r="M63" s="48"/>
      <c r="N63" s="246"/>
      <c r="O63" s="192"/>
      <c r="P63" s="157"/>
      <c r="Q63" s="209"/>
      <c r="R63" s="72"/>
      <c r="S63" s="72"/>
      <c r="T63" s="47"/>
      <c r="U63" s="432"/>
      <c r="V63" s="432"/>
      <c r="W63" s="427"/>
    </row>
    <row r="64" spans="1:23" s="7" customFormat="1" ht="15.95" customHeight="1" x14ac:dyDescent="0.25">
      <c r="A64" s="40"/>
      <c r="B64" s="49" t="s">
        <v>9</v>
      </c>
      <c r="C64" s="31" t="s">
        <v>26</v>
      </c>
      <c r="D64" s="172"/>
      <c r="E64" s="410">
        <v>41204</v>
      </c>
      <c r="F64" s="60"/>
      <c r="G64" s="95"/>
      <c r="H64" s="127"/>
      <c r="I64" s="128"/>
      <c r="J64" s="445"/>
      <c r="K64" s="428"/>
      <c r="L64" s="430"/>
      <c r="M64" s="49"/>
      <c r="N64" s="33"/>
      <c r="O64" s="193"/>
      <c r="P64" s="154"/>
      <c r="Q64" s="158"/>
      <c r="R64" s="31"/>
      <c r="S64" s="31"/>
      <c r="T64" s="46"/>
      <c r="U64" s="433"/>
      <c r="V64" s="433"/>
      <c r="W64" s="428"/>
    </row>
    <row r="65" spans="1:23" s="7" customFormat="1" ht="15.95" customHeight="1" thickBot="1" x14ac:dyDescent="0.3">
      <c r="A65" s="40"/>
      <c r="B65" s="49" t="s">
        <v>58</v>
      </c>
      <c r="C65" s="31" t="s">
        <v>27</v>
      </c>
      <c r="D65" s="172"/>
      <c r="E65" s="410">
        <v>41180</v>
      </c>
      <c r="F65" s="60"/>
      <c r="G65" s="76"/>
      <c r="H65" s="127"/>
      <c r="I65" s="128"/>
      <c r="J65" s="445"/>
      <c r="K65" s="428"/>
      <c r="L65" s="430"/>
      <c r="M65" s="49"/>
      <c r="N65" s="33"/>
      <c r="O65" s="193"/>
      <c r="P65" s="154"/>
      <c r="Q65" s="158"/>
      <c r="R65" s="31"/>
      <c r="S65" s="31"/>
      <c r="T65" s="319"/>
      <c r="U65" s="433"/>
      <c r="V65" s="433"/>
      <c r="W65" s="428"/>
    </row>
    <row r="66" spans="1:23" s="7" customFormat="1" ht="15.95" customHeight="1" x14ac:dyDescent="0.25">
      <c r="A66" s="42"/>
      <c r="B66" s="49" t="s">
        <v>9</v>
      </c>
      <c r="C66" s="31" t="s">
        <v>28</v>
      </c>
      <c r="D66" s="172"/>
      <c r="E66" s="410">
        <v>41313</v>
      </c>
      <c r="F66" s="60"/>
      <c r="G66" s="95"/>
      <c r="H66" s="127"/>
      <c r="I66" s="128"/>
      <c r="J66" s="445"/>
      <c r="K66" s="428"/>
      <c r="L66" s="430"/>
      <c r="M66" s="49"/>
      <c r="N66" s="33"/>
      <c r="O66" s="193"/>
      <c r="P66" s="154"/>
      <c r="Q66" s="158"/>
      <c r="R66" s="31"/>
      <c r="S66" s="31"/>
      <c r="T66" s="46"/>
      <c r="U66" s="433"/>
      <c r="V66" s="433"/>
      <c r="W66" s="428"/>
    </row>
    <row r="67" spans="1:23" s="7" customFormat="1" ht="15.95" customHeight="1" x14ac:dyDescent="0.25">
      <c r="A67" s="42"/>
      <c r="B67" s="49" t="s">
        <v>55</v>
      </c>
      <c r="C67" s="31" t="s">
        <v>7</v>
      </c>
      <c r="D67" s="172"/>
      <c r="E67" s="410">
        <v>41213</v>
      </c>
      <c r="F67" s="60"/>
      <c r="G67" s="76"/>
      <c r="H67" s="127"/>
      <c r="I67" s="128"/>
      <c r="J67" s="445"/>
      <c r="K67" s="428"/>
      <c r="L67" s="430"/>
      <c r="M67" s="49"/>
      <c r="N67" s="33"/>
      <c r="O67" s="193"/>
      <c r="P67" s="154"/>
      <c r="Q67" s="158"/>
      <c r="R67" s="31"/>
      <c r="S67" s="31"/>
      <c r="T67" s="46"/>
      <c r="U67" s="433"/>
      <c r="V67" s="433"/>
      <c r="W67" s="428"/>
    </row>
    <row r="68" spans="1:23" s="7" customFormat="1" ht="15.95" customHeight="1" thickBot="1" x14ac:dyDescent="0.3">
      <c r="A68" s="42"/>
      <c r="B68" s="49" t="s">
        <v>58</v>
      </c>
      <c r="C68" s="31" t="s">
        <v>52</v>
      </c>
      <c r="D68" s="172"/>
      <c r="E68" s="410">
        <v>41115</v>
      </c>
      <c r="F68" s="60"/>
      <c r="G68" s="76"/>
      <c r="H68" s="127"/>
      <c r="I68" s="128"/>
      <c r="J68" s="445"/>
      <c r="K68" s="428"/>
      <c r="L68" s="430"/>
      <c r="M68" s="49"/>
      <c r="N68" s="33"/>
      <c r="O68" s="199"/>
      <c r="P68" s="152"/>
      <c r="Q68" s="210"/>
      <c r="R68" s="31"/>
      <c r="S68" s="31"/>
      <c r="T68" s="60"/>
      <c r="U68" s="433"/>
      <c r="V68" s="433"/>
      <c r="W68" s="428"/>
    </row>
    <row r="69" spans="1:23" s="7" customFormat="1" ht="15.95" customHeight="1" x14ac:dyDescent="0.25">
      <c r="A69" s="40"/>
      <c r="B69" s="49" t="s">
        <v>55</v>
      </c>
      <c r="C69" s="31" t="s">
        <v>29</v>
      </c>
      <c r="D69" s="172"/>
      <c r="E69" s="410">
        <v>41113</v>
      </c>
      <c r="F69" s="60"/>
      <c r="G69" s="95"/>
      <c r="H69" s="127"/>
      <c r="I69" s="128"/>
      <c r="J69" s="445"/>
      <c r="K69" s="428"/>
      <c r="L69" s="430"/>
      <c r="M69" s="49"/>
      <c r="N69" s="33"/>
      <c r="O69" s="193"/>
      <c r="P69" s="154"/>
      <c r="Q69" s="158"/>
      <c r="R69" s="31"/>
      <c r="S69" s="31"/>
      <c r="T69" s="46"/>
      <c r="U69" s="433"/>
      <c r="V69" s="433"/>
      <c r="W69" s="428"/>
    </row>
    <row r="70" spans="1:23" s="7" customFormat="1" ht="15.95" customHeight="1" x14ac:dyDescent="0.25">
      <c r="A70" s="40"/>
      <c r="B70" s="49" t="s">
        <v>55</v>
      </c>
      <c r="C70" s="31" t="s">
        <v>8</v>
      </c>
      <c r="D70" s="172"/>
      <c r="E70" s="410">
        <v>41116</v>
      </c>
      <c r="F70" s="60"/>
      <c r="G70" s="76"/>
      <c r="H70" s="127"/>
      <c r="I70" s="128"/>
      <c r="J70" s="445"/>
      <c r="K70" s="428"/>
      <c r="L70" s="430"/>
      <c r="M70" s="49"/>
      <c r="N70" s="33"/>
      <c r="O70" s="193"/>
      <c r="P70" s="154"/>
      <c r="Q70" s="158"/>
      <c r="R70" s="31"/>
      <c r="S70" s="31"/>
      <c r="T70" s="305"/>
      <c r="U70" s="433"/>
      <c r="V70" s="433"/>
      <c r="W70" s="428"/>
    </row>
    <row r="71" spans="1:23" s="7" customFormat="1" ht="15.95" customHeight="1" x14ac:dyDescent="0.25">
      <c r="A71" s="40"/>
      <c r="B71" s="49"/>
      <c r="C71" s="31"/>
      <c r="D71" s="172"/>
      <c r="E71" s="408"/>
      <c r="F71" s="46"/>
      <c r="G71" s="234"/>
      <c r="H71" s="106"/>
      <c r="I71" s="109"/>
      <c r="J71" s="445"/>
      <c r="K71" s="428"/>
      <c r="L71" s="430"/>
      <c r="M71" s="49"/>
      <c r="N71" s="33"/>
      <c r="O71" s="193"/>
      <c r="P71" s="154"/>
      <c r="Q71" s="158"/>
      <c r="R71" s="31"/>
      <c r="S71" s="31"/>
      <c r="T71" s="46"/>
      <c r="U71" s="433"/>
      <c r="V71" s="433"/>
      <c r="W71" s="428"/>
    </row>
    <row r="72" spans="1:23" s="7" customFormat="1" ht="15.95" customHeight="1" x14ac:dyDescent="0.25">
      <c r="A72" s="40"/>
      <c r="B72" s="49"/>
      <c r="C72" s="31"/>
      <c r="D72" s="172"/>
      <c r="E72" s="408"/>
      <c r="F72" s="46"/>
      <c r="G72" s="234"/>
      <c r="H72" s="106"/>
      <c r="I72" s="109"/>
      <c r="J72" s="445"/>
      <c r="K72" s="428"/>
      <c r="L72" s="430"/>
      <c r="M72" s="49"/>
      <c r="N72" s="33"/>
      <c r="O72" s="193"/>
      <c r="P72" s="154"/>
      <c r="Q72" s="158"/>
      <c r="R72" s="31"/>
      <c r="S72" s="31"/>
      <c r="T72" s="46"/>
      <c r="U72" s="433"/>
      <c r="V72" s="433"/>
      <c r="W72" s="428"/>
    </row>
    <row r="73" spans="1:23" s="84" customFormat="1" ht="15.95" customHeight="1" thickBot="1" x14ac:dyDescent="0.35">
      <c r="A73" s="43"/>
      <c r="B73" s="51"/>
      <c r="C73" s="52"/>
      <c r="D73" s="173"/>
      <c r="E73" s="414"/>
      <c r="F73" s="52"/>
      <c r="G73" s="236"/>
      <c r="H73" s="129"/>
      <c r="I73" s="131"/>
      <c r="J73" s="66"/>
      <c r="K73" s="219"/>
      <c r="L73" s="431"/>
      <c r="M73" s="51"/>
      <c r="N73" s="249"/>
      <c r="O73" s="198"/>
      <c r="P73" s="156"/>
      <c r="Q73" s="110"/>
      <c r="R73" s="52"/>
      <c r="S73" s="52"/>
      <c r="T73" s="52"/>
      <c r="U73" s="52"/>
      <c r="V73" s="52"/>
      <c r="W73" s="221"/>
    </row>
    <row r="74" spans="1:23" s="7" customFormat="1" ht="15.95" customHeight="1" x14ac:dyDescent="0.25">
      <c r="A74" s="39" t="s">
        <v>100</v>
      </c>
      <c r="B74" s="48" t="s">
        <v>9</v>
      </c>
      <c r="C74" s="72" t="s">
        <v>38</v>
      </c>
      <c r="D74" s="171"/>
      <c r="E74" s="413">
        <v>40861</v>
      </c>
      <c r="F74" s="59"/>
      <c r="G74" s="95"/>
      <c r="H74" s="126"/>
      <c r="I74" s="105"/>
      <c r="J74" s="444"/>
      <c r="K74" s="427"/>
      <c r="L74" s="438"/>
      <c r="M74" s="48"/>
      <c r="N74" s="246"/>
      <c r="O74" s="195"/>
      <c r="P74" s="153"/>
      <c r="Q74" s="209"/>
      <c r="R74" s="72"/>
      <c r="S74" s="72"/>
      <c r="T74" s="59"/>
      <c r="U74" s="432"/>
      <c r="V74" s="432"/>
      <c r="W74" s="424"/>
    </row>
    <row r="75" spans="1:23" s="7" customFormat="1" ht="15.95" customHeight="1" x14ac:dyDescent="0.25">
      <c r="A75" s="40"/>
      <c r="B75" s="74"/>
      <c r="C75" s="31"/>
      <c r="D75" s="172"/>
      <c r="E75" s="408"/>
      <c r="F75" s="46"/>
      <c r="G75" s="234"/>
      <c r="H75" s="106"/>
      <c r="I75" s="107"/>
      <c r="J75" s="445"/>
      <c r="K75" s="428"/>
      <c r="L75" s="439"/>
      <c r="M75" s="49"/>
      <c r="N75" s="33"/>
      <c r="O75" s="193"/>
      <c r="P75" s="154"/>
      <c r="Q75" s="158"/>
      <c r="R75" s="31"/>
      <c r="S75" s="31"/>
      <c r="T75" s="46"/>
      <c r="U75" s="433"/>
      <c r="V75" s="433"/>
      <c r="W75" s="425"/>
    </row>
    <row r="76" spans="1:23" s="7" customFormat="1" ht="15.95" customHeight="1" x14ac:dyDescent="0.25">
      <c r="A76" s="40"/>
      <c r="B76" s="74"/>
      <c r="C76" s="31"/>
      <c r="D76" s="172"/>
      <c r="E76" s="408"/>
      <c r="F76" s="46"/>
      <c r="G76" s="234"/>
      <c r="H76" s="106"/>
      <c r="I76" s="107"/>
      <c r="J76" s="445"/>
      <c r="K76" s="428"/>
      <c r="L76" s="439"/>
      <c r="M76" s="49"/>
      <c r="N76" s="33"/>
      <c r="O76" s="193"/>
      <c r="P76" s="154"/>
      <c r="Q76" s="158"/>
      <c r="R76" s="31"/>
      <c r="S76" s="31"/>
      <c r="T76" s="46"/>
      <c r="U76" s="433"/>
      <c r="V76" s="433"/>
      <c r="W76" s="425"/>
    </row>
    <row r="77" spans="1:23" s="7" customFormat="1" ht="15.95" customHeight="1" x14ac:dyDescent="0.25">
      <c r="A77" s="40"/>
      <c r="B77" s="74"/>
      <c r="C77" s="31"/>
      <c r="D77" s="172"/>
      <c r="E77" s="408"/>
      <c r="F77" s="46"/>
      <c r="G77" s="234"/>
      <c r="H77" s="106"/>
      <c r="I77" s="107"/>
      <c r="J77" s="445"/>
      <c r="K77" s="428"/>
      <c r="L77" s="439"/>
      <c r="M77" s="49"/>
      <c r="N77" s="33"/>
      <c r="O77" s="193"/>
      <c r="P77" s="154"/>
      <c r="Q77" s="158"/>
      <c r="R77" s="31"/>
      <c r="S77" s="31"/>
      <c r="T77" s="46"/>
      <c r="U77" s="433"/>
      <c r="V77" s="433"/>
      <c r="W77" s="425"/>
    </row>
    <row r="78" spans="1:23" s="84" customFormat="1" ht="15.95" customHeight="1" thickBot="1" x14ac:dyDescent="0.35">
      <c r="A78" s="41"/>
      <c r="B78" s="61"/>
      <c r="C78" s="92"/>
      <c r="D78" s="173"/>
      <c r="E78" s="414"/>
      <c r="F78" s="52"/>
      <c r="G78" s="236"/>
      <c r="H78" s="129"/>
      <c r="I78" s="130"/>
      <c r="J78" s="65"/>
      <c r="K78" s="219"/>
      <c r="L78" s="440"/>
      <c r="M78" s="94"/>
      <c r="N78" s="247"/>
      <c r="O78" s="194"/>
      <c r="P78" s="155"/>
      <c r="Q78" s="159"/>
      <c r="R78" s="93"/>
      <c r="S78" s="93"/>
      <c r="T78" s="93"/>
      <c r="U78" s="93"/>
      <c r="V78" s="93"/>
      <c r="W78" s="221"/>
    </row>
    <row r="79" spans="1:23" s="7" customFormat="1" ht="15.95" customHeight="1" x14ac:dyDescent="0.25">
      <c r="A79" s="39" t="s">
        <v>100</v>
      </c>
      <c r="B79" s="48" t="s">
        <v>55</v>
      </c>
      <c r="C79" s="72" t="s">
        <v>26</v>
      </c>
      <c r="D79" s="171"/>
      <c r="E79" s="413">
        <v>39783</v>
      </c>
      <c r="F79" s="59"/>
      <c r="G79" s="95"/>
      <c r="H79" s="126"/>
      <c r="I79" s="105"/>
      <c r="J79" s="444"/>
      <c r="K79" s="427"/>
      <c r="L79" s="429"/>
      <c r="M79" s="48"/>
      <c r="N79" s="246"/>
      <c r="O79" s="195"/>
      <c r="P79" s="153"/>
      <c r="Q79" s="209"/>
      <c r="R79" s="72"/>
      <c r="S79" s="72"/>
      <c r="T79" s="59"/>
      <c r="U79" s="432"/>
      <c r="V79" s="432"/>
      <c r="W79" s="424"/>
    </row>
    <row r="80" spans="1:23" s="7" customFormat="1" ht="15.95" customHeight="1" x14ac:dyDescent="0.25">
      <c r="A80" s="40"/>
      <c r="B80" s="49" t="s">
        <v>58</v>
      </c>
      <c r="C80" s="31" t="s">
        <v>31</v>
      </c>
      <c r="D80" s="172"/>
      <c r="E80" s="410">
        <v>41150</v>
      </c>
      <c r="F80" s="60"/>
      <c r="G80" s="76"/>
      <c r="H80" s="127"/>
      <c r="I80" s="128"/>
      <c r="J80" s="445"/>
      <c r="K80" s="428"/>
      <c r="L80" s="430"/>
      <c r="M80" s="49"/>
      <c r="N80" s="33"/>
      <c r="O80" s="196"/>
      <c r="P80" s="152"/>
      <c r="Q80" s="210"/>
      <c r="R80" s="31"/>
      <c r="S80" s="31"/>
      <c r="T80" s="60"/>
      <c r="U80" s="433"/>
      <c r="V80" s="433"/>
      <c r="W80" s="425"/>
    </row>
    <row r="81" spans="1:23" s="7" customFormat="1" ht="15.95" customHeight="1" x14ac:dyDescent="0.25">
      <c r="A81" s="40"/>
      <c r="B81" s="49" t="s">
        <v>56</v>
      </c>
      <c r="C81" s="31" t="s">
        <v>39</v>
      </c>
      <c r="D81" s="172"/>
      <c r="E81" s="410">
        <v>40221</v>
      </c>
      <c r="F81" s="60"/>
      <c r="G81" s="76"/>
      <c r="H81" s="127"/>
      <c r="I81" s="128"/>
      <c r="J81" s="445"/>
      <c r="K81" s="428"/>
      <c r="L81" s="430"/>
      <c r="M81" s="49"/>
      <c r="N81" s="33"/>
      <c r="O81" s="196"/>
      <c r="P81" s="152"/>
      <c r="Q81" s="210"/>
      <c r="R81" s="31"/>
      <c r="S81" s="31"/>
      <c r="T81" s="60"/>
      <c r="U81" s="433"/>
      <c r="V81" s="433"/>
      <c r="W81" s="425"/>
    </row>
    <row r="82" spans="1:23" s="7" customFormat="1" ht="15.95" customHeight="1" x14ac:dyDescent="0.25">
      <c r="A82" s="42"/>
      <c r="B82" s="49"/>
      <c r="C82" s="31"/>
      <c r="D82" s="172"/>
      <c r="E82" s="408"/>
      <c r="F82" s="46"/>
      <c r="G82" s="234"/>
      <c r="H82" s="106"/>
      <c r="I82" s="109"/>
      <c r="J82" s="445"/>
      <c r="K82" s="428"/>
      <c r="L82" s="430"/>
      <c r="M82" s="49"/>
      <c r="N82" s="33"/>
      <c r="O82" s="193"/>
      <c r="P82" s="154"/>
      <c r="Q82" s="158"/>
      <c r="R82" s="31"/>
      <c r="S82" s="31"/>
      <c r="T82" s="46"/>
      <c r="U82" s="433"/>
      <c r="V82" s="433"/>
      <c r="W82" s="425"/>
    </row>
    <row r="83" spans="1:23" s="7" customFormat="1" ht="15.95" customHeight="1" x14ac:dyDescent="0.25">
      <c r="A83" s="40"/>
      <c r="B83" s="49"/>
      <c r="C83" s="31"/>
      <c r="D83" s="172"/>
      <c r="E83" s="408"/>
      <c r="F83" s="46"/>
      <c r="G83" s="234"/>
      <c r="H83" s="106"/>
      <c r="I83" s="109"/>
      <c r="J83" s="445"/>
      <c r="K83" s="428"/>
      <c r="L83" s="430"/>
      <c r="M83" s="49"/>
      <c r="N83" s="33"/>
      <c r="O83" s="193"/>
      <c r="P83" s="154"/>
      <c r="Q83" s="158"/>
      <c r="R83" s="31"/>
      <c r="S83" s="31"/>
      <c r="T83" s="46"/>
      <c r="U83" s="433"/>
      <c r="V83" s="433"/>
      <c r="W83" s="425"/>
    </row>
    <row r="84" spans="1:23" s="84" customFormat="1" ht="15.95" customHeight="1" thickBot="1" x14ac:dyDescent="0.35">
      <c r="A84" s="43"/>
      <c r="B84" s="51"/>
      <c r="C84" s="52"/>
      <c r="D84" s="173"/>
      <c r="E84" s="414"/>
      <c r="F84" s="52"/>
      <c r="G84" s="236"/>
      <c r="H84" s="129"/>
      <c r="I84" s="130"/>
      <c r="J84" s="66"/>
      <c r="K84" s="219"/>
      <c r="L84" s="431"/>
      <c r="M84" s="51"/>
      <c r="N84" s="249"/>
      <c r="O84" s="198"/>
      <c r="P84" s="156"/>
      <c r="Q84" s="110"/>
      <c r="R84" s="52"/>
      <c r="S84" s="52"/>
      <c r="T84" s="52"/>
      <c r="U84" s="52"/>
      <c r="V84" s="52"/>
      <c r="W84" s="221"/>
    </row>
    <row r="85" spans="1:23" s="7" customFormat="1" ht="15.95" customHeight="1" x14ac:dyDescent="0.25">
      <c r="A85" s="44" t="s">
        <v>100</v>
      </c>
      <c r="B85" s="48" t="s">
        <v>9</v>
      </c>
      <c r="C85" s="72" t="s">
        <v>40</v>
      </c>
      <c r="D85" s="171"/>
      <c r="E85" s="413">
        <v>40238</v>
      </c>
      <c r="F85" s="59"/>
      <c r="G85" s="95"/>
      <c r="H85" s="126"/>
      <c r="I85" s="105"/>
      <c r="J85" s="444"/>
      <c r="K85" s="427"/>
      <c r="L85" s="429"/>
      <c r="M85" s="48"/>
      <c r="N85" s="246"/>
      <c r="O85" s="195"/>
      <c r="P85" s="153"/>
      <c r="Q85" s="209"/>
      <c r="R85" s="72"/>
      <c r="S85" s="72"/>
      <c r="T85" s="47"/>
      <c r="U85" s="432"/>
      <c r="V85" s="432"/>
      <c r="W85" s="424"/>
    </row>
    <row r="86" spans="1:23" s="7" customFormat="1" ht="15.95" customHeight="1" x14ac:dyDescent="0.25">
      <c r="A86" s="40"/>
      <c r="B86" s="49"/>
      <c r="C86" s="31"/>
      <c r="D86" s="172"/>
      <c r="E86" s="408"/>
      <c r="F86" s="46"/>
      <c r="G86" s="76"/>
      <c r="H86" s="106"/>
      <c r="I86" s="107"/>
      <c r="J86" s="445"/>
      <c r="K86" s="428"/>
      <c r="L86" s="430"/>
      <c r="M86" s="49"/>
      <c r="N86" s="33"/>
      <c r="O86" s="193"/>
      <c r="P86" s="154"/>
      <c r="Q86" s="158"/>
      <c r="R86" s="31"/>
      <c r="S86" s="31"/>
      <c r="T86" s="46"/>
      <c r="U86" s="433"/>
      <c r="V86" s="433"/>
      <c r="W86" s="425"/>
    </row>
    <row r="87" spans="1:23" s="7" customFormat="1" ht="15.95" customHeight="1" x14ac:dyDescent="0.25">
      <c r="A87" s="40"/>
      <c r="B87" s="49"/>
      <c r="C87" s="31"/>
      <c r="D87" s="172"/>
      <c r="E87" s="411"/>
      <c r="F87" s="55"/>
      <c r="G87" s="78"/>
      <c r="H87" s="106"/>
      <c r="I87" s="107"/>
      <c r="J87" s="445"/>
      <c r="K87" s="428"/>
      <c r="L87" s="430"/>
      <c r="M87" s="49"/>
      <c r="N87" s="33"/>
      <c r="O87" s="193"/>
      <c r="P87" s="154"/>
      <c r="Q87" s="158"/>
      <c r="R87" s="31"/>
      <c r="S87" s="31"/>
      <c r="T87" s="55"/>
      <c r="U87" s="433"/>
      <c r="V87" s="433"/>
      <c r="W87" s="425"/>
    </row>
    <row r="88" spans="1:23" s="7" customFormat="1" ht="15.95" customHeight="1" x14ac:dyDescent="0.25">
      <c r="A88" s="40"/>
      <c r="B88" s="49"/>
      <c r="C88" s="31"/>
      <c r="D88" s="172"/>
      <c r="E88" s="411"/>
      <c r="F88" s="55"/>
      <c r="G88" s="78"/>
      <c r="H88" s="106"/>
      <c r="I88" s="107"/>
      <c r="J88" s="445"/>
      <c r="K88" s="428"/>
      <c r="L88" s="430"/>
      <c r="M88" s="49"/>
      <c r="N88" s="33"/>
      <c r="O88" s="193"/>
      <c r="P88" s="154"/>
      <c r="Q88" s="158"/>
      <c r="R88" s="31"/>
      <c r="S88" s="31"/>
      <c r="T88" s="55"/>
      <c r="U88" s="433"/>
      <c r="V88" s="433"/>
      <c r="W88" s="425"/>
    </row>
    <row r="89" spans="1:23" s="7" customFormat="1" ht="15.95" customHeight="1" x14ac:dyDescent="0.25">
      <c r="A89" s="40"/>
      <c r="B89" s="50"/>
      <c r="C89" s="77"/>
      <c r="D89" s="172"/>
      <c r="E89" s="411"/>
      <c r="F89" s="55"/>
      <c r="G89" s="78"/>
      <c r="H89" s="106"/>
      <c r="I89" s="109"/>
      <c r="J89" s="445"/>
      <c r="K89" s="428"/>
      <c r="L89" s="430"/>
      <c r="M89" s="82"/>
      <c r="N89" s="248"/>
      <c r="O89" s="197"/>
      <c r="P89" s="115"/>
      <c r="Q89" s="158"/>
      <c r="R89" s="75"/>
      <c r="S89" s="75"/>
      <c r="T89" s="55"/>
      <c r="U89" s="433"/>
      <c r="V89" s="433"/>
      <c r="W89" s="425"/>
    </row>
    <row r="90" spans="1:23" s="84" customFormat="1" ht="15.95" customHeight="1" thickBot="1" x14ac:dyDescent="0.3">
      <c r="A90" s="43"/>
      <c r="B90" s="51"/>
      <c r="C90" s="52"/>
      <c r="D90" s="173"/>
      <c r="E90" s="414"/>
      <c r="F90" s="52"/>
      <c r="G90" s="236"/>
      <c r="H90" s="129"/>
      <c r="I90" s="130"/>
      <c r="J90" s="66"/>
      <c r="K90" s="219"/>
      <c r="L90" s="431"/>
      <c r="M90" s="51"/>
      <c r="N90" s="249"/>
      <c r="O90" s="198"/>
      <c r="P90" s="156"/>
      <c r="Q90" s="110"/>
      <c r="R90" s="52"/>
      <c r="S90" s="52"/>
      <c r="T90" s="52"/>
      <c r="U90" s="52"/>
      <c r="V90" s="52"/>
      <c r="W90" s="426"/>
    </row>
    <row r="91" spans="1:23" s="84" customFormat="1" ht="15.95" customHeight="1" thickBot="1" x14ac:dyDescent="0.3">
      <c r="A91" s="294"/>
      <c r="B91" s="295"/>
      <c r="C91" s="296"/>
      <c r="D91" s="297"/>
      <c r="E91" s="415"/>
      <c r="F91" s="296"/>
      <c r="G91" s="298"/>
      <c r="H91" s="299"/>
      <c r="I91" s="300"/>
      <c r="J91" s="301"/>
      <c r="K91" s="218"/>
      <c r="L91" s="292"/>
      <c r="M91" s="295"/>
      <c r="N91" s="361"/>
      <c r="O91" s="302"/>
      <c r="P91" s="303"/>
      <c r="Q91" s="304"/>
      <c r="R91" s="296"/>
      <c r="S91" s="296"/>
      <c r="T91" s="296"/>
      <c r="U91" s="296"/>
      <c r="V91" s="296"/>
      <c r="W91" s="293"/>
    </row>
    <row r="92" spans="1:23" s="7" customFormat="1" ht="15.95" customHeight="1" x14ac:dyDescent="0.25">
      <c r="A92" s="327" t="s">
        <v>100</v>
      </c>
      <c r="B92" s="331" t="s">
        <v>55</v>
      </c>
      <c r="C92" s="334">
        <v>17</v>
      </c>
      <c r="D92" s="171"/>
      <c r="E92" s="413">
        <v>41474</v>
      </c>
      <c r="F92" s="59"/>
      <c r="G92" s="401"/>
      <c r="H92" s="347"/>
      <c r="I92" s="105"/>
      <c r="J92" s="444"/>
      <c r="K92" s="427"/>
      <c r="L92" s="447"/>
      <c r="M92" s="331"/>
      <c r="N92" s="18"/>
      <c r="O92" s="358"/>
      <c r="P92" s="153"/>
      <c r="Q92" s="211"/>
      <c r="R92" s="356"/>
      <c r="S92" s="72"/>
      <c r="T92" s="354"/>
      <c r="U92" s="432"/>
      <c r="V92" s="432"/>
      <c r="W92" s="424"/>
    </row>
    <row r="93" spans="1:23" s="7" customFormat="1" ht="15.95" customHeight="1" x14ac:dyDescent="0.25">
      <c r="A93" s="21"/>
      <c r="B93" s="332" t="s">
        <v>55</v>
      </c>
      <c r="C93" s="335">
        <v>22</v>
      </c>
      <c r="D93" s="338"/>
      <c r="E93" s="410">
        <v>41474</v>
      </c>
      <c r="F93" s="60"/>
      <c r="G93" s="181"/>
      <c r="H93" s="400"/>
      <c r="I93" s="346"/>
      <c r="J93" s="445"/>
      <c r="K93" s="428"/>
      <c r="L93" s="447"/>
      <c r="M93" s="332"/>
      <c r="N93" s="18"/>
      <c r="O93" s="359"/>
      <c r="P93" s="152"/>
      <c r="Q93" s="210"/>
      <c r="R93" s="18"/>
      <c r="S93" s="31"/>
      <c r="T93" s="340"/>
      <c r="U93" s="433"/>
      <c r="V93" s="433"/>
      <c r="W93" s="425"/>
    </row>
    <row r="94" spans="1:23" s="7" customFormat="1" ht="15.95" customHeight="1" x14ac:dyDescent="0.25">
      <c r="A94" s="21"/>
      <c r="B94" s="332" t="s">
        <v>58</v>
      </c>
      <c r="C94" s="335">
        <v>15</v>
      </c>
      <c r="D94" s="338"/>
      <c r="E94" s="410">
        <v>41479</v>
      </c>
      <c r="F94" s="60"/>
      <c r="G94" s="402"/>
      <c r="H94" s="348"/>
      <c r="I94" s="346"/>
      <c r="J94" s="445"/>
      <c r="K94" s="428"/>
      <c r="L94" s="447"/>
      <c r="M94" s="332"/>
      <c r="N94" s="18"/>
      <c r="O94" s="360"/>
      <c r="P94" s="318"/>
      <c r="Q94" s="352"/>
      <c r="R94" s="353"/>
      <c r="S94" s="316"/>
      <c r="T94" s="355"/>
      <c r="U94" s="433"/>
      <c r="V94" s="433"/>
      <c r="W94" s="425"/>
    </row>
    <row r="95" spans="1:23" s="7" customFormat="1" ht="15.95" customHeight="1" x14ac:dyDescent="0.25">
      <c r="A95" s="323"/>
      <c r="B95" s="330" t="s">
        <v>55</v>
      </c>
      <c r="C95" s="342">
        <v>6</v>
      </c>
      <c r="D95" s="337"/>
      <c r="E95" s="410">
        <v>41484</v>
      </c>
      <c r="F95" s="287"/>
      <c r="G95" s="325"/>
      <c r="H95" s="349"/>
      <c r="I95" s="326"/>
      <c r="J95" s="445"/>
      <c r="K95" s="428"/>
      <c r="L95" s="447"/>
      <c r="M95" s="330"/>
      <c r="N95" s="18"/>
      <c r="O95" s="360"/>
      <c r="P95" s="318"/>
      <c r="Q95" s="352"/>
      <c r="R95" s="353"/>
      <c r="S95" s="316"/>
      <c r="T95" s="324"/>
      <c r="U95" s="433"/>
      <c r="V95" s="433"/>
      <c r="W95" s="425"/>
    </row>
    <row r="96" spans="1:23" s="7" customFormat="1" ht="15.95" customHeight="1" x14ac:dyDescent="0.25">
      <c r="A96" s="323"/>
      <c r="B96" s="330" t="s">
        <v>58</v>
      </c>
      <c r="C96" s="342">
        <v>10</v>
      </c>
      <c r="D96" s="337"/>
      <c r="E96" s="410"/>
      <c r="F96" s="287"/>
      <c r="G96" s="325"/>
      <c r="H96" s="349"/>
      <c r="I96" s="326"/>
      <c r="J96" s="445"/>
      <c r="K96" s="428"/>
      <c r="L96" s="447"/>
      <c r="M96" s="330"/>
      <c r="N96" s="18"/>
      <c r="O96" s="360"/>
      <c r="P96" s="318"/>
      <c r="Q96" s="352"/>
      <c r="R96" s="353"/>
      <c r="S96" s="316"/>
      <c r="T96" s="324"/>
      <c r="U96" s="433"/>
      <c r="V96" s="433"/>
      <c r="W96" s="425"/>
    </row>
    <row r="97" spans="1:23" s="7" customFormat="1" ht="15.95" customHeight="1" x14ac:dyDescent="0.25">
      <c r="A97" s="328"/>
      <c r="B97" s="332"/>
      <c r="C97" s="335"/>
      <c r="D97" s="338"/>
      <c r="E97" s="410"/>
      <c r="F97" s="60"/>
      <c r="G97" s="181"/>
      <c r="H97" s="348"/>
      <c r="I97" s="346"/>
      <c r="J97" s="445"/>
      <c r="K97" s="428"/>
      <c r="L97" s="447"/>
      <c r="M97" s="332"/>
      <c r="N97" s="18"/>
      <c r="O97" s="360"/>
      <c r="P97" s="318"/>
      <c r="Q97" s="352"/>
      <c r="R97" s="353"/>
      <c r="S97" s="316"/>
      <c r="T97" s="355"/>
      <c r="U97" s="433"/>
      <c r="V97" s="433"/>
      <c r="W97" s="425"/>
    </row>
    <row r="98" spans="1:23" s="7" customFormat="1" ht="15.95" customHeight="1" x14ac:dyDescent="0.25">
      <c r="A98" s="328"/>
      <c r="B98" s="332"/>
      <c r="C98" s="335"/>
      <c r="D98" s="338"/>
      <c r="E98" s="410"/>
      <c r="F98" s="60"/>
      <c r="G98" s="181"/>
      <c r="H98" s="348"/>
      <c r="I98" s="346"/>
      <c r="J98" s="445"/>
      <c r="K98" s="428"/>
      <c r="L98" s="447"/>
      <c r="M98" s="332"/>
      <c r="N98" s="18"/>
      <c r="O98" s="359"/>
      <c r="P98" s="152"/>
      <c r="Q98" s="210"/>
      <c r="R98" s="18"/>
      <c r="S98" s="31"/>
      <c r="T98" s="340"/>
      <c r="U98" s="433"/>
      <c r="V98" s="433"/>
      <c r="W98" s="425"/>
    </row>
    <row r="99" spans="1:23" s="7" customFormat="1" ht="15.95" customHeight="1" x14ac:dyDescent="0.25">
      <c r="A99" s="21"/>
      <c r="B99" s="332"/>
      <c r="C99" s="335"/>
      <c r="D99" s="338"/>
      <c r="E99" s="410"/>
      <c r="F99" s="60"/>
      <c r="G99" s="181"/>
      <c r="H99" s="348"/>
      <c r="I99" s="346"/>
      <c r="J99" s="445"/>
      <c r="K99" s="428"/>
      <c r="L99" s="447"/>
      <c r="M99" s="332"/>
      <c r="N99" s="18"/>
      <c r="O99" s="359"/>
      <c r="P99" s="152"/>
      <c r="Q99" s="210"/>
      <c r="R99" s="18"/>
      <c r="S99" s="31"/>
      <c r="T99" s="340"/>
      <c r="U99" s="433"/>
      <c r="V99" s="433"/>
      <c r="W99" s="425"/>
    </row>
    <row r="100" spans="1:23" s="7" customFormat="1" ht="15.95" customHeight="1" x14ac:dyDescent="0.25">
      <c r="A100" s="21"/>
      <c r="B100" s="332"/>
      <c r="C100" s="335"/>
      <c r="D100" s="338"/>
      <c r="E100" s="408"/>
      <c r="F100" s="46"/>
      <c r="G100" s="344"/>
      <c r="H100" s="350"/>
      <c r="I100" s="107"/>
      <c r="J100" s="445"/>
      <c r="K100" s="428"/>
      <c r="L100" s="447"/>
      <c r="M100" s="332"/>
      <c r="N100" s="18"/>
      <c r="O100" s="202"/>
      <c r="P100" s="154"/>
      <c r="Q100" s="158"/>
      <c r="R100" s="18"/>
      <c r="S100" s="31"/>
      <c r="T100" s="341"/>
      <c r="U100" s="433"/>
      <c r="V100" s="433"/>
      <c r="W100" s="425"/>
    </row>
    <row r="101" spans="1:23" s="7" customFormat="1" ht="15.95" customHeight="1" thickBot="1" x14ac:dyDescent="0.3">
      <c r="A101" s="21"/>
      <c r="B101" s="332"/>
      <c r="C101" s="335"/>
      <c r="D101" s="338"/>
      <c r="E101" s="408"/>
      <c r="F101" s="46"/>
      <c r="G101" s="344"/>
      <c r="H101" s="350"/>
      <c r="I101" s="107"/>
      <c r="J101" s="445"/>
      <c r="K101" s="428"/>
      <c r="L101" s="448"/>
      <c r="M101" s="332"/>
      <c r="N101" s="18"/>
      <c r="O101" s="202"/>
      <c r="P101" s="154"/>
      <c r="Q101" s="158"/>
      <c r="R101" s="18"/>
      <c r="S101" s="31"/>
      <c r="T101" s="341"/>
      <c r="U101" s="433"/>
      <c r="V101" s="433"/>
      <c r="W101" s="425"/>
    </row>
    <row r="102" spans="1:23" s="84" customFormat="1" ht="15.95" customHeight="1" thickBot="1" x14ac:dyDescent="0.3">
      <c r="A102" s="329"/>
      <c r="B102" s="333"/>
      <c r="C102" s="336"/>
      <c r="D102" s="339"/>
      <c r="E102" s="414"/>
      <c r="F102" s="52"/>
      <c r="G102" s="345"/>
      <c r="H102" s="351"/>
      <c r="I102" s="132"/>
      <c r="J102" s="444"/>
      <c r="K102" s="427"/>
      <c r="L102" s="446"/>
      <c r="M102" s="51"/>
      <c r="N102" s="249"/>
      <c r="O102" s="198"/>
      <c r="P102" s="156"/>
      <c r="Q102" s="110"/>
      <c r="R102" s="357"/>
      <c r="S102" s="52"/>
      <c r="T102" s="249"/>
      <c r="U102" s="432"/>
      <c r="V102" s="432"/>
      <c r="W102" s="424"/>
    </row>
    <row r="103" spans="1:23" s="7" customFormat="1" ht="15.95" customHeight="1" x14ac:dyDescent="0.25">
      <c r="A103" s="40" t="s">
        <v>100</v>
      </c>
      <c r="B103" s="49" t="s">
        <v>58</v>
      </c>
      <c r="C103" s="31" t="s">
        <v>41</v>
      </c>
      <c r="D103" s="172"/>
      <c r="E103" s="410">
        <v>40141</v>
      </c>
      <c r="F103" s="60"/>
      <c r="G103" s="95"/>
      <c r="H103" s="127"/>
      <c r="I103" s="128"/>
      <c r="J103" s="445"/>
      <c r="K103" s="428"/>
      <c r="L103" s="430"/>
      <c r="M103" s="49"/>
      <c r="N103" s="33"/>
      <c r="O103" s="199"/>
      <c r="P103" s="152"/>
      <c r="Q103" s="210"/>
      <c r="R103" s="31"/>
      <c r="S103" s="31"/>
      <c r="T103" s="60"/>
      <c r="U103" s="433"/>
      <c r="V103" s="433"/>
      <c r="W103" s="425"/>
    </row>
    <row r="104" spans="1:23" s="7" customFormat="1" ht="15.95" customHeight="1" x14ac:dyDescent="0.25">
      <c r="A104" s="40"/>
      <c r="B104" s="49" t="s">
        <v>9</v>
      </c>
      <c r="C104" s="31" t="s">
        <v>42</v>
      </c>
      <c r="D104" s="172"/>
      <c r="E104" s="410">
        <v>40399</v>
      </c>
      <c r="F104" s="60"/>
      <c r="G104" s="76"/>
      <c r="H104" s="127"/>
      <c r="I104" s="128"/>
      <c r="J104" s="445"/>
      <c r="K104" s="428"/>
      <c r="L104" s="430"/>
      <c r="M104" s="49"/>
      <c r="N104" s="33"/>
      <c r="O104" s="199"/>
      <c r="P104" s="152"/>
      <c r="Q104" s="210"/>
      <c r="R104" s="31"/>
      <c r="S104" s="31"/>
      <c r="T104" s="60"/>
      <c r="U104" s="433"/>
      <c r="V104" s="433"/>
      <c r="W104" s="425"/>
    </row>
    <row r="105" spans="1:23" s="7" customFormat="1" ht="15.95" customHeight="1" x14ac:dyDescent="0.25">
      <c r="A105" s="42"/>
      <c r="B105" s="442" t="s">
        <v>9</v>
      </c>
      <c r="C105" s="443" t="s">
        <v>43</v>
      </c>
      <c r="D105" s="174"/>
      <c r="E105" s="410">
        <v>39905</v>
      </c>
      <c r="F105" s="164"/>
      <c r="G105" s="165"/>
      <c r="H105" s="166"/>
      <c r="I105" s="128"/>
      <c r="J105" s="445"/>
      <c r="K105" s="428"/>
      <c r="L105" s="430"/>
      <c r="M105" s="442"/>
      <c r="N105" s="250"/>
      <c r="O105" s="200"/>
      <c r="P105" s="169"/>
      <c r="Q105" s="212"/>
      <c r="R105" s="170"/>
      <c r="S105" s="170"/>
      <c r="T105" s="164"/>
      <c r="U105" s="433"/>
      <c r="V105" s="433"/>
      <c r="W105" s="425"/>
    </row>
    <row r="106" spans="1:23" s="7" customFormat="1" ht="15.95" customHeight="1" x14ac:dyDescent="0.25">
      <c r="A106" s="42"/>
      <c r="B106" s="442"/>
      <c r="C106" s="443"/>
      <c r="D106" s="174"/>
      <c r="E106" s="410">
        <v>40519</v>
      </c>
      <c r="F106" s="164"/>
      <c r="G106" s="76"/>
      <c r="H106" s="166"/>
      <c r="I106" s="128"/>
      <c r="J106" s="445"/>
      <c r="K106" s="428"/>
      <c r="L106" s="430"/>
      <c r="M106" s="442"/>
      <c r="N106" s="250"/>
      <c r="O106" s="200"/>
      <c r="P106" s="169"/>
      <c r="Q106" s="212"/>
      <c r="R106" s="170"/>
      <c r="S106" s="170"/>
      <c r="T106" s="164"/>
      <c r="U106" s="433"/>
      <c r="V106" s="433"/>
      <c r="W106" s="425"/>
    </row>
    <row r="107" spans="1:23" s="7" customFormat="1" ht="15.95" customHeight="1" x14ac:dyDescent="0.25">
      <c r="A107" s="42"/>
      <c r="B107" s="49" t="s">
        <v>58</v>
      </c>
      <c r="C107" s="31" t="s">
        <v>44</v>
      </c>
      <c r="D107" s="172"/>
      <c r="E107" s="410">
        <v>39533</v>
      </c>
      <c r="F107" s="60"/>
      <c r="G107" s="78"/>
      <c r="H107" s="127"/>
      <c r="I107" s="128"/>
      <c r="J107" s="445"/>
      <c r="K107" s="428"/>
      <c r="L107" s="430"/>
      <c r="M107" s="49"/>
      <c r="N107" s="33"/>
      <c r="O107" s="199"/>
      <c r="P107" s="152"/>
      <c r="Q107" s="210"/>
      <c r="R107" s="31"/>
      <c r="S107" s="31"/>
      <c r="T107" s="60"/>
      <c r="U107" s="433"/>
      <c r="V107" s="433"/>
      <c r="W107" s="425"/>
    </row>
    <row r="108" spans="1:23" s="7" customFormat="1" ht="15.95" customHeight="1" x14ac:dyDescent="0.25">
      <c r="A108" s="42"/>
      <c r="B108" s="49" t="s">
        <v>55</v>
      </c>
      <c r="C108" s="31" t="s">
        <v>45</v>
      </c>
      <c r="D108" s="172"/>
      <c r="E108" s="410">
        <v>40248</v>
      </c>
      <c r="F108" s="60"/>
      <c r="G108" s="78"/>
      <c r="H108" s="127"/>
      <c r="I108" s="128"/>
      <c r="J108" s="445"/>
      <c r="K108" s="428"/>
      <c r="L108" s="430"/>
      <c r="M108" s="49"/>
      <c r="N108" s="33"/>
      <c r="O108" s="199"/>
      <c r="P108" s="152"/>
      <c r="Q108" s="210"/>
      <c r="R108" s="31"/>
      <c r="S108" s="31"/>
      <c r="T108" s="60"/>
      <c r="U108" s="433"/>
      <c r="V108" s="433"/>
      <c r="W108" s="425"/>
    </row>
    <row r="109" spans="1:23" s="7" customFormat="1" ht="15.95" customHeight="1" x14ac:dyDescent="0.25">
      <c r="A109" s="40"/>
      <c r="B109" s="49"/>
      <c r="C109" s="31"/>
      <c r="D109" s="172"/>
      <c r="E109" s="410"/>
      <c r="F109" s="60"/>
      <c r="G109" s="78"/>
      <c r="H109" s="127"/>
      <c r="I109" s="128"/>
      <c r="J109" s="445"/>
      <c r="K109" s="428"/>
      <c r="L109" s="430"/>
      <c r="M109" s="49"/>
      <c r="N109" s="33"/>
      <c r="O109" s="199"/>
      <c r="P109" s="152"/>
      <c r="Q109" s="210"/>
      <c r="R109" s="31"/>
      <c r="S109" s="31"/>
      <c r="T109" s="60"/>
      <c r="U109" s="433"/>
      <c r="V109" s="433"/>
      <c r="W109" s="425"/>
    </row>
    <row r="110" spans="1:23" s="7" customFormat="1" ht="15.95" customHeight="1" x14ac:dyDescent="0.25">
      <c r="A110" s="40"/>
      <c r="B110" s="49"/>
      <c r="C110" s="31"/>
      <c r="D110" s="172"/>
      <c r="E110" s="408"/>
      <c r="F110" s="46"/>
      <c r="G110" s="234"/>
      <c r="H110" s="106"/>
      <c r="I110" s="109"/>
      <c r="J110" s="445"/>
      <c r="K110" s="428"/>
      <c r="L110" s="430"/>
      <c r="M110" s="49"/>
      <c r="N110" s="33"/>
      <c r="O110" s="193"/>
      <c r="P110" s="154"/>
      <c r="Q110" s="158"/>
      <c r="R110" s="31"/>
      <c r="S110" s="31"/>
      <c r="T110" s="46"/>
      <c r="U110" s="433"/>
      <c r="V110" s="433"/>
      <c r="W110" s="425"/>
    </row>
    <row r="111" spans="1:23" s="7" customFormat="1" ht="15.95" customHeight="1" x14ac:dyDescent="0.25">
      <c r="A111" s="40"/>
      <c r="B111" s="49"/>
      <c r="C111" s="31"/>
      <c r="D111" s="172"/>
      <c r="E111" s="408"/>
      <c r="F111" s="46"/>
      <c r="G111" s="234"/>
      <c r="H111" s="106"/>
      <c r="I111" s="109"/>
      <c r="J111" s="445"/>
      <c r="K111" s="428"/>
      <c r="L111" s="430"/>
      <c r="M111" s="49"/>
      <c r="N111" s="33"/>
      <c r="O111" s="193"/>
      <c r="P111" s="154"/>
      <c r="Q111" s="158"/>
      <c r="R111" s="31"/>
      <c r="S111" s="31"/>
      <c r="T111" s="46"/>
      <c r="U111" s="433"/>
      <c r="V111" s="433"/>
      <c r="W111" s="425"/>
    </row>
    <row r="112" spans="1:23" s="84" customFormat="1" ht="15.95" customHeight="1" thickBot="1" x14ac:dyDescent="0.35">
      <c r="A112" s="43"/>
      <c r="B112" s="51"/>
      <c r="C112" s="52"/>
      <c r="D112" s="173"/>
      <c r="E112" s="414"/>
      <c r="F112" s="52"/>
      <c r="G112" s="236"/>
      <c r="H112" s="132"/>
      <c r="I112" s="133"/>
      <c r="J112" s="66"/>
      <c r="K112" s="219"/>
      <c r="L112" s="431"/>
      <c r="M112" s="51"/>
      <c r="N112" s="249"/>
      <c r="O112" s="198"/>
      <c r="P112" s="156"/>
      <c r="Q112" s="110"/>
      <c r="R112" s="52"/>
      <c r="S112" s="52"/>
      <c r="T112" s="52"/>
      <c r="U112" s="52"/>
      <c r="V112" s="52"/>
      <c r="W112" s="221"/>
    </row>
    <row r="113" spans="1:23" s="7" customFormat="1" ht="15.95" customHeight="1" x14ac:dyDescent="0.25">
      <c r="A113" s="44" t="s">
        <v>100</v>
      </c>
      <c r="B113" s="48" t="s">
        <v>9</v>
      </c>
      <c r="C113" s="72">
        <v>19</v>
      </c>
      <c r="D113" s="171"/>
      <c r="E113" s="407">
        <v>41316</v>
      </c>
      <c r="F113" s="47"/>
      <c r="G113" s="76"/>
      <c r="H113" s="104"/>
      <c r="I113" s="105"/>
      <c r="J113" s="444"/>
      <c r="K113" s="427"/>
      <c r="L113" s="429"/>
      <c r="M113" s="48"/>
      <c r="N113" s="246"/>
      <c r="O113" s="192"/>
      <c r="P113" s="140"/>
      <c r="Q113" s="209"/>
      <c r="R113" s="72"/>
      <c r="S113" s="72"/>
      <c r="T113" s="47"/>
      <c r="U113" s="432"/>
      <c r="V113" s="432"/>
      <c r="W113" s="427"/>
    </row>
    <row r="114" spans="1:23" s="8" customFormat="1" ht="15.95" customHeight="1" x14ac:dyDescent="0.25">
      <c r="A114" s="45"/>
      <c r="B114" s="49" t="s">
        <v>55</v>
      </c>
      <c r="C114" s="31">
        <v>16</v>
      </c>
      <c r="D114" s="172"/>
      <c r="E114" s="411"/>
      <c r="F114" s="55"/>
      <c r="G114" s="76"/>
      <c r="H114" s="106"/>
      <c r="I114" s="107"/>
      <c r="J114" s="445"/>
      <c r="K114" s="428"/>
      <c r="L114" s="430"/>
      <c r="M114" s="49"/>
      <c r="N114" s="33"/>
      <c r="O114" s="193"/>
      <c r="P114" s="141"/>
      <c r="Q114" s="158"/>
      <c r="R114" s="31"/>
      <c r="S114" s="31"/>
      <c r="T114" s="55"/>
      <c r="U114" s="433"/>
      <c r="V114" s="433"/>
      <c r="W114" s="428"/>
    </row>
    <row r="115" spans="1:23" s="8" customFormat="1" ht="15.95" customHeight="1" x14ac:dyDescent="0.25">
      <c r="A115" s="45"/>
      <c r="B115" s="49" t="s">
        <v>95</v>
      </c>
      <c r="C115" s="31">
        <v>9</v>
      </c>
      <c r="D115" s="172"/>
      <c r="E115" s="411"/>
      <c r="F115" s="55"/>
      <c r="G115" s="78"/>
      <c r="H115" s="106"/>
      <c r="I115" s="107"/>
      <c r="J115" s="445"/>
      <c r="K115" s="428"/>
      <c r="L115" s="430"/>
      <c r="M115" s="49"/>
      <c r="N115" s="33"/>
      <c r="O115" s="193"/>
      <c r="P115" s="141"/>
      <c r="Q115" s="158"/>
      <c r="R115" s="31"/>
      <c r="S115" s="31"/>
      <c r="T115" s="55"/>
      <c r="U115" s="433"/>
      <c r="V115" s="433"/>
      <c r="W115" s="428"/>
    </row>
    <row r="116" spans="1:23" s="8" customFormat="1" ht="15.95" customHeight="1" x14ac:dyDescent="0.25">
      <c r="A116" s="45"/>
      <c r="B116" s="49"/>
      <c r="C116" s="31"/>
      <c r="D116" s="172"/>
      <c r="E116" s="408"/>
      <c r="F116" s="46"/>
      <c r="G116" s="234"/>
      <c r="H116" s="106"/>
      <c r="I116" s="109"/>
      <c r="J116" s="445"/>
      <c r="K116" s="428"/>
      <c r="L116" s="430"/>
      <c r="M116" s="49"/>
      <c r="N116" s="33"/>
      <c r="O116" s="193"/>
      <c r="P116" s="141"/>
      <c r="Q116" s="158"/>
      <c r="R116" s="31"/>
      <c r="S116" s="31"/>
      <c r="T116" s="46"/>
      <c r="U116" s="433"/>
      <c r="V116" s="433"/>
      <c r="W116" s="428"/>
    </row>
    <row r="117" spans="1:23" s="85" customFormat="1" ht="15.95" customHeight="1" thickBot="1" x14ac:dyDescent="0.3">
      <c r="A117" s="53"/>
      <c r="B117" s="62"/>
      <c r="C117" s="80"/>
      <c r="D117" s="173"/>
      <c r="E117" s="416"/>
      <c r="F117" s="80"/>
      <c r="G117" s="236"/>
      <c r="H117" s="134"/>
      <c r="I117" s="135"/>
      <c r="J117" s="54"/>
      <c r="K117" s="270"/>
      <c r="L117" s="431"/>
      <c r="M117" s="51"/>
      <c r="N117" s="249"/>
      <c r="O117" s="198"/>
      <c r="P117" s="144"/>
      <c r="Q117" s="110"/>
      <c r="R117" s="52"/>
      <c r="S117" s="52"/>
      <c r="T117" s="52"/>
      <c r="U117" s="52"/>
      <c r="V117" s="52"/>
      <c r="W117" s="270"/>
    </row>
    <row r="118" spans="1:23" s="7" customFormat="1" ht="15.95" customHeight="1" x14ac:dyDescent="0.25">
      <c r="A118" s="44" t="s">
        <v>100</v>
      </c>
      <c r="B118" s="48" t="s">
        <v>55</v>
      </c>
      <c r="C118" s="72" t="s">
        <v>46</v>
      </c>
      <c r="D118" s="171"/>
      <c r="E118" s="413">
        <v>40799</v>
      </c>
      <c r="F118" s="59"/>
      <c r="G118" s="76"/>
      <c r="H118" s="126"/>
      <c r="I118" s="105"/>
      <c r="J118" s="444"/>
      <c r="K118" s="449"/>
      <c r="L118" s="429"/>
      <c r="M118" s="48"/>
      <c r="N118" s="246"/>
      <c r="O118" s="195"/>
      <c r="P118" s="153"/>
      <c r="Q118" s="209"/>
      <c r="R118" s="72"/>
      <c r="S118" s="72"/>
      <c r="T118" s="59"/>
      <c r="U118" s="432"/>
      <c r="V118" s="432"/>
      <c r="W118" s="427"/>
    </row>
    <row r="119" spans="1:23" s="30" customFormat="1" ht="15.95" customHeight="1" x14ac:dyDescent="0.25">
      <c r="A119" s="40"/>
      <c r="B119" s="49" t="s">
        <v>55</v>
      </c>
      <c r="C119" s="31" t="s">
        <v>47</v>
      </c>
      <c r="D119" s="172"/>
      <c r="E119" s="410">
        <v>40661</v>
      </c>
      <c r="F119" s="60"/>
      <c r="G119" s="76"/>
      <c r="H119" s="127"/>
      <c r="I119" s="128"/>
      <c r="J119" s="445"/>
      <c r="K119" s="450"/>
      <c r="L119" s="430"/>
      <c r="M119" s="49"/>
      <c r="N119" s="33"/>
      <c r="O119" s="193"/>
      <c r="P119" s="152"/>
      <c r="Q119" s="210"/>
      <c r="R119" s="31"/>
      <c r="S119" s="31"/>
      <c r="T119" s="60"/>
      <c r="U119" s="433"/>
      <c r="V119" s="433"/>
      <c r="W119" s="428"/>
    </row>
    <row r="120" spans="1:23" s="30" customFormat="1" ht="15.95" customHeight="1" x14ac:dyDescent="0.25">
      <c r="A120" s="45"/>
      <c r="B120" s="49" t="s">
        <v>56</v>
      </c>
      <c r="C120" s="31" t="s">
        <v>57</v>
      </c>
      <c r="D120" s="172"/>
      <c r="E120" s="410">
        <v>41205</v>
      </c>
      <c r="F120" s="60"/>
      <c r="G120" s="76"/>
      <c r="H120" s="127"/>
      <c r="I120" s="128"/>
      <c r="J120" s="445"/>
      <c r="K120" s="450"/>
      <c r="L120" s="430"/>
      <c r="M120" s="49"/>
      <c r="N120" s="33"/>
      <c r="O120" s="193"/>
      <c r="P120" s="152"/>
      <c r="Q120" s="210"/>
      <c r="R120" s="31"/>
      <c r="S120" s="31"/>
      <c r="T120" s="60"/>
      <c r="U120" s="433"/>
      <c r="V120" s="433"/>
      <c r="W120" s="428"/>
    </row>
    <row r="121" spans="1:23" s="8" customFormat="1" ht="15.95" customHeight="1" x14ac:dyDescent="0.25">
      <c r="A121" s="45"/>
      <c r="B121" s="49" t="s">
        <v>56</v>
      </c>
      <c r="C121" s="31" t="s">
        <v>48</v>
      </c>
      <c r="D121" s="172"/>
      <c r="E121" s="410">
        <v>40802</v>
      </c>
      <c r="F121" s="60"/>
      <c r="G121" s="79"/>
      <c r="H121" s="127"/>
      <c r="I121" s="128"/>
      <c r="J121" s="445"/>
      <c r="K121" s="450"/>
      <c r="L121" s="430"/>
      <c r="M121" s="49"/>
      <c r="N121" s="33"/>
      <c r="O121" s="199"/>
      <c r="P121" s="152"/>
      <c r="Q121" s="210"/>
      <c r="R121" s="31"/>
      <c r="S121" s="31"/>
      <c r="T121" s="60"/>
      <c r="U121" s="433"/>
      <c r="V121" s="433"/>
      <c r="W121" s="428"/>
    </row>
    <row r="122" spans="1:23" s="8" customFormat="1" ht="15.95" customHeight="1" x14ac:dyDescent="0.25">
      <c r="A122" s="45"/>
      <c r="B122" s="442" t="s">
        <v>56</v>
      </c>
      <c r="C122" s="443" t="s">
        <v>49</v>
      </c>
      <c r="D122" s="174"/>
      <c r="E122" s="410">
        <v>40268</v>
      </c>
      <c r="F122" s="164"/>
      <c r="G122" s="167"/>
      <c r="H122" s="166"/>
      <c r="I122" s="128"/>
      <c r="J122" s="445"/>
      <c r="K122" s="450"/>
      <c r="L122" s="430"/>
      <c r="M122" s="442"/>
      <c r="N122" s="250"/>
      <c r="O122" s="201"/>
      <c r="P122" s="169"/>
      <c r="Q122" s="212"/>
      <c r="R122" s="170"/>
      <c r="S122" s="170"/>
      <c r="T122" s="164"/>
      <c r="U122" s="433"/>
      <c r="V122" s="433"/>
      <c r="W122" s="428"/>
    </row>
    <row r="123" spans="1:23" s="8" customFormat="1" ht="15.95" customHeight="1" x14ac:dyDescent="0.25">
      <c r="A123" s="45"/>
      <c r="B123" s="442"/>
      <c r="C123" s="443"/>
      <c r="D123" s="174"/>
      <c r="E123" s="410">
        <v>40798</v>
      </c>
      <c r="F123" s="164"/>
      <c r="G123" s="165"/>
      <c r="H123" s="168"/>
      <c r="I123" s="107"/>
      <c r="J123" s="445"/>
      <c r="K123" s="450"/>
      <c r="L123" s="430"/>
      <c r="M123" s="442"/>
      <c r="N123" s="250"/>
      <c r="O123" s="193"/>
      <c r="P123" s="154"/>
      <c r="Q123" s="158"/>
      <c r="R123" s="31"/>
      <c r="S123" s="31"/>
      <c r="T123" s="55"/>
      <c r="U123" s="433"/>
      <c r="V123" s="433"/>
      <c r="W123" s="428"/>
    </row>
    <row r="124" spans="1:23" s="8" customFormat="1" ht="15.95" customHeight="1" x14ac:dyDescent="0.25">
      <c r="A124" s="45"/>
      <c r="B124" s="49"/>
      <c r="C124" s="31"/>
      <c r="D124" s="172"/>
      <c r="E124" s="411"/>
      <c r="F124" s="55"/>
      <c r="G124" s="78"/>
      <c r="H124" s="106"/>
      <c r="I124" s="107"/>
      <c r="J124" s="445"/>
      <c r="K124" s="450"/>
      <c r="L124" s="430"/>
      <c r="M124" s="49"/>
      <c r="N124" s="33"/>
      <c r="O124" s="193"/>
      <c r="P124" s="154"/>
      <c r="Q124" s="158"/>
      <c r="R124" s="31"/>
      <c r="S124" s="31"/>
      <c r="T124" s="55"/>
      <c r="U124" s="433"/>
      <c r="V124" s="433"/>
      <c r="W124" s="428"/>
    </row>
    <row r="125" spans="1:23" s="86" customFormat="1" ht="15.95" customHeight="1" thickBot="1" x14ac:dyDescent="0.35">
      <c r="A125" s="43"/>
      <c r="B125" s="62"/>
      <c r="C125" s="80"/>
      <c r="D125" s="173"/>
      <c r="E125" s="412"/>
      <c r="F125" s="81"/>
      <c r="G125" s="237"/>
      <c r="H125" s="111"/>
      <c r="I125" s="112"/>
      <c r="J125" s="66"/>
      <c r="K125" s="219"/>
      <c r="L125" s="431"/>
      <c r="M125" s="51"/>
      <c r="N125" s="249"/>
      <c r="O125" s="198"/>
      <c r="P125" s="144"/>
      <c r="Q125" s="110"/>
      <c r="R125" s="52"/>
      <c r="S125" s="52"/>
      <c r="T125" s="52"/>
      <c r="U125" s="52"/>
      <c r="V125" s="52"/>
      <c r="W125" s="221"/>
    </row>
    <row r="126" spans="1:23" s="7" customFormat="1" ht="16.5" x14ac:dyDescent="0.2">
      <c r="A126" s="273" t="s">
        <v>100</v>
      </c>
      <c r="B126" s="82"/>
      <c r="C126" s="75"/>
      <c r="D126" s="197"/>
      <c r="E126" s="410"/>
      <c r="F126" s="55"/>
      <c r="G126" s="78"/>
      <c r="H126" s="106"/>
      <c r="I126" s="272"/>
      <c r="J126" s="445"/>
      <c r="K126" s="428"/>
      <c r="L126" s="429"/>
      <c r="M126" s="82"/>
      <c r="N126" s="248"/>
      <c r="O126" s="172"/>
      <c r="P126" s="143"/>
      <c r="Q126" s="264"/>
      <c r="R126" s="75"/>
      <c r="S126" s="75"/>
      <c r="T126" s="55"/>
      <c r="U126" s="441"/>
      <c r="V126" s="441"/>
      <c r="W126" s="428"/>
    </row>
    <row r="127" spans="1:23" s="30" customFormat="1" ht="15.95" customHeight="1" x14ac:dyDescent="0.25">
      <c r="A127" s="40"/>
      <c r="B127" s="82"/>
      <c r="C127" s="75"/>
      <c r="D127" s="197"/>
      <c r="E127" s="411"/>
      <c r="F127" s="55"/>
      <c r="G127" s="78"/>
      <c r="H127" s="106"/>
      <c r="I127" s="107"/>
      <c r="J127" s="445"/>
      <c r="K127" s="428"/>
      <c r="L127" s="430"/>
      <c r="M127" s="82"/>
      <c r="N127" s="248"/>
      <c r="O127" s="172"/>
      <c r="P127" s="143"/>
      <c r="Q127" s="264"/>
      <c r="R127" s="75"/>
      <c r="S127" s="75"/>
      <c r="T127" s="55"/>
      <c r="U127" s="441"/>
      <c r="V127" s="441"/>
      <c r="W127" s="428"/>
    </row>
    <row r="128" spans="1:23" s="8" customFormat="1" ht="15.95" customHeight="1" x14ac:dyDescent="0.2">
      <c r="A128" s="45"/>
      <c r="B128" s="82"/>
      <c r="C128" s="75"/>
      <c r="D128" s="197"/>
      <c r="E128" s="411"/>
      <c r="F128" s="55"/>
      <c r="G128" s="78"/>
      <c r="H128" s="106"/>
      <c r="I128" s="107"/>
      <c r="J128" s="445"/>
      <c r="K128" s="428"/>
      <c r="L128" s="430"/>
      <c r="M128" s="82"/>
      <c r="N128" s="248"/>
      <c r="O128" s="172"/>
      <c r="P128" s="143"/>
      <c r="Q128" s="264"/>
      <c r="R128" s="75"/>
      <c r="S128" s="75"/>
      <c r="T128" s="55"/>
      <c r="U128" s="441"/>
      <c r="V128" s="441"/>
      <c r="W128" s="428"/>
    </row>
    <row r="129" spans="1:24" s="30" customFormat="1" ht="15.95" customHeight="1" thickBot="1" x14ac:dyDescent="0.3">
      <c r="A129" s="43"/>
      <c r="B129" s="261"/>
      <c r="C129" s="262"/>
      <c r="D129" s="173"/>
      <c r="E129" s="412"/>
      <c r="F129" s="81"/>
      <c r="G129" s="263"/>
      <c r="H129" s="111"/>
      <c r="I129" s="112"/>
      <c r="J129" s="66"/>
      <c r="K129" s="219"/>
      <c r="L129" s="431"/>
      <c r="M129" s="265"/>
      <c r="N129" s="266"/>
      <c r="O129" s="271"/>
      <c r="P129" s="267"/>
      <c r="Q129" s="268"/>
      <c r="R129" s="269"/>
      <c r="S129" s="269"/>
      <c r="T129" s="269"/>
      <c r="U129" s="269"/>
      <c r="V129" s="269"/>
      <c r="W129" s="270"/>
    </row>
    <row r="130" spans="1:24" s="7" customFormat="1" ht="15.95" customHeight="1" x14ac:dyDescent="0.2">
      <c r="A130" s="42"/>
      <c r="B130" s="82"/>
      <c r="C130" s="75"/>
      <c r="D130" s="197"/>
      <c r="E130" s="411"/>
      <c r="F130" s="55"/>
      <c r="G130" s="78"/>
      <c r="H130" s="106"/>
      <c r="I130" s="109"/>
      <c r="J130" s="445"/>
      <c r="K130" s="428"/>
      <c r="L130" s="429"/>
      <c r="M130" s="82"/>
      <c r="N130" s="248"/>
      <c r="O130" s="172"/>
      <c r="P130" s="143"/>
      <c r="Q130" s="264"/>
      <c r="R130" s="75"/>
      <c r="S130" s="75"/>
      <c r="T130" s="55"/>
      <c r="U130" s="441"/>
      <c r="V130" s="441"/>
      <c r="W130" s="428"/>
    </row>
    <row r="131" spans="1:24" s="30" customFormat="1" ht="15.95" customHeight="1" x14ac:dyDescent="0.25">
      <c r="A131" s="40"/>
      <c r="B131" s="82"/>
      <c r="C131" s="75"/>
      <c r="D131" s="197"/>
      <c r="E131" s="411"/>
      <c r="F131" s="55"/>
      <c r="G131" s="78"/>
      <c r="H131" s="106"/>
      <c r="I131" s="107"/>
      <c r="J131" s="445"/>
      <c r="K131" s="428"/>
      <c r="L131" s="430"/>
      <c r="M131" s="82"/>
      <c r="N131" s="248"/>
      <c r="O131" s="172"/>
      <c r="P131" s="143"/>
      <c r="Q131" s="264"/>
      <c r="R131" s="75"/>
      <c r="S131" s="75"/>
      <c r="T131" s="55"/>
      <c r="U131" s="441"/>
      <c r="V131" s="441"/>
      <c r="W131" s="428"/>
    </row>
    <row r="132" spans="1:24" s="8" customFormat="1" ht="15.95" customHeight="1" x14ac:dyDescent="0.2">
      <c r="A132" s="45"/>
      <c r="B132" s="82"/>
      <c r="C132" s="75"/>
      <c r="D132" s="197"/>
      <c r="E132" s="411"/>
      <c r="F132" s="55"/>
      <c r="G132" s="78"/>
      <c r="H132" s="106"/>
      <c r="I132" s="107"/>
      <c r="J132" s="445"/>
      <c r="K132" s="428"/>
      <c r="L132" s="430"/>
      <c r="M132" s="82"/>
      <c r="N132" s="248"/>
      <c r="O132" s="172"/>
      <c r="P132" s="143"/>
      <c r="Q132" s="264"/>
      <c r="R132" s="75"/>
      <c r="S132" s="75"/>
      <c r="T132" s="55"/>
      <c r="U132" s="441"/>
      <c r="V132" s="441"/>
      <c r="W132" s="428"/>
    </row>
    <row r="133" spans="1:24" s="30" customFormat="1" ht="15.95" customHeight="1" thickBot="1" x14ac:dyDescent="0.3">
      <c r="A133" s="43"/>
      <c r="B133" s="261"/>
      <c r="C133" s="262"/>
      <c r="D133" s="173"/>
      <c r="E133" s="412"/>
      <c r="F133" s="81"/>
      <c r="G133" s="263"/>
      <c r="H133" s="111"/>
      <c r="I133" s="112"/>
      <c r="J133" s="66"/>
      <c r="K133" s="219"/>
      <c r="L133" s="431"/>
      <c r="M133" s="265"/>
      <c r="N133" s="266"/>
      <c r="O133" s="271"/>
      <c r="P133" s="267"/>
      <c r="Q133" s="268"/>
      <c r="R133" s="269"/>
      <c r="S133" s="269"/>
      <c r="T133" s="269"/>
      <c r="U133" s="269"/>
      <c r="V133" s="269"/>
      <c r="W133" s="270"/>
    </row>
    <row r="134" spans="1:24" s="30" customFormat="1" ht="18" hidden="1" customHeight="1" x14ac:dyDescent="0.3">
      <c r="A134" s="36" t="s">
        <v>5</v>
      </c>
      <c r="B134" s="33"/>
      <c r="C134" s="33"/>
      <c r="D134" s="175"/>
      <c r="E134" s="417"/>
      <c r="F134" s="32"/>
      <c r="G134" s="238"/>
      <c r="H134" s="113"/>
      <c r="I134" s="114"/>
      <c r="J134" s="37" t="e">
        <f>#REF!-H134</f>
        <v>#REF!</v>
      </c>
      <c r="K134" s="220" t="e">
        <f>#REF!/(#REF!+#REF!)</f>
        <v>#REF!</v>
      </c>
      <c r="L134" s="38"/>
      <c r="M134" s="33"/>
      <c r="N134" s="33"/>
      <c r="O134" s="202"/>
      <c r="P134" s="145"/>
      <c r="Q134" s="160"/>
      <c r="R134" s="33"/>
      <c r="S134" s="33"/>
      <c r="T134" s="32"/>
      <c r="U134" s="37" t="e">
        <f>#REF!-T134</f>
        <v>#REF!</v>
      </c>
      <c r="V134" s="37" t="e">
        <f>#REF!-U134</f>
        <v>#REF!</v>
      </c>
      <c r="W134" s="222" t="e">
        <f>#REF!/(#REF!+#REF!)</f>
        <v>#REF!</v>
      </c>
    </row>
    <row r="135" spans="1:24" s="30" customFormat="1" ht="15" hidden="1" customHeight="1" x14ac:dyDescent="0.3">
      <c r="A135" s="29" t="s">
        <v>6</v>
      </c>
      <c r="B135" s="33"/>
      <c r="C135" s="33"/>
      <c r="D135" s="175"/>
      <c r="E135" s="417"/>
      <c r="F135" s="32"/>
      <c r="G135" s="238"/>
      <c r="H135" s="113"/>
      <c r="I135" s="114"/>
      <c r="J135" s="9"/>
      <c r="K135" s="275"/>
      <c r="L135" s="11"/>
      <c r="M135" s="33"/>
      <c r="N135" s="33"/>
      <c r="O135" s="202"/>
      <c r="P135" s="145"/>
      <c r="Q135" s="160"/>
      <c r="R135" s="33"/>
      <c r="S135" s="33"/>
      <c r="T135" s="32"/>
      <c r="U135" s="5"/>
      <c r="V135" s="5"/>
      <c r="W135" s="281"/>
    </row>
    <row r="136" spans="1:24" s="30" customFormat="1" ht="15" hidden="1" customHeight="1" x14ac:dyDescent="0.3">
      <c r="A136" s="21" t="s">
        <v>0</v>
      </c>
      <c r="B136" s="33"/>
      <c r="C136" s="33"/>
      <c r="D136" s="175"/>
      <c r="E136" s="417"/>
      <c r="F136" s="32"/>
      <c r="G136" s="238"/>
      <c r="H136" s="115"/>
      <c r="I136" s="116"/>
      <c r="J136" s="9"/>
      <c r="K136" s="275"/>
      <c r="L136" s="11"/>
      <c r="M136" s="33"/>
      <c r="N136" s="33"/>
      <c r="O136" s="202"/>
      <c r="P136" s="145"/>
      <c r="Q136" s="160"/>
      <c r="R136" s="33"/>
      <c r="S136" s="33"/>
      <c r="T136" s="32"/>
      <c r="U136" s="5"/>
      <c r="V136" s="5"/>
      <c r="W136" s="281"/>
    </row>
    <row r="137" spans="1:24" s="30" customFormat="1" ht="24" hidden="1" customHeight="1" x14ac:dyDescent="0.3">
      <c r="A137" s="22"/>
      <c r="B137" s="34"/>
      <c r="C137" s="34"/>
      <c r="D137" s="175"/>
      <c r="E137" s="418"/>
      <c r="F137" s="35"/>
      <c r="G137" s="238"/>
      <c r="H137" s="117"/>
      <c r="I137" s="118"/>
      <c r="J137" s="68"/>
      <c r="K137" s="218"/>
      <c r="L137" s="11"/>
      <c r="M137" s="34"/>
      <c r="N137" s="34"/>
      <c r="O137" s="202"/>
      <c r="P137" s="145"/>
      <c r="Q137" s="160"/>
      <c r="R137" s="34"/>
      <c r="S137" s="34"/>
      <c r="T137" s="32"/>
      <c r="U137" s="6"/>
      <c r="V137" s="6"/>
      <c r="W137" s="282"/>
    </row>
    <row r="138" spans="1:24" ht="19.5" thickBot="1" x14ac:dyDescent="0.3">
      <c r="A138" s="233"/>
      <c r="B138" s="13"/>
      <c r="C138" s="20" t="s">
        <v>1</v>
      </c>
      <c r="D138" s="176"/>
      <c r="E138" s="98"/>
      <c r="F138" s="13"/>
      <c r="G138" s="239"/>
      <c r="H138" s="136"/>
      <c r="I138" s="136"/>
      <c r="J138" s="13"/>
      <c r="K138" s="276"/>
      <c r="L138" s="10"/>
      <c r="M138" s="20" t="s">
        <v>1</v>
      </c>
      <c r="N138" s="20"/>
      <c r="O138" s="203"/>
      <c r="P138" s="146"/>
      <c r="Q138" s="213"/>
      <c r="R138" s="20"/>
      <c r="S138" s="20"/>
      <c r="T138" s="56"/>
      <c r="U138" s="13"/>
      <c r="V138" s="13"/>
      <c r="W138" s="276"/>
    </row>
    <row r="139" spans="1:24" s="63" customFormat="1" ht="20.100000000000001" customHeight="1" thickBot="1" x14ac:dyDescent="0.3">
      <c r="C139" s="63" t="s">
        <v>1</v>
      </c>
      <c r="D139" s="177"/>
      <c r="E139" s="419" t="s">
        <v>66</v>
      </c>
      <c r="F139" s="255">
        <f>COUNTIF(F3:F133,"avant")</f>
        <v>0</v>
      </c>
      <c r="G139" s="100"/>
      <c r="H139" s="137"/>
      <c r="I139" s="257">
        <f>SUM(I3:I133)</f>
        <v>0</v>
      </c>
      <c r="J139" s="258">
        <f>SUM(J3:J133)</f>
        <v>0</v>
      </c>
      <c r="K139" s="277" t="e">
        <f>AVERAGE(K3:K125)</f>
        <v>#DIV/0!</v>
      </c>
      <c r="L139" s="224">
        <f>SUM(L3:L133)</f>
        <v>0</v>
      </c>
      <c r="M139" s="63" t="s">
        <v>1</v>
      </c>
      <c r="N139" s="251">
        <f>COUNTIF(N3:N133,"NEUF")</f>
        <v>0</v>
      </c>
      <c r="O139" s="252" t="s">
        <v>85</v>
      </c>
      <c r="P139" s="147"/>
      <c r="Q139" s="259">
        <f>SUM(Q3:Q133)</f>
        <v>0</v>
      </c>
      <c r="R139" s="226">
        <f>COUNTIF(R3:R133,"5,5")</f>
        <v>0</v>
      </c>
      <c r="S139" s="243">
        <v>5.5E-2</v>
      </c>
      <c r="T139" s="227" t="e">
        <f>R139/U139</f>
        <v>#DIV/0!</v>
      </c>
      <c r="U139" s="225">
        <f>SUM(U3:U133)</f>
        <v>0</v>
      </c>
      <c r="V139" s="232">
        <f>SUM(V3:V133)</f>
        <v>0</v>
      </c>
      <c r="W139" s="283" t="e">
        <f>U139/J139</f>
        <v>#DIV/0!</v>
      </c>
      <c r="X139" s="64"/>
    </row>
    <row r="140" spans="1:24" s="98" customFormat="1" ht="20.100000000000001" customHeight="1" thickBot="1" x14ac:dyDescent="0.35">
      <c r="A140" s="260"/>
      <c r="B140" s="3"/>
      <c r="C140" s="3"/>
      <c r="D140" s="101"/>
      <c r="E140" s="420" t="s">
        <v>67</v>
      </c>
      <c r="F140" s="256">
        <f>COUNTIF(F3:F134,"après")</f>
        <v>0</v>
      </c>
      <c r="G140" s="101"/>
      <c r="H140" s="119"/>
      <c r="I140" s="119"/>
      <c r="J140" s="69"/>
      <c r="K140" s="278"/>
      <c r="L140" s="97"/>
      <c r="M140" s="3"/>
      <c r="N140" s="253">
        <f>COUNTIF(N3:N134,"ANCIEN")</f>
        <v>0</v>
      </c>
      <c r="O140" s="254" t="s">
        <v>86</v>
      </c>
      <c r="P140" s="73"/>
      <c r="Q140" s="161"/>
      <c r="R140" s="228">
        <f>COUNTIF(R4:R134,"7 ANRU")</f>
        <v>0</v>
      </c>
      <c r="S140" s="223" t="s">
        <v>83</v>
      </c>
      <c r="T140" s="229" t="e">
        <f>R140/U139</f>
        <v>#DIV/0!</v>
      </c>
      <c r="U140" s="215"/>
      <c r="V140" s="216" t="e">
        <f>V139/J139</f>
        <v>#DIV/0!</v>
      </c>
      <c r="W140" s="284"/>
    </row>
    <row r="141" spans="1:24" s="98" customFormat="1" ht="20.100000000000001" customHeight="1" x14ac:dyDescent="0.3">
      <c r="A141" s="260"/>
      <c r="B141" s="3"/>
      <c r="C141" s="3"/>
      <c r="D141" s="101"/>
      <c r="E141" s="421"/>
      <c r="F141" s="182"/>
      <c r="G141" s="101"/>
      <c r="H141" s="119"/>
      <c r="I141" s="119"/>
      <c r="J141" s="69"/>
      <c r="K141" s="278"/>
      <c r="L141" s="97"/>
      <c r="M141" s="3"/>
      <c r="N141" s="63"/>
      <c r="O141" s="177"/>
      <c r="P141" s="73"/>
      <c r="Q141" s="161"/>
      <c r="R141" s="403"/>
      <c r="S141" s="404"/>
      <c r="T141" s="405"/>
      <c r="U141" s="215"/>
      <c r="V141" s="216"/>
      <c r="W141" s="284"/>
    </row>
    <row r="142" spans="1:24" s="98" customFormat="1" ht="20.100000000000001" customHeight="1" x14ac:dyDescent="0.3">
      <c r="A142" s="260"/>
      <c r="B142" s="3"/>
      <c r="C142" s="3"/>
      <c r="D142" s="3"/>
      <c r="E142" s="3"/>
      <c r="F142" s="3"/>
      <c r="G142" s="3"/>
      <c r="H142" s="119"/>
      <c r="I142" s="119"/>
      <c r="J142" s="69"/>
      <c r="K142" s="278"/>
      <c r="L142" s="97"/>
      <c r="M142" s="3"/>
      <c r="N142" s="63"/>
      <c r="O142" s="177"/>
      <c r="P142" s="73"/>
      <c r="Q142" s="161"/>
      <c r="R142" s="403"/>
      <c r="S142" s="404"/>
      <c r="T142" s="405"/>
      <c r="U142" s="215"/>
      <c r="V142" s="216"/>
      <c r="W142" s="284"/>
    </row>
    <row r="143" spans="1:24" s="98" customFormat="1" ht="20.100000000000001" customHeight="1" x14ac:dyDescent="0.3">
      <c r="A143" s="260" t="s">
        <v>96</v>
      </c>
      <c r="B143" s="3">
        <v>2008</v>
      </c>
      <c r="C143" s="3">
        <v>2009</v>
      </c>
      <c r="D143" s="101">
        <v>2010</v>
      </c>
      <c r="E143" s="421">
        <v>2011</v>
      </c>
      <c r="F143" s="182">
        <v>2012</v>
      </c>
      <c r="G143" s="101">
        <v>2013</v>
      </c>
      <c r="H143" s="119"/>
      <c r="I143" s="119"/>
      <c r="J143" s="69"/>
      <c r="K143" s="278"/>
      <c r="L143" s="97"/>
      <c r="M143" s="3"/>
      <c r="N143" s="63"/>
      <c r="O143" s="177"/>
      <c r="P143" s="73"/>
      <c r="Q143" s="161"/>
      <c r="R143" s="403"/>
      <c r="S143" s="404"/>
      <c r="T143" s="405"/>
      <c r="U143" s="215"/>
      <c r="V143" s="216"/>
      <c r="W143" s="284"/>
    </row>
    <row r="144" spans="1:24" s="98" customFormat="1" ht="20.100000000000001" customHeight="1" x14ac:dyDescent="0.3">
      <c r="A144" s="260" t="s">
        <v>98</v>
      </c>
      <c r="B144" s="3"/>
      <c r="C144" s="3"/>
      <c r="D144" s="3"/>
      <c r="E144" s="3"/>
      <c r="F144" s="3"/>
      <c r="G144" s="3"/>
      <c r="H144" s="119"/>
      <c r="I144" s="119"/>
      <c r="J144" s="69"/>
      <c r="K144" s="278"/>
      <c r="L144" s="97"/>
      <c r="M144" s="3"/>
      <c r="N144" s="63"/>
      <c r="O144" s="177"/>
      <c r="P144" s="73"/>
      <c r="Q144" s="161"/>
      <c r="R144" s="403"/>
      <c r="S144" s="404"/>
      <c r="T144" s="405"/>
      <c r="U144" s="215"/>
      <c r="V144" s="216"/>
      <c r="W144" s="284"/>
    </row>
    <row r="145" spans="1:23" s="98" customFormat="1" ht="20.100000000000001" customHeight="1" x14ac:dyDescent="0.3">
      <c r="A145" s="260" t="s">
        <v>97</v>
      </c>
      <c r="B145" s="3"/>
      <c r="C145" s="3"/>
      <c r="D145" s="101"/>
      <c r="E145" s="421"/>
      <c r="F145" s="182"/>
      <c r="G145" s="101"/>
      <c r="H145" s="119"/>
      <c r="I145" s="119"/>
      <c r="J145" s="69"/>
      <c r="K145" s="278"/>
      <c r="L145" s="97"/>
      <c r="M145" s="3"/>
      <c r="N145" s="63"/>
      <c r="O145" s="177"/>
      <c r="P145" s="73"/>
      <c r="Q145" s="161"/>
      <c r="R145" s="403"/>
      <c r="S145" s="404"/>
      <c r="T145" s="405"/>
      <c r="U145" s="215"/>
      <c r="V145" s="216"/>
      <c r="W145" s="284"/>
    </row>
    <row r="146" spans="1:23" s="98" customFormat="1" ht="20.100000000000001" customHeight="1" x14ac:dyDescent="0.3">
      <c r="A146" s="260"/>
      <c r="B146" s="3"/>
      <c r="C146" s="3"/>
      <c r="D146" s="101"/>
      <c r="E146" s="421"/>
      <c r="F146" s="182"/>
      <c r="G146" s="101"/>
      <c r="H146" s="119"/>
      <c r="I146" s="119"/>
      <c r="J146" s="69"/>
      <c r="K146" s="278"/>
      <c r="L146" s="97"/>
      <c r="M146" s="3"/>
      <c r="N146" s="63"/>
      <c r="O146" s="177"/>
      <c r="P146" s="73"/>
      <c r="Q146" s="161"/>
      <c r="R146" s="403"/>
      <c r="S146" s="404"/>
      <c r="T146" s="405"/>
      <c r="U146" s="215"/>
      <c r="V146" s="216"/>
      <c r="W146" s="284"/>
    </row>
    <row r="147" spans="1:23" s="98" customFormat="1" ht="20.100000000000001" customHeight="1" x14ac:dyDescent="0.3">
      <c r="A147" s="260"/>
      <c r="B147" s="3"/>
      <c r="C147" s="3"/>
      <c r="D147" s="101"/>
      <c r="E147" s="421"/>
      <c r="F147" s="182"/>
      <c r="G147" s="101"/>
      <c r="H147" s="119"/>
      <c r="I147" s="119"/>
      <c r="J147" s="69"/>
      <c r="K147" s="278"/>
      <c r="L147" s="97"/>
      <c r="M147" s="3"/>
      <c r="N147" s="63"/>
      <c r="O147" s="177"/>
      <c r="P147" s="73"/>
      <c r="Q147" s="161"/>
      <c r="R147" s="403"/>
      <c r="S147" s="404"/>
      <c r="T147" s="405"/>
      <c r="U147" s="215"/>
      <c r="V147" s="216"/>
      <c r="W147" s="284"/>
    </row>
    <row r="148" spans="1:23" s="98" customFormat="1" ht="20.100000000000001" customHeight="1" x14ac:dyDescent="0.3">
      <c r="A148" s="260"/>
      <c r="B148" s="3"/>
      <c r="C148" s="3"/>
      <c r="D148" s="101"/>
      <c r="E148" s="421"/>
      <c r="F148" s="182"/>
      <c r="G148" s="101"/>
      <c r="H148" s="119"/>
      <c r="I148" s="119"/>
      <c r="J148" s="69"/>
      <c r="K148" s="278"/>
      <c r="L148" s="97"/>
      <c r="M148" s="3"/>
      <c r="N148" s="63"/>
      <c r="O148" s="177"/>
      <c r="P148" s="73"/>
      <c r="Q148" s="161"/>
      <c r="R148" s="403"/>
      <c r="S148" s="404"/>
      <c r="T148" s="405"/>
      <c r="U148" s="215"/>
      <c r="V148" s="216"/>
      <c r="W148" s="284"/>
    </row>
    <row r="149" spans="1:23" s="98" customFormat="1" ht="20.100000000000001" customHeight="1" x14ac:dyDescent="0.3">
      <c r="A149" s="260"/>
      <c r="B149" s="3"/>
      <c r="C149" s="3"/>
      <c r="D149" s="101"/>
      <c r="E149" s="421"/>
      <c r="F149" s="182"/>
      <c r="G149" s="101"/>
      <c r="H149" s="119"/>
      <c r="I149" s="119"/>
      <c r="J149" s="69"/>
      <c r="K149" s="278"/>
      <c r="L149" s="97"/>
      <c r="M149" s="3"/>
      <c r="N149" s="63"/>
      <c r="O149" s="177"/>
      <c r="P149" s="73"/>
      <c r="Q149" s="161"/>
      <c r="R149" s="403"/>
      <c r="S149" s="404"/>
      <c r="T149" s="405"/>
      <c r="U149" s="215"/>
      <c r="V149" s="216"/>
      <c r="W149" s="284"/>
    </row>
    <row r="150" spans="1:23" s="98" customFormat="1" ht="20.100000000000001" customHeight="1" x14ac:dyDescent="0.3">
      <c r="A150" s="260"/>
      <c r="B150" s="3"/>
      <c r="C150" s="3"/>
      <c r="D150" s="101"/>
      <c r="E150" s="421"/>
      <c r="F150" s="182"/>
      <c r="G150" s="101"/>
      <c r="H150" s="119"/>
      <c r="I150" s="119"/>
      <c r="J150" s="69"/>
      <c r="K150" s="278"/>
      <c r="L150" s="97"/>
      <c r="M150" s="3"/>
      <c r="N150" s="63"/>
      <c r="O150" s="177"/>
      <c r="P150" s="73"/>
      <c r="Q150" s="161"/>
      <c r="R150" s="403"/>
      <c r="S150" s="404"/>
      <c r="T150" s="405"/>
      <c r="U150" s="215"/>
      <c r="V150" s="216"/>
      <c r="W150" s="284"/>
    </row>
    <row r="151" spans="1:23" s="98" customFormat="1" ht="20.100000000000001" customHeight="1" x14ac:dyDescent="0.3">
      <c r="A151" s="260"/>
      <c r="B151" s="3"/>
      <c r="C151" s="3"/>
      <c r="D151" s="101"/>
      <c r="E151" s="421"/>
      <c r="F151" s="182"/>
      <c r="G151" s="101"/>
      <c r="H151" s="119"/>
      <c r="I151" s="119"/>
      <c r="J151" s="69"/>
      <c r="K151" s="278"/>
      <c r="L151" s="97"/>
      <c r="M151" s="3"/>
      <c r="N151" s="63"/>
      <c r="O151" s="177"/>
      <c r="P151" s="73"/>
      <c r="Q151" s="161"/>
      <c r="R151" s="403"/>
      <c r="S151" s="404"/>
      <c r="T151" s="405"/>
      <c r="U151" s="215"/>
      <c r="V151" s="216"/>
      <c r="W151" s="284"/>
    </row>
    <row r="152" spans="1:23" s="98" customFormat="1" ht="20.100000000000001" customHeight="1" x14ac:dyDescent="0.3">
      <c r="A152" s="260"/>
      <c r="B152" s="3"/>
      <c r="C152" s="3"/>
      <c r="D152" s="101"/>
      <c r="E152" s="421"/>
      <c r="F152" s="182"/>
      <c r="G152" s="101"/>
      <c r="H152" s="119"/>
      <c r="I152" s="119"/>
      <c r="J152" s="69"/>
      <c r="K152" s="278"/>
      <c r="L152" s="97"/>
      <c r="M152" s="3"/>
      <c r="N152" s="63"/>
      <c r="O152" s="177"/>
      <c r="P152" s="73"/>
      <c r="Q152" s="161"/>
      <c r="R152" s="403"/>
      <c r="S152" s="404"/>
      <c r="T152" s="405"/>
      <c r="U152" s="215"/>
      <c r="V152" s="216"/>
      <c r="W152" s="284"/>
    </row>
    <row r="153" spans="1:23" s="98" customFormat="1" ht="20.100000000000001" customHeight="1" thickBot="1" x14ac:dyDescent="0.35">
      <c r="A153" s="97"/>
      <c r="B153" s="3"/>
      <c r="C153" s="3"/>
      <c r="D153" s="101"/>
      <c r="E153" s="421"/>
      <c r="F153" s="182"/>
      <c r="G153" s="101"/>
      <c r="H153" s="119"/>
      <c r="I153" s="119"/>
      <c r="J153" s="69"/>
      <c r="K153" s="278"/>
      <c r="L153" s="97"/>
      <c r="M153" s="3"/>
      <c r="N153" s="3"/>
      <c r="O153" s="204"/>
      <c r="P153" s="73"/>
      <c r="Q153" s="161"/>
      <c r="R153" s="230">
        <f>COUNTIF(R2:R132,"19,6")</f>
        <v>0</v>
      </c>
      <c r="S153" s="244">
        <v>0.19600000000000001</v>
      </c>
      <c r="T153" s="231" t="e">
        <f>R153/U139</f>
        <v>#DIV/0!</v>
      </c>
      <c r="U153" s="3"/>
      <c r="V153" s="3"/>
      <c r="W153" s="284"/>
    </row>
    <row r="154" spans="1:23" s="98" customFormat="1" ht="20.100000000000001" customHeight="1" x14ac:dyDescent="0.3">
      <c r="A154" s="97"/>
      <c r="B154" s="3"/>
      <c r="C154" s="3"/>
      <c r="D154" s="101"/>
      <c r="E154" s="421"/>
      <c r="F154" s="182"/>
      <c r="G154" s="101"/>
      <c r="H154" s="119"/>
      <c r="I154" s="119"/>
      <c r="J154" s="69"/>
      <c r="K154" s="278"/>
      <c r="L154" s="97"/>
      <c r="M154" s="3"/>
      <c r="N154" s="3"/>
      <c r="O154" s="204"/>
      <c r="P154" s="73"/>
      <c r="Q154" s="161"/>
      <c r="R154" s="56"/>
      <c r="S154" s="99"/>
      <c r="T154" s="102"/>
      <c r="U154" s="3"/>
      <c r="V154" s="3"/>
      <c r="W154" s="284"/>
    </row>
    <row r="155" spans="1:23" s="98" customFormat="1" ht="20.100000000000001" customHeight="1" thickBot="1" x14ac:dyDescent="0.35">
      <c r="A155" s="97"/>
      <c r="B155" s="3"/>
      <c r="C155" s="3"/>
      <c r="D155" s="101"/>
      <c r="E155" s="421"/>
      <c r="F155" s="182"/>
      <c r="G155" s="101"/>
      <c r="H155" s="119"/>
      <c r="I155" s="119"/>
      <c r="J155" s="69"/>
      <c r="K155" s="278"/>
      <c r="L155" s="97"/>
      <c r="M155" s="3"/>
      <c r="N155" s="3"/>
      <c r="O155" s="204"/>
      <c r="P155" s="73"/>
      <c r="Q155" s="161"/>
      <c r="R155" s="56"/>
      <c r="S155" s="99"/>
      <c r="T155" s="102"/>
      <c r="U155" s="3"/>
      <c r="V155" s="3"/>
      <c r="W155" s="284"/>
    </row>
    <row r="156" spans="1:23" ht="28.5" x14ac:dyDescent="0.3">
      <c r="A156" s="189" t="s">
        <v>92</v>
      </c>
      <c r="B156" s="15" t="s">
        <v>1</v>
      </c>
      <c r="C156" s="16"/>
      <c r="D156" s="178"/>
      <c r="E156" s="422"/>
      <c r="F156" s="17"/>
      <c r="G156" s="183" t="s">
        <v>92</v>
      </c>
      <c r="H156" s="184">
        <f>COUNTIF(G3:G135,"Typologie de logement plus adaptée")</f>
        <v>0</v>
      </c>
      <c r="I156" s="138"/>
      <c r="J156" s="12"/>
      <c r="M156" s="16"/>
      <c r="N156" s="16"/>
      <c r="O156" s="205"/>
      <c r="P156" s="148"/>
      <c r="Q156" s="120"/>
      <c r="R156" s="56"/>
      <c r="S156" s="99"/>
      <c r="T156" s="102"/>
      <c r="U156" s="2"/>
      <c r="V156" s="2"/>
    </row>
    <row r="157" spans="1:23" ht="20.100000000000001" customHeight="1" x14ac:dyDescent="0.3">
      <c r="A157" s="190" t="s">
        <v>93</v>
      </c>
      <c r="B157" s="15" t="s">
        <v>1</v>
      </c>
      <c r="C157" s="18" t="s">
        <v>1</v>
      </c>
      <c r="D157" s="178"/>
      <c r="E157" s="205"/>
      <c r="F157" s="19"/>
      <c r="G157" s="185" t="s">
        <v>93</v>
      </c>
      <c r="H157" s="186">
        <f>COUNTIF(G3:G135,"Résiliation suite à la prévisite")</f>
        <v>0</v>
      </c>
      <c r="I157" s="139"/>
      <c r="J157" s="12"/>
      <c r="M157" s="18" t="s">
        <v>1</v>
      </c>
      <c r="N157" s="18"/>
      <c r="O157" s="205"/>
      <c r="P157" s="148"/>
      <c r="Q157" s="120"/>
      <c r="R157" s="18"/>
      <c r="S157" s="18"/>
      <c r="T157" s="19" t="s">
        <v>1</v>
      </c>
      <c r="U157" s="2"/>
      <c r="V157" s="2"/>
    </row>
    <row r="158" spans="1:23" s="25" customFormat="1" ht="42.75" x14ac:dyDescent="0.3">
      <c r="A158" s="190" t="s">
        <v>94</v>
      </c>
      <c r="B158" s="23"/>
      <c r="C158" s="23" t="s">
        <v>1</v>
      </c>
      <c r="D158" s="178"/>
      <c r="E158" s="423"/>
      <c r="F158" s="24"/>
      <c r="G158" s="185" t="s">
        <v>94</v>
      </c>
      <c r="H158" s="186">
        <f>COUNTIF(G3:G135,"Le contrat de réservation ne respecte pas le contrat préliminaire (délai de livraison, équipement…)")</f>
        <v>0</v>
      </c>
      <c r="I158" s="121"/>
      <c r="J158" s="70"/>
      <c r="K158" s="279"/>
      <c r="L158" s="27"/>
      <c r="M158" s="23" t="s">
        <v>1</v>
      </c>
      <c r="N158" s="23"/>
      <c r="O158" s="206"/>
      <c r="P158" s="149"/>
      <c r="Q158" s="162"/>
      <c r="R158" s="23"/>
      <c r="S158" s="23"/>
      <c r="T158" s="58" t="s">
        <v>1</v>
      </c>
      <c r="U158" s="26"/>
      <c r="V158" s="26"/>
      <c r="W158" s="285"/>
    </row>
    <row r="159" spans="1:23" s="25" customFormat="1" ht="20.100000000000001" customHeight="1" x14ac:dyDescent="0.3">
      <c r="A159" s="190" t="s">
        <v>74</v>
      </c>
      <c r="B159" s="23"/>
      <c r="C159" s="23"/>
      <c r="D159" s="178"/>
      <c r="E159" s="423"/>
      <c r="F159" s="24"/>
      <c r="G159" s="185" t="s">
        <v>74</v>
      </c>
      <c r="H159" s="186">
        <f>COUNTIF(G3:G133,"Isécurité dans la résidence")</f>
        <v>0</v>
      </c>
      <c r="I159" s="121"/>
      <c r="J159" s="70"/>
      <c r="K159" s="280"/>
      <c r="M159" s="23"/>
      <c r="N159" s="23"/>
      <c r="O159" s="206"/>
      <c r="P159" s="149"/>
      <c r="Q159" s="162"/>
      <c r="R159" s="23"/>
      <c r="S159" s="23"/>
      <c r="T159" s="58" t="s">
        <v>1</v>
      </c>
      <c r="U159" s="26"/>
      <c r="V159" s="26"/>
      <c r="W159" s="286"/>
    </row>
    <row r="160" spans="1:23" s="25" customFormat="1" ht="20.100000000000001" customHeight="1" x14ac:dyDescent="0.3">
      <c r="A160" s="190" t="s">
        <v>78</v>
      </c>
      <c r="B160" s="28"/>
      <c r="C160" s="26" t="s">
        <v>1</v>
      </c>
      <c r="D160" s="178"/>
      <c r="E160" s="206"/>
      <c r="F160" s="26"/>
      <c r="G160" s="185" t="s">
        <v>78</v>
      </c>
      <c r="H160" s="186">
        <f>COUNTIF(G3:G135,"nuisances sonores")</f>
        <v>0</v>
      </c>
      <c r="I160" s="122"/>
      <c r="J160" s="70"/>
      <c r="K160" s="280"/>
      <c r="M160" s="26" t="s">
        <v>1</v>
      </c>
      <c r="N160" s="26"/>
      <c r="O160" s="206"/>
      <c r="P160" s="149"/>
      <c r="Q160" s="162"/>
      <c r="R160" s="26"/>
      <c r="S160" s="26"/>
      <c r="T160" s="18"/>
      <c r="U160" s="26"/>
      <c r="V160" s="26"/>
      <c r="W160" s="286"/>
    </row>
    <row r="161" spans="1:23" s="25" customFormat="1" ht="20.100000000000001" customHeight="1" x14ac:dyDescent="0.3">
      <c r="A161" s="191" t="s">
        <v>91</v>
      </c>
      <c r="B161" s="26"/>
      <c r="C161" s="15"/>
      <c r="D161" s="179"/>
      <c r="E161" s="422"/>
      <c r="F161" s="16"/>
      <c r="G161" s="187" t="s">
        <v>91</v>
      </c>
      <c r="H161" s="186">
        <f>COUNTIF(G3:G135,"Divorce ou séparation")</f>
        <v>0</v>
      </c>
      <c r="I161" s="138"/>
      <c r="J161" s="70"/>
      <c r="K161" s="280"/>
      <c r="L161" s="27"/>
      <c r="M161" s="15"/>
      <c r="N161" s="15"/>
      <c r="O161" s="207"/>
      <c r="P161" s="150"/>
      <c r="Q161" s="120"/>
      <c r="R161" s="15"/>
      <c r="S161" s="15"/>
      <c r="T161" s="18"/>
      <c r="U161" s="26"/>
      <c r="V161" s="26"/>
      <c r="W161" s="286"/>
    </row>
    <row r="162" spans="1:23" ht="20.100000000000001" customHeight="1" x14ac:dyDescent="0.3">
      <c r="A162" s="191" t="s">
        <v>70</v>
      </c>
      <c r="G162" s="187" t="s">
        <v>70</v>
      </c>
      <c r="H162" s="186">
        <f>COUNTIF(G3:G135,"Changement situation financière")</f>
        <v>0</v>
      </c>
    </row>
    <row r="163" spans="1:23" ht="20.100000000000001" customHeight="1" x14ac:dyDescent="0.3">
      <c r="A163" s="191" t="s">
        <v>73</v>
      </c>
      <c r="G163" s="187" t="s">
        <v>73</v>
      </c>
      <c r="H163" s="186">
        <f>COUNTIF(G3:G135,"Ne peut plus payer la redevance")</f>
        <v>0</v>
      </c>
    </row>
    <row r="164" spans="1:23" ht="20.100000000000001" customHeight="1" x14ac:dyDescent="0.3">
      <c r="A164" s="190" t="s">
        <v>75</v>
      </c>
      <c r="G164" s="185" t="s">
        <v>75</v>
      </c>
      <c r="H164" s="186">
        <f>COUNTIF(G3:G135,"Licenciement")</f>
        <v>0</v>
      </c>
    </row>
    <row r="165" spans="1:23" ht="20.100000000000001" customHeight="1" x14ac:dyDescent="0.3">
      <c r="A165" s="191" t="s">
        <v>71</v>
      </c>
      <c r="G165" s="187" t="s">
        <v>71</v>
      </c>
      <c r="H165" s="186">
        <f>COUNTIF(G3:G135,"Refus de crédit pour LO")</f>
        <v>0</v>
      </c>
    </row>
    <row r="166" spans="1:23" ht="20.100000000000001" customHeight="1" x14ac:dyDescent="0.3">
      <c r="A166" s="191" t="s">
        <v>72</v>
      </c>
      <c r="G166" s="187" t="s">
        <v>72</v>
      </c>
      <c r="H166" s="186">
        <f>COUNTIF(G3:G135,"Mutation")</f>
        <v>0</v>
      </c>
    </row>
    <row r="167" spans="1:23" ht="20.100000000000001" customHeight="1" x14ac:dyDescent="0.3">
      <c r="A167" s="190" t="s">
        <v>76</v>
      </c>
      <c r="G167" s="185" t="s">
        <v>76</v>
      </c>
      <c r="H167" s="186">
        <f>COUNTIF(G3:G135,"Problème de santé")</f>
        <v>0</v>
      </c>
    </row>
    <row r="168" spans="1:23" ht="33" customHeight="1" x14ac:dyDescent="0.3">
      <c r="A168" s="191" t="s">
        <v>81</v>
      </c>
      <c r="G168" s="187" t="s">
        <v>81</v>
      </c>
      <c r="H168" s="186">
        <f>COUNTIF(G3:G135,"Ne souhaite plus acquérir - pas d'autre motif")</f>
        <v>0</v>
      </c>
    </row>
    <row r="169" spans="1:23" ht="20.100000000000001" customHeight="1" x14ac:dyDescent="0.3">
      <c r="G169" s="185"/>
      <c r="H169" s="186"/>
    </row>
    <row r="170" spans="1:23" ht="20.100000000000001" customHeight="1" thickBot="1" x14ac:dyDescent="0.35">
      <c r="G170" s="240"/>
      <c r="H170" s="188">
        <f>SUM(H156:H168)</f>
        <v>0</v>
      </c>
    </row>
    <row r="176" spans="1:23" x14ac:dyDescent="0.3">
      <c r="G176" s="241"/>
    </row>
    <row r="177" spans="7:7" x14ac:dyDescent="0.3">
      <c r="G177" s="241"/>
    </row>
    <row r="178" spans="7:7" x14ac:dyDescent="0.3">
      <c r="G178" s="241"/>
    </row>
    <row r="179" spans="7:7" x14ac:dyDescent="0.3">
      <c r="G179" s="241"/>
    </row>
    <row r="180" spans="7:7" x14ac:dyDescent="0.3">
      <c r="G180" s="241"/>
    </row>
    <row r="181" spans="7:7" x14ac:dyDescent="0.3">
      <c r="G181" s="241"/>
    </row>
    <row r="182" spans="7:7" x14ac:dyDescent="0.3">
      <c r="G182" s="241"/>
    </row>
    <row r="183" spans="7:7" x14ac:dyDescent="0.3">
      <c r="G183" s="241"/>
    </row>
    <row r="184" spans="7:7" x14ac:dyDescent="0.3">
      <c r="G184" s="241"/>
    </row>
    <row r="185" spans="7:7" x14ac:dyDescent="0.3">
      <c r="G185" s="241"/>
    </row>
    <row r="186" spans="7:7" x14ac:dyDescent="0.3">
      <c r="G186" s="165"/>
    </row>
    <row r="187" spans="7:7" x14ac:dyDescent="0.3">
      <c r="G187" s="241"/>
    </row>
    <row r="188" spans="7:7" x14ac:dyDescent="0.3">
      <c r="G188" s="241"/>
    </row>
    <row r="189" spans="7:7" x14ac:dyDescent="0.3">
      <c r="G189" s="241"/>
    </row>
  </sheetData>
  <dataConsolidate/>
  <mergeCells count="99">
    <mergeCell ref="A1:K1"/>
    <mergeCell ref="M1:W1"/>
    <mergeCell ref="U12:U15"/>
    <mergeCell ref="W102:W111"/>
    <mergeCell ref="U102:U111"/>
    <mergeCell ref="W85:W90"/>
    <mergeCell ref="U85:U89"/>
    <mergeCell ref="K85:K89"/>
    <mergeCell ref="J79:J83"/>
    <mergeCell ref="J85:J89"/>
    <mergeCell ref="V92:V101"/>
    <mergeCell ref="W92:W101"/>
    <mergeCell ref="L92:L101"/>
    <mergeCell ref="U92:U101"/>
    <mergeCell ref="W130:W132"/>
    <mergeCell ref="U130:U132"/>
    <mergeCell ref="U3:U6"/>
    <mergeCell ref="U113:U116"/>
    <mergeCell ref="W113:W116"/>
    <mergeCell ref="W63:W72"/>
    <mergeCell ref="U63:U72"/>
    <mergeCell ref="W37:W61"/>
    <mergeCell ref="U37:U61"/>
    <mergeCell ref="W118:W124"/>
    <mergeCell ref="U126:U128"/>
    <mergeCell ref="V126:V128"/>
    <mergeCell ref="W126:W128"/>
    <mergeCell ref="U118:U124"/>
    <mergeCell ref="V118:V124"/>
    <mergeCell ref="K130:K132"/>
    <mergeCell ref="J130:J132"/>
    <mergeCell ref="K118:K124"/>
    <mergeCell ref="J118:J124"/>
    <mergeCell ref="K113:K116"/>
    <mergeCell ref="J126:J128"/>
    <mergeCell ref="K126:K128"/>
    <mergeCell ref="J74:J77"/>
    <mergeCell ref="L85:L90"/>
    <mergeCell ref="L102:L112"/>
    <mergeCell ref="J102:J111"/>
    <mergeCell ref="J92:J101"/>
    <mergeCell ref="K92:K101"/>
    <mergeCell ref="L126:L129"/>
    <mergeCell ref="K79:K83"/>
    <mergeCell ref="K74:K77"/>
    <mergeCell ref="K12:K15"/>
    <mergeCell ref="J18:J21"/>
    <mergeCell ref="J12:J15"/>
    <mergeCell ref="K63:K72"/>
    <mergeCell ref="J63:J72"/>
    <mergeCell ref="K37:K61"/>
    <mergeCell ref="J37:J61"/>
    <mergeCell ref="J3:J6"/>
    <mergeCell ref="J10:J11"/>
    <mergeCell ref="K3:K6"/>
    <mergeCell ref="J8:J9"/>
    <mergeCell ref="K8:K11"/>
    <mergeCell ref="B122:B123"/>
    <mergeCell ref="C122:C123"/>
    <mergeCell ref="M122:M123"/>
    <mergeCell ref="M105:M106"/>
    <mergeCell ref="B105:B106"/>
    <mergeCell ref="C105:C106"/>
    <mergeCell ref="L118:L125"/>
    <mergeCell ref="K102:K111"/>
    <mergeCell ref="L113:L117"/>
    <mergeCell ref="J113:J116"/>
    <mergeCell ref="W79:W83"/>
    <mergeCell ref="L130:L133"/>
    <mergeCell ref="V3:V6"/>
    <mergeCell ref="V12:V15"/>
    <mergeCell ref="V37:V61"/>
    <mergeCell ref="V63:V72"/>
    <mergeCell ref="L3:L7"/>
    <mergeCell ref="L63:L73"/>
    <mergeCell ref="L74:L78"/>
    <mergeCell ref="L79:L84"/>
    <mergeCell ref="V130:V132"/>
    <mergeCell ref="U79:U83"/>
    <mergeCell ref="W74:W77"/>
    <mergeCell ref="U74:U77"/>
    <mergeCell ref="L37:L62"/>
    <mergeCell ref="L12:L17"/>
    <mergeCell ref="V74:V77"/>
    <mergeCell ref="V79:V83"/>
    <mergeCell ref="V85:V89"/>
    <mergeCell ref="V102:V111"/>
    <mergeCell ref="V113:V116"/>
    <mergeCell ref="W3:W7"/>
    <mergeCell ref="W12:W16"/>
    <mergeCell ref="K18:K21"/>
    <mergeCell ref="L18:L24"/>
    <mergeCell ref="U18:U21"/>
    <mergeCell ref="V18:V21"/>
    <mergeCell ref="W18:W21"/>
    <mergeCell ref="L8:L11"/>
    <mergeCell ref="U8:U11"/>
    <mergeCell ref="V8:V11"/>
    <mergeCell ref="W8:W11"/>
  </mergeCells>
  <conditionalFormatting sqref="W3">
    <cfRule type="colorScale" priority="1">
      <colorScale>
        <cfvo type="min"/>
        <cfvo type="max"/>
        <color theme="0"/>
        <color theme="0"/>
      </colorScale>
    </cfRule>
  </conditionalFormatting>
  <printOptions horizontalCentered="1"/>
  <pageMargins left="7.874015748031496E-2" right="7.874015748031496E-2" top="0.23622047244094491" bottom="0.23622047244094491" header="0.31496062992125984" footer="0.23622047244094491"/>
  <pageSetup paperSize="8" scale="35" orientation="landscape" r:id="rId1"/>
  <headerFooter alignWithMargins="0">
    <oddFooter>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3"/>
  <sheetViews>
    <sheetView tabSelected="1" workbookViewId="0">
      <selection activeCell="H27" sqref="H27"/>
    </sheetView>
  </sheetViews>
  <sheetFormatPr baseColWidth="10" defaultRowHeight="12.75" x14ac:dyDescent="0.2"/>
  <cols>
    <col min="1" max="1" width="33.140625" customWidth="1"/>
    <col min="2" max="2" width="24" customWidth="1"/>
    <col min="3" max="3" width="7.28515625" bestFit="1" customWidth="1"/>
    <col min="4" max="4" width="7.28515625" customWidth="1"/>
    <col min="5" max="7" width="6.28515625" customWidth="1"/>
    <col min="8" max="8" width="13.140625" bestFit="1" customWidth="1"/>
    <col min="9" max="9" width="6.7109375" bestFit="1" customWidth="1"/>
    <col min="10" max="51" width="10.140625" customWidth="1"/>
    <col min="52" max="52" width="6" customWidth="1"/>
    <col min="53" max="53" width="13.140625" customWidth="1"/>
    <col min="54" max="54" width="13.140625" bestFit="1" customWidth="1"/>
  </cols>
  <sheetData>
    <row r="2" spans="1:8" x14ac:dyDescent="0.2">
      <c r="A2" s="453" t="s">
        <v>105</v>
      </c>
      <c r="B2" s="453" t="s">
        <v>106</v>
      </c>
    </row>
    <row r="3" spans="1:8" x14ac:dyDescent="0.2">
      <c r="A3" s="453" t="s">
        <v>102</v>
      </c>
      <c r="B3" t="s">
        <v>9</v>
      </c>
      <c r="C3" t="s">
        <v>58</v>
      </c>
      <c r="D3" t="s">
        <v>55</v>
      </c>
      <c r="E3" t="s">
        <v>56</v>
      </c>
      <c r="F3" t="s">
        <v>59</v>
      </c>
      <c r="G3" t="s">
        <v>103</v>
      </c>
      <c r="H3" t="s">
        <v>104</v>
      </c>
    </row>
    <row r="4" spans="1:8" x14ac:dyDescent="0.2">
      <c r="A4" s="454" t="s">
        <v>107</v>
      </c>
      <c r="B4" s="455"/>
      <c r="C4" s="455">
        <v>1</v>
      </c>
      <c r="D4" s="455">
        <v>1</v>
      </c>
      <c r="E4" s="455"/>
      <c r="F4" s="455"/>
      <c r="G4" s="455"/>
      <c r="H4" s="455">
        <v>2</v>
      </c>
    </row>
    <row r="5" spans="1:8" x14ac:dyDescent="0.2">
      <c r="A5" s="454" t="s">
        <v>108</v>
      </c>
      <c r="B5" s="455">
        <v>1</v>
      </c>
      <c r="C5" s="455">
        <v>1</v>
      </c>
      <c r="D5" s="455"/>
      <c r="E5" s="455"/>
      <c r="F5" s="455"/>
      <c r="G5" s="455"/>
      <c r="H5" s="455">
        <v>2</v>
      </c>
    </row>
    <row r="6" spans="1:8" x14ac:dyDescent="0.2">
      <c r="A6" s="454" t="s">
        <v>109</v>
      </c>
      <c r="B6" s="455">
        <v>2</v>
      </c>
      <c r="C6" s="455"/>
      <c r="D6" s="455">
        <v>1</v>
      </c>
      <c r="E6" s="455">
        <v>2</v>
      </c>
      <c r="F6" s="455"/>
      <c r="G6" s="455">
        <v>1</v>
      </c>
      <c r="H6" s="455">
        <v>6</v>
      </c>
    </row>
    <row r="7" spans="1:8" x14ac:dyDescent="0.2">
      <c r="A7" s="454" t="s">
        <v>110</v>
      </c>
      <c r="B7" s="455">
        <v>1</v>
      </c>
      <c r="C7" s="455"/>
      <c r="D7" s="455">
        <v>2</v>
      </c>
      <c r="E7" s="455">
        <v>1</v>
      </c>
      <c r="F7" s="455"/>
      <c r="G7" s="455">
        <v>1</v>
      </c>
      <c r="H7" s="455">
        <v>5</v>
      </c>
    </row>
    <row r="8" spans="1:8" x14ac:dyDescent="0.2">
      <c r="A8" s="454" t="s">
        <v>111</v>
      </c>
      <c r="B8" s="455">
        <v>8</v>
      </c>
      <c r="C8" s="455">
        <v>8</v>
      </c>
      <c r="D8" s="455">
        <v>12</v>
      </c>
      <c r="E8" s="455">
        <v>1</v>
      </c>
      <c r="F8" s="455"/>
      <c r="G8" s="455"/>
      <c r="H8" s="455">
        <v>29</v>
      </c>
    </row>
    <row r="9" spans="1:8" x14ac:dyDescent="0.2">
      <c r="A9" s="454" t="s">
        <v>112</v>
      </c>
      <c r="B9" s="455">
        <v>2</v>
      </c>
      <c r="C9" s="455">
        <v>3</v>
      </c>
      <c r="D9" s="455">
        <v>5</v>
      </c>
      <c r="E9" s="455"/>
      <c r="F9" s="455">
        <v>2</v>
      </c>
      <c r="G9" s="455"/>
      <c r="H9" s="455">
        <v>12</v>
      </c>
    </row>
    <row r="10" spans="1:8" x14ac:dyDescent="0.2">
      <c r="A10" s="454" t="s">
        <v>104</v>
      </c>
      <c r="B10" s="455">
        <v>14</v>
      </c>
      <c r="C10" s="455">
        <v>13</v>
      </c>
      <c r="D10" s="455">
        <v>21</v>
      </c>
      <c r="E10" s="455">
        <v>4</v>
      </c>
      <c r="F10" s="455">
        <v>2</v>
      </c>
      <c r="G10" s="455">
        <v>2</v>
      </c>
      <c r="H10" s="455">
        <v>56</v>
      </c>
    </row>
    <row r="15" spans="1:8" x14ac:dyDescent="0.2">
      <c r="A15" s="453" t="s">
        <v>105</v>
      </c>
      <c r="B15" s="453" t="s">
        <v>106</v>
      </c>
    </row>
    <row r="16" spans="1:8" x14ac:dyDescent="0.2">
      <c r="A16" s="453" t="s">
        <v>102</v>
      </c>
      <c r="B16" t="s">
        <v>9</v>
      </c>
      <c r="C16" t="s">
        <v>58</v>
      </c>
      <c r="D16" t="s">
        <v>55</v>
      </c>
      <c r="E16" t="s">
        <v>56</v>
      </c>
      <c r="F16" t="s">
        <v>59</v>
      </c>
      <c r="G16" t="s">
        <v>103</v>
      </c>
      <c r="H16" t="s">
        <v>104</v>
      </c>
    </row>
    <row r="17" spans="1:8" x14ac:dyDescent="0.2">
      <c r="A17" s="454" t="s">
        <v>107</v>
      </c>
      <c r="B17" s="456">
        <v>0</v>
      </c>
      <c r="C17" s="456">
        <v>1.7857142857142856E-2</v>
      </c>
      <c r="D17" s="456">
        <v>1.7857142857142856E-2</v>
      </c>
      <c r="E17" s="456">
        <v>0</v>
      </c>
      <c r="F17" s="456">
        <v>0</v>
      </c>
      <c r="G17" s="456">
        <v>0</v>
      </c>
      <c r="H17" s="456">
        <v>3.5714285714285712E-2</v>
      </c>
    </row>
    <row r="18" spans="1:8" x14ac:dyDescent="0.2">
      <c r="A18" s="454" t="s">
        <v>108</v>
      </c>
      <c r="B18" s="456">
        <v>1.7857142857142856E-2</v>
      </c>
      <c r="C18" s="456">
        <v>1.7857142857142856E-2</v>
      </c>
      <c r="D18" s="456">
        <v>0</v>
      </c>
      <c r="E18" s="456">
        <v>0</v>
      </c>
      <c r="F18" s="456">
        <v>0</v>
      </c>
      <c r="G18" s="456">
        <v>0</v>
      </c>
      <c r="H18" s="456">
        <v>3.5714285714285712E-2</v>
      </c>
    </row>
    <row r="19" spans="1:8" x14ac:dyDescent="0.2">
      <c r="A19" s="454" t="s">
        <v>109</v>
      </c>
      <c r="B19" s="456">
        <v>3.5714285714285712E-2</v>
      </c>
      <c r="C19" s="456">
        <v>0</v>
      </c>
      <c r="D19" s="456">
        <v>1.7857142857142856E-2</v>
      </c>
      <c r="E19" s="456">
        <v>3.5714285714285712E-2</v>
      </c>
      <c r="F19" s="456">
        <v>0</v>
      </c>
      <c r="G19" s="456">
        <v>1.7857142857142856E-2</v>
      </c>
      <c r="H19" s="456">
        <v>0.10714285714285714</v>
      </c>
    </row>
    <row r="20" spans="1:8" x14ac:dyDescent="0.2">
      <c r="A20" s="454" t="s">
        <v>110</v>
      </c>
      <c r="B20" s="456">
        <v>1.7857142857142856E-2</v>
      </c>
      <c r="C20" s="456">
        <v>0</v>
      </c>
      <c r="D20" s="456">
        <v>3.5714285714285712E-2</v>
      </c>
      <c r="E20" s="456">
        <v>1.7857142857142856E-2</v>
      </c>
      <c r="F20" s="456">
        <v>0</v>
      </c>
      <c r="G20" s="456">
        <v>1.7857142857142856E-2</v>
      </c>
      <c r="H20" s="456">
        <v>8.9285714285714288E-2</v>
      </c>
    </row>
    <row r="21" spans="1:8" x14ac:dyDescent="0.2">
      <c r="A21" s="454" t="s">
        <v>111</v>
      </c>
      <c r="B21" s="456">
        <v>0.14285714285714285</v>
      </c>
      <c r="C21" s="456">
        <v>0.14285714285714285</v>
      </c>
      <c r="D21" s="456">
        <v>0.21428571428571427</v>
      </c>
      <c r="E21" s="456">
        <v>1.7857142857142856E-2</v>
      </c>
      <c r="F21" s="456">
        <v>0</v>
      </c>
      <c r="G21" s="456">
        <v>0</v>
      </c>
      <c r="H21" s="456">
        <v>0.5178571428571429</v>
      </c>
    </row>
    <row r="22" spans="1:8" x14ac:dyDescent="0.2">
      <c r="A22" s="454" t="s">
        <v>112</v>
      </c>
      <c r="B22" s="456">
        <v>3.5714285714285712E-2</v>
      </c>
      <c r="C22" s="456">
        <v>5.3571428571428568E-2</v>
      </c>
      <c r="D22" s="456">
        <v>8.9285714285714288E-2</v>
      </c>
      <c r="E22" s="456">
        <v>0</v>
      </c>
      <c r="F22" s="456">
        <v>3.5714285714285712E-2</v>
      </c>
      <c r="G22" s="456">
        <v>0</v>
      </c>
      <c r="H22" s="456">
        <v>0.21428571428571427</v>
      </c>
    </row>
    <row r="23" spans="1:8" x14ac:dyDescent="0.2">
      <c r="A23" s="454" t="s">
        <v>104</v>
      </c>
      <c r="B23" s="456">
        <v>0.25</v>
      </c>
      <c r="C23" s="456">
        <v>0.23214285714285715</v>
      </c>
      <c r="D23" s="456">
        <v>0.375</v>
      </c>
      <c r="E23" s="456">
        <v>7.1428571428571425E-2</v>
      </c>
      <c r="F23" s="456">
        <v>3.5714285714285712E-2</v>
      </c>
      <c r="G23" s="456">
        <v>3.5714285714285712E-2</v>
      </c>
      <c r="H23" s="456">
        <v>1</v>
      </c>
    </row>
  </sheetData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LongProperties xmlns="http://schemas.microsoft.com/office/2006/metadata/longPropertie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99F8AB8DFE7A4582F9C13BAFFAE165" ma:contentTypeVersion="2" ma:contentTypeDescription="Crée un document." ma:contentTypeScope="" ma:versionID="8c80a36e57305937c3e6d53e4a830c4a">
  <xsd:schema xmlns:xsd="http://www.w3.org/2001/XMLSchema" xmlns:xs="http://www.w3.org/2001/XMLSchema" xmlns:p="http://schemas.microsoft.com/office/2006/metadata/properties" xmlns:ns2="223fd738-8904-494a-a24b-df51f0e47411" targetNamespace="http://schemas.microsoft.com/office/2006/metadata/properties" ma:root="true" ma:fieldsID="8710840dd4ab26f4032efe982b8316ff" ns2:_="">
    <xsd:import namespace="223fd738-8904-494a-a24b-df51f0e47411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3fd738-8904-494a-a24b-df51f0e47411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A28CB84B-C708-4995-843E-4F22B6EBCA8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7F8D318-15AB-4F5D-9918-58A2EDF07FCC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B11172F1-9B29-4A26-8B79-2776DDEEB78D}">
  <ds:schemaRefs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schemas.microsoft.com/office/2006/documentManagement/types"/>
    <ds:schemaRef ds:uri="223fd738-8904-494a-a24b-df51f0e47411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59876CFB-9368-4CE5-BC13-F4237146F0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3fd738-8904-494a-a24b-df51f0e4741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8F80945F-87C2-4A7D-8644-A585CEEDA0BA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ETAT RESIL et REVENTE</vt:lpstr>
      <vt:lpstr>Feuil1</vt:lpstr>
      <vt:lpstr>Champ</vt:lpstr>
      <vt:lpstr>'ETAT RESIL et REVENTE'!Zone_d_impression</vt:lpstr>
    </vt:vector>
  </TitlesOfParts>
  <Company>OPAC 94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RADENAC</dc:creator>
  <cp:lastModifiedBy>Jean-Eric</cp:lastModifiedBy>
  <cp:lastPrinted>2013-09-06T08:41:32Z</cp:lastPrinted>
  <dcterms:created xsi:type="dcterms:W3CDTF">2011-01-04T07:30:30Z</dcterms:created>
  <dcterms:modified xsi:type="dcterms:W3CDTF">2013-09-25T07:23:00Z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dlc_DocId">
    <vt:lpwstr>CFXXCFYUKPQ2-3-19832</vt:lpwstr>
  </property>
  <property fmtid="{D5CDD505-2E9C-101B-9397-08002B2CF9AE}" pid="3" name="_dlc_DocIdItemGuid">
    <vt:lpwstr>006b0a05-6d7a-48a2-9966-ac0455a5f7fc</vt:lpwstr>
  </property>
  <property fmtid="{D5CDD505-2E9C-101B-9397-08002B2CF9AE}" pid="4" name="_dlc_DocIdUrl">
    <vt:lpwstr>http://spix:1010/sites/Expansiel2/_layouts/DocIdRedir.aspx?ID=CFXXCFYUKPQ2-3-19832, CFXXCFYUKPQ2-3-19832</vt:lpwstr>
  </property>
  <property fmtid="{D5CDD505-2E9C-101B-9397-08002B2CF9AE}" pid="5" name="ContentTypeId">
    <vt:lpwstr>0x0101007B99F8AB8DFE7A4582F9C13BAFFAE165</vt:lpwstr>
  </property>
</Properties>
</file>