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40" windowHeight="12240"/>
  </bookViews>
  <sheets>
    <sheet name="choisir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15" i="1" l="1"/>
  <c r="C28" i="1"/>
  <c r="C30" i="1"/>
  <c r="C32" i="1"/>
  <c r="C31" i="1"/>
  <c r="C33" i="1"/>
  <c r="C29" i="1"/>
  <c r="B29" i="1" l="1"/>
  <c r="B30" i="1"/>
  <c r="B31" i="1"/>
  <c r="B32" i="1"/>
  <c r="B33" i="1"/>
  <c r="B28" i="1"/>
  <c r="C16" i="1"/>
  <c r="D16" i="1"/>
  <c r="E16" i="1" s="1"/>
  <c r="F16" i="1" s="1"/>
  <c r="D25" i="1"/>
  <c r="D24" i="1"/>
  <c r="D23" i="1"/>
  <c r="D22" i="1"/>
  <c r="D21" i="1"/>
  <c r="D20" i="1"/>
  <c r="D19" i="1"/>
  <c r="D18" i="1"/>
  <c r="D17" i="1"/>
  <c r="C25" i="1"/>
  <c r="C24" i="1"/>
  <c r="E24" i="1" s="1"/>
  <c r="C23" i="1"/>
  <c r="C22" i="1"/>
  <c r="E22" i="1" s="1"/>
  <c r="C21" i="1"/>
  <c r="C20" i="1"/>
  <c r="E20" i="1" s="1"/>
  <c r="C19" i="1"/>
  <c r="C18" i="1"/>
  <c r="E18" i="1" s="1"/>
  <c r="C17" i="1"/>
  <c r="C15" i="1"/>
  <c r="E15" i="1" s="1"/>
  <c r="C7" i="1"/>
  <c r="C8" i="1"/>
  <c r="C9" i="1"/>
  <c r="C10" i="1"/>
  <c r="C11" i="1"/>
  <c r="C6" i="1"/>
  <c r="D28" i="1" l="1"/>
  <c r="G16" i="1"/>
  <c r="D33" i="1"/>
  <c r="D31" i="1"/>
  <c r="D29" i="1"/>
  <c r="D32" i="1"/>
  <c r="D30" i="1"/>
  <c r="E17" i="1"/>
  <c r="F17" i="1" s="1"/>
  <c r="E19" i="1"/>
  <c r="E21" i="1"/>
  <c r="E23" i="1"/>
  <c r="E25" i="1"/>
  <c r="F18" i="1"/>
  <c r="F20" i="1"/>
  <c r="G19" i="1" l="1"/>
  <c r="F19" i="1"/>
  <c r="G17" i="1"/>
  <c r="G24" i="1" l="1"/>
  <c r="F24" i="1"/>
  <c r="G25" i="1"/>
  <c r="F25" i="1"/>
  <c r="G20" i="1"/>
  <c r="F15" i="1"/>
  <c r="D11" i="1"/>
  <c r="D10" i="1"/>
  <c r="D9" i="1"/>
  <c r="D8" i="1"/>
  <c r="D7" i="1"/>
  <c r="G7" i="1" s="1"/>
  <c r="D6" i="1"/>
  <c r="G6" i="1" s="1"/>
  <c r="G15" i="1" l="1"/>
  <c r="G21" i="1"/>
  <c r="G23" i="1"/>
  <c r="F23" i="1"/>
  <c r="G18" i="1"/>
  <c r="F21" i="1"/>
  <c r="H6" i="1"/>
  <c r="E6" i="1"/>
  <c r="F6" i="1" s="1"/>
  <c r="H7" i="1"/>
  <c r="E7" i="1"/>
  <c r="F7" i="1" s="1"/>
  <c r="G22" i="1" l="1"/>
  <c r="F22" i="1"/>
</calcChain>
</file>

<file path=xl/comments1.xml><?xml version="1.0" encoding="utf-8"?>
<comments xmlns="http://schemas.openxmlformats.org/spreadsheetml/2006/main">
  <authors>
    <author>.</author>
  </authors>
  <commentList>
    <comment ref="P5" authorId="0">
      <text>
        <r>
          <rPr>
            <sz val="12"/>
            <color indexed="81"/>
            <rFont val="Arial"/>
            <family val="2"/>
          </rPr>
          <t xml:space="preserve">Application du taux à partir de
8.95 euros / 0.48 % 
soit 1 864.583 euros 
sauf erreur de ma part
</t>
        </r>
        <r>
          <rPr>
            <i/>
            <sz val="12"/>
            <color indexed="81"/>
            <rFont val="Arial"/>
            <family val="2"/>
          </rPr>
          <t>Solution dans les formules ?</t>
        </r>
      </text>
    </comment>
  </commentList>
</comments>
</file>

<file path=xl/sharedStrings.xml><?xml version="1.0" encoding="utf-8"?>
<sst xmlns="http://schemas.openxmlformats.org/spreadsheetml/2006/main" count="48" uniqueCount="39">
  <si>
    <t>Zone de calculs</t>
  </si>
  <si>
    <t>Paramètres divers</t>
  </si>
  <si>
    <t>Csions sur transaction</t>
  </si>
  <si>
    <t>minimum</t>
  </si>
  <si>
    <t>Rappel montant</t>
  </si>
  <si>
    <t>Fisc</t>
  </si>
  <si>
    <t>Csions</t>
  </si>
  <si>
    <t>Total</t>
  </si>
  <si>
    <t>Csions…..</t>
  </si>
  <si>
    <t>entre 0 et 1 000</t>
  </si>
  <si>
    <t>transaction</t>
  </si>
  <si>
    <t>Taxe</t>
  </si>
  <si>
    <t>Taux</t>
  </si>
  <si>
    <t>Montant</t>
  </si>
  <si>
    <t>Calcul</t>
  </si>
  <si>
    <t>mini</t>
  </si>
  <si>
    <t>entre 1 001 et 3500</t>
  </si>
  <si>
    <t>entre 3 501 et 7 750</t>
  </si>
  <si>
    <t>plus de 7 750</t>
  </si>
  <si>
    <t>Taxe transaction</t>
  </si>
  <si>
    <t>Taxe fiscale</t>
  </si>
  <si>
    <t>Total Commission</t>
  </si>
  <si>
    <t>% Commission</t>
  </si>
  <si>
    <t>Transaction initiale</t>
  </si>
  <si>
    <t>Total transaction</t>
  </si>
  <si>
    <t>Présentation différente…plus explicite pour les formules</t>
  </si>
  <si>
    <t>Commission</t>
  </si>
  <si>
    <t>Taxe fiscale
Commission</t>
  </si>
  <si>
    <t>Transaction</t>
  </si>
  <si>
    <t>Total Transaction</t>
  </si>
  <si>
    <t>Fonction vba qui calcule la taxe fiscale et la commission pour une transaction</t>
  </si>
  <si>
    <t>(ALT + F11 - Editeur Vba) voir fonction TFCOM</t>
  </si>
  <si>
    <t>&lt;= 1000</t>
  </si>
  <si>
    <t>&lt;=3500</t>
  </si>
  <si>
    <t>0,48% du montant</t>
  </si>
  <si>
    <t>&lt;=7750</t>
  </si>
  <si>
    <t>…</t>
  </si>
  <si>
    <t>0,22% du montant</t>
  </si>
  <si>
    <t>&lt;=8,95/0,48%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</si>
</sst>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4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color rgb="FFC00000"/>
      <name val="Arial"/>
      <family val="2"/>
    </font>
    <font>
      <b/>
      <sz val="12"/>
      <color rgb="FFFF0000"/>
      <name val="Arial"/>
      <family val="2"/>
    </font>
    <font>
      <sz val="12"/>
      <color indexed="81"/>
      <name val="Arial"/>
      <family val="2"/>
    </font>
    <font>
      <i/>
      <sz val="12"/>
      <color indexed="81"/>
      <name val="Arial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Fill="1" applyBorder="1"/>
    <xf numFmtId="4" fontId="2" fillId="0" borderId="0" xfId="0" applyNumberFormat="1" applyFont="1" applyFill="1" applyAlignment="1">
      <alignment horizontal="right" vertical="center"/>
    </xf>
    <xf numFmtId="44" fontId="3" fillId="0" borderId="0" xfId="1" applyFont="1" applyFill="1" applyAlignment="1">
      <alignment horizontal="right" vertical="center"/>
    </xf>
    <xf numFmtId="44" fontId="4" fillId="0" borderId="0" xfId="0" applyNumberFormat="1" applyFont="1" applyFill="1" applyAlignment="1">
      <alignment horizontal="right" vertical="center"/>
    </xf>
    <xf numFmtId="44" fontId="4" fillId="0" borderId="0" xfId="0" applyNumberFormat="1" applyFont="1" applyFill="1"/>
    <xf numFmtId="165" fontId="2" fillId="0" borderId="0" xfId="0" applyNumberFormat="1" applyFont="1" applyFill="1"/>
    <xf numFmtId="10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center"/>
    </xf>
    <xf numFmtId="164" fontId="0" fillId="0" borderId="0" xfId="0" applyNumberFormat="1"/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textRotation="161" shrinkToFit="1"/>
    </xf>
    <xf numFmtId="0" fontId="7" fillId="2" borderId="0" xfId="0" applyFont="1" applyFill="1" applyAlignment="1">
      <alignment horizontal="center"/>
    </xf>
    <xf numFmtId="4" fontId="6" fillId="0" borderId="0" xfId="0" applyNumberFormat="1" applyFont="1" applyAlignment="1">
      <alignment horizontal="right" vertical="center"/>
    </xf>
    <xf numFmtId="165" fontId="2" fillId="3" borderId="0" xfId="0" applyNumberFormat="1" applyFont="1" applyFill="1" applyAlignment="1">
      <alignment horizontal="right"/>
    </xf>
    <xf numFmtId="164" fontId="6" fillId="3" borderId="0" xfId="0" applyNumberFormat="1" applyFont="1" applyFill="1"/>
    <xf numFmtId="0" fontId="2" fillId="2" borderId="0" xfId="0" applyFont="1" applyFill="1"/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textRotation="2"/>
    </xf>
    <xf numFmtId="10" fontId="2" fillId="3" borderId="0" xfId="0" applyNumberFormat="1" applyFont="1" applyFill="1"/>
    <xf numFmtId="44" fontId="2" fillId="0" borderId="0" xfId="1" applyFont="1" applyAlignment="1">
      <alignment horizontal="right" vertical="center"/>
    </xf>
    <xf numFmtId="44" fontId="4" fillId="0" borderId="0" xfId="0" applyNumberFormat="1" applyFont="1" applyAlignment="1">
      <alignment horizontal="right" vertical="center"/>
    </xf>
    <xf numFmtId="165" fontId="2" fillId="0" borderId="0" xfId="0" applyNumberFormat="1" applyFont="1"/>
    <xf numFmtId="10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textRotation="2"/>
    </xf>
    <xf numFmtId="165" fontId="2" fillId="3" borderId="0" xfId="0" applyNumberFormat="1" applyFont="1" applyFill="1" applyAlignment="1">
      <alignment horizontal="right" vertical="center"/>
    </xf>
    <xf numFmtId="10" fontId="2" fillId="3" borderId="0" xfId="0" applyNumberFormat="1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44" fontId="2" fillId="0" borderId="0" xfId="1" applyFont="1"/>
    <xf numFmtId="164" fontId="6" fillId="2" borderId="0" xfId="0" applyNumberFormat="1" applyFont="1" applyFill="1"/>
    <xf numFmtId="0" fontId="8" fillId="0" borderId="0" xfId="0" applyFont="1" applyFill="1" applyBorder="1" applyAlignment="1">
      <alignment horizontal="left" vertical="center"/>
    </xf>
    <xf numFmtId="2" fontId="2" fillId="0" borderId="0" xfId="0" applyNumberFormat="1" applyFont="1" applyFill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4" fontId="2" fillId="4" borderId="0" xfId="0" applyNumberFormat="1" applyFont="1" applyFill="1" applyAlignment="1">
      <alignment horizontal="right" vertical="center"/>
    </xf>
    <xf numFmtId="164" fontId="2" fillId="4" borderId="0" xfId="0" applyNumberFormat="1" applyFont="1" applyFill="1" applyAlignment="1">
      <alignment horizontal="right" vertical="center"/>
    </xf>
    <xf numFmtId="10" fontId="2" fillId="4" borderId="0" xfId="2" applyNumberFormat="1" applyFont="1" applyFill="1" applyAlignment="1">
      <alignment horizontal="right" vertical="center"/>
    </xf>
    <xf numFmtId="4" fontId="6" fillId="4" borderId="0" xfId="0" applyNumberFormat="1" applyFont="1" applyFill="1" applyAlignment="1">
      <alignment horizontal="right" vertical="center"/>
    </xf>
    <xf numFmtId="2" fontId="6" fillId="4" borderId="0" xfId="0" applyNumberFormat="1" applyFont="1" applyFill="1" applyAlignment="1">
      <alignment horizontal="right" vertical="center"/>
    </xf>
    <xf numFmtId="0" fontId="6" fillId="4" borderId="0" xfId="0" applyFont="1" applyFill="1" applyAlignment="1">
      <alignment horizontal="right" vertical="center"/>
    </xf>
    <xf numFmtId="0" fontId="0" fillId="0" borderId="0" xfId="0" applyAlignment="1">
      <alignment horizontal="center"/>
    </xf>
    <xf numFmtId="0" fontId="12" fillId="0" borderId="0" xfId="0" applyFont="1" applyFill="1"/>
    <xf numFmtId="3" fontId="0" fillId="0" borderId="0" xfId="0" applyNumberFormat="1"/>
    <xf numFmtId="164" fontId="2" fillId="4" borderId="0" xfId="1" applyNumberFormat="1" applyFont="1" applyFill="1" applyAlignment="1">
      <alignment horizontal="right" vertical="center"/>
    </xf>
    <xf numFmtId="2" fontId="2" fillId="0" borderId="0" xfId="0" applyNumberFormat="1" applyFont="1"/>
    <xf numFmtId="0" fontId="0" fillId="0" borderId="0" xfId="0" applyAlignment="1">
      <alignment wrapText="1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wrapText="1"/>
    </xf>
    <xf numFmtId="165" fontId="2" fillId="0" borderId="0" xfId="0" applyNumberFormat="1" applyFont="1" applyAlignment="1">
      <alignment wrapText="1"/>
    </xf>
    <xf numFmtId="10" fontId="2" fillId="0" borderId="0" xfId="0" applyNumberFormat="1" applyFont="1" applyAlignment="1">
      <alignment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horizontal="right" vertical="center" wrapText="1"/>
    </xf>
    <xf numFmtId="4" fontId="6" fillId="4" borderId="0" xfId="0" applyNumberFormat="1" applyFont="1" applyFill="1" applyAlignment="1">
      <alignment horizontal="right" vertical="center" wrapText="1"/>
    </xf>
    <xf numFmtId="2" fontId="6" fillId="0" borderId="0" xfId="0" applyNumberFormat="1" applyFont="1" applyAlignment="1">
      <alignment horizontal="right" vertical="center" wrapText="1"/>
    </xf>
    <xf numFmtId="164" fontId="2" fillId="4" borderId="0" xfId="0" quotePrefix="1" applyNumberFormat="1" applyFont="1" applyFill="1" applyAlignment="1">
      <alignment horizontal="right" vertical="center"/>
    </xf>
    <xf numFmtId="0" fontId="0" fillId="0" borderId="1" xfId="0" applyBorder="1"/>
    <xf numFmtId="2" fontId="0" fillId="0" borderId="1" xfId="0" applyNumberFormat="1" applyBorder="1"/>
    <xf numFmtId="3" fontId="0" fillId="0" borderId="1" xfId="0" applyNumberFormat="1" applyBorder="1"/>
    <xf numFmtId="0" fontId="13" fillId="0" borderId="1" xfId="0" applyFont="1" applyBorder="1"/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5" fillId="3" borderId="0" xfId="0" applyFont="1" applyFill="1" applyAlignment="1">
      <alignment horizontal="right" vertical="center"/>
    </xf>
  </cellXfs>
  <cellStyles count="3">
    <cellStyle name="Euro" xfId="1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11</xdr:row>
      <xdr:rowOff>0</xdr:rowOff>
    </xdr:from>
    <xdr:to>
      <xdr:col>0</xdr:col>
      <xdr:colOff>133350</xdr:colOff>
      <xdr:row>11</xdr:row>
      <xdr:rowOff>0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57200" y="2181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200026</xdr:colOff>
      <xdr:row>27</xdr:row>
      <xdr:rowOff>9526</xdr:rowOff>
    </xdr:from>
    <xdr:to>
      <xdr:col>4</xdr:col>
      <xdr:colOff>1362076</xdr:colOff>
      <xdr:row>29</xdr:row>
      <xdr:rowOff>9526</xdr:rowOff>
    </xdr:to>
    <xdr:sp macro="" textlink="">
      <xdr:nvSpPr>
        <xdr:cNvPr id="3" name="Flèche gauche 2"/>
        <xdr:cNvSpPr/>
      </xdr:nvSpPr>
      <xdr:spPr>
        <a:xfrm flipV="1">
          <a:off x="4133851" y="6410326"/>
          <a:ext cx="1162050" cy="4000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133350</xdr:colOff>
      <xdr:row>29</xdr:row>
      <xdr:rowOff>95250</xdr:rowOff>
    </xdr:from>
    <xdr:ext cx="3114675" cy="3692229"/>
    <xdr:sp macro="" textlink="">
      <xdr:nvSpPr>
        <xdr:cNvPr id="4" name="ZoneTexte 3"/>
        <xdr:cNvSpPr txBox="1"/>
      </xdr:nvSpPr>
      <xdr:spPr>
        <a:xfrm>
          <a:off x="4067175" y="6896100"/>
          <a:ext cx="3114675" cy="36922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000">
              <a:solidFill>
                <a:srgbClr val="00B050"/>
              </a:solidFill>
            </a:rPr>
            <a:t>Public Function TFCOM(Montant As Double) As Double</a:t>
          </a:r>
        </a:p>
        <a:p>
          <a:r>
            <a:rPr lang="fr-FR" sz="1000">
              <a:solidFill>
                <a:srgbClr val="00B050"/>
              </a:solidFill>
            </a:rPr>
            <a:t>'Taxe fiscale + Commission sur transaction</a:t>
          </a:r>
        </a:p>
        <a:p>
          <a:r>
            <a:rPr lang="fr-FR" sz="1000">
              <a:solidFill>
                <a:srgbClr val="00B050"/>
              </a:solidFill>
            </a:rPr>
            <a:t>Dim Tf As Double 'Taxe fiscale</a:t>
          </a:r>
        </a:p>
        <a:p>
          <a:r>
            <a:rPr lang="fr-FR" sz="1000">
              <a:solidFill>
                <a:srgbClr val="00B050"/>
              </a:solidFill>
            </a:rPr>
            <a:t>Dim Com As Double 'Commission</a:t>
          </a:r>
        </a:p>
        <a:p>
          <a:r>
            <a:rPr lang="fr-FR" sz="1000">
              <a:solidFill>
                <a:srgbClr val="00B050"/>
              </a:solidFill>
            </a:rPr>
            <a:t>    Tf = 0.2 / 100</a:t>
          </a:r>
        </a:p>
        <a:p>
          <a:endParaRPr lang="fr-FR" sz="1000">
            <a:solidFill>
              <a:srgbClr val="00B050"/>
            </a:solidFill>
          </a:endParaRPr>
        </a:p>
        <a:p>
          <a:r>
            <a:rPr lang="fr-FR" sz="1000">
              <a:solidFill>
                <a:srgbClr val="00B050"/>
              </a:solidFill>
            </a:rPr>
            <a:t>    Select Case Montant</a:t>
          </a:r>
        </a:p>
        <a:p>
          <a:r>
            <a:rPr lang="fr-FR" sz="1000">
              <a:solidFill>
                <a:srgbClr val="00B050"/>
              </a:solidFill>
            </a:rPr>
            <a:t>        Case Is = 0</a:t>
          </a:r>
        </a:p>
        <a:p>
          <a:r>
            <a:rPr lang="fr-FR" sz="1000">
              <a:solidFill>
                <a:srgbClr val="00B050"/>
              </a:solidFill>
            </a:rPr>
            <a:t>            Com = 0</a:t>
          </a:r>
        </a:p>
        <a:p>
          <a:r>
            <a:rPr lang="fr-FR" sz="1000">
              <a:solidFill>
                <a:srgbClr val="00B050"/>
              </a:solidFill>
            </a:rPr>
            <a:t>        Case Is &lt;= 1000</a:t>
          </a:r>
        </a:p>
        <a:p>
          <a:r>
            <a:rPr lang="fr-FR" sz="1000">
              <a:solidFill>
                <a:srgbClr val="00B050"/>
              </a:solidFill>
            </a:rPr>
            <a:t>            Com = 5.5</a:t>
          </a:r>
        </a:p>
        <a:p>
          <a:r>
            <a:rPr lang="fr-FR" sz="1000">
              <a:solidFill>
                <a:srgbClr val="00B050"/>
              </a:solidFill>
            </a:rPr>
            <a:t>        Case Is &lt;= 8.95 / (0.48 / 100)</a:t>
          </a:r>
        </a:p>
        <a:p>
          <a:r>
            <a:rPr lang="fr-FR" sz="1000">
              <a:solidFill>
                <a:srgbClr val="00B050"/>
              </a:solidFill>
            </a:rPr>
            <a:t>            Com = 8.95</a:t>
          </a:r>
        </a:p>
        <a:p>
          <a:r>
            <a:rPr lang="fr-FR" sz="1000">
              <a:solidFill>
                <a:srgbClr val="00B050"/>
              </a:solidFill>
            </a:rPr>
            <a:t>        Case Is &lt;= 3500</a:t>
          </a:r>
        </a:p>
        <a:p>
          <a:r>
            <a:rPr lang="fr-FR" sz="1000">
              <a:solidFill>
                <a:srgbClr val="00B050"/>
              </a:solidFill>
            </a:rPr>
            <a:t>            Com = Montant * 0.48 / 100</a:t>
          </a:r>
        </a:p>
        <a:p>
          <a:r>
            <a:rPr lang="fr-FR" sz="1000">
              <a:solidFill>
                <a:srgbClr val="00B050"/>
              </a:solidFill>
            </a:rPr>
            <a:t>        Case Is &lt;= 7750</a:t>
          </a:r>
        </a:p>
        <a:p>
          <a:r>
            <a:rPr lang="fr-FR" sz="1000">
              <a:solidFill>
                <a:srgbClr val="00B050"/>
              </a:solidFill>
            </a:rPr>
            <a:t>            Com = 16.65</a:t>
          </a:r>
        </a:p>
        <a:p>
          <a:r>
            <a:rPr lang="fr-FR" sz="1000">
              <a:solidFill>
                <a:srgbClr val="00B050"/>
              </a:solidFill>
            </a:rPr>
            <a:t>        Case Else</a:t>
          </a:r>
        </a:p>
        <a:p>
          <a:r>
            <a:rPr lang="fr-FR" sz="1000">
              <a:solidFill>
                <a:srgbClr val="00B050"/>
              </a:solidFill>
            </a:rPr>
            <a:t>            Com = Montant * 0.22 / 100</a:t>
          </a:r>
        </a:p>
        <a:p>
          <a:r>
            <a:rPr lang="fr-FR" sz="1000">
              <a:solidFill>
                <a:srgbClr val="00B050"/>
              </a:solidFill>
            </a:rPr>
            <a:t>    End Select</a:t>
          </a:r>
        </a:p>
        <a:p>
          <a:r>
            <a:rPr lang="fr-FR" sz="1000">
              <a:solidFill>
                <a:srgbClr val="00B050"/>
              </a:solidFill>
            </a:rPr>
            <a:t>    </a:t>
          </a:r>
        </a:p>
        <a:p>
          <a:r>
            <a:rPr lang="fr-FR" sz="1000">
              <a:solidFill>
                <a:srgbClr val="00B050"/>
              </a:solidFill>
            </a:rPr>
            <a:t>    TFCOM = Montant * Tf + Com</a:t>
          </a:r>
        </a:p>
        <a:p>
          <a:r>
            <a:rPr lang="fr-FR" sz="1000">
              <a:solidFill>
                <a:srgbClr val="00B050"/>
              </a:solidFill>
            </a:rPr>
            <a:t>End Function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33"/>
  <sheetViews>
    <sheetView tabSelected="1" topLeftCell="A13" workbookViewId="0">
      <selection activeCell="D38" sqref="D38"/>
    </sheetView>
  </sheetViews>
  <sheetFormatPr baseColWidth="10" defaultRowHeight="15" x14ac:dyDescent="0.2"/>
  <cols>
    <col min="1" max="1" width="3.42578125" customWidth="1"/>
    <col min="2" max="2" width="22.140625" style="13" bestFit="1" customWidth="1"/>
    <col min="3" max="3" width="17.5703125" style="13" customWidth="1"/>
    <col min="4" max="4" width="15.85546875" style="42" customWidth="1"/>
    <col min="5" max="5" width="22.5703125" style="14" bestFit="1" customWidth="1"/>
    <col min="6" max="6" width="21.85546875" style="14" customWidth="1"/>
    <col min="7" max="7" width="18.85546875" style="14" customWidth="1"/>
    <col min="8" max="8" width="23.42578125" style="14" customWidth="1"/>
    <col min="9" max="9" width="3.28515625" style="28" customWidth="1"/>
    <col min="10" max="10" width="28" style="26" customWidth="1"/>
    <col min="11" max="11" width="11.28515625" style="27" customWidth="1"/>
    <col min="12" max="12" width="11.42578125" style="28"/>
    <col min="13" max="13" width="4" customWidth="1"/>
    <col min="14" max="14" width="21.7109375" customWidth="1"/>
    <col min="15" max="15" width="12.7109375" bestFit="1" customWidth="1"/>
    <col min="16" max="16" width="16.28515625" bestFit="1" customWidth="1"/>
  </cols>
  <sheetData>
    <row r="1" spans="1:17" s="9" customFormat="1" ht="15.75" x14ac:dyDescent="0.25">
      <c r="A1" s="1"/>
      <c r="B1" s="2"/>
      <c r="C1" s="3"/>
      <c r="D1" s="41"/>
      <c r="E1" s="3"/>
      <c r="F1" s="4"/>
      <c r="G1" s="4"/>
      <c r="H1" s="4"/>
      <c r="I1" s="5"/>
      <c r="J1" s="6"/>
      <c r="K1" s="7"/>
      <c r="L1" s="8"/>
      <c r="N1" s="51" t="s">
        <v>25</v>
      </c>
    </row>
    <row r="2" spans="1:17" ht="15.75" x14ac:dyDescent="0.25">
      <c r="B2" s="76" t="s">
        <v>0</v>
      </c>
      <c r="C2" s="76"/>
      <c r="D2" s="76"/>
      <c r="E2" s="76"/>
      <c r="F2" s="76"/>
      <c r="G2" s="76"/>
      <c r="H2" s="10"/>
      <c r="I2" s="11"/>
      <c r="J2" s="74" t="s">
        <v>1</v>
      </c>
      <c r="K2" s="74"/>
      <c r="L2" s="74"/>
      <c r="N2" s="74" t="s">
        <v>1</v>
      </c>
      <c r="O2" s="74"/>
      <c r="P2" s="74"/>
    </row>
    <row r="3" spans="1:17" x14ac:dyDescent="0.2">
      <c r="I3" s="15"/>
      <c r="J3" s="75" t="s">
        <v>2</v>
      </c>
      <c r="K3" s="75"/>
      <c r="L3" s="16" t="s">
        <v>3</v>
      </c>
      <c r="N3" s="75" t="s">
        <v>2</v>
      </c>
      <c r="O3" s="75"/>
      <c r="P3" s="16" t="s">
        <v>3</v>
      </c>
    </row>
    <row r="4" spans="1:17" ht="17.25" customHeight="1" x14ac:dyDescent="0.25">
      <c r="A4" s="12"/>
      <c r="B4" s="17" t="s">
        <v>4</v>
      </c>
      <c r="C4" s="17" t="s">
        <v>5</v>
      </c>
      <c r="D4" s="71" t="s">
        <v>6</v>
      </c>
      <c r="E4" s="71"/>
      <c r="F4" s="72" t="s">
        <v>7</v>
      </c>
      <c r="G4" s="73" t="s">
        <v>8</v>
      </c>
      <c r="H4" s="73"/>
      <c r="I4" s="15"/>
      <c r="J4" s="18" t="s">
        <v>9</v>
      </c>
      <c r="K4" s="19">
        <v>5.5</v>
      </c>
      <c r="L4" s="20"/>
      <c r="N4" s="18" t="s">
        <v>9</v>
      </c>
      <c r="O4" s="19"/>
      <c r="P4" s="39">
        <v>5.5</v>
      </c>
    </row>
    <row r="5" spans="1:17" ht="16.5" x14ac:dyDescent="0.25">
      <c r="B5" s="17" t="s">
        <v>10</v>
      </c>
      <c r="C5" s="17" t="s">
        <v>11</v>
      </c>
      <c r="D5" s="43" t="s">
        <v>12</v>
      </c>
      <c r="E5" s="21" t="s">
        <v>13</v>
      </c>
      <c r="F5" s="72"/>
      <c r="G5" s="22" t="s">
        <v>14</v>
      </c>
      <c r="H5" s="22" t="s">
        <v>15</v>
      </c>
      <c r="I5" s="15"/>
      <c r="J5" s="18" t="s">
        <v>16</v>
      </c>
      <c r="K5" s="23">
        <v>4.7999999999999996E-3</v>
      </c>
      <c r="L5" s="39">
        <v>8.9499999999999993</v>
      </c>
      <c r="M5" s="40"/>
      <c r="N5" s="18" t="s">
        <v>16</v>
      </c>
      <c r="O5" s="23">
        <v>4.7999999999999996E-3</v>
      </c>
      <c r="P5" s="39">
        <v>8.9499999999999993</v>
      </c>
    </row>
    <row r="6" spans="1:17" ht="15.75" x14ac:dyDescent="0.25">
      <c r="A6" s="12"/>
      <c r="B6" s="13">
        <v>500</v>
      </c>
      <c r="C6" s="24">
        <f>IF(B6=0,0,B6*$K$10)</f>
        <v>1</v>
      </c>
      <c r="D6" s="42">
        <f>CHOOSE(MATCH(ABS(B6),{0;1001;3501;7751},1),$K$4,$K$5,$K$6,$K$7)</f>
        <v>5.5</v>
      </c>
      <c r="E6" s="14" t="e">
        <f>IF(G6&lt;#REF!,#REF!,G6)</f>
        <v>#REF!</v>
      </c>
      <c r="F6" s="25" t="e">
        <f>C6+E6</f>
        <v>#REF!</v>
      </c>
      <c r="G6" s="24">
        <f>IF(B6&lt;0,-(B6*D6),B6*D6)</f>
        <v>2750</v>
      </c>
      <c r="H6" s="24" t="e">
        <f>IF(G6&lt;#REF!,#REF!,G6)</f>
        <v>#REF!</v>
      </c>
      <c r="I6" s="15"/>
      <c r="J6" s="18" t="s">
        <v>17</v>
      </c>
      <c r="K6" s="19">
        <v>16.649999999999999</v>
      </c>
      <c r="L6" s="20"/>
      <c r="N6" s="18" t="s">
        <v>17</v>
      </c>
      <c r="O6" s="19"/>
      <c r="P6" s="39">
        <v>16.649999999999999</v>
      </c>
    </row>
    <row r="7" spans="1:17" ht="15.75" x14ac:dyDescent="0.2">
      <c r="B7" s="13">
        <v>1000</v>
      </c>
      <c r="C7" s="24">
        <f t="shared" ref="C7:C11" si="0">IF(B7=0,0,B7*$K$10)</f>
        <v>2</v>
      </c>
      <c r="D7" s="42">
        <f>CHOOSE(MATCH(ABS(B7),{0;1001;3501;7751},1),$K$4,$K$5,$K$6,$K$7)</f>
        <v>5.5</v>
      </c>
      <c r="E7" s="14" t="e">
        <f>IF(G7&lt;#REF!,#REF!,G7)</f>
        <v>#REF!</v>
      </c>
      <c r="F7" s="25" t="e">
        <f>C7+E7</f>
        <v>#REF!</v>
      </c>
      <c r="G7" s="24">
        <f>IF(B7&lt;0,-(B7*D7),B7*D7)</f>
        <v>5500</v>
      </c>
      <c r="H7" s="24" t="e">
        <f>IF(G7&lt;#REF!,#REF!,G7)</f>
        <v>#REF!</v>
      </c>
      <c r="I7" s="15"/>
      <c r="J7" s="18" t="s">
        <v>18</v>
      </c>
      <c r="K7" s="23">
        <v>2.2000000000000001E-3</v>
      </c>
      <c r="L7" s="20"/>
      <c r="N7" s="18" t="s">
        <v>18</v>
      </c>
      <c r="O7" s="23">
        <v>2.2000000000000001E-3</v>
      </c>
      <c r="P7" s="20"/>
    </row>
    <row r="8" spans="1:17" ht="18" customHeight="1" x14ac:dyDescent="0.2">
      <c r="B8" s="13">
        <v>2000</v>
      </c>
      <c r="C8" s="24">
        <f t="shared" si="0"/>
        <v>4</v>
      </c>
      <c r="D8" s="42">
        <f>CHOOSE(MATCH(ABS(B8),{0;1001;3501;7751},1),$K$4,$K$5,$K$6,$K$7)</f>
        <v>4.7999999999999996E-3</v>
      </c>
      <c r="F8" s="25"/>
      <c r="G8" s="24"/>
      <c r="H8" s="24"/>
      <c r="I8" s="15"/>
    </row>
    <row r="9" spans="1:17" s="31" customFormat="1" ht="12.75" customHeight="1" x14ac:dyDescent="0.2">
      <c r="A9"/>
      <c r="B9" s="13">
        <v>3600</v>
      </c>
      <c r="C9" s="24">
        <f t="shared" si="0"/>
        <v>7.2</v>
      </c>
      <c r="D9" s="42">
        <f>CHOOSE(MATCH(ABS(B9),{0;1001;3501;7751},1),$K$4,$K$5,$K$6,$K$7)</f>
        <v>16.649999999999999</v>
      </c>
      <c r="E9" s="14"/>
      <c r="F9" s="25"/>
      <c r="G9" s="24"/>
      <c r="H9" s="24"/>
      <c r="I9" s="29"/>
      <c r="J9" s="26"/>
      <c r="K9" s="27"/>
      <c r="L9" s="30"/>
    </row>
    <row r="10" spans="1:17" s="37" customFormat="1" ht="12.75" customHeight="1" x14ac:dyDescent="0.2">
      <c r="A10" s="32"/>
      <c r="B10" s="13">
        <v>7750</v>
      </c>
      <c r="C10" s="24">
        <f t="shared" si="0"/>
        <v>15.5</v>
      </c>
      <c r="D10" s="42">
        <f>CHOOSE(MATCH(ABS(B10),{0;1001;3501;7751},1),$K$4,$K$5,$K$6,$K$7)</f>
        <v>16.649999999999999</v>
      </c>
      <c r="E10" s="13"/>
      <c r="F10" s="25"/>
      <c r="G10" s="24"/>
      <c r="H10" s="24"/>
      <c r="I10" s="33"/>
      <c r="J10" s="34" t="s">
        <v>19</v>
      </c>
      <c r="K10" s="35">
        <v>2E-3</v>
      </c>
      <c r="L10" s="36"/>
      <c r="Q10" s="31"/>
    </row>
    <row r="11" spans="1:17" ht="15" customHeight="1" x14ac:dyDescent="0.2">
      <c r="B11" s="13">
        <v>8000</v>
      </c>
      <c r="C11" s="24">
        <f t="shared" si="0"/>
        <v>16</v>
      </c>
      <c r="D11" s="42">
        <f>CHOOSE(MATCH(ABS(B11),{0;1001;3501;7751},1),$K$4,$K$5,$K$6,$K$7)</f>
        <v>2.2000000000000001E-3</v>
      </c>
      <c r="F11" s="25"/>
      <c r="G11" s="24"/>
      <c r="H11" s="24"/>
      <c r="I11" s="38"/>
      <c r="O11" s="70" t="s">
        <v>28</v>
      </c>
      <c r="P11" s="70" t="s">
        <v>26</v>
      </c>
      <c r="Q11" s="31"/>
    </row>
    <row r="12" spans="1:17" x14ac:dyDescent="0.2">
      <c r="O12" s="67" t="s">
        <v>32</v>
      </c>
      <c r="P12" s="68">
        <v>5.5</v>
      </c>
    </row>
    <row r="13" spans="1:17" x14ac:dyDescent="0.2">
      <c r="O13" s="67" t="s">
        <v>38</v>
      </c>
      <c r="P13" s="68">
        <v>8.9499999999999993</v>
      </c>
    </row>
    <row r="14" spans="1:17" ht="15.75" x14ac:dyDescent="0.2">
      <c r="B14" s="47" t="s">
        <v>23</v>
      </c>
      <c r="C14" s="47" t="s">
        <v>20</v>
      </c>
      <c r="D14" s="48" t="s">
        <v>26</v>
      </c>
      <c r="E14" s="49" t="s">
        <v>21</v>
      </c>
      <c r="F14" s="49" t="s">
        <v>24</v>
      </c>
      <c r="G14" s="49" t="s">
        <v>22</v>
      </c>
      <c r="H14" s="27"/>
      <c r="J14"/>
      <c r="K14"/>
      <c r="L14"/>
      <c r="O14" s="69" t="s">
        <v>33</v>
      </c>
      <c r="P14" s="68" t="s">
        <v>34</v>
      </c>
    </row>
    <row r="15" spans="1:17" x14ac:dyDescent="0.2">
      <c r="B15" s="45">
        <v>100</v>
      </c>
      <c r="C15" s="53">
        <f>IF(B15=0,0,B15*$K$10)</f>
        <v>0.2</v>
      </c>
      <c r="D15" s="66">
        <f>IF(B15=0,0,IF(B15&lt;=1000,5.5,IF(B15&lt;=$P$5/$O$5,8.95,IF(B15&lt;=3500,B15*$O$5,IF(B15&lt;=7750,16.65,B15*$O$7)))))</f>
        <v>5.5</v>
      </c>
      <c r="E15" s="45">
        <f t="shared" ref="E15:E25" si="1">C15+D15</f>
        <v>5.7</v>
      </c>
      <c r="F15" s="45">
        <f t="shared" ref="F15:F25" si="2">B15+E15</f>
        <v>105.7</v>
      </c>
      <c r="G15" s="46">
        <f t="shared" ref="G15:G25" si="3">E15/B15</f>
        <v>5.7000000000000002E-2</v>
      </c>
      <c r="H15" s="54"/>
      <c r="J15"/>
      <c r="K15"/>
      <c r="L15"/>
      <c r="O15" s="69" t="s">
        <v>35</v>
      </c>
      <c r="P15" s="68" t="s">
        <v>37</v>
      </c>
    </row>
    <row r="16" spans="1:17" x14ac:dyDescent="0.2">
      <c r="B16" s="45">
        <v>500</v>
      </c>
      <c r="C16" s="53">
        <f>IF(B16=0,0,B16*$K$10)</f>
        <v>1</v>
      </c>
      <c r="D16" s="45">
        <f t="shared" ref="D16:D25" si="4">IF(B16=0,0,IF(B16&lt;=1000,5.5,IF(B16&lt;=$P$5/$O$5,8.95,IF(B16&lt;=3500,B16*$O$5,IF(B16&lt;=7750,16.65,B16*$O$7)))))</f>
        <v>5.5</v>
      </c>
      <c r="E16" s="45">
        <f t="shared" si="1"/>
        <v>6.5</v>
      </c>
      <c r="F16" s="45">
        <f t="shared" si="2"/>
        <v>506.5</v>
      </c>
      <c r="G16" s="46">
        <f t="shared" si="3"/>
        <v>1.2999999999999999E-2</v>
      </c>
      <c r="H16" s="54"/>
      <c r="J16"/>
      <c r="K16"/>
      <c r="L16"/>
      <c r="O16" s="52" t="s">
        <v>36</v>
      </c>
      <c r="P16" s="52"/>
    </row>
    <row r="17" spans="2:16" x14ac:dyDescent="0.2">
      <c r="B17" s="45">
        <v>1000</v>
      </c>
      <c r="C17" s="53">
        <f t="shared" ref="C17:C25" si="5">IF(B17=0,0,B17*$K$10)</f>
        <v>2</v>
      </c>
      <c r="D17" s="45">
        <f t="shared" si="4"/>
        <v>5.5</v>
      </c>
      <c r="E17" s="45">
        <f t="shared" si="1"/>
        <v>7.5</v>
      </c>
      <c r="F17" s="45">
        <f t="shared" si="2"/>
        <v>1007.5</v>
      </c>
      <c r="G17" s="46">
        <f t="shared" si="3"/>
        <v>7.4999999999999997E-3</v>
      </c>
      <c r="H17" s="54"/>
      <c r="J17"/>
      <c r="K17"/>
      <c r="L17"/>
      <c r="O17" s="52"/>
      <c r="P17" s="52"/>
    </row>
    <row r="18" spans="2:16" x14ac:dyDescent="0.2">
      <c r="B18" s="45">
        <v>1001</v>
      </c>
      <c r="C18" s="53">
        <f t="shared" si="5"/>
        <v>2.0020000000000002</v>
      </c>
      <c r="D18" s="45">
        <f t="shared" si="4"/>
        <v>8.9499999999999993</v>
      </c>
      <c r="E18" s="45">
        <f t="shared" si="1"/>
        <v>10.952</v>
      </c>
      <c r="F18" s="45">
        <f t="shared" si="2"/>
        <v>1011.952</v>
      </c>
      <c r="G18" s="46">
        <f t="shared" si="3"/>
        <v>1.0941058941058941E-2</v>
      </c>
      <c r="H18" s="54"/>
      <c r="J18"/>
      <c r="K18"/>
      <c r="L18"/>
      <c r="O18" s="52"/>
      <c r="P18" s="52"/>
    </row>
    <row r="19" spans="2:16" x14ac:dyDescent="0.2">
      <c r="B19" s="45">
        <v>1865</v>
      </c>
      <c r="C19" s="53">
        <f t="shared" si="5"/>
        <v>3.73</v>
      </c>
      <c r="D19" s="45">
        <f t="shared" si="4"/>
        <v>8.952</v>
      </c>
      <c r="E19" s="45">
        <f t="shared" si="1"/>
        <v>12.682</v>
      </c>
      <c r="F19" s="45">
        <f t="shared" si="2"/>
        <v>1877.682</v>
      </c>
      <c r="G19" s="46">
        <f t="shared" si="3"/>
        <v>6.8000000000000005E-3</v>
      </c>
      <c r="H19" s="54"/>
      <c r="J19"/>
      <c r="K19"/>
      <c r="L19"/>
      <c r="O19" s="52"/>
      <c r="P19" s="52"/>
    </row>
    <row r="20" spans="2:16" x14ac:dyDescent="0.2">
      <c r="B20" s="45">
        <v>2000</v>
      </c>
      <c r="C20" s="53">
        <f t="shared" si="5"/>
        <v>4</v>
      </c>
      <c r="D20" s="45">
        <f t="shared" si="4"/>
        <v>9.6</v>
      </c>
      <c r="E20" s="45">
        <f t="shared" si="1"/>
        <v>13.6</v>
      </c>
      <c r="F20" s="45">
        <f t="shared" si="2"/>
        <v>2013.6</v>
      </c>
      <c r="G20" s="46">
        <f t="shared" si="3"/>
        <v>6.7999999999999996E-3</v>
      </c>
      <c r="H20" s="54"/>
      <c r="J20"/>
      <c r="K20"/>
      <c r="L20"/>
      <c r="O20" s="52"/>
      <c r="P20" s="52"/>
    </row>
    <row r="21" spans="2:16" x14ac:dyDescent="0.2">
      <c r="B21" s="45">
        <v>3500</v>
      </c>
      <c r="C21" s="53">
        <f t="shared" si="5"/>
        <v>7</v>
      </c>
      <c r="D21" s="45">
        <f t="shared" si="4"/>
        <v>16.799999999999997</v>
      </c>
      <c r="E21" s="45">
        <f t="shared" si="1"/>
        <v>23.799999999999997</v>
      </c>
      <c r="F21" s="45">
        <f t="shared" si="2"/>
        <v>3523.8</v>
      </c>
      <c r="G21" s="46">
        <f t="shared" si="3"/>
        <v>6.7999999999999996E-3</v>
      </c>
      <c r="H21" s="54"/>
      <c r="J21"/>
      <c r="K21"/>
      <c r="L21"/>
      <c r="O21" s="52"/>
      <c r="P21" s="52"/>
    </row>
    <row r="22" spans="2:16" x14ac:dyDescent="0.2">
      <c r="B22" s="45">
        <v>3501</v>
      </c>
      <c r="C22" s="53">
        <f t="shared" si="5"/>
        <v>7.0019999999999998</v>
      </c>
      <c r="D22" s="45">
        <f t="shared" si="4"/>
        <v>16.649999999999999</v>
      </c>
      <c r="E22" s="45">
        <f t="shared" si="1"/>
        <v>23.651999999999997</v>
      </c>
      <c r="F22" s="45">
        <f t="shared" si="2"/>
        <v>3524.652</v>
      </c>
      <c r="G22" s="46">
        <f t="shared" si="3"/>
        <v>6.7557840616966573E-3</v>
      </c>
      <c r="H22" s="54"/>
      <c r="J22"/>
      <c r="K22"/>
      <c r="L22"/>
      <c r="O22" s="52"/>
      <c r="P22" s="52"/>
    </row>
    <row r="23" spans="2:16" x14ac:dyDescent="0.2">
      <c r="B23" s="45">
        <v>7750</v>
      </c>
      <c r="C23" s="53">
        <f t="shared" si="5"/>
        <v>15.5</v>
      </c>
      <c r="D23" s="45">
        <f t="shared" si="4"/>
        <v>16.649999999999999</v>
      </c>
      <c r="E23" s="45">
        <f t="shared" si="1"/>
        <v>32.15</v>
      </c>
      <c r="F23" s="45">
        <f t="shared" si="2"/>
        <v>7782.15</v>
      </c>
      <c r="G23" s="46">
        <f t="shared" si="3"/>
        <v>4.1483870967741936E-3</v>
      </c>
      <c r="H23" s="54"/>
      <c r="J23"/>
      <c r="K23"/>
      <c r="L23"/>
      <c r="O23" s="52"/>
      <c r="P23" s="52"/>
    </row>
    <row r="24" spans="2:16" x14ac:dyDescent="0.2">
      <c r="B24" s="45">
        <v>7751</v>
      </c>
      <c r="C24" s="53">
        <f t="shared" si="5"/>
        <v>15.502000000000001</v>
      </c>
      <c r="D24" s="45">
        <f t="shared" si="4"/>
        <v>17.052200000000003</v>
      </c>
      <c r="E24" s="45">
        <f t="shared" si="1"/>
        <v>32.554200000000002</v>
      </c>
      <c r="F24" s="45">
        <f t="shared" si="2"/>
        <v>7783.5541999999996</v>
      </c>
      <c r="G24" s="46">
        <f t="shared" si="3"/>
        <v>4.2000000000000006E-3</v>
      </c>
      <c r="H24" s="54"/>
      <c r="J24"/>
      <c r="K24"/>
      <c r="L24"/>
      <c r="O24" s="52"/>
      <c r="P24" s="52"/>
    </row>
    <row r="25" spans="2:16" x14ac:dyDescent="0.2">
      <c r="B25" s="45">
        <v>8000</v>
      </c>
      <c r="C25" s="53">
        <f t="shared" si="5"/>
        <v>16</v>
      </c>
      <c r="D25" s="45">
        <f t="shared" si="4"/>
        <v>17.600000000000001</v>
      </c>
      <c r="E25" s="45">
        <f t="shared" si="1"/>
        <v>33.6</v>
      </c>
      <c r="F25" s="45">
        <f t="shared" si="2"/>
        <v>8033.6</v>
      </c>
      <c r="G25" s="46">
        <f t="shared" si="3"/>
        <v>4.2000000000000006E-3</v>
      </c>
      <c r="H25" s="54"/>
      <c r="J25"/>
      <c r="K25"/>
      <c r="L25"/>
      <c r="O25" s="52"/>
      <c r="P25" s="52"/>
    </row>
    <row r="26" spans="2:16" x14ac:dyDescent="0.2">
      <c r="H26" s="50"/>
    </row>
    <row r="27" spans="2:16" s="55" customFormat="1" ht="31.5" x14ac:dyDescent="0.2">
      <c r="B27" s="63" t="s">
        <v>28</v>
      </c>
      <c r="C27" s="64" t="s">
        <v>27</v>
      </c>
      <c r="D27" s="65" t="s">
        <v>29</v>
      </c>
      <c r="E27" s="56"/>
      <c r="F27" s="56"/>
      <c r="G27" s="56"/>
      <c r="H27" s="57"/>
      <c r="I27" s="58"/>
      <c r="J27" s="59"/>
      <c r="K27" s="60"/>
      <c r="L27" s="58"/>
    </row>
    <row r="28" spans="2:16" ht="15.75" x14ac:dyDescent="0.2">
      <c r="B28" s="13">
        <f t="shared" ref="B28:B33" si="6">B6</f>
        <v>500</v>
      </c>
      <c r="C28" s="44">
        <f>tfcom(B28)</f>
        <v>6.5</v>
      </c>
      <c r="D28" s="42">
        <f>SUM(B28:C28)</f>
        <v>506.5</v>
      </c>
      <c r="F28" s="61" t="s">
        <v>30</v>
      </c>
    </row>
    <row r="29" spans="2:16" ht="15.75" x14ac:dyDescent="0.2">
      <c r="B29" s="13">
        <f t="shared" si="6"/>
        <v>1000</v>
      </c>
      <c r="C29" s="44">
        <f>tfcom(B29)</f>
        <v>7.5</v>
      </c>
      <c r="D29" s="42">
        <f t="shared" ref="D29:D33" si="7">SUM(B29:C29)</f>
        <v>1007.5</v>
      </c>
      <c r="F29" s="62" t="s">
        <v>31</v>
      </c>
    </row>
    <row r="30" spans="2:16" x14ac:dyDescent="0.2">
      <c r="B30" s="13">
        <f t="shared" si="6"/>
        <v>2000</v>
      </c>
      <c r="C30" s="44">
        <f t="shared" ref="C30:C33" si="8">tfcom(B30)</f>
        <v>13.6</v>
      </c>
      <c r="D30" s="42">
        <f t="shared" si="7"/>
        <v>2013.6</v>
      </c>
    </row>
    <row r="31" spans="2:16" x14ac:dyDescent="0.2">
      <c r="B31" s="13">
        <f t="shared" si="6"/>
        <v>3600</v>
      </c>
      <c r="C31" s="44">
        <f t="shared" si="8"/>
        <v>23.849999999999998</v>
      </c>
      <c r="D31" s="42">
        <f t="shared" si="7"/>
        <v>3623.85</v>
      </c>
    </row>
    <row r="32" spans="2:16" x14ac:dyDescent="0.2">
      <c r="B32" s="13">
        <f t="shared" si="6"/>
        <v>7750</v>
      </c>
      <c r="C32" s="44">
        <f t="shared" si="8"/>
        <v>32.15</v>
      </c>
      <c r="D32" s="42">
        <f t="shared" si="7"/>
        <v>7782.15</v>
      </c>
    </row>
    <row r="33" spans="2:4" x14ac:dyDescent="0.2">
      <c r="B33" s="13">
        <f t="shared" si="6"/>
        <v>8000</v>
      </c>
      <c r="C33" s="44">
        <f t="shared" si="8"/>
        <v>33.6</v>
      </c>
      <c r="D33" s="42">
        <f t="shared" si="7"/>
        <v>8033.6</v>
      </c>
    </row>
  </sheetData>
  <mergeCells count="8">
    <mergeCell ref="D4:E4"/>
    <mergeCell ref="F4:F5"/>
    <mergeCell ref="G4:H4"/>
    <mergeCell ref="N2:P2"/>
    <mergeCell ref="N3:O3"/>
    <mergeCell ref="B2:G2"/>
    <mergeCell ref="J2:L2"/>
    <mergeCell ref="J3:K3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choisir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 Pelouas</cp:lastModifiedBy>
  <dcterms:created xsi:type="dcterms:W3CDTF">2012-10-19T07:51:33Z</dcterms:created>
  <dcterms:modified xsi:type="dcterms:W3CDTF">2012-10-20T12:24:35Z</dcterms:modified>
</cp:coreProperties>
</file>