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5480" windowHeight="11640" activeTab="4"/>
  </bookViews>
  <sheets>
    <sheet name="Etat des cioupures 2013" sheetId="1" r:id="rId1"/>
    <sheet name="GE" sheetId="3" r:id="rId2"/>
    <sheet name="TRS" sheetId="4" r:id="rId3"/>
    <sheet name="COM" sheetId="5" r:id="rId4"/>
    <sheet name="Calculs" sheetId="9" r:id="rId5"/>
    <sheet name="Synthèse" sheetId="10" r:id="rId6"/>
  </sheets>
  <definedNames>
    <definedName name="_xlnm._FilterDatabase" localSheetId="0" hidden="1">'Etat des cioupures 2013'!$A$1:$G$28</definedName>
    <definedName name="dl_1">MATCH(9^9,Calculs!$C:$C)</definedName>
    <definedName name="dl_2">MATCH(9^9,Calculs!$G:$G)</definedName>
    <definedName name="dl_3">MATCH(9^9,Calculs!$K:$K)</definedName>
    <definedName name="img_1">OFFSET(Calculs!$O$3,0,0,dl_1+1,9)</definedName>
    <definedName name="img_2">OFFSET(Calculs!$Z$3,0,0,dl_2+1,9)</definedName>
    <definedName name="img_3">OFFSET(Calculs!$AK$3,0,0,dl_3+1,9)</definedName>
    <definedName name="Sites">TRS!$B$4:$B$25</definedName>
    <definedName name="SitesC">COM!$B$4:$D$18</definedName>
    <definedName name="SitesE">GE!$B$4:$H$25</definedName>
    <definedName name="SitesT">TRS!$B$4:$D$25</definedName>
  </definedNames>
  <calcPr calcId="145621"/>
  <pivotCaches>
    <pivotCache cacheId="0" r:id="rId7"/>
  </pivotCaches>
</workbook>
</file>

<file path=xl/calcChain.xml><?xml version="1.0" encoding="utf-8"?>
<calcChain xmlns="http://schemas.openxmlformats.org/spreadsheetml/2006/main">
  <c r="AK9" i="9" l="1"/>
  <c r="AL9" i="9" s="1"/>
  <c r="AK10" i="9"/>
  <c r="AS10" i="9" s="1"/>
  <c r="AK11" i="9"/>
  <c r="AL11" i="9" s="1"/>
  <c r="AK12" i="9"/>
  <c r="AS12" i="9" s="1"/>
  <c r="AK13" i="9"/>
  <c r="AL13" i="9" s="1"/>
  <c r="AK14" i="9"/>
  <c r="AS14" i="9" s="1"/>
  <c r="AK15" i="9"/>
  <c r="AL15" i="9" s="1"/>
  <c r="AK16" i="9"/>
  <c r="AS16" i="9" s="1"/>
  <c r="AK17" i="9"/>
  <c r="AP17" i="9"/>
  <c r="AQ17" i="9" s="1"/>
  <c r="AK18" i="9"/>
  <c r="AK19" i="9"/>
  <c r="AL19" i="9" s="1"/>
  <c r="AK20" i="9"/>
  <c r="AK21" i="9"/>
  <c r="AL21" i="9" s="1"/>
  <c r="AK22" i="9"/>
  <c r="AK23" i="9"/>
  <c r="AL23" i="9" s="1"/>
  <c r="AK24" i="9"/>
  <c r="AK25" i="9"/>
  <c r="AL25" i="9" s="1"/>
  <c r="AK26" i="9"/>
  <c r="AP26" i="9"/>
  <c r="AQ26" i="9" s="1"/>
  <c r="AK27" i="9"/>
  <c r="AP27" i="9"/>
  <c r="AQ27" i="9" s="1"/>
  <c r="AK8" i="9"/>
  <c r="AL3" i="9"/>
  <c r="AL2" i="9"/>
  <c r="O9" i="9"/>
  <c r="O10" i="9"/>
  <c r="T10" i="9"/>
  <c r="U10" i="9" s="1"/>
  <c r="O11" i="9"/>
  <c r="S11" i="9" s="1"/>
  <c r="T11" i="9"/>
  <c r="U11" i="9" s="1"/>
  <c r="O12" i="9"/>
  <c r="W12" i="9" s="1"/>
  <c r="S12" i="9"/>
  <c r="T12" i="9"/>
  <c r="U12" i="9" s="1"/>
  <c r="O13" i="9"/>
  <c r="O14" i="9"/>
  <c r="W14" i="9" s="1"/>
  <c r="S14" i="9"/>
  <c r="T14" i="9"/>
  <c r="U14" i="9" s="1"/>
  <c r="O15" i="9"/>
  <c r="T15" i="9" s="1"/>
  <c r="U15" i="9" s="1"/>
  <c r="O16" i="9"/>
  <c r="W16" i="9" s="1"/>
  <c r="T16" i="9"/>
  <c r="U16" i="9" s="1"/>
  <c r="O17" i="9"/>
  <c r="T17" i="9"/>
  <c r="U17" i="9" s="1"/>
  <c r="O18" i="9"/>
  <c r="W18" i="9" s="1"/>
  <c r="S18" i="9"/>
  <c r="T18" i="9"/>
  <c r="U18" i="9" s="1"/>
  <c r="O19" i="9"/>
  <c r="T19" i="9" s="1"/>
  <c r="U19" i="9" s="1"/>
  <c r="O20" i="9"/>
  <c r="W20" i="9" s="1"/>
  <c r="T20" i="9"/>
  <c r="U20" i="9" s="1"/>
  <c r="O21" i="9"/>
  <c r="T21" i="9"/>
  <c r="U21" i="9" s="1"/>
  <c r="O22" i="9"/>
  <c r="W22" i="9" s="1"/>
  <c r="S22" i="9"/>
  <c r="T22" i="9"/>
  <c r="U22" i="9" s="1"/>
  <c r="O23" i="9"/>
  <c r="T23" i="9" s="1"/>
  <c r="U23" i="9" s="1"/>
  <c r="O24" i="9"/>
  <c r="W24" i="9" s="1"/>
  <c r="T24" i="9"/>
  <c r="U24" i="9" s="1"/>
  <c r="O25" i="9"/>
  <c r="T25" i="9"/>
  <c r="U25" i="9" s="1"/>
  <c r="O26" i="9"/>
  <c r="W26" i="9" s="1"/>
  <c r="S26" i="9"/>
  <c r="T26" i="9"/>
  <c r="U26" i="9" s="1"/>
  <c r="O27" i="9"/>
  <c r="T27" i="9" s="1"/>
  <c r="U27" i="9" s="1"/>
  <c r="Z24" i="9"/>
  <c r="AE24" i="9" s="1"/>
  <c r="AF24" i="9" s="1"/>
  <c r="Z25" i="9"/>
  <c r="AD25" i="9" s="1"/>
  <c r="AE25" i="9"/>
  <c r="AF25" i="9" s="1"/>
  <c r="Z26" i="9"/>
  <c r="Z27" i="9"/>
  <c r="AE27" i="9" s="1"/>
  <c r="AF27" i="9" s="1"/>
  <c r="Z9" i="9"/>
  <c r="AD9" i="9" s="1"/>
  <c r="Z10" i="9"/>
  <c r="AH10" i="9" s="1"/>
  <c r="AE10" i="9"/>
  <c r="AF10" i="9" s="1"/>
  <c r="Z11" i="9"/>
  <c r="Z12" i="9"/>
  <c r="AD12" i="9" s="1"/>
  <c r="Z13" i="9"/>
  <c r="Z14" i="9"/>
  <c r="AE14" i="9"/>
  <c r="AF14" i="9" s="1"/>
  <c r="Z15" i="9"/>
  <c r="Z16" i="9"/>
  <c r="Z17" i="9"/>
  <c r="Z18" i="9"/>
  <c r="AE18" i="9" s="1"/>
  <c r="AF18" i="9" s="1"/>
  <c r="Z19" i="9"/>
  <c r="Z20" i="9"/>
  <c r="Z21" i="9"/>
  <c r="Z22" i="9"/>
  <c r="AE22" i="9"/>
  <c r="AF22" i="9" s="1"/>
  <c r="Z23" i="9"/>
  <c r="Z8" i="9"/>
  <c r="AD8" i="9" s="1"/>
  <c r="O8" i="9"/>
  <c r="T8" i="9" s="1"/>
  <c r="AA3" i="9"/>
  <c r="AA2" i="9"/>
  <c r="AD21" i="9" l="1"/>
  <c r="AH21" i="9"/>
  <c r="AG21" i="9"/>
  <c r="AD26" i="9"/>
  <c r="AH26" i="9"/>
  <c r="AG26" i="9"/>
  <c r="S25" i="9"/>
  <c r="W25" i="9"/>
  <c r="S24" i="9"/>
  <c r="S21" i="9"/>
  <c r="W21" i="9"/>
  <c r="S20" i="9"/>
  <c r="S17" i="9"/>
  <c r="W17" i="9"/>
  <c r="S16" i="9"/>
  <c r="W10" i="9"/>
  <c r="S10" i="9"/>
  <c r="AD20" i="9"/>
  <c r="AH20" i="9"/>
  <c r="AG20" i="9"/>
  <c r="AH18" i="9"/>
  <c r="AG18" i="9"/>
  <c r="AD17" i="9"/>
  <c r="AH17" i="9"/>
  <c r="AG17" i="9"/>
  <c r="AD16" i="9"/>
  <c r="AH16" i="9"/>
  <c r="AG16" i="9"/>
  <c r="AH14" i="9"/>
  <c r="AG14" i="9"/>
  <c r="AD13" i="9"/>
  <c r="AH13" i="9"/>
  <c r="AG13" i="9"/>
  <c r="AD11" i="9"/>
  <c r="AH11" i="9"/>
  <c r="AG11" i="9"/>
  <c r="AD23" i="9"/>
  <c r="AH23" i="9"/>
  <c r="AG23" i="9"/>
  <c r="AD22" i="9"/>
  <c r="AH22" i="9"/>
  <c r="AG22" i="9"/>
  <c r="AE20" i="9"/>
  <c r="AF20" i="9" s="1"/>
  <c r="AD19" i="9"/>
  <c r="AH19" i="9"/>
  <c r="AG19" i="9"/>
  <c r="AD18" i="9"/>
  <c r="AE17" i="9"/>
  <c r="AF17" i="9" s="1"/>
  <c r="AE16" i="9"/>
  <c r="AF16" i="9" s="1"/>
  <c r="AD15" i="9"/>
  <c r="AH15" i="9"/>
  <c r="AG15" i="9"/>
  <c r="AD14" i="9"/>
  <c r="AE13" i="9"/>
  <c r="AF13" i="9" s="1"/>
  <c r="AD27" i="9"/>
  <c r="AH27" i="9"/>
  <c r="AG27" i="9"/>
  <c r="AH25" i="9"/>
  <c r="AG25" i="9"/>
  <c r="AD24" i="9"/>
  <c r="AH24" i="9"/>
  <c r="AG24" i="9"/>
  <c r="S27" i="9"/>
  <c r="W27" i="9"/>
  <c r="S23" i="9"/>
  <c r="W23" i="9"/>
  <c r="S19" i="9"/>
  <c r="W19" i="9"/>
  <c r="S15" i="9"/>
  <c r="W15" i="9"/>
  <c r="S13" i="9"/>
  <c r="W13" i="9"/>
  <c r="T13" i="9"/>
  <c r="U13" i="9" s="1"/>
  <c r="S9" i="9"/>
  <c r="W9" i="9"/>
  <c r="T9" i="9"/>
  <c r="U9" i="9" s="1"/>
  <c r="AS8" i="9"/>
  <c r="AO8" i="9"/>
  <c r="AO27" i="9"/>
  <c r="AM27" i="9"/>
  <c r="AN27" i="9" s="1"/>
  <c r="AO26" i="9"/>
  <c r="AM26" i="9"/>
  <c r="AN26" i="9" s="1"/>
  <c r="AO24" i="9"/>
  <c r="AM24" i="9"/>
  <c r="AN24" i="9" s="1"/>
  <c r="AO22" i="9"/>
  <c r="AM22" i="9"/>
  <c r="AN22" i="9" s="1"/>
  <c r="AP20" i="9"/>
  <c r="AQ20" i="9" s="1"/>
  <c r="AM20" i="9"/>
  <c r="AN20" i="9" s="1"/>
  <c r="AO18" i="9"/>
  <c r="AM18" i="9"/>
  <c r="AN18" i="9" s="1"/>
  <c r="AO17" i="9"/>
  <c r="AM17" i="9"/>
  <c r="AN17" i="9" s="1"/>
  <c r="AP15" i="9"/>
  <c r="AQ15" i="9" s="1"/>
  <c r="AP14" i="9"/>
  <c r="AQ14" i="9" s="1"/>
  <c r="AP13" i="9"/>
  <c r="AQ13" i="9" s="1"/>
  <c r="AP12" i="9"/>
  <c r="AQ12" i="9" s="1"/>
  <c r="AP11" i="9"/>
  <c r="AQ11" i="9" s="1"/>
  <c r="AP10" i="9"/>
  <c r="AQ10" i="9" s="1"/>
  <c r="AP9" i="9"/>
  <c r="AQ9" i="9" s="1"/>
  <c r="AL27" i="9"/>
  <c r="AL17" i="9"/>
  <c r="AS26" i="9"/>
  <c r="AS24" i="9"/>
  <c r="AS22" i="9"/>
  <c r="AS20" i="9"/>
  <c r="AS18" i="9"/>
  <c r="AP25" i="9"/>
  <c r="AQ25" i="9" s="1"/>
  <c r="AM25" i="9"/>
  <c r="AN25" i="9" s="1"/>
  <c r="AP23" i="9"/>
  <c r="AQ23" i="9" s="1"/>
  <c r="AM23" i="9"/>
  <c r="AN23" i="9" s="1"/>
  <c r="AO21" i="9"/>
  <c r="AM21" i="9"/>
  <c r="AN21" i="9" s="1"/>
  <c r="AO19" i="9"/>
  <c r="AM19" i="9"/>
  <c r="AN19" i="9" s="1"/>
  <c r="AP16" i="9"/>
  <c r="AQ16" i="9" s="1"/>
  <c r="AM16" i="9"/>
  <c r="AN16" i="9" s="1"/>
  <c r="AO15" i="9"/>
  <c r="AM15" i="9"/>
  <c r="AN15" i="9" s="1"/>
  <c r="AO14" i="9"/>
  <c r="AM14" i="9"/>
  <c r="AN14" i="9" s="1"/>
  <c r="AO13" i="9"/>
  <c r="AM13" i="9"/>
  <c r="AN13" i="9" s="1"/>
  <c r="AO12" i="9"/>
  <c r="AM12" i="9"/>
  <c r="AN12" i="9" s="1"/>
  <c r="AO11" i="9"/>
  <c r="AM11" i="9"/>
  <c r="AN11" i="9" s="1"/>
  <c r="AO10" i="9"/>
  <c r="AM10" i="9"/>
  <c r="AN10" i="9" s="1"/>
  <c r="AO9" i="9"/>
  <c r="AM9" i="9"/>
  <c r="AN9" i="9" s="1"/>
  <c r="AL26" i="9"/>
  <c r="AL24" i="9"/>
  <c r="AL22" i="9"/>
  <c r="AL20" i="9"/>
  <c r="AL18" i="9"/>
  <c r="AL16" i="9"/>
  <c r="AL14" i="9"/>
  <c r="AL12" i="9"/>
  <c r="AL10" i="9"/>
  <c r="W11" i="9"/>
  <c r="AS27" i="9"/>
  <c r="AS25" i="9"/>
  <c r="AS23" i="9"/>
  <c r="AS21" i="9"/>
  <c r="AS19" i="9"/>
  <c r="AS17" i="9"/>
  <c r="AS15" i="9"/>
  <c r="AS13" i="9"/>
  <c r="AS11" i="9"/>
  <c r="AS9" i="9"/>
  <c r="AG9" i="9"/>
  <c r="AH9" i="9"/>
  <c r="AE12" i="9"/>
  <c r="AF12" i="9" s="1"/>
  <c r="AD10" i="9"/>
  <c r="AE9" i="9"/>
  <c r="AF9" i="9" s="1"/>
  <c r="AM8" i="9"/>
  <c r="AN8" i="9" s="1"/>
  <c r="AP8" i="9"/>
  <c r="AL8" i="9"/>
  <c r="AG8" i="9"/>
  <c r="AG12" i="9"/>
  <c r="AG10" i="9"/>
  <c r="AH8" i="9"/>
  <c r="AH12" i="9"/>
  <c r="S8" i="9"/>
  <c r="W8" i="9"/>
  <c r="AP24" i="9"/>
  <c r="AQ24" i="9" s="1"/>
  <c r="AP22" i="9"/>
  <c r="AQ22" i="9" s="1"/>
  <c r="AP21" i="9"/>
  <c r="AQ21" i="9" s="1"/>
  <c r="AP19" i="9"/>
  <c r="AQ19" i="9" s="1"/>
  <c r="AP18" i="9"/>
  <c r="AQ18" i="9" s="1"/>
  <c r="AO25" i="9"/>
  <c r="AO23" i="9"/>
  <c r="AO20" i="9"/>
  <c r="AO16" i="9"/>
  <c r="AQ8" i="9"/>
  <c r="AL4" i="9"/>
  <c r="P4" i="9"/>
  <c r="AE8" i="9"/>
  <c r="AE19" i="9"/>
  <c r="AF19" i="9" s="1"/>
  <c r="AE15" i="9"/>
  <c r="AF15" i="9" s="1"/>
  <c r="AE11" i="9"/>
  <c r="AF11" i="9" s="1"/>
  <c r="AE26" i="9"/>
  <c r="AF26" i="9" s="1"/>
  <c r="AE23" i="9"/>
  <c r="AF23" i="9" s="1"/>
  <c r="AE21" i="9"/>
  <c r="AF21" i="9" s="1"/>
  <c r="U8" i="9"/>
  <c r="AA4" i="9" l="1"/>
  <c r="AF8" i="9"/>
  <c r="P3" i="9"/>
  <c r="P2" i="9"/>
  <c r="A1" i="10" s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19" i="4"/>
  <c r="A20" i="4"/>
  <c r="A21" i="4"/>
  <c r="A22" i="4"/>
  <c r="A23" i="4"/>
  <c r="A24" i="4"/>
  <c r="A25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</calcChain>
</file>

<file path=xl/sharedStrings.xml><?xml version="1.0" encoding="utf-8"?>
<sst xmlns="http://schemas.openxmlformats.org/spreadsheetml/2006/main" count="321" uniqueCount="82">
  <si>
    <t>C.S</t>
  </si>
  <si>
    <t>COUPURE FO</t>
  </si>
  <si>
    <t xml:space="preserve">Durée </t>
  </si>
  <si>
    <t>SBK</t>
  </si>
  <si>
    <t>SBN</t>
  </si>
  <si>
    <t>SHS</t>
  </si>
  <si>
    <t>MGL</t>
  </si>
  <si>
    <t>DBA</t>
  </si>
  <si>
    <t>MCS</t>
  </si>
  <si>
    <t>TGD</t>
  </si>
  <si>
    <t>CHM</t>
  </si>
  <si>
    <t>SAR</t>
  </si>
  <si>
    <t>MDN</t>
  </si>
  <si>
    <t>ABK</t>
  </si>
  <si>
    <t>ADR</t>
  </si>
  <si>
    <t>ZAA</t>
  </si>
  <si>
    <t>EVR</t>
  </si>
  <si>
    <t>TRS</t>
  </si>
  <si>
    <t>COM</t>
  </si>
  <si>
    <t>BLOCAGE HDE</t>
  </si>
  <si>
    <t>Mois</t>
  </si>
  <si>
    <t>Cause</t>
  </si>
  <si>
    <t>Durée totale</t>
  </si>
  <si>
    <t>Centre</t>
  </si>
  <si>
    <t>Etat</t>
  </si>
  <si>
    <t>Secours
(GE)</t>
  </si>
  <si>
    <t>Nbr
de coupures</t>
  </si>
  <si>
    <t>OBS</t>
  </si>
  <si>
    <t>Type</t>
  </si>
  <si>
    <t>5 KVA</t>
  </si>
  <si>
    <t>B</t>
  </si>
  <si>
    <t>Manque d’abri</t>
  </si>
  <si>
    <t>M</t>
  </si>
  <si>
    <t>15 KVA</t>
  </si>
  <si>
    <t>Non doté</t>
  </si>
  <si>
    <t>Défaut contacteur secteur (Manuel)</t>
  </si>
  <si>
    <t xml:space="preserve">  </t>
  </si>
  <si>
    <t>N°</t>
  </si>
  <si>
    <t>Marque</t>
  </si>
  <si>
    <t>Puissance</t>
  </si>
  <si>
    <t>Date de  M E S</t>
  </si>
  <si>
    <t>O.B.S</t>
  </si>
  <si>
    <t>RDD</t>
  </si>
  <si>
    <t>SAG</t>
  </si>
  <si>
    <t>TSN</t>
  </si>
  <si>
    <t>SAM</t>
  </si>
  <si>
    <t>TDD</t>
  </si>
  <si>
    <t>SBT</t>
  </si>
  <si>
    <t>FIJ</t>
  </si>
  <si>
    <t>SBA</t>
  </si>
  <si>
    <t>NDR</t>
  </si>
  <si>
    <t>Situation des ge</t>
  </si>
  <si>
    <t>FH</t>
  </si>
  <si>
    <t>Sites</t>
  </si>
  <si>
    <t>Situation des supports</t>
  </si>
  <si>
    <t>C.S (RLS SAR)</t>
  </si>
  <si>
    <t>DEFAUT FEEDER</t>
  </si>
  <si>
    <t>DEFAUT RED</t>
  </si>
  <si>
    <t>DIS Grillé</t>
  </si>
  <si>
    <t>BLOCAGE EQM</t>
  </si>
  <si>
    <t>Trs</t>
  </si>
  <si>
    <t>Eqm</t>
  </si>
  <si>
    <t>Suprt</t>
  </si>
  <si>
    <t>Défaut moteur</t>
  </si>
  <si>
    <t>Manque d'abri (Redéployé de GRTF)</t>
  </si>
  <si>
    <t>FO</t>
  </si>
  <si>
    <t>TKM</t>
  </si>
  <si>
    <t>LOC</t>
  </si>
  <si>
    <t>Situation des loc</t>
  </si>
  <si>
    <t>Indicateur</t>
  </si>
  <si>
    <t>Visuel</t>
  </si>
  <si>
    <t>Manuel</t>
  </si>
  <si>
    <t>Site</t>
  </si>
  <si>
    <t>Défault</t>
  </si>
  <si>
    <t>Arrêt</t>
  </si>
  <si>
    <t>Rétablissement</t>
  </si>
  <si>
    <t>Étiquettes de lignes</t>
  </si>
  <si>
    <t>Nbr de coupures</t>
  </si>
  <si>
    <t>novembre</t>
  </si>
  <si>
    <t>Défaut Carte commande et mécanique</t>
  </si>
  <si>
    <t>Durée Totale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</si>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</sst>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&quot;jour&quot;\ hh&quot;h&quot;:mm&quot;mn&quot;"/>
    <numFmt numFmtId="165" formatCode="dd\ &quot;jour(s)&quot;\ hh&quot; heure(s) &quot;mm&quot; minute(s)&quot;"/>
    <numFmt numFmtId="166" formatCode="0;;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name val="Arial"/>
      <family val="2"/>
    </font>
    <font>
      <sz val="10"/>
      <name val="Century Gothic"/>
      <family val="2"/>
    </font>
    <font>
      <b/>
      <i/>
      <sz val="11"/>
      <color theme="1"/>
      <name val="Calibri"/>
      <family val="2"/>
      <scheme val="minor"/>
    </font>
    <font>
      <b/>
      <sz val="10"/>
      <name val="Century Gothic"/>
      <family val="2"/>
    </font>
    <font>
      <b/>
      <sz val="10"/>
      <name val="Arial"/>
      <family val="2"/>
    </font>
    <font>
      <sz val="10"/>
      <color theme="0"/>
      <name val="Century Gothi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22" fontId="1" fillId="0" borderId="0" xfId="0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 wrapText="1"/>
    </xf>
    <xf numFmtId="22" fontId="1" fillId="0" borderId="0" xfId="0" applyNumberFormat="1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164" fontId="0" fillId="0" borderId="0" xfId="0" applyNumberFormat="1"/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/>
    <xf numFmtId="0" fontId="11" fillId="0" borderId="0" xfId="0" applyFont="1"/>
    <xf numFmtId="0" fontId="12" fillId="0" borderId="0" xfId="0" applyFont="1"/>
    <xf numFmtId="165" fontId="11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164" formatCode="dd\ &quot;jour&quot;\ hh&quot;h&quot;:mm&quot;mn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10</xdr:col>
          <xdr:colOff>561975</xdr:colOff>
          <xdr:row>9</xdr:row>
          <xdr:rowOff>19050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img_1" spid="_x0000_s411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624417"/>
              <a:ext cx="8181975" cy="1162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10</xdr:col>
          <xdr:colOff>561975</xdr:colOff>
          <xdr:row>21</xdr:row>
          <xdr:rowOff>19050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Calculs!$Z$3:$AH$12" spid="_x0000_s412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2148417"/>
              <a:ext cx="8181975" cy="1924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180975</xdr:rowOff>
        </xdr:from>
        <xdr:to>
          <xdr:col>10</xdr:col>
          <xdr:colOff>495300</xdr:colOff>
          <xdr:row>29</xdr:row>
          <xdr:rowOff>9525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Calculs!$AK$3:$AS$8" spid="_x0000_s412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4424892"/>
              <a:ext cx="8115300" cy="1162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599.186292129627" createdVersion="4" refreshedVersion="4" minRefreshableVersion="3" recordCount="27">
  <cacheSource type="worksheet">
    <worksheetSource name="Tableau1"/>
  </cacheSource>
  <cacheFields count="7">
    <cacheField name="Site" numFmtId="0">
      <sharedItems count="13">
        <s v="SBK"/>
        <s v="SBN"/>
        <s v="SHS"/>
        <s v="MGL"/>
        <s v="DBA"/>
        <s v="MCS"/>
        <s v="TGD"/>
        <s v="CHM"/>
        <s v="SAR"/>
        <s v="MDN"/>
        <s v="ABK"/>
        <s v="ADR"/>
        <s v="ZAA"/>
      </sharedItems>
    </cacheField>
    <cacheField name="Défault" numFmtId="0">
      <sharedItems count="3">
        <s v="EVR"/>
        <s v="TRS"/>
        <s v="COM"/>
      </sharedItems>
    </cacheField>
    <cacheField name="Arrêt" numFmtId="22">
      <sharedItems containsSemiMixedTypes="0" containsNonDate="0" containsDate="1" containsString="0" minDate="2013-10-16T15:55:00" maxDate="2013-11-11T12:28:00"/>
    </cacheField>
    <cacheField name="Mois" numFmtId="22">
      <sharedItems count="2">
        <s v="octobre"/>
        <s v="novembre"/>
      </sharedItems>
    </cacheField>
    <cacheField name="Rétablissement" numFmtId="22">
      <sharedItems containsSemiMixedTypes="0" containsNonDate="0" containsDate="1" containsString="0" minDate="2013-10-16T16:46:00" maxDate="2013-11-11T15:20:00"/>
    </cacheField>
    <cacheField name="Durée " numFmtId="164">
      <sharedItems containsSemiMixedTypes="0" containsNonDate="0" containsDate="1" containsString="0" minDate="1899-12-30T00:26:00" maxDate="1899-12-31T10:12:00"/>
    </cacheField>
    <cacheField name="Caus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d v="2013-10-16T15:55:00"/>
    <x v="0"/>
    <d v="2013-10-16T16:46:00"/>
    <d v="1899-12-30T00:51:00"/>
    <s v="C.S"/>
  </r>
  <r>
    <x v="1"/>
    <x v="0"/>
    <d v="2013-10-17T09:47:00"/>
    <x v="0"/>
    <d v="2013-10-17T20:27:00"/>
    <d v="1899-12-30T10:40:00"/>
    <s v="C.S"/>
  </r>
  <r>
    <x v="2"/>
    <x v="0"/>
    <d v="2013-10-17T10:44:00"/>
    <x v="0"/>
    <d v="2013-10-17T11:16:00"/>
    <d v="1899-12-30T00:32:00"/>
    <s v="C.S"/>
  </r>
  <r>
    <x v="3"/>
    <x v="1"/>
    <d v="2013-10-18T03:26:00"/>
    <x v="0"/>
    <d v="2013-10-18T10:49:00"/>
    <d v="1899-12-30T07:23:00"/>
    <s v="DEFAUT FEEDER"/>
  </r>
  <r>
    <x v="4"/>
    <x v="0"/>
    <d v="2013-10-19T10:00:00"/>
    <x v="0"/>
    <d v="2013-10-19T11:08:00"/>
    <d v="1899-12-30T01:08:00"/>
    <s v="C.S (RLS SAR)"/>
  </r>
  <r>
    <x v="5"/>
    <x v="0"/>
    <d v="2013-10-19T10:00:00"/>
    <x v="0"/>
    <d v="2013-10-19T11:08:00"/>
    <d v="1899-12-30T01:08:00"/>
    <s v="C.S (RLS SAR)"/>
  </r>
  <r>
    <x v="0"/>
    <x v="0"/>
    <d v="2013-10-19T10:00:00"/>
    <x v="0"/>
    <d v="2013-10-19T11:08:00"/>
    <d v="1899-12-30T01:08:00"/>
    <s v="C.S (RLS SAR)"/>
  </r>
  <r>
    <x v="6"/>
    <x v="0"/>
    <d v="2013-10-19T10:00:00"/>
    <x v="0"/>
    <d v="2013-10-19T11:08:00"/>
    <d v="1899-12-30T01:08:00"/>
    <s v="C.S (RLS SAR)"/>
  </r>
  <r>
    <x v="3"/>
    <x v="1"/>
    <d v="2013-10-20T17:48:00"/>
    <x v="0"/>
    <d v="2013-10-20T18:55:00"/>
    <d v="1899-12-30T01:07:00"/>
    <s v="DEFAUT FEEDER"/>
  </r>
  <r>
    <x v="3"/>
    <x v="1"/>
    <d v="2013-10-21T03:08:00"/>
    <x v="0"/>
    <d v="2013-10-22T13:20:00"/>
    <d v="1899-12-31T10:12:00"/>
    <s v="DEFAUT FEEDER"/>
  </r>
  <r>
    <x v="7"/>
    <x v="0"/>
    <d v="2013-10-21T21:00:00"/>
    <x v="0"/>
    <d v="2013-10-22T08:01:00"/>
    <d v="1899-12-30T11:01:00"/>
    <s v="C.S"/>
  </r>
  <r>
    <x v="7"/>
    <x v="0"/>
    <d v="2013-10-22T08:12:00"/>
    <x v="0"/>
    <d v="2013-10-22T09:44:00"/>
    <d v="1899-12-30T01:32:00"/>
    <s v="C.S"/>
  </r>
  <r>
    <x v="8"/>
    <x v="0"/>
    <d v="2013-10-22T16:48:00"/>
    <x v="0"/>
    <d v="2013-10-22T21:08:00"/>
    <d v="1899-12-30T04:20:00"/>
    <s v="DIS Grillé"/>
  </r>
  <r>
    <x v="9"/>
    <x v="0"/>
    <d v="2013-10-24T09:55:00"/>
    <x v="0"/>
    <d v="2013-10-24T10:32:00"/>
    <d v="1899-12-30T00:37:00"/>
    <s v="C.S"/>
  </r>
  <r>
    <x v="8"/>
    <x v="0"/>
    <d v="2013-10-24T12:27:00"/>
    <x v="0"/>
    <d v="2013-10-24T17:57:00"/>
    <d v="1899-12-30T05:30:00"/>
    <s v="C.S"/>
  </r>
  <r>
    <x v="4"/>
    <x v="0"/>
    <d v="2013-10-25T11:38:00"/>
    <x v="0"/>
    <d v="2013-10-25T12:20:00"/>
    <d v="1899-12-30T00:42:00"/>
    <s v="C.S"/>
  </r>
  <r>
    <x v="1"/>
    <x v="0"/>
    <d v="2013-10-25T11:38:00"/>
    <x v="0"/>
    <d v="2013-10-25T14:58:00"/>
    <d v="1899-12-30T03:20:00"/>
    <s v="C.S"/>
  </r>
  <r>
    <x v="2"/>
    <x v="0"/>
    <d v="2013-10-25T12:35:00"/>
    <x v="0"/>
    <d v="2013-10-25T14:58:00"/>
    <d v="1899-12-30T02:23:00"/>
    <s v="C.S"/>
  </r>
  <r>
    <x v="7"/>
    <x v="0"/>
    <d v="2013-10-29T10:46:00"/>
    <x v="0"/>
    <d v="2013-10-29T12:19:00"/>
    <d v="1899-12-30T01:33:00"/>
    <s v="C.S"/>
  </r>
  <r>
    <x v="10"/>
    <x v="1"/>
    <d v="2013-10-31T07:19:00"/>
    <x v="0"/>
    <d v="2013-10-31T14:01:00"/>
    <d v="1899-12-30T06:42:00"/>
    <s v="COUPURE FO"/>
  </r>
  <r>
    <x v="1"/>
    <x v="0"/>
    <d v="2013-11-04T04:29:00"/>
    <x v="1"/>
    <d v="2013-11-04T06:04:00"/>
    <d v="1899-12-30T01:35:00"/>
    <s v="C.S"/>
  </r>
  <r>
    <x v="2"/>
    <x v="0"/>
    <d v="2013-11-04T05:25:00"/>
    <x v="1"/>
    <d v="2013-11-04T06:06:00"/>
    <d v="1899-12-30T00:41:00"/>
    <s v="C.S"/>
  </r>
  <r>
    <x v="2"/>
    <x v="1"/>
    <d v="2013-11-06T14:28:00"/>
    <x v="1"/>
    <d v="2013-11-06T15:00:00"/>
    <d v="1899-12-30T00:32:00"/>
    <s v="BLOCAGE HDE"/>
  </r>
  <r>
    <x v="11"/>
    <x v="0"/>
    <d v="2013-11-07T07:58:00"/>
    <x v="1"/>
    <d v="2013-11-07T08:24:00"/>
    <d v="1899-12-30T00:26:00"/>
    <s v="C.S"/>
  </r>
  <r>
    <x v="9"/>
    <x v="2"/>
    <d v="2013-11-07T10:24:00"/>
    <x v="1"/>
    <d v="2013-11-07T14:46:00"/>
    <d v="1899-12-30T04:22:00"/>
    <s v="BLOCAGE EQM"/>
  </r>
  <r>
    <x v="9"/>
    <x v="0"/>
    <d v="2013-11-11T11:28:00"/>
    <x v="1"/>
    <d v="2013-11-11T12:02:00"/>
    <d v="1899-12-30T00:34:00"/>
    <s v="C.S"/>
  </r>
  <r>
    <x v="12"/>
    <x v="0"/>
    <d v="2013-11-11T12:28:00"/>
    <x v="1"/>
    <d v="2013-11-11T15:20:00"/>
    <d v="1899-12-30T02:52:00"/>
    <s v="DEFAUT R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I4:K5" firstHeaderRow="0" firstDataRow="1" firstDataCol="1" rowPageCount="2" colPageCount="1"/>
  <pivotFields count="7">
    <pivotField axis="axisRow" showAll="0">
      <items count="14">
        <item x="10"/>
        <item x="11"/>
        <item x="7"/>
        <item x="4"/>
        <item x="5"/>
        <item x="9"/>
        <item x="3"/>
        <item x="8"/>
        <item x="0"/>
        <item x="1"/>
        <item x="2"/>
        <item x="6"/>
        <item x="12"/>
        <item t="default"/>
      </items>
    </pivotField>
    <pivotField axis="axisPage" showAll="0">
      <items count="4">
        <item x="2"/>
        <item x="0"/>
        <item x="1"/>
        <item t="default"/>
      </items>
    </pivotField>
    <pivotField dataField="1" numFmtId="22" showAll="0"/>
    <pivotField axis="axisPage" showAll="0">
      <items count="3">
        <item x="0"/>
        <item x="1"/>
        <item t="default"/>
      </items>
    </pivotField>
    <pivotField numFmtId="22" showAll="0"/>
    <pivotField dataField="1" numFmtId="164" showAll="0"/>
    <pivotField showAll="0"/>
  </pivotFields>
  <rowFields count="1">
    <field x="0"/>
  </rowFields>
  <rowItems count="1">
    <i>
      <x v="10"/>
    </i>
  </rowItems>
  <colFields count="1">
    <field x="-2"/>
  </colFields>
  <colItems count="2">
    <i>
      <x/>
    </i>
    <i i="1">
      <x v="1"/>
    </i>
  </colItems>
  <pageFields count="2">
    <pageField fld="1" item="2" hier="-1"/>
    <pageField fld="3" item="1" hier="-1"/>
  </pageFields>
  <dataFields count="2">
    <dataField name="Nbr de coupures" fld="2" subtotal="count" baseField="0" baseItem="0" numFmtId="1"/>
    <dataField name="Durée totale" fld="5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E4:G9" firstHeaderRow="0" firstDataRow="1" firstDataCol="1" rowPageCount="2" colPageCount="1"/>
  <pivotFields count="7">
    <pivotField axis="axisRow" showAll="0">
      <items count="14">
        <item x="10"/>
        <item x="11"/>
        <item x="7"/>
        <item x="4"/>
        <item x="5"/>
        <item x="9"/>
        <item x="3"/>
        <item x="8"/>
        <item x="0"/>
        <item x="1"/>
        <item x="2"/>
        <item x="6"/>
        <item x="12"/>
        <item t="default"/>
      </items>
    </pivotField>
    <pivotField axis="axisPage" showAll="0">
      <items count="4">
        <item x="2"/>
        <item x="0"/>
        <item x="1"/>
        <item t="default"/>
      </items>
    </pivotField>
    <pivotField dataField="1" numFmtId="22" showAll="0"/>
    <pivotField axis="axisPage" showAll="0">
      <items count="3">
        <item x="0"/>
        <item x="1"/>
        <item t="default"/>
      </items>
    </pivotField>
    <pivotField numFmtId="22" showAll="0"/>
    <pivotField dataField="1" numFmtId="164" showAll="0"/>
    <pivotField showAll="0"/>
  </pivotFields>
  <rowFields count="1">
    <field x="0"/>
  </rowFields>
  <rowItems count="5">
    <i>
      <x v="1"/>
    </i>
    <i>
      <x v="5"/>
    </i>
    <i>
      <x v="9"/>
    </i>
    <i>
      <x v="10"/>
    </i>
    <i>
      <x v="12"/>
    </i>
  </rowItems>
  <colFields count="1">
    <field x="-2"/>
  </colFields>
  <colItems count="2">
    <i>
      <x/>
    </i>
    <i i="1">
      <x v="1"/>
    </i>
  </colItems>
  <pageFields count="2">
    <pageField fld="1" item="1" hier="-1"/>
    <pageField fld="3" item="1" hier="-1"/>
  </pageFields>
  <dataFields count="2">
    <dataField name="Nbr de coupures" fld="2" subtotal="count" baseField="0" baseItem="0" numFmtId="1"/>
    <dataField name="Durée totale" fld="5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4:C5" firstHeaderRow="0" firstDataRow="1" firstDataCol="1" rowPageCount="2" colPageCount="1"/>
  <pivotFields count="7">
    <pivotField axis="axisRow" showAll="0">
      <items count="14">
        <item x="10"/>
        <item x="11"/>
        <item x="7"/>
        <item x="4"/>
        <item x="5"/>
        <item x="9"/>
        <item x="3"/>
        <item x="8"/>
        <item x="0"/>
        <item x="1"/>
        <item x="2"/>
        <item x="6"/>
        <item x="12"/>
        <item t="default"/>
      </items>
    </pivotField>
    <pivotField axis="axisPage" showAll="0">
      <items count="4">
        <item x="2"/>
        <item x="0"/>
        <item x="1"/>
        <item t="default"/>
      </items>
    </pivotField>
    <pivotField dataField="1" numFmtId="22" showAll="0"/>
    <pivotField axis="axisPage" showAll="0">
      <items count="3">
        <item x="0"/>
        <item x="1"/>
        <item t="default"/>
      </items>
    </pivotField>
    <pivotField numFmtId="22" showAll="0"/>
    <pivotField dataField="1" numFmtId="164" showAll="0"/>
    <pivotField showAll="0"/>
  </pivotFields>
  <rowFields count="1">
    <field x="0"/>
  </rowFields>
  <rowItems count="1">
    <i>
      <x v="5"/>
    </i>
  </rowItems>
  <colFields count="1">
    <field x="-2"/>
  </colFields>
  <colItems count="2">
    <i>
      <x/>
    </i>
    <i i="1">
      <x v="1"/>
    </i>
  </colItems>
  <pageFields count="2">
    <pageField fld="1" item="0" hier="-1"/>
    <pageField fld="3" item="1" hier="-1"/>
  </pageFields>
  <dataFields count="2">
    <dataField name="Nbr de coupures" fld="2" subtotal="count" baseField="0" baseItem="0" numFmtId="1"/>
    <dataField name="Durée totale" fld="5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8" totalsRowShown="0" headerRowDxfId="26" dataDxfId="25" headerRowCellStyle="Normal 2">
  <autoFilter ref="A1:G28"/>
  <tableColumns count="7">
    <tableColumn id="1" name="Site" dataDxfId="24"/>
    <tableColumn id="2" name="Défault" dataDxfId="23"/>
    <tableColumn id="3" name="Arrêt" dataDxfId="22"/>
    <tableColumn id="4" name="Mois" dataDxfId="21">
      <calculatedColumnFormula>TEXT(Tableau1[[#This Row],[Arrêt]],"mmmm")</calculatedColumnFormula>
    </tableColumn>
    <tableColumn id="5" name="Rétablissement" dataDxfId="20"/>
    <tableColumn id="6" name="Durée " dataDxfId="19" dataCellStyle="Normal 2">
      <calculatedColumnFormula>E2-C2</calculatedColumnFormula>
    </tableColumn>
    <tableColumn id="7" name="Cause" dataDxfId="1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showGridLines="0" zoomScale="80" zoomScaleNormal="80" workbookViewId="0">
      <pane ySplit="1" topLeftCell="A2" activePane="bottomLeft" state="frozen"/>
      <selection pane="bottomLeft" activeCell="G26" sqref="G26"/>
    </sheetView>
  </sheetViews>
  <sheetFormatPr baseColWidth="10" defaultRowHeight="15" x14ac:dyDescent="0.25"/>
  <cols>
    <col min="1" max="1" width="14.140625" bestFit="1" customWidth="1"/>
    <col min="2" max="2" width="16" bestFit="1" customWidth="1"/>
    <col min="3" max="3" width="17" bestFit="1" customWidth="1"/>
    <col min="4" max="4" width="11.42578125" bestFit="1" customWidth="1"/>
    <col min="5" max="5" width="18.42578125" bestFit="1" customWidth="1"/>
    <col min="6" max="6" width="17" bestFit="1" customWidth="1"/>
    <col min="7" max="7" width="16" bestFit="1" customWidth="1"/>
  </cols>
  <sheetData>
    <row r="1" spans="1:7" s="28" customFormat="1" x14ac:dyDescent="0.25">
      <c r="A1" s="27" t="s">
        <v>72</v>
      </c>
      <c r="B1" s="27" t="s">
        <v>73</v>
      </c>
      <c r="C1" s="27" t="s">
        <v>74</v>
      </c>
      <c r="D1" s="27" t="s">
        <v>20</v>
      </c>
      <c r="E1" s="27" t="s">
        <v>75</v>
      </c>
      <c r="F1" s="27" t="s">
        <v>2</v>
      </c>
      <c r="G1" s="27" t="s">
        <v>21</v>
      </c>
    </row>
    <row r="2" spans="1:7" x14ac:dyDescent="0.25">
      <c r="A2" s="22" t="s">
        <v>3</v>
      </c>
      <c r="B2" s="22" t="s">
        <v>16</v>
      </c>
      <c r="C2" s="23">
        <v>41563.663194444445</v>
      </c>
      <c r="D2" s="23" t="str">
        <f>TEXT(Tableau1[[#This Row],[Arrêt]],"mmmm")</f>
        <v>octobre</v>
      </c>
      <c r="E2" s="23">
        <v>41563.698611111111</v>
      </c>
      <c r="F2" s="24">
        <f t="shared" ref="F2:F28" si="0">E2-C2</f>
        <v>3.5416666665696539E-2</v>
      </c>
      <c r="G2" s="22" t="s">
        <v>0</v>
      </c>
    </row>
    <row r="3" spans="1:7" x14ac:dyDescent="0.25">
      <c r="A3" s="22" t="s">
        <v>4</v>
      </c>
      <c r="B3" s="25" t="s">
        <v>16</v>
      </c>
      <c r="C3" s="23">
        <v>41564.407638888886</v>
      </c>
      <c r="D3" s="23" t="str">
        <f>TEXT(Tableau1[[#This Row],[Arrêt]],"mmmm")</f>
        <v>octobre</v>
      </c>
      <c r="E3" s="23">
        <v>41564.852083333331</v>
      </c>
      <c r="F3" s="24">
        <f t="shared" si="0"/>
        <v>0.44444444444525288</v>
      </c>
      <c r="G3" s="22" t="s">
        <v>0</v>
      </c>
    </row>
    <row r="4" spans="1:7" x14ac:dyDescent="0.25">
      <c r="A4" s="22" t="s">
        <v>5</v>
      </c>
      <c r="B4" s="22" t="s">
        <v>16</v>
      </c>
      <c r="C4" s="23">
        <v>41564.447222222225</v>
      </c>
      <c r="D4" s="23" t="str">
        <f>TEXT(Tableau1[[#This Row],[Arrêt]],"mmmm")</f>
        <v>octobre</v>
      </c>
      <c r="E4" s="23">
        <v>41564.469444444447</v>
      </c>
      <c r="F4" s="24">
        <f t="shared" si="0"/>
        <v>2.2222222221898846E-2</v>
      </c>
      <c r="G4" s="22" t="s">
        <v>0</v>
      </c>
    </row>
    <row r="5" spans="1:7" x14ac:dyDescent="0.25">
      <c r="A5" s="22" t="s">
        <v>6</v>
      </c>
      <c r="B5" s="22" t="s">
        <v>17</v>
      </c>
      <c r="C5" s="23">
        <v>41565.143055555556</v>
      </c>
      <c r="D5" s="23" t="str">
        <f>TEXT(Tableau1[[#This Row],[Arrêt]],"mmmm")</f>
        <v>octobre</v>
      </c>
      <c r="E5" s="23">
        <v>41565.450694444444</v>
      </c>
      <c r="F5" s="24">
        <f t="shared" si="0"/>
        <v>0.30763888888759539</v>
      </c>
      <c r="G5" s="22" t="s">
        <v>56</v>
      </c>
    </row>
    <row r="6" spans="1:7" x14ac:dyDescent="0.25">
      <c r="A6" s="22" t="s">
        <v>7</v>
      </c>
      <c r="B6" s="22" t="s">
        <v>16</v>
      </c>
      <c r="C6" s="23">
        <v>41566.416666666664</v>
      </c>
      <c r="D6" s="23" t="str">
        <f>TEXT(Tableau1[[#This Row],[Arrêt]],"mmmm")</f>
        <v>octobre</v>
      </c>
      <c r="E6" s="23">
        <v>41566.463888888888</v>
      </c>
      <c r="F6" s="24">
        <f t="shared" si="0"/>
        <v>4.7222222223354038E-2</v>
      </c>
      <c r="G6" s="22" t="s">
        <v>55</v>
      </c>
    </row>
    <row r="7" spans="1:7" x14ac:dyDescent="0.25">
      <c r="A7" s="22" t="s">
        <v>8</v>
      </c>
      <c r="B7" s="22" t="s">
        <v>16</v>
      </c>
      <c r="C7" s="23">
        <v>41566.416666666664</v>
      </c>
      <c r="D7" s="23" t="str">
        <f>TEXT(Tableau1[[#This Row],[Arrêt]],"mmmm")</f>
        <v>octobre</v>
      </c>
      <c r="E7" s="23">
        <v>41566.463888888888</v>
      </c>
      <c r="F7" s="24">
        <f t="shared" si="0"/>
        <v>4.7222222223354038E-2</v>
      </c>
      <c r="G7" s="22" t="s">
        <v>55</v>
      </c>
    </row>
    <row r="8" spans="1:7" x14ac:dyDescent="0.25">
      <c r="A8" s="22" t="s">
        <v>3</v>
      </c>
      <c r="B8" s="22" t="s">
        <v>16</v>
      </c>
      <c r="C8" s="23">
        <v>41566.416666666664</v>
      </c>
      <c r="D8" s="23" t="str">
        <f>TEXT(Tableau1[[#This Row],[Arrêt]],"mmmm")</f>
        <v>octobre</v>
      </c>
      <c r="E8" s="23">
        <v>41566.463888888888</v>
      </c>
      <c r="F8" s="24">
        <f t="shared" si="0"/>
        <v>4.7222222223354038E-2</v>
      </c>
      <c r="G8" s="22" t="s">
        <v>55</v>
      </c>
    </row>
    <row r="9" spans="1:7" x14ac:dyDescent="0.25">
      <c r="A9" s="22" t="s">
        <v>9</v>
      </c>
      <c r="B9" s="22" t="s">
        <v>16</v>
      </c>
      <c r="C9" s="23">
        <v>41566.416666666664</v>
      </c>
      <c r="D9" s="23" t="str">
        <f>TEXT(Tableau1[[#This Row],[Arrêt]],"mmmm")</f>
        <v>octobre</v>
      </c>
      <c r="E9" s="23">
        <v>41566.463888888888</v>
      </c>
      <c r="F9" s="24">
        <f t="shared" si="0"/>
        <v>4.7222222223354038E-2</v>
      </c>
      <c r="G9" s="22" t="s">
        <v>55</v>
      </c>
    </row>
    <row r="10" spans="1:7" x14ac:dyDescent="0.25">
      <c r="A10" s="22" t="s">
        <v>6</v>
      </c>
      <c r="B10" s="22" t="s">
        <v>17</v>
      </c>
      <c r="C10" s="23">
        <v>41567.741666666669</v>
      </c>
      <c r="D10" s="23" t="str">
        <f>TEXT(Tableau1[[#This Row],[Arrêt]],"mmmm")</f>
        <v>octobre</v>
      </c>
      <c r="E10" s="23">
        <v>41567.788194444445</v>
      </c>
      <c r="F10" s="24">
        <f t="shared" si="0"/>
        <v>4.6527777776645962E-2</v>
      </c>
      <c r="G10" s="22" t="s">
        <v>56</v>
      </c>
    </row>
    <row r="11" spans="1:7" x14ac:dyDescent="0.25">
      <c r="A11" s="22" t="s">
        <v>6</v>
      </c>
      <c r="B11" s="22" t="s">
        <v>17</v>
      </c>
      <c r="C11" s="23">
        <v>41568.130555555559</v>
      </c>
      <c r="D11" s="23" t="str">
        <f>TEXT(Tableau1[[#This Row],[Arrêt]],"mmmm")</f>
        <v>octobre</v>
      </c>
      <c r="E11" s="23">
        <v>41569.555555555555</v>
      </c>
      <c r="F11" s="24">
        <f t="shared" si="0"/>
        <v>1.4249999999956344</v>
      </c>
      <c r="G11" s="22" t="s">
        <v>56</v>
      </c>
    </row>
    <row r="12" spans="1:7" x14ac:dyDescent="0.25">
      <c r="A12" s="22" t="s">
        <v>10</v>
      </c>
      <c r="B12" s="22" t="s">
        <v>16</v>
      </c>
      <c r="C12" s="23">
        <v>41568.875</v>
      </c>
      <c r="D12" s="23" t="str">
        <f>TEXT(Tableau1[[#This Row],[Arrêt]],"mmmm")</f>
        <v>octobre</v>
      </c>
      <c r="E12" s="23">
        <v>41569.334027777775</v>
      </c>
      <c r="F12" s="24">
        <f t="shared" si="0"/>
        <v>0.45902777777519077</v>
      </c>
      <c r="G12" s="22" t="s">
        <v>0</v>
      </c>
    </row>
    <row r="13" spans="1:7" x14ac:dyDescent="0.25">
      <c r="A13" s="22" t="s">
        <v>10</v>
      </c>
      <c r="B13" s="22" t="s">
        <v>16</v>
      </c>
      <c r="C13" s="23">
        <v>41569.341666666667</v>
      </c>
      <c r="D13" s="23" t="str">
        <f>TEXT(Tableau1[[#This Row],[Arrêt]],"mmmm")</f>
        <v>octobre</v>
      </c>
      <c r="E13" s="23">
        <v>41569.405555555553</v>
      </c>
      <c r="F13" s="24">
        <f t="shared" si="0"/>
        <v>6.3888888886140194E-2</v>
      </c>
      <c r="G13" s="22" t="s">
        <v>0</v>
      </c>
    </row>
    <row r="14" spans="1:7" x14ac:dyDescent="0.25">
      <c r="A14" s="22" t="s">
        <v>11</v>
      </c>
      <c r="B14" s="22" t="s">
        <v>16</v>
      </c>
      <c r="C14" s="23">
        <v>41569.699999999997</v>
      </c>
      <c r="D14" s="23" t="str">
        <f>TEXT(Tableau1[[#This Row],[Arrêt]],"mmmm")</f>
        <v>octobre</v>
      </c>
      <c r="E14" s="23">
        <v>41569.880555555559</v>
      </c>
      <c r="F14" s="24">
        <f t="shared" si="0"/>
        <v>0.18055555556202307</v>
      </c>
      <c r="G14" s="22" t="s">
        <v>58</v>
      </c>
    </row>
    <row r="15" spans="1:7" x14ac:dyDescent="0.25">
      <c r="A15" s="22" t="s">
        <v>12</v>
      </c>
      <c r="B15" s="22" t="s">
        <v>16</v>
      </c>
      <c r="C15" s="23">
        <v>41571.413194444445</v>
      </c>
      <c r="D15" s="23" t="str">
        <f>TEXT(Tableau1[[#This Row],[Arrêt]],"mmmm")</f>
        <v>octobre</v>
      </c>
      <c r="E15" s="23">
        <v>41571.438888888886</v>
      </c>
      <c r="F15" s="24">
        <f t="shared" si="0"/>
        <v>2.569444444088731E-2</v>
      </c>
      <c r="G15" s="22" t="s">
        <v>0</v>
      </c>
    </row>
    <row r="16" spans="1:7" x14ac:dyDescent="0.25">
      <c r="A16" s="22" t="s">
        <v>11</v>
      </c>
      <c r="B16" s="22" t="s">
        <v>16</v>
      </c>
      <c r="C16" s="23">
        <v>41571.518750000003</v>
      </c>
      <c r="D16" s="23" t="str">
        <f>TEXT(Tableau1[[#This Row],[Arrêt]],"mmmm")</f>
        <v>octobre</v>
      </c>
      <c r="E16" s="23">
        <v>41571.747916666667</v>
      </c>
      <c r="F16" s="24">
        <f t="shared" si="0"/>
        <v>0.22916666666424135</v>
      </c>
      <c r="G16" s="22" t="s">
        <v>0</v>
      </c>
    </row>
    <row r="17" spans="1:7" x14ac:dyDescent="0.25">
      <c r="A17" s="22" t="s">
        <v>7</v>
      </c>
      <c r="B17" s="22" t="s">
        <v>16</v>
      </c>
      <c r="C17" s="23">
        <v>41572.484722222223</v>
      </c>
      <c r="D17" s="23" t="str">
        <f>TEXT(Tableau1[[#This Row],[Arrêt]],"mmmm")</f>
        <v>octobre</v>
      </c>
      <c r="E17" s="23">
        <v>41572.513888888891</v>
      </c>
      <c r="F17" s="24">
        <f t="shared" si="0"/>
        <v>2.9166666667151731E-2</v>
      </c>
      <c r="G17" s="22" t="s">
        <v>0</v>
      </c>
    </row>
    <row r="18" spans="1:7" x14ac:dyDescent="0.25">
      <c r="A18" s="22" t="s">
        <v>4</v>
      </c>
      <c r="B18" s="22" t="s">
        <v>16</v>
      </c>
      <c r="C18" s="23">
        <v>41572.484722222223</v>
      </c>
      <c r="D18" s="23" t="str">
        <f>TEXT(Tableau1[[#This Row],[Arrêt]],"mmmm")</f>
        <v>octobre</v>
      </c>
      <c r="E18" s="23">
        <v>41572.623611111114</v>
      </c>
      <c r="F18" s="24">
        <f t="shared" si="0"/>
        <v>0.13888888889050577</v>
      </c>
      <c r="G18" s="22" t="s">
        <v>0</v>
      </c>
    </row>
    <row r="19" spans="1:7" x14ac:dyDescent="0.25">
      <c r="A19" s="22" t="s">
        <v>5</v>
      </c>
      <c r="B19" s="22" t="s">
        <v>16</v>
      </c>
      <c r="C19" s="23">
        <v>41572.524305555555</v>
      </c>
      <c r="D19" s="23" t="str">
        <f>TEXT(Tableau1[[#This Row],[Arrêt]],"mmmm")</f>
        <v>octobre</v>
      </c>
      <c r="E19" s="23">
        <v>41572.623611111114</v>
      </c>
      <c r="F19" s="24">
        <f t="shared" si="0"/>
        <v>9.930555555911269E-2</v>
      </c>
      <c r="G19" s="22" t="s">
        <v>0</v>
      </c>
    </row>
    <row r="20" spans="1:7" x14ac:dyDescent="0.25">
      <c r="A20" s="22" t="s">
        <v>10</v>
      </c>
      <c r="B20" s="22" t="s">
        <v>16</v>
      </c>
      <c r="C20" s="23">
        <v>41576.448611111111</v>
      </c>
      <c r="D20" s="23" t="str">
        <f>TEXT(Tableau1[[#This Row],[Arrêt]],"mmmm")</f>
        <v>octobre</v>
      </c>
      <c r="E20" s="23">
        <v>41576.513194444444</v>
      </c>
      <c r="F20" s="24">
        <f t="shared" si="0"/>
        <v>6.4583333332848269E-2</v>
      </c>
      <c r="G20" s="22" t="s">
        <v>0</v>
      </c>
    </row>
    <row r="21" spans="1:7" x14ac:dyDescent="0.25">
      <c r="A21" s="22" t="s">
        <v>13</v>
      </c>
      <c r="B21" s="22" t="s">
        <v>17</v>
      </c>
      <c r="C21" s="23">
        <v>41578.304861111108</v>
      </c>
      <c r="D21" s="23" t="str">
        <f>TEXT(Tableau1[[#This Row],[Arrêt]],"mmmm")</f>
        <v>octobre</v>
      </c>
      <c r="E21" s="23">
        <v>41578.584027777775</v>
      </c>
      <c r="F21" s="24">
        <f t="shared" si="0"/>
        <v>0.27916666666715173</v>
      </c>
      <c r="G21" s="22" t="s">
        <v>1</v>
      </c>
    </row>
    <row r="22" spans="1:7" x14ac:dyDescent="0.25">
      <c r="A22" s="22" t="s">
        <v>4</v>
      </c>
      <c r="B22" s="22" t="s">
        <v>16</v>
      </c>
      <c r="C22" s="23">
        <v>41582.186805555553</v>
      </c>
      <c r="D22" s="23" t="str">
        <f>TEXT(Tableau1[[#This Row],[Arrêt]],"mmmm")</f>
        <v>novembre</v>
      </c>
      <c r="E22" s="23">
        <v>41582.25277777778</v>
      </c>
      <c r="F22" s="24">
        <f t="shared" si="0"/>
        <v>6.5972222226264421E-2</v>
      </c>
      <c r="G22" s="22" t="s">
        <v>0</v>
      </c>
    </row>
    <row r="23" spans="1:7" x14ac:dyDescent="0.25">
      <c r="A23" s="22" t="s">
        <v>5</v>
      </c>
      <c r="B23" s="22" t="s">
        <v>16</v>
      </c>
      <c r="C23" s="23">
        <v>41582.225694444445</v>
      </c>
      <c r="D23" s="23" t="str">
        <f>TEXT(Tableau1[[#This Row],[Arrêt]],"mmmm")</f>
        <v>novembre</v>
      </c>
      <c r="E23" s="23">
        <v>41582.254166666666</v>
      </c>
      <c r="F23" s="24">
        <f t="shared" si="0"/>
        <v>2.8472222220443655E-2</v>
      </c>
      <c r="G23" s="22" t="s">
        <v>0</v>
      </c>
    </row>
    <row r="24" spans="1:7" x14ac:dyDescent="0.25">
      <c r="A24" s="22" t="s">
        <v>5</v>
      </c>
      <c r="B24" s="22" t="s">
        <v>17</v>
      </c>
      <c r="C24" s="23">
        <v>41584.602777777778</v>
      </c>
      <c r="D24" s="23" t="str">
        <f>TEXT(Tableau1[[#This Row],[Arrêt]],"mmmm")</f>
        <v>novembre</v>
      </c>
      <c r="E24" s="23">
        <v>41584.625</v>
      </c>
      <c r="F24" s="24">
        <f t="shared" si="0"/>
        <v>2.2222222221898846E-2</v>
      </c>
      <c r="G24" s="22" t="s">
        <v>19</v>
      </c>
    </row>
    <row r="25" spans="1:7" x14ac:dyDescent="0.25">
      <c r="A25" s="22" t="s">
        <v>14</v>
      </c>
      <c r="B25" s="22" t="s">
        <v>16</v>
      </c>
      <c r="C25" s="23">
        <v>41585.331944444442</v>
      </c>
      <c r="D25" s="23" t="str">
        <f>TEXT(Tableau1[[#This Row],[Arrêt]],"mmmm")</f>
        <v>novembre</v>
      </c>
      <c r="E25" s="23">
        <v>41585.35</v>
      </c>
      <c r="F25" s="24">
        <f t="shared" si="0"/>
        <v>1.8055555556202307E-2</v>
      </c>
      <c r="G25" s="22" t="s">
        <v>0</v>
      </c>
    </row>
    <row r="26" spans="1:7" x14ac:dyDescent="0.25">
      <c r="A26" s="22" t="s">
        <v>12</v>
      </c>
      <c r="B26" s="22" t="s">
        <v>18</v>
      </c>
      <c r="C26" s="23">
        <v>41585.433333333334</v>
      </c>
      <c r="D26" s="23" t="str">
        <f>TEXT(Tableau1[[#This Row],[Arrêt]],"mmmm")</f>
        <v>novembre</v>
      </c>
      <c r="E26" s="23">
        <v>41585.615277777775</v>
      </c>
      <c r="F26" s="24">
        <f t="shared" si="0"/>
        <v>0.18194444444088731</v>
      </c>
      <c r="G26" s="22" t="s">
        <v>59</v>
      </c>
    </row>
    <row r="27" spans="1:7" x14ac:dyDescent="0.25">
      <c r="A27" s="22" t="s">
        <v>12</v>
      </c>
      <c r="B27" s="22" t="s">
        <v>16</v>
      </c>
      <c r="C27" s="23">
        <v>41589.477777777778</v>
      </c>
      <c r="D27" s="23" t="str">
        <f>TEXT(Tableau1[[#This Row],[Arrêt]],"mmmm")</f>
        <v>novembre</v>
      </c>
      <c r="E27" s="23">
        <v>41589.501388888886</v>
      </c>
      <c r="F27" s="26">
        <f t="shared" si="0"/>
        <v>2.361111110803904E-2</v>
      </c>
      <c r="G27" s="22" t="s">
        <v>0</v>
      </c>
    </row>
    <row r="28" spans="1:7" x14ac:dyDescent="0.25">
      <c r="A28" s="22" t="s">
        <v>15</v>
      </c>
      <c r="B28" s="22" t="s">
        <v>16</v>
      </c>
      <c r="C28" s="23">
        <v>41589.519444444442</v>
      </c>
      <c r="D28" s="23" t="str">
        <f>TEXT(Tableau1[[#This Row],[Arrêt]],"mmmm")</f>
        <v>novembre</v>
      </c>
      <c r="E28" s="23">
        <v>41589.638888888891</v>
      </c>
      <c r="F28" s="26">
        <f t="shared" si="0"/>
        <v>0.11944444444816327</v>
      </c>
      <c r="G28" s="22" t="s">
        <v>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5"/>
  <sheetViews>
    <sheetView zoomScale="80" zoomScaleNormal="80" workbookViewId="0">
      <selection activeCell="H6" sqref="H6"/>
    </sheetView>
  </sheetViews>
  <sheetFormatPr baseColWidth="10" defaultRowHeight="15" x14ac:dyDescent="0.25"/>
  <cols>
    <col min="1" max="1" width="3.42578125" bestFit="1" customWidth="1"/>
    <col min="2" max="2" width="8" bestFit="1" customWidth="1"/>
    <col min="3" max="3" width="6" bestFit="1" customWidth="1"/>
    <col min="4" max="4" width="8.7109375" bestFit="1" customWidth="1"/>
    <col min="5" max="5" width="11.42578125" bestFit="1" customWidth="1"/>
    <col min="6" max="6" width="14.85546875" bestFit="1" customWidth="1"/>
    <col min="7" max="7" width="4.85546875" bestFit="1" customWidth="1"/>
    <col min="8" max="8" width="35.140625" bestFit="1" customWidth="1"/>
  </cols>
  <sheetData>
    <row r="1" spans="1:8" x14ac:dyDescent="0.25">
      <c r="A1" s="9" t="s">
        <v>51</v>
      </c>
      <c r="B1" s="10"/>
      <c r="C1" s="10"/>
      <c r="D1" s="10"/>
      <c r="E1" s="10"/>
      <c r="F1" s="11"/>
      <c r="G1" s="11"/>
      <c r="H1" s="10"/>
    </row>
    <row r="2" spans="1:8" x14ac:dyDescent="0.25">
      <c r="A2" s="12"/>
      <c r="B2" s="13"/>
      <c r="C2" s="14"/>
      <c r="D2" s="14"/>
      <c r="E2" s="14"/>
      <c r="F2" s="15"/>
      <c r="G2" s="16"/>
      <c r="H2" s="14"/>
    </row>
    <row r="3" spans="1:8" x14ac:dyDescent="0.25">
      <c r="A3" s="17" t="s">
        <v>37</v>
      </c>
      <c r="B3" s="18" t="s">
        <v>23</v>
      </c>
      <c r="C3" s="18" t="s">
        <v>28</v>
      </c>
      <c r="D3" s="18" t="s">
        <v>38</v>
      </c>
      <c r="E3" s="18" t="s">
        <v>39</v>
      </c>
      <c r="F3" s="18" t="s">
        <v>40</v>
      </c>
      <c r="G3" s="18" t="s">
        <v>24</v>
      </c>
      <c r="H3" s="18" t="s">
        <v>41</v>
      </c>
    </row>
    <row r="4" spans="1:8" x14ac:dyDescent="0.25">
      <c r="A4" s="5">
        <f t="shared" ref="A4:A25" si="0">ROW()-3</f>
        <v>1</v>
      </c>
      <c r="B4" s="1" t="s">
        <v>13</v>
      </c>
      <c r="C4" s="7" t="s">
        <v>42</v>
      </c>
      <c r="D4" s="7"/>
      <c r="E4" s="7" t="s">
        <v>29</v>
      </c>
      <c r="F4" s="7">
        <v>2006</v>
      </c>
      <c r="G4" s="7"/>
      <c r="H4" s="7" t="s">
        <v>31</v>
      </c>
    </row>
    <row r="5" spans="1:8" x14ac:dyDescent="0.25">
      <c r="A5" s="5">
        <f t="shared" si="0"/>
        <v>2</v>
      </c>
      <c r="B5" s="1" t="s">
        <v>14</v>
      </c>
      <c r="C5" s="7" t="s">
        <v>42</v>
      </c>
      <c r="D5" s="7"/>
      <c r="E5" s="7" t="s">
        <v>29</v>
      </c>
      <c r="F5" s="7">
        <v>2007</v>
      </c>
      <c r="G5" s="7" t="s">
        <v>32</v>
      </c>
      <c r="H5" s="7" t="s">
        <v>79</v>
      </c>
    </row>
    <row r="6" spans="1:8" x14ac:dyDescent="0.25">
      <c r="A6" s="5">
        <f t="shared" si="0"/>
        <v>3</v>
      </c>
      <c r="B6" s="1" t="s">
        <v>10</v>
      </c>
      <c r="C6" s="7" t="s">
        <v>42</v>
      </c>
      <c r="D6" s="7"/>
      <c r="E6" s="7" t="s">
        <v>29</v>
      </c>
      <c r="F6" s="7">
        <v>2008</v>
      </c>
      <c r="G6" s="7"/>
      <c r="H6" s="7" t="s">
        <v>63</v>
      </c>
    </row>
    <row r="7" spans="1:8" x14ac:dyDescent="0.25">
      <c r="A7" s="5">
        <f t="shared" si="0"/>
        <v>4</v>
      </c>
      <c r="B7" s="1" t="s">
        <v>7</v>
      </c>
      <c r="C7" s="7" t="s">
        <v>42</v>
      </c>
      <c r="D7" s="7"/>
      <c r="E7" s="7" t="s">
        <v>33</v>
      </c>
      <c r="F7" s="7">
        <v>2007</v>
      </c>
      <c r="G7" s="7" t="s">
        <v>30</v>
      </c>
      <c r="H7" s="7"/>
    </row>
    <row r="8" spans="1:8" x14ac:dyDescent="0.25">
      <c r="A8" s="5">
        <f t="shared" si="0"/>
        <v>5</v>
      </c>
      <c r="B8" s="6" t="s">
        <v>48</v>
      </c>
      <c r="C8" s="7" t="s">
        <v>42</v>
      </c>
      <c r="D8" s="7"/>
      <c r="E8" s="7"/>
      <c r="F8" s="7"/>
      <c r="G8" s="7"/>
      <c r="H8" s="7" t="s">
        <v>34</v>
      </c>
    </row>
    <row r="9" spans="1:8" x14ac:dyDescent="0.25">
      <c r="A9" s="5">
        <f t="shared" si="0"/>
        <v>6</v>
      </c>
      <c r="B9" s="2" t="s">
        <v>8</v>
      </c>
      <c r="C9" s="7" t="s">
        <v>42</v>
      </c>
      <c r="D9" s="7"/>
      <c r="E9" s="7" t="s">
        <v>33</v>
      </c>
      <c r="F9" s="7">
        <v>2007</v>
      </c>
      <c r="G9" s="7" t="s">
        <v>32</v>
      </c>
      <c r="H9" s="7" t="s">
        <v>35</v>
      </c>
    </row>
    <row r="10" spans="1:8" x14ac:dyDescent="0.25">
      <c r="A10" s="5">
        <f t="shared" si="0"/>
        <v>7</v>
      </c>
      <c r="B10" s="1" t="s">
        <v>12</v>
      </c>
      <c r="C10" s="7" t="s">
        <v>42</v>
      </c>
      <c r="D10" s="7"/>
      <c r="E10" s="7" t="s">
        <v>33</v>
      </c>
      <c r="F10" s="7"/>
      <c r="G10" s="7"/>
      <c r="H10" s="7" t="s">
        <v>31</v>
      </c>
    </row>
    <row r="11" spans="1:8" x14ac:dyDescent="0.25">
      <c r="A11" s="5">
        <f t="shared" si="0"/>
        <v>8</v>
      </c>
      <c r="B11" s="1" t="s">
        <v>6</v>
      </c>
      <c r="C11" s="7" t="s">
        <v>42</v>
      </c>
      <c r="D11" s="7"/>
      <c r="E11" s="7" t="s">
        <v>33</v>
      </c>
      <c r="F11" s="7">
        <v>2007</v>
      </c>
      <c r="G11" s="7" t="s">
        <v>30</v>
      </c>
      <c r="H11" s="7" t="s">
        <v>36</v>
      </c>
    </row>
    <row r="12" spans="1:8" x14ac:dyDescent="0.25">
      <c r="A12" s="5">
        <f t="shared" si="0"/>
        <v>9</v>
      </c>
      <c r="B12" s="6" t="s">
        <v>50</v>
      </c>
      <c r="C12" s="8" t="s">
        <v>42</v>
      </c>
      <c r="D12" s="7"/>
      <c r="E12" s="7"/>
      <c r="F12" s="7"/>
      <c r="G12" s="7"/>
      <c r="H12" s="7" t="s">
        <v>34</v>
      </c>
    </row>
    <row r="13" spans="1:8" x14ac:dyDescent="0.25">
      <c r="A13" s="5">
        <f t="shared" si="0"/>
        <v>10</v>
      </c>
      <c r="B13" s="6" t="s">
        <v>43</v>
      </c>
      <c r="C13" s="8" t="s">
        <v>42</v>
      </c>
      <c r="D13" s="7"/>
      <c r="E13" s="7"/>
      <c r="F13" s="7"/>
      <c r="G13" s="7"/>
      <c r="H13" s="7" t="s">
        <v>34</v>
      </c>
    </row>
    <row r="14" spans="1:8" x14ac:dyDescent="0.25">
      <c r="A14" s="5">
        <f t="shared" si="0"/>
        <v>11</v>
      </c>
      <c r="B14" s="6" t="s">
        <v>45</v>
      </c>
      <c r="C14" s="8" t="s">
        <v>42</v>
      </c>
      <c r="D14" s="7"/>
      <c r="E14" s="7"/>
      <c r="F14" s="7"/>
      <c r="G14" s="7"/>
      <c r="H14" s="7" t="s">
        <v>34</v>
      </c>
    </row>
    <row r="15" spans="1:8" x14ac:dyDescent="0.25">
      <c r="A15" s="5">
        <f t="shared" si="0"/>
        <v>12</v>
      </c>
      <c r="B15" s="1" t="s">
        <v>11</v>
      </c>
      <c r="C15" s="8" t="s">
        <v>42</v>
      </c>
      <c r="D15" s="7"/>
      <c r="E15" s="7"/>
      <c r="F15" s="7"/>
      <c r="G15" s="7"/>
      <c r="H15" s="7" t="s">
        <v>34</v>
      </c>
    </row>
    <row r="16" spans="1:8" x14ac:dyDescent="0.25">
      <c r="A16" s="5">
        <f t="shared" si="0"/>
        <v>13</v>
      </c>
      <c r="B16" s="6" t="s">
        <v>49</v>
      </c>
      <c r="C16" s="7" t="s">
        <v>42</v>
      </c>
      <c r="D16" s="7"/>
      <c r="E16" s="7"/>
      <c r="F16" s="7"/>
      <c r="G16" s="7"/>
      <c r="H16" s="7" t="s">
        <v>34</v>
      </c>
    </row>
    <row r="17" spans="1:8" x14ac:dyDescent="0.25">
      <c r="A17" s="5">
        <f t="shared" si="0"/>
        <v>14</v>
      </c>
      <c r="B17" s="1" t="s">
        <v>3</v>
      </c>
      <c r="C17" s="7" t="s">
        <v>42</v>
      </c>
      <c r="D17" s="7"/>
      <c r="E17" s="7" t="s">
        <v>29</v>
      </c>
      <c r="F17" s="7"/>
      <c r="G17" s="7"/>
      <c r="H17" s="7" t="s">
        <v>64</v>
      </c>
    </row>
    <row r="18" spans="1:8" x14ac:dyDescent="0.25">
      <c r="A18" s="5">
        <f t="shared" si="0"/>
        <v>15</v>
      </c>
      <c r="B18" s="1" t="s">
        <v>4</v>
      </c>
      <c r="C18" s="7" t="s">
        <v>42</v>
      </c>
      <c r="D18" s="7"/>
      <c r="E18" s="7"/>
      <c r="F18" s="7"/>
      <c r="G18" s="7"/>
      <c r="H18" s="7" t="s">
        <v>34</v>
      </c>
    </row>
    <row r="19" spans="1:8" x14ac:dyDescent="0.25">
      <c r="A19" s="5">
        <f t="shared" si="0"/>
        <v>16</v>
      </c>
      <c r="B19" s="6" t="s">
        <v>47</v>
      </c>
      <c r="C19" s="7" t="s">
        <v>42</v>
      </c>
      <c r="D19" s="7"/>
      <c r="E19" s="7"/>
      <c r="F19" s="7"/>
      <c r="G19" s="7"/>
      <c r="H19" s="7" t="s">
        <v>34</v>
      </c>
    </row>
    <row r="20" spans="1:8" x14ac:dyDescent="0.25">
      <c r="A20" s="5">
        <f t="shared" si="0"/>
        <v>17</v>
      </c>
      <c r="B20" s="1" t="s">
        <v>5</v>
      </c>
      <c r="C20" s="7" t="s">
        <v>42</v>
      </c>
      <c r="D20" s="7"/>
      <c r="E20" s="7"/>
      <c r="F20" s="7"/>
      <c r="G20" s="7"/>
      <c r="H20" s="7" t="s">
        <v>34</v>
      </c>
    </row>
    <row r="21" spans="1:8" x14ac:dyDescent="0.25">
      <c r="A21" s="5">
        <f t="shared" si="0"/>
        <v>18</v>
      </c>
      <c r="B21" s="6" t="s">
        <v>46</v>
      </c>
      <c r="C21" s="7" t="s">
        <v>42</v>
      </c>
      <c r="D21" s="7"/>
      <c r="E21" s="7"/>
      <c r="F21" s="7"/>
      <c r="G21" s="7"/>
      <c r="H21" s="7" t="s">
        <v>34</v>
      </c>
    </row>
    <row r="22" spans="1:8" x14ac:dyDescent="0.25">
      <c r="A22" s="5">
        <f t="shared" si="0"/>
        <v>19</v>
      </c>
      <c r="B22" s="1" t="s">
        <v>9</v>
      </c>
      <c r="C22" s="7" t="s">
        <v>42</v>
      </c>
      <c r="D22" s="7"/>
      <c r="E22" s="7"/>
      <c r="F22" s="7"/>
      <c r="G22" s="7"/>
      <c r="H22" s="7" t="s">
        <v>34</v>
      </c>
    </row>
    <row r="23" spans="1:8" x14ac:dyDescent="0.25">
      <c r="A23" s="5">
        <f t="shared" si="0"/>
        <v>20</v>
      </c>
      <c r="B23" s="6" t="s">
        <v>66</v>
      </c>
      <c r="C23" s="7" t="s">
        <v>42</v>
      </c>
      <c r="D23" s="7"/>
      <c r="E23" s="7"/>
      <c r="F23" s="7"/>
      <c r="G23" s="7" t="s">
        <v>32</v>
      </c>
      <c r="H23" s="7" t="s">
        <v>71</v>
      </c>
    </row>
    <row r="24" spans="1:8" x14ac:dyDescent="0.25">
      <c r="A24" s="5">
        <f t="shared" si="0"/>
        <v>21</v>
      </c>
      <c r="B24" s="6" t="s">
        <v>44</v>
      </c>
      <c r="C24" s="7" t="s">
        <v>42</v>
      </c>
      <c r="D24" s="7"/>
      <c r="E24" s="7"/>
      <c r="F24" s="7"/>
      <c r="G24" s="7"/>
      <c r="H24" s="7" t="s">
        <v>34</v>
      </c>
    </row>
    <row r="25" spans="1:8" x14ac:dyDescent="0.25">
      <c r="A25" s="5">
        <f t="shared" si="0"/>
        <v>22</v>
      </c>
      <c r="B25" s="2" t="s">
        <v>15</v>
      </c>
      <c r="C25" s="7" t="s">
        <v>42</v>
      </c>
      <c r="D25" s="7"/>
      <c r="E25" s="7"/>
      <c r="F25" s="7"/>
      <c r="G25" s="7" t="s">
        <v>30</v>
      </c>
      <c r="H25" s="7"/>
    </row>
  </sheetData>
  <conditionalFormatting sqref="B10:B18">
    <cfRule type="expression" dxfId="17" priority="6">
      <formula>$A10&lt;&gt;""</formula>
    </cfRule>
  </conditionalFormatting>
  <conditionalFormatting sqref="B10:B18">
    <cfRule type="expression" dxfId="16" priority="5">
      <formula>$A10&lt;&gt;""</formula>
    </cfRule>
  </conditionalFormatting>
  <conditionalFormatting sqref="B10:B18">
    <cfRule type="expression" dxfId="15" priority="4">
      <formula>$A10&lt;&gt;""</formula>
    </cfRule>
  </conditionalFormatting>
  <conditionalFormatting sqref="B11:B19">
    <cfRule type="expression" dxfId="14" priority="3">
      <formula>$A11&lt;&gt;""</formula>
    </cfRule>
  </conditionalFormatting>
  <conditionalFormatting sqref="B11:B19">
    <cfRule type="expression" dxfId="13" priority="2">
      <formula>$A11&lt;&gt;""</formula>
    </cfRule>
  </conditionalFormatting>
  <conditionalFormatting sqref="B11:B19">
    <cfRule type="expression" dxfId="12" priority="1">
      <formula>$A11&lt;&gt;""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5"/>
  <sheetViews>
    <sheetView zoomScale="80" zoomScaleNormal="80" workbookViewId="0">
      <selection activeCell="A4" sqref="A4:B25"/>
    </sheetView>
  </sheetViews>
  <sheetFormatPr baseColWidth="10" defaultRowHeight="15" x14ac:dyDescent="0.25"/>
  <cols>
    <col min="1" max="1" width="3" bestFit="1" customWidth="1"/>
    <col min="2" max="2" width="7" bestFit="1" customWidth="1"/>
    <col min="3" max="3" width="5.42578125" bestFit="1" customWidth="1"/>
    <col min="4" max="4" width="6.140625" bestFit="1" customWidth="1"/>
  </cols>
  <sheetData>
    <row r="1" spans="1:4" x14ac:dyDescent="0.25">
      <c r="A1" s="9" t="s">
        <v>54</v>
      </c>
      <c r="B1" s="10"/>
      <c r="C1" s="10"/>
      <c r="D1" s="10"/>
    </row>
    <row r="2" spans="1:4" x14ac:dyDescent="0.25">
      <c r="A2" s="12"/>
      <c r="B2" s="13"/>
      <c r="C2" s="14"/>
      <c r="D2" s="14"/>
    </row>
    <row r="3" spans="1:4" x14ac:dyDescent="0.25">
      <c r="A3" s="17" t="s">
        <v>37</v>
      </c>
      <c r="B3" s="18" t="s">
        <v>23</v>
      </c>
      <c r="C3" s="18" t="s">
        <v>28</v>
      </c>
      <c r="D3" s="18" t="s">
        <v>41</v>
      </c>
    </row>
    <row r="4" spans="1:4" x14ac:dyDescent="0.25">
      <c r="A4" s="5">
        <f t="shared" ref="A4:A25" si="0">ROW()-3</f>
        <v>1</v>
      </c>
      <c r="B4" s="1" t="s">
        <v>13</v>
      </c>
      <c r="C4" s="7" t="s">
        <v>52</v>
      </c>
      <c r="D4" s="7"/>
    </row>
    <row r="5" spans="1:4" x14ac:dyDescent="0.25">
      <c r="A5" s="5">
        <f t="shared" si="0"/>
        <v>2</v>
      </c>
      <c r="B5" s="1" t="s">
        <v>14</v>
      </c>
      <c r="C5" s="7" t="s">
        <v>52</v>
      </c>
      <c r="D5" s="7"/>
    </row>
    <row r="6" spans="1:4" x14ac:dyDescent="0.25">
      <c r="A6" s="5">
        <f t="shared" si="0"/>
        <v>3</v>
      </c>
      <c r="B6" s="1" t="s">
        <v>10</v>
      </c>
      <c r="C6" s="7" t="s">
        <v>52</v>
      </c>
      <c r="D6" s="7"/>
    </row>
    <row r="7" spans="1:4" x14ac:dyDescent="0.25">
      <c r="A7" s="5">
        <f t="shared" si="0"/>
        <v>4</v>
      </c>
      <c r="B7" s="1" t="s">
        <v>7</v>
      </c>
      <c r="C7" s="7" t="s">
        <v>52</v>
      </c>
      <c r="D7" s="7"/>
    </row>
    <row r="8" spans="1:4" x14ac:dyDescent="0.25">
      <c r="A8" s="5">
        <f t="shared" si="0"/>
        <v>5</v>
      </c>
      <c r="B8" s="6" t="s">
        <v>48</v>
      </c>
      <c r="C8" s="7" t="s">
        <v>52</v>
      </c>
      <c r="D8" s="7"/>
    </row>
    <row r="9" spans="1:4" x14ac:dyDescent="0.25">
      <c r="A9" s="5">
        <f t="shared" si="0"/>
        <v>6</v>
      </c>
      <c r="B9" s="2" t="s">
        <v>8</v>
      </c>
      <c r="C9" s="7" t="s">
        <v>52</v>
      </c>
      <c r="D9" s="7"/>
    </row>
    <row r="10" spans="1:4" x14ac:dyDescent="0.25">
      <c r="A10" s="5">
        <f t="shared" si="0"/>
        <v>7</v>
      </c>
      <c r="B10" s="1" t="s">
        <v>12</v>
      </c>
      <c r="C10" s="7" t="s">
        <v>52</v>
      </c>
      <c r="D10" s="7"/>
    </row>
    <row r="11" spans="1:4" x14ac:dyDescent="0.25">
      <c r="A11" s="5">
        <f t="shared" si="0"/>
        <v>8</v>
      </c>
      <c r="B11" s="1" t="s">
        <v>6</v>
      </c>
      <c r="C11" s="7" t="s">
        <v>52</v>
      </c>
      <c r="D11" s="7"/>
    </row>
    <row r="12" spans="1:4" x14ac:dyDescent="0.25">
      <c r="A12" s="5">
        <f t="shared" si="0"/>
        <v>9</v>
      </c>
      <c r="B12" s="6" t="s">
        <v>50</v>
      </c>
      <c r="C12" s="8" t="s">
        <v>52</v>
      </c>
      <c r="D12" s="7"/>
    </row>
    <row r="13" spans="1:4" x14ac:dyDescent="0.25">
      <c r="A13" s="5">
        <f t="shared" si="0"/>
        <v>10</v>
      </c>
      <c r="B13" s="6" t="s">
        <v>43</v>
      </c>
      <c r="C13" s="8" t="s">
        <v>52</v>
      </c>
      <c r="D13" s="7"/>
    </row>
    <row r="14" spans="1:4" x14ac:dyDescent="0.25">
      <c r="A14" s="5">
        <f t="shared" si="0"/>
        <v>11</v>
      </c>
      <c r="B14" s="6" t="s">
        <v>45</v>
      </c>
      <c r="C14" s="8" t="s">
        <v>52</v>
      </c>
      <c r="D14" s="7"/>
    </row>
    <row r="15" spans="1:4" x14ac:dyDescent="0.25">
      <c r="A15" s="5">
        <f t="shared" si="0"/>
        <v>12</v>
      </c>
      <c r="B15" s="1" t="s">
        <v>11</v>
      </c>
      <c r="C15" s="8" t="s">
        <v>52</v>
      </c>
      <c r="D15" s="7"/>
    </row>
    <row r="16" spans="1:4" x14ac:dyDescent="0.25">
      <c r="A16" s="5">
        <f t="shared" si="0"/>
        <v>13</v>
      </c>
      <c r="B16" s="6" t="s">
        <v>49</v>
      </c>
      <c r="C16" s="7" t="s">
        <v>52</v>
      </c>
      <c r="D16" s="7"/>
    </row>
    <row r="17" spans="1:4" x14ac:dyDescent="0.25">
      <c r="A17" s="5">
        <f t="shared" si="0"/>
        <v>14</v>
      </c>
      <c r="B17" s="1" t="s">
        <v>3</v>
      </c>
      <c r="C17" s="7" t="s">
        <v>52</v>
      </c>
      <c r="D17" s="7"/>
    </row>
    <row r="18" spans="1:4" x14ac:dyDescent="0.25">
      <c r="A18" s="5">
        <f t="shared" si="0"/>
        <v>15</v>
      </c>
      <c r="B18" s="1" t="s">
        <v>4</v>
      </c>
      <c r="C18" s="7" t="s">
        <v>52</v>
      </c>
      <c r="D18" s="7"/>
    </row>
    <row r="19" spans="1:4" x14ac:dyDescent="0.25">
      <c r="A19" s="5">
        <f t="shared" si="0"/>
        <v>16</v>
      </c>
      <c r="B19" s="6" t="s">
        <v>47</v>
      </c>
      <c r="C19" s="7" t="s">
        <v>52</v>
      </c>
      <c r="D19" s="7"/>
    </row>
    <row r="20" spans="1:4" x14ac:dyDescent="0.25">
      <c r="A20" s="5">
        <f t="shared" si="0"/>
        <v>17</v>
      </c>
      <c r="B20" s="1" t="s">
        <v>5</v>
      </c>
      <c r="C20" s="7" t="s">
        <v>52</v>
      </c>
      <c r="D20" s="7"/>
    </row>
    <row r="21" spans="1:4" x14ac:dyDescent="0.25">
      <c r="A21" s="5">
        <f t="shared" si="0"/>
        <v>18</v>
      </c>
      <c r="B21" s="6" t="s">
        <v>46</v>
      </c>
      <c r="C21" s="7" t="s">
        <v>52</v>
      </c>
      <c r="D21" s="7"/>
    </row>
    <row r="22" spans="1:4" x14ac:dyDescent="0.25">
      <c r="A22" s="5">
        <f t="shared" si="0"/>
        <v>19</v>
      </c>
      <c r="B22" s="1" t="s">
        <v>9</v>
      </c>
      <c r="C22" s="7" t="s">
        <v>52</v>
      </c>
      <c r="D22" s="7"/>
    </row>
    <row r="23" spans="1:4" x14ac:dyDescent="0.25">
      <c r="A23" s="5">
        <f t="shared" si="0"/>
        <v>20</v>
      </c>
      <c r="B23" s="6" t="s">
        <v>66</v>
      </c>
      <c r="C23" s="7" t="s">
        <v>65</v>
      </c>
      <c r="D23" s="7"/>
    </row>
    <row r="24" spans="1:4" x14ac:dyDescent="0.25">
      <c r="A24" s="5">
        <f t="shared" si="0"/>
        <v>21</v>
      </c>
      <c r="B24" s="6" t="s">
        <v>44</v>
      </c>
      <c r="C24" s="7" t="s">
        <v>52</v>
      </c>
      <c r="D24" s="7"/>
    </row>
    <row r="25" spans="1:4" x14ac:dyDescent="0.25">
      <c r="A25" s="5">
        <f t="shared" si="0"/>
        <v>22</v>
      </c>
      <c r="B25" s="2" t="s">
        <v>15</v>
      </c>
      <c r="C25" s="7" t="s">
        <v>65</v>
      </c>
      <c r="D25" s="7"/>
    </row>
  </sheetData>
  <conditionalFormatting sqref="B10:B18">
    <cfRule type="expression" dxfId="11" priority="6">
      <formula>$A10&lt;&gt;""</formula>
    </cfRule>
  </conditionalFormatting>
  <conditionalFormatting sqref="B10:B18">
    <cfRule type="expression" dxfId="10" priority="5">
      <formula>$A10&lt;&gt;""</formula>
    </cfRule>
  </conditionalFormatting>
  <conditionalFormatting sqref="B10:B18">
    <cfRule type="expression" dxfId="9" priority="4">
      <formula>$A10&lt;&gt;""</formula>
    </cfRule>
  </conditionalFormatting>
  <conditionalFormatting sqref="B11:B19">
    <cfRule type="expression" dxfId="8" priority="3">
      <formula>$A11&lt;&gt;""</formula>
    </cfRule>
  </conditionalFormatting>
  <conditionalFormatting sqref="B11:B19">
    <cfRule type="expression" dxfId="7" priority="2">
      <formula>$A11&lt;&gt;""</formula>
    </cfRule>
  </conditionalFormatting>
  <conditionalFormatting sqref="B11:B19">
    <cfRule type="expression" dxfId="6" priority="1">
      <formula>$A11&lt;&gt;""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5"/>
  <sheetViews>
    <sheetView zoomScale="80" zoomScaleNormal="80" workbookViewId="0">
      <selection activeCell="A2" sqref="A2"/>
    </sheetView>
  </sheetViews>
  <sheetFormatPr baseColWidth="10" defaultRowHeight="15" x14ac:dyDescent="0.25"/>
  <cols>
    <col min="1" max="1" width="3" bestFit="1" customWidth="1"/>
    <col min="2" max="2" width="7" bestFit="1" customWidth="1"/>
    <col min="3" max="3" width="5.42578125" bestFit="1" customWidth="1"/>
    <col min="4" max="4" width="6.140625" bestFit="1" customWidth="1"/>
  </cols>
  <sheetData>
    <row r="1" spans="1:4" x14ac:dyDescent="0.25">
      <c r="A1" s="9" t="s">
        <v>68</v>
      </c>
      <c r="B1" s="10"/>
      <c r="C1" s="10"/>
      <c r="D1" s="10"/>
    </row>
    <row r="2" spans="1:4" x14ac:dyDescent="0.25">
      <c r="A2" s="12"/>
      <c r="B2" s="13"/>
      <c r="C2" s="14"/>
      <c r="D2" s="14"/>
    </row>
    <row r="3" spans="1:4" x14ac:dyDescent="0.25">
      <c r="A3" s="17" t="s">
        <v>37</v>
      </c>
      <c r="B3" s="18" t="s">
        <v>67</v>
      </c>
      <c r="C3" s="18" t="s">
        <v>28</v>
      </c>
      <c r="D3" s="18" t="s">
        <v>41</v>
      </c>
    </row>
    <row r="4" spans="1:4" x14ac:dyDescent="0.25">
      <c r="A4" s="5">
        <f t="shared" ref="A4:A25" si="0">ROW()-3</f>
        <v>1</v>
      </c>
      <c r="B4" s="1" t="s">
        <v>13</v>
      </c>
      <c r="C4" s="7"/>
      <c r="D4" s="7"/>
    </row>
    <row r="5" spans="1:4" x14ac:dyDescent="0.25">
      <c r="A5" s="5">
        <f t="shared" si="0"/>
        <v>2</v>
      </c>
      <c r="B5" s="1" t="s">
        <v>14</v>
      </c>
      <c r="C5" s="7"/>
      <c r="D5" s="7"/>
    </row>
    <row r="6" spans="1:4" x14ac:dyDescent="0.25">
      <c r="A6" s="5">
        <f t="shared" si="0"/>
        <v>3</v>
      </c>
      <c r="B6" s="1" t="s">
        <v>10</v>
      </c>
      <c r="C6" s="7"/>
      <c r="D6" s="7"/>
    </row>
    <row r="7" spans="1:4" x14ac:dyDescent="0.25">
      <c r="A7" s="5">
        <f t="shared" si="0"/>
        <v>4</v>
      </c>
      <c r="B7" s="1" t="s">
        <v>7</v>
      </c>
      <c r="C7" s="7"/>
      <c r="D7" s="7"/>
    </row>
    <row r="8" spans="1:4" x14ac:dyDescent="0.25">
      <c r="A8" s="5">
        <f t="shared" si="0"/>
        <v>5</v>
      </c>
      <c r="B8" s="6" t="s">
        <v>48</v>
      </c>
      <c r="C8" s="7"/>
      <c r="D8" s="7"/>
    </row>
    <row r="9" spans="1:4" x14ac:dyDescent="0.25">
      <c r="A9" s="5">
        <f t="shared" si="0"/>
        <v>6</v>
      </c>
      <c r="B9" s="2" t="s">
        <v>8</v>
      </c>
      <c r="C9" s="7"/>
      <c r="D9" s="7"/>
    </row>
    <row r="10" spans="1:4" x14ac:dyDescent="0.25">
      <c r="A10" s="5">
        <f t="shared" si="0"/>
        <v>7</v>
      </c>
      <c r="B10" s="1" t="s">
        <v>12</v>
      </c>
      <c r="C10" s="7"/>
      <c r="D10" s="7"/>
    </row>
    <row r="11" spans="1:4" x14ac:dyDescent="0.25">
      <c r="A11" s="5">
        <f t="shared" si="0"/>
        <v>8</v>
      </c>
      <c r="B11" s="1" t="s">
        <v>6</v>
      </c>
      <c r="C11" s="7"/>
      <c r="D11" s="7"/>
    </row>
    <row r="12" spans="1:4" x14ac:dyDescent="0.25">
      <c r="A12" s="5">
        <f t="shared" si="0"/>
        <v>9</v>
      </c>
      <c r="B12" s="6" t="s">
        <v>50</v>
      </c>
      <c r="C12" s="8"/>
      <c r="D12" s="7"/>
    </row>
    <row r="13" spans="1:4" x14ac:dyDescent="0.25">
      <c r="A13" s="5">
        <f t="shared" si="0"/>
        <v>10</v>
      </c>
      <c r="B13" s="6" t="s">
        <v>43</v>
      </c>
      <c r="C13" s="8"/>
      <c r="D13" s="7"/>
    </row>
    <row r="14" spans="1:4" x14ac:dyDescent="0.25">
      <c r="A14" s="5">
        <f t="shared" si="0"/>
        <v>11</v>
      </c>
      <c r="B14" s="6" t="s">
        <v>45</v>
      </c>
      <c r="C14" s="8"/>
      <c r="D14" s="7"/>
    </row>
    <row r="15" spans="1:4" x14ac:dyDescent="0.25">
      <c r="A15" s="5">
        <f t="shared" si="0"/>
        <v>12</v>
      </c>
      <c r="B15" s="1" t="s">
        <v>11</v>
      </c>
      <c r="C15" s="8"/>
      <c r="D15" s="7"/>
    </row>
    <row r="16" spans="1:4" x14ac:dyDescent="0.25">
      <c r="A16" s="5">
        <f t="shared" si="0"/>
        <v>13</v>
      </c>
      <c r="B16" s="6" t="s">
        <v>49</v>
      </c>
      <c r="C16" s="7"/>
      <c r="D16" s="7"/>
    </row>
    <row r="17" spans="1:4" x14ac:dyDescent="0.25">
      <c r="A17" s="5">
        <f t="shared" si="0"/>
        <v>14</v>
      </c>
      <c r="B17" s="1" t="s">
        <v>3</v>
      </c>
      <c r="C17" s="7"/>
      <c r="D17" s="7"/>
    </row>
    <row r="18" spans="1:4" x14ac:dyDescent="0.25">
      <c r="A18" s="5">
        <f t="shared" si="0"/>
        <v>15</v>
      </c>
      <c r="B18" s="1" t="s">
        <v>4</v>
      </c>
      <c r="C18" s="7"/>
      <c r="D18" s="7"/>
    </row>
    <row r="19" spans="1:4" x14ac:dyDescent="0.25">
      <c r="A19" s="5">
        <f t="shared" si="0"/>
        <v>16</v>
      </c>
      <c r="B19" s="6" t="s">
        <v>47</v>
      </c>
      <c r="C19" s="7"/>
      <c r="D19" s="7"/>
    </row>
    <row r="20" spans="1:4" x14ac:dyDescent="0.25">
      <c r="A20" s="5">
        <f t="shared" si="0"/>
        <v>17</v>
      </c>
      <c r="B20" s="1" t="s">
        <v>5</v>
      </c>
      <c r="C20" s="7"/>
      <c r="D20" s="7"/>
    </row>
    <row r="21" spans="1:4" x14ac:dyDescent="0.25">
      <c r="A21" s="5">
        <f t="shared" si="0"/>
        <v>18</v>
      </c>
      <c r="B21" s="6" t="s">
        <v>46</v>
      </c>
      <c r="C21" s="7"/>
      <c r="D21" s="7"/>
    </row>
    <row r="22" spans="1:4" x14ac:dyDescent="0.25">
      <c r="A22" s="5">
        <f t="shared" si="0"/>
        <v>19</v>
      </c>
      <c r="B22" s="1" t="s">
        <v>9</v>
      </c>
      <c r="C22" s="7"/>
      <c r="D22" s="7"/>
    </row>
    <row r="23" spans="1:4" x14ac:dyDescent="0.25">
      <c r="A23" s="5">
        <f t="shared" si="0"/>
        <v>20</v>
      </c>
      <c r="B23" s="6" t="s">
        <v>66</v>
      </c>
      <c r="C23" s="7"/>
      <c r="D23" s="7"/>
    </row>
    <row r="24" spans="1:4" x14ac:dyDescent="0.25">
      <c r="A24" s="5">
        <f t="shared" si="0"/>
        <v>21</v>
      </c>
      <c r="B24" s="6" t="s">
        <v>44</v>
      </c>
      <c r="C24" s="7"/>
      <c r="D24" s="7"/>
    </row>
    <row r="25" spans="1:4" x14ac:dyDescent="0.25">
      <c r="A25" s="5">
        <f t="shared" si="0"/>
        <v>22</v>
      </c>
      <c r="B25" s="2" t="s">
        <v>15</v>
      </c>
      <c r="C25" s="7"/>
      <c r="D25" s="7"/>
    </row>
  </sheetData>
  <conditionalFormatting sqref="B10:B18">
    <cfRule type="expression" dxfId="5" priority="6">
      <formula>$A10&lt;&gt;""</formula>
    </cfRule>
  </conditionalFormatting>
  <conditionalFormatting sqref="B10:B18">
    <cfRule type="expression" dxfId="4" priority="5">
      <formula>$A10&lt;&gt;""</formula>
    </cfRule>
  </conditionalFormatting>
  <conditionalFormatting sqref="B10:B18">
    <cfRule type="expression" dxfId="3" priority="4">
      <formula>$A10&lt;&gt;""</formula>
    </cfRule>
  </conditionalFormatting>
  <conditionalFormatting sqref="B11:B19">
    <cfRule type="expression" dxfId="2" priority="3">
      <formula>$A11&lt;&gt;""</formula>
    </cfRule>
  </conditionalFormatting>
  <conditionalFormatting sqref="B11:B19">
    <cfRule type="expression" dxfId="1" priority="2">
      <formula>$A11&lt;&gt;""</formula>
    </cfRule>
  </conditionalFormatting>
  <conditionalFormatting sqref="B11:B19">
    <cfRule type="expression" dxfId="0" priority="1">
      <formula>$A11&lt;&gt;""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8"/>
  <sheetViews>
    <sheetView showGridLines="0" tabSelected="1" topLeftCell="L1" workbookViewId="0">
      <selection activeCell="AA15" sqref="AA15"/>
    </sheetView>
  </sheetViews>
  <sheetFormatPr baseColWidth="10" defaultRowHeight="15" x14ac:dyDescent="0.25"/>
  <cols>
    <col min="1" max="1" width="21" customWidth="1"/>
    <col min="2" max="2" width="15.5703125" customWidth="1"/>
    <col min="3" max="3" width="16.140625" customWidth="1"/>
    <col min="5" max="5" width="21" bestFit="1" customWidth="1"/>
    <col min="6" max="6" width="15.5703125" bestFit="1" customWidth="1"/>
    <col min="7" max="7" width="16.140625" bestFit="1" customWidth="1"/>
    <col min="9" max="9" width="21" bestFit="1" customWidth="1"/>
    <col min="10" max="10" width="15.5703125" bestFit="1" customWidth="1"/>
    <col min="11" max="11" width="16.140625" bestFit="1" customWidth="1"/>
    <col min="14" max="14" width="1.7109375" customWidth="1"/>
    <col min="15" max="15" width="14.7109375" customWidth="1"/>
    <col min="16" max="18" width="6.7109375" customWidth="1"/>
    <col min="19" max="19" width="14.85546875" customWidth="1"/>
    <col min="20" max="20" width="17.42578125" customWidth="1"/>
    <col min="21" max="21" width="10.5703125" bestFit="1" customWidth="1"/>
    <col min="22" max="22" width="8.28515625" bestFit="1" customWidth="1"/>
    <col min="23" max="23" width="36.7109375" customWidth="1"/>
    <col min="24" max="25" width="1.7109375" customWidth="1"/>
    <col min="26" max="26" width="14.7109375" customWidth="1"/>
    <col min="27" max="29" width="6.7109375" customWidth="1"/>
    <col min="30" max="30" width="14.85546875" customWidth="1"/>
    <col min="31" max="31" width="17.42578125" customWidth="1"/>
    <col min="32" max="32" width="10.5703125" bestFit="1" customWidth="1"/>
    <col min="33" max="33" width="8.28515625" bestFit="1" customWidth="1"/>
    <col min="34" max="34" width="36.7109375" customWidth="1"/>
    <col min="35" max="36" width="1.7109375" customWidth="1"/>
    <col min="37" max="37" width="14.7109375" customWidth="1"/>
    <col min="38" max="40" width="6.7109375" customWidth="1"/>
    <col min="41" max="41" width="13.85546875" customWidth="1"/>
    <col min="42" max="42" width="17.42578125" customWidth="1"/>
    <col min="43" max="43" width="10.5703125" bestFit="1" customWidth="1"/>
    <col min="44" max="44" width="8.28515625" bestFit="1" customWidth="1"/>
    <col min="45" max="45" width="36.7109375" customWidth="1"/>
    <col min="46" max="46" width="1.7109375" customWidth="1"/>
  </cols>
  <sheetData>
    <row r="1" spans="1:45" x14ac:dyDescent="0.25">
      <c r="A1" s="29" t="s">
        <v>73</v>
      </c>
      <c r="B1" t="s">
        <v>18</v>
      </c>
      <c r="E1" s="29" t="s">
        <v>73</v>
      </c>
      <c r="F1" t="s">
        <v>16</v>
      </c>
      <c r="I1" s="29" t="s">
        <v>73</v>
      </c>
      <c r="J1" t="s">
        <v>17</v>
      </c>
    </row>
    <row r="2" spans="1:45" ht="15.75" x14ac:dyDescent="0.25">
      <c r="A2" s="29" t="s">
        <v>20</v>
      </c>
      <c r="B2" t="s">
        <v>78</v>
      </c>
      <c r="E2" s="29" t="s">
        <v>20</v>
      </c>
      <c r="F2" t="s">
        <v>78</v>
      </c>
      <c r="I2" s="29" t="s">
        <v>20</v>
      </c>
      <c r="J2" t="s">
        <v>78</v>
      </c>
      <c r="O2" s="38" t="s">
        <v>20</v>
      </c>
      <c r="P2" s="39" t="str">
        <f>B2</f>
        <v>novembre</v>
      </c>
      <c r="Z2" s="38" t="s">
        <v>20</v>
      </c>
      <c r="AA2" s="39" t="str">
        <f>F2</f>
        <v>novembre</v>
      </c>
      <c r="AK2" s="38" t="s">
        <v>20</v>
      </c>
      <c r="AL2" s="39" t="str">
        <f>J2</f>
        <v>novembre</v>
      </c>
    </row>
    <row r="3" spans="1:45" ht="15.75" x14ac:dyDescent="0.25">
      <c r="O3" s="38" t="s">
        <v>21</v>
      </c>
      <c r="P3" s="39" t="str">
        <f>B1</f>
        <v>COM</v>
      </c>
      <c r="Q3" s="40"/>
      <c r="R3" s="40"/>
      <c r="S3" s="40"/>
      <c r="Z3" s="38" t="s">
        <v>21</v>
      </c>
      <c r="AA3" s="39" t="str">
        <f>F1</f>
        <v>EVR</v>
      </c>
      <c r="AB3" s="40"/>
      <c r="AC3" s="40"/>
      <c r="AD3" s="40"/>
      <c r="AK3" s="38" t="s">
        <v>21</v>
      </c>
      <c r="AL3" s="39" t="str">
        <f>J1</f>
        <v>TRS</v>
      </c>
      <c r="AM3" s="40"/>
      <c r="AN3" s="40"/>
      <c r="AO3" s="40"/>
    </row>
    <row r="4" spans="1:45" ht="15.75" x14ac:dyDescent="0.25">
      <c r="A4" s="29" t="s">
        <v>76</v>
      </c>
      <c r="B4" t="s">
        <v>77</v>
      </c>
      <c r="C4" t="s">
        <v>22</v>
      </c>
      <c r="E4" s="29" t="s">
        <v>76</v>
      </c>
      <c r="F4" t="s">
        <v>77</v>
      </c>
      <c r="G4" t="s">
        <v>22</v>
      </c>
      <c r="I4" s="29" t="s">
        <v>76</v>
      </c>
      <c r="J4" t="s">
        <v>77</v>
      </c>
      <c r="K4" t="s">
        <v>22</v>
      </c>
      <c r="O4" s="38" t="s">
        <v>80</v>
      </c>
      <c r="P4" s="41">
        <f>SUM(T:T)</f>
        <v>0.18194444444444444</v>
      </c>
      <c r="Q4" s="41"/>
      <c r="R4" s="41"/>
      <c r="S4" s="41"/>
      <c r="Z4" s="38" t="s">
        <v>80</v>
      </c>
      <c r="AA4" s="41">
        <f>SUM(AE:AE)</f>
        <v>0.25555555555555559</v>
      </c>
      <c r="AB4" s="41"/>
      <c r="AC4" s="41"/>
      <c r="AD4" s="41"/>
      <c r="AK4" s="38" t="s">
        <v>80</v>
      </c>
      <c r="AL4" s="41">
        <f>SUM(AP:AP)</f>
        <v>2.2222222222222223E-2</v>
      </c>
      <c r="AM4" s="41"/>
      <c r="AN4" s="41"/>
      <c r="AO4" s="41"/>
    </row>
    <row r="5" spans="1:45" x14ac:dyDescent="0.25">
      <c r="A5" s="30" t="s">
        <v>12</v>
      </c>
      <c r="B5" s="31">
        <v>1</v>
      </c>
      <c r="C5" s="32">
        <v>0.18194444444444444</v>
      </c>
      <c r="E5" s="30" t="s">
        <v>14</v>
      </c>
      <c r="F5" s="31">
        <v>1</v>
      </c>
      <c r="G5" s="32">
        <v>1.8055555555555557E-2</v>
      </c>
      <c r="I5" s="30" t="s">
        <v>5</v>
      </c>
      <c r="J5" s="31">
        <v>1</v>
      </c>
      <c r="K5" s="32">
        <v>2.2222222222222223E-2</v>
      </c>
    </row>
    <row r="6" spans="1:45" ht="15" customHeight="1" x14ac:dyDescent="0.25">
      <c r="E6" s="30" t="s">
        <v>12</v>
      </c>
      <c r="F6" s="31">
        <v>1</v>
      </c>
      <c r="G6" s="32">
        <v>2.361111111111111E-2</v>
      </c>
      <c r="O6" s="42" t="s">
        <v>53</v>
      </c>
      <c r="P6" s="3" t="s">
        <v>60</v>
      </c>
      <c r="Q6" s="3"/>
      <c r="R6" s="3"/>
      <c r="S6" s="44" t="s">
        <v>26</v>
      </c>
      <c r="T6" s="45" t="s">
        <v>81</v>
      </c>
      <c r="U6" s="19" t="s">
        <v>69</v>
      </c>
      <c r="V6" s="47" t="s">
        <v>25</v>
      </c>
      <c r="W6" s="42" t="s">
        <v>27</v>
      </c>
      <c r="Z6" s="42" t="s">
        <v>53</v>
      </c>
      <c r="AA6" s="3" t="s">
        <v>60</v>
      </c>
      <c r="AB6" s="3"/>
      <c r="AC6" s="3"/>
      <c r="AD6" s="44" t="s">
        <v>26</v>
      </c>
      <c r="AE6" s="45" t="s">
        <v>81</v>
      </c>
      <c r="AF6" s="19" t="s">
        <v>69</v>
      </c>
      <c r="AG6" s="47" t="s">
        <v>25</v>
      </c>
      <c r="AH6" s="42" t="s">
        <v>27</v>
      </c>
      <c r="AK6" s="42" t="s">
        <v>53</v>
      </c>
      <c r="AL6" s="3" t="s">
        <v>60</v>
      </c>
      <c r="AM6" s="3"/>
      <c r="AN6" s="3"/>
      <c r="AO6" s="44" t="s">
        <v>26</v>
      </c>
      <c r="AP6" s="45" t="s">
        <v>81</v>
      </c>
      <c r="AQ6" s="19" t="s">
        <v>69</v>
      </c>
      <c r="AR6" s="47" t="s">
        <v>25</v>
      </c>
      <c r="AS6" s="42" t="s">
        <v>27</v>
      </c>
    </row>
    <row r="7" spans="1:45" x14ac:dyDescent="0.25">
      <c r="E7" s="30" t="s">
        <v>4</v>
      </c>
      <c r="F7" s="31">
        <v>1</v>
      </c>
      <c r="G7" s="32">
        <v>6.5972222222222224E-2</v>
      </c>
      <c r="O7" s="43"/>
      <c r="P7" s="20" t="s">
        <v>28</v>
      </c>
      <c r="Q7" s="20" t="s">
        <v>61</v>
      </c>
      <c r="R7" s="20" t="s">
        <v>62</v>
      </c>
      <c r="S7" s="42"/>
      <c r="T7" s="46"/>
      <c r="U7" s="21" t="s">
        <v>70</v>
      </c>
      <c r="V7" s="43"/>
      <c r="W7" s="43"/>
      <c r="Z7" s="43"/>
      <c r="AA7" s="20" t="s">
        <v>28</v>
      </c>
      <c r="AB7" s="20" t="s">
        <v>61</v>
      </c>
      <c r="AC7" s="20" t="s">
        <v>62</v>
      </c>
      <c r="AD7" s="42"/>
      <c r="AE7" s="46"/>
      <c r="AF7" s="21" t="s">
        <v>70</v>
      </c>
      <c r="AG7" s="43"/>
      <c r="AH7" s="43"/>
      <c r="AK7" s="43"/>
      <c r="AL7" s="20" t="s">
        <v>28</v>
      </c>
      <c r="AM7" s="20" t="s">
        <v>61</v>
      </c>
      <c r="AN7" s="20" t="s">
        <v>62</v>
      </c>
      <c r="AO7" s="42"/>
      <c r="AP7" s="46"/>
      <c r="AQ7" s="21" t="s">
        <v>70</v>
      </c>
      <c r="AR7" s="43"/>
      <c r="AS7" s="43"/>
    </row>
    <row r="8" spans="1:45" x14ac:dyDescent="0.25">
      <c r="E8" s="30" t="s">
        <v>5</v>
      </c>
      <c r="F8" s="31">
        <v>1</v>
      </c>
      <c r="G8" s="32">
        <v>2.8472222222222222E-2</v>
      </c>
      <c r="O8" t="str">
        <f>IF(A5="","",A5)</f>
        <v>MDN</v>
      </c>
      <c r="P8" s="4"/>
      <c r="Q8" s="4"/>
      <c r="R8" s="4"/>
      <c r="S8" s="34">
        <f>IF(O8="","",B5)</f>
        <v>1</v>
      </c>
      <c r="T8" s="35">
        <f>IF(O8="","",C5)</f>
        <v>0.18194444444444444</v>
      </c>
      <c r="U8" s="35">
        <f>T8</f>
        <v>0.18194444444444444</v>
      </c>
      <c r="V8" s="4"/>
      <c r="W8" s="33">
        <f>IF(O8="","",VLOOKUP(O8,COM!$B$4:$D$25,3,FALSE))</f>
        <v>0</v>
      </c>
      <c r="Z8" t="str">
        <f>IF(E5="","",E5)</f>
        <v>ADR</v>
      </c>
      <c r="AA8" s="4"/>
      <c r="AB8" s="4"/>
      <c r="AC8" s="4"/>
      <c r="AD8" s="34">
        <f>IF(Z8="","",F5)</f>
        <v>1</v>
      </c>
      <c r="AE8" s="35">
        <f>IF(Z8="","",G5)</f>
        <v>1.8055555555555557E-2</v>
      </c>
      <c r="AF8" s="32">
        <f>AE8</f>
        <v>1.8055555555555557E-2</v>
      </c>
      <c r="AG8" s="33" t="str">
        <f t="shared" ref="AG8:AG27" si="0">IF(Z8="","",VLOOKUP(Z8,SitesE,6,FALSE))</f>
        <v>M</v>
      </c>
      <c r="AH8" s="33" t="str">
        <f t="shared" ref="AH8:AH27" si="1">IF(Z8="","",VLOOKUP(Z8,SitesE,7,FALSE))</f>
        <v>Défaut Carte commande et mécanique</v>
      </c>
      <c r="AK8" t="str">
        <f>IF(I5="","",I5)</f>
        <v>SHS</v>
      </c>
      <c r="AL8" s="4" t="str">
        <f>IF(AK8="","",VLOOKUP(AK8,TRS!$B$4:$C$25,2,FALSE))</f>
        <v>FH</v>
      </c>
      <c r="AM8" s="4">
        <f>IF(AK8="","",SUMPRODUCT((Tableau1[Site]=Calculs!AK8)*(Tableau1[Défault]=Calculs!$AL$3)*(Tableau1[Cause]="BLOCAGE")))</f>
        <v>0</v>
      </c>
      <c r="AN8" s="34">
        <f>IF(AM8="","",AO8-AM8)</f>
        <v>1</v>
      </c>
      <c r="AO8" s="34">
        <f>IF(AK8="","",J5)</f>
        <v>1</v>
      </c>
      <c r="AP8" s="35">
        <f>IF(AK8="","",K5)</f>
        <v>2.2222222222222223E-2</v>
      </c>
      <c r="AQ8" s="32">
        <f>AP8</f>
        <v>2.2222222222222223E-2</v>
      </c>
      <c r="AR8" s="4"/>
      <c r="AS8" s="33">
        <f t="shared" ref="AS8:AS27" si="2">IF(AK8="","",VLOOKUP(AK8,SitesT,3,FALSE))</f>
        <v>0</v>
      </c>
    </row>
    <row r="9" spans="1:45" x14ac:dyDescent="0.25">
      <c r="E9" s="30" t="s">
        <v>15</v>
      </c>
      <c r="F9" s="31">
        <v>1</v>
      </c>
      <c r="G9" s="32">
        <v>0.11944444444444445</v>
      </c>
      <c r="O9" t="str">
        <f t="shared" ref="O9:O27" si="3">IF(A6="","",A6)</f>
        <v/>
      </c>
      <c r="P9" s="4"/>
      <c r="Q9" s="4"/>
      <c r="R9" s="4"/>
      <c r="S9" s="34" t="str">
        <f t="shared" ref="S9:S27" si="4">IF(O9="","",B6)</f>
        <v/>
      </c>
      <c r="T9" s="35" t="str">
        <f t="shared" ref="T9:T27" si="5">IF(O9="","",C6)</f>
        <v/>
      </c>
      <c r="U9" s="35" t="str">
        <f t="shared" ref="U9:U27" si="6">T9</f>
        <v/>
      </c>
      <c r="V9" s="4"/>
      <c r="W9" s="33" t="str">
        <f>IF(O9="","",VLOOKUP(O9,COM!$B$4:$D$25,3,FALSE))</f>
        <v/>
      </c>
      <c r="Z9" t="str">
        <f t="shared" ref="Z9:Z23" si="7">IF(E6="","",E6)</f>
        <v>MDN</v>
      </c>
      <c r="AA9" s="4"/>
      <c r="AB9" s="4"/>
      <c r="AC9" s="4"/>
      <c r="AD9" s="34">
        <f t="shared" ref="AD9:AD23" si="8">IF(Z9="","",F6)</f>
        <v>1</v>
      </c>
      <c r="AE9" s="35">
        <f t="shared" ref="AE9:AE23" si="9">IF(Z9="","",G6)</f>
        <v>2.361111111111111E-2</v>
      </c>
      <c r="AF9" s="32">
        <f t="shared" ref="AF9:AF27" si="10">AE9</f>
        <v>2.361111111111111E-2</v>
      </c>
      <c r="AG9" s="33">
        <f t="shared" si="0"/>
        <v>0</v>
      </c>
      <c r="AH9" s="33" t="str">
        <f t="shared" si="1"/>
        <v>Manque d’abri</v>
      </c>
      <c r="AK9" t="str">
        <f t="shared" ref="AK9:AK27" si="11">IF(I6="","",I6)</f>
        <v/>
      </c>
      <c r="AL9" s="4" t="str">
        <f>IF(AK9="","",VLOOKUP(AK9,TRS!$B$4:$C$25,2,FALSE))</f>
        <v/>
      </c>
      <c r="AM9" s="4" t="str">
        <f>IF(AK9="","",SUMPRODUCT((Tableau1[Site]=Calculs!AK9)*(Tableau1[Défault]=Calculs!$AL$3)*(Tableau1[Cause]="BLOCAGE")))</f>
        <v/>
      </c>
      <c r="AN9" s="34" t="str">
        <f t="shared" ref="AN9:AN27" si="12">IF(AM9="","",AO9-AM9)</f>
        <v/>
      </c>
      <c r="AO9" s="34" t="str">
        <f t="shared" ref="AO9:AO27" si="13">IF(AK9="","",J6)</f>
        <v/>
      </c>
      <c r="AP9" s="35" t="str">
        <f t="shared" ref="AP9:AP27" si="14">IF(AK9="","",K6)</f>
        <v/>
      </c>
      <c r="AQ9" s="32" t="str">
        <f t="shared" ref="AQ9:AQ27" si="15">AP9</f>
        <v/>
      </c>
      <c r="AR9" s="4"/>
      <c r="AS9" s="33" t="str">
        <f t="shared" si="2"/>
        <v/>
      </c>
    </row>
    <row r="10" spans="1:45" x14ac:dyDescent="0.25">
      <c r="O10" t="str">
        <f t="shared" si="3"/>
        <v/>
      </c>
      <c r="P10" s="4"/>
      <c r="Q10" s="4"/>
      <c r="R10" s="4"/>
      <c r="S10" s="34" t="str">
        <f t="shared" si="4"/>
        <v/>
      </c>
      <c r="T10" s="35" t="str">
        <f t="shared" si="5"/>
        <v/>
      </c>
      <c r="U10" s="35" t="str">
        <f t="shared" si="6"/>
        <v/>
      </c>
      <c r="V10" s="4"/>
      <c r="W10" s="33" t="str">
        <f>IF(O10="","",VLOOKUP(O10,COM!$B$4:$D$25,3,FALSE))</f>
        <v/>
      </c>
      <c r="Z10" t="str">
        <f t="shared" si="7"/>
        <v>SBN</v>
      </c>
      <c r="AA10" s="4"/>
      <c r="AB10" s="4"/>
      <c r="AC10" s="4"/>
      <c r="AD10" s="34">
        <f t="shared" si="8"/>
        <v>1</v>
      </c>
      <c r="AE10" s="35">
        <f t="shared" si="9"/>
        <v>6.5972222222222224E-2</v>
      </c>
      <c r="AF10" s="32">
        <f t="shared" si="10"/>
        <v>6.5972222222222224E-2</v>
      </c>
      <c r="AG10" s="33">
        <f t="shared" si="0"/>
        <v>0</v>
      </c>
      <c r="AH10" s="33" t="str">
        <f t="shared" si="1"/>
        <v>Non doté</v>
      </c>
      <c r="AK10" t="str">
        <f t="shared" si="11"/>
        <v/>
      </c>
      <c r="AL10" s="4" t="str">
        <f>IF(AK10="","",VLOOKUP(AK10,TRS!$B$4:$C$25,2,FALSE))</f>
        <v/>
      </c>
      <c r="AM10" s="4" t="str">
        <f>IF(AK10="","",SUMPRODUCT((Tableau1[Site]=Calculs!AK10)*(Tableau1[Défault]=Calculs!$AL$3)*(Tableau1[Cause]="BLOCAGE")))</f>
        <v/>
      </c>
      <c r="AN10" s="34" t="str">
        <f t="shared" si="12"/>
        <v/>
      </c>
      <c r="AO10" s="34" t="str">
        <f t="shared" si="13"/>
        <v/>
      </c>
      <c r="AP10" s="35" t="str">
        <f t="shared" si="14"/>
        <v/>
      </c>
      <c r="AQ10" s="32" t="str">
        <f t="shared" si="15"/>
        <v/>
      </c>
      <c r="AR10" s="4"/>
      <c r="AS10" s="33" t="str">
        <f t="shared" si="2"/>
        <v/>
      </c>
    </row>
    <row r="11" spans="1:45" x14ac:dyDescent="0.25">
      <c r="O11" t="str">
        <f t="shared" si="3"/>
        <v/>
      </c>
      <c r="P11" s="4"/>
      <c r="Q11" s="4"/>
      <c r="R11" s="4"/>
      <c r="S11" s="34" t="str">
        <f t="shared" si="4"/>
        <v/>
      </c>
      <c r="T11" s="35" t="str">
        <f t="shared" si="5"/>
        <v/>
      </c>
      <c r="U11" s="35" t="str">
        <f t="shared" si="6"/>
        <v/>
      </c>
      <c r="V11" s="4"/>
      <c r="W11" s="33" t="str">
        <f>IF(O11="","",VLOOKUP(O11,COM!$B$4:$D$25,3,FALSE))</f>
        <v/>
      </c>
      <c r="Z11" t="str">
        <f t="shared" si="7"/>
        <v>SHS</v>
      </c>
      <c r="AA11" s="4"/>
      <c r="AB11" s="4"/>
      <c r="AC11" s="4"/>
      <c r="AD11" s="34">
        <f t="shared" si="8"/>
        <v>1</v>
      </c>
      <c r="AE11" s="35">
        <f t="shared" si="9"/>
        <v>2.8472222222222222E-2</v>
      </c>
      <c r="AF11" s="32">
        <f t="shared" si="10"/>
        <v>2.8472222222222222E-2</v>
      </c>
      <c r="AG11" s="33">
        <f t="shared" si="0"/>
        <v>0</v>
      </c>
      <c r="AH11" s="33" t="str">
        <f t="shared" si="1"/>
        <v>Non doté</v>
      </c>
      <c r="AK11" t="str">
        <f t="shared" si="11"/>
        <v/>
      </c>
      <c r="AL11" s="4" t="str">
        <f>IF(AK11="","",VLOOKUP(AK11,TRS!$B$4:$C$25,2,FALSE))</f>
        <v/>
      </c>
      <c r="AM11" s="4" t="str">
        <f>IF(AK11="","",SUMPRODUCT((Tableau1[Site]=Calculs!AK11)*(Tableau1[Défault]=Calculs!$AL$3)*(Tableau1[Cause]="BLOCAGE")))</f>
        <v/>
      </c>
      <c r="AN11" s="34" t="str">
        <f t="shared" si="12"/>
        <v/>
      </c>
      <c r="AO11" s="34" t="str">
        <f t="shared" si="13"/>
        <v/>
      </c>
      <c r="AP11" s="35" t="str">
        <f t="shared" si="14"/>
        <v/>
      </c>
      <c r="AQ11" s="32" t="str">
        <f t="shared" si="15"/>
        <v/>
      </c>
      <c r="AR11" s="4"/>
      <c r="AS11" s="33" t="str">
        <f t="shared" si="2"/>
        <v/>
      </c>
    </row>
    <row r="12" spans="1:45" x14ac:dyDescent="0.25">
      <c r="O12" t="str">
        <f t="shared" si="3"/>
        <v/>
      </c>
      <c r="P12" s="4"/>
      <c r="Q12" s="4"/>
      <c r="R12" s="4"/>
      <c r="S12" s="34" t="str">
        <f t="shared" si="4"/>
        <v/>
      </c>
      <c r="T12" s="35" t="str">
        <f t="shared" si="5"/>
        <v/>
      </c>
      <c r="U12" s="35" t="str">
        <f t="shared" si="6"/>
        <v/>
      </c>
      <c r="V12" s="4"/>
      <c r="W12" s="33" t="str">
        <f>IF(O12="","",VLOOKUP(O12,COM!$B$4:$D$25,3,FALSE))</f>
        <v/>
      </c>
      <c r="Z12" t="str">
        <f t="shared" si="7"/>
        <v>ZAA</v>
      </c>
      <c r="AA12" s="4"/>
      <c r="AB12" s="4"/>
      <c r="AC12" s="4"/>
      <c r="AD12" s="34">
        <f t="shared" si="8"/>
        <v>1</v>
      </c>
      <c r="AE12" s="35">
        <f t="shared" si="9"/>
        <v>0.11944444444444445</v>
      </c>
      <c r="AF12" s="32">
        <f t="shared" si="10"/>
        <v>0.11944444444444445</v>
      </c>
      <c r="AG12" s="33" t="str">
        <f t="shared" si="0"/>
        <v>B</v>
      </c>
      <c r="AH12" s="33">
        <f t="shared" si="1"/>
        <v>0</v>
      </c>
      <c r="AK12" t="str">
        <f t="shared" si="11"/>
        <v/>
      </c>
      <c r="AL12" s="4" t="str">
        <f>IF(AK12="","",VLOOKUP(AK12,TRS!$B$4:$C$25,2,FALSE))</f>
        <v/>
      </c>
      <c r="AM12" s="4" t="str">
        <f>IF(AK12="","",SUMPRODUCT((Tableau1[Site]=Calculs!AK12)*(Tableau1[Défault]=Calculs!$AL$3)*(Tableau1[Cause]="BLOCAGE")))</f>
        <v/>
      </c>
      <c r="AN12" s="34" t="str">
        <f t="shared" si="12"/>
        <v/>
      </c>
      <c r="AO12" s="34" t="str">
        <f t="shared" si="13"/>
        <v/>
      </c>
      <c r="AP12" s="35" t="str">
        <f t="shared" si="14"/>
        <v/>
      </c>
      <c r="AQ12" s="32" t="str">
        <f t="shared" si="15"/>
        <v/>
      </c>
      <c r="AR12" s="4"/>
      <c r="AS12" s="33" t="str">
        <f t="shared" si="2"/>
        <v/>
      </c>
    </row>
    <row r="13" spans="1:45" x14ac:dyDescent="0.25">
      <c r="O13" t="str">
        <f t="shared" si="3"/>
        <v/>
      </c>
      <c r="P13" s="4"/>
      <c r="Q13" s="4"/>
      <c r="R13" s="4"/>
      <c r="S13" s="34" t="str">
        <f t="shared" si="4"/>
        <v/>
      </c>
      <c r="T13" s="35" t="str">
        <f t="shared" si="5"/>
        <v/>
      </c>
      <c r="U13" s="35" t="str">
        <f t="shared" si="6"/>
        <v/>
      </c>
      <c r="V13" s="4"/>
      <c r="W13" s="33" t="str">
        <f>IF(O13="","",VLOOKUP(O13,COM!$B$4:$D$25,3,FALSE))</f>
        <v/>
      </c>
      <c r="Z13" t="str">
        <f t="shared" si="7"/>
        <v/>
      </c>
      <c r="AA13" s="4"/>
      <c r="AB13" s="4"/>
      <c r="AC13" s="4"/>
      <c r="AD13" s="34" t="str">
        <f t="shared" si="8"/>
        <v/>
      </c>
      <c r="AE13" s="35" t="str">
        <f t="shared" si="9"/>
        <v/>
      </c>
      <c r="AF13" s="32" t="str">
        <f t="shared" si="10"/>
        <v/>
      </c>
      <c r="AG13" s="33" t="str">
        <f t="shared" si="0"/>
        <v/>
      </c>
      <c r="AH13" s="33" t="str">
        <f t="shared" si="1"/>
        <v/>
      </c>
      <c r="AK13" t="str">
        <f t="shared" si="11"/>
        <v/>
      </c>
      <c r="AL13" s="4" t="str">
        <f>IF(AK13="","",VLOOKUP(AK13,TRS!$B$4:$C$25,2,FALSE))</f>
        <v/>
      </c>
      <c r="AM13" s="4" t="str">
        <f>IF(AK13="","",SUMPRODUCT((Tableau1[Site]=Calculs!AK13)*(Tableau1[Défault]=Calculs!$AL$3)*(Tableau1[Cause]="BLOCAGE")))</f>
        <v/>
      </c>
      <c r="AN13" s="34" t="str">
        <f t="shared" si="12"/>
        <v/>
      </c>
      <c r="AO13" s="34" t="str">
        <f t="shared" si="13"/>
        <v/>
      </c>
      <c r="AP13" s="35" t="str">
        <f t="shared" si="14"/>
        <v/>
      </c>
      <c r="AQ13" s="32" t="str">
        <f t="shared" si="15"/>
        <v/>
      </c>
      <c r="AR13" s="4"/>
      <c r="AS13" s="33" t="str">
        <f t="shared" si="2"/>
        <v/>
      </c>
    </row>
    <row r="14" spans="1:45" x14ac:dyDescent="0.25">
      <c r="O14" t="str">
        <f t="shared" si="3"/>
        <v/>
      </c>
      <c r="P14" s="4"/>
      <c r="Q14" s="4"/>
      <c r="R14" s="4"/>
      <c r="S14" s="34" t="str">
        <f t="shared" si="4"/>
        <v/>
      </c>
      <c r="T14" s="35" t="str">
        <f t="shared" si="5"/>
        <v/>
      </c>
      <c r="U14" s="35" t="str">
        <f t="shared" si="6"/>
        <v/>
      </c>
      <c r="V14" s="4"/>
      <c r="W14" s="33" t="str">
        <f>IF(O14="","",VLOOKUP(O14,COM!$B$4:$D$25,3,FALSE))</f>
        <v/>
      </c>
      <c r="Z14" t="str">
        <f t="shared" si="7"/>
        <v/>
      </c>
      <c r="AA14" s="4"/>
      <c r="AB14" s="4"/>
      <c r="AC14" s="4"/>
      <c r="AD14" s="34" t="str">
        <f t="shared" si="8"/>
        <v/>
      </c>
      <c r="AE14" s="35" t="str">
        <f t="shared" si="9"/>
        <v/>
      </c>
      <c r="AF14" s="32" t="str">
        <f t="shared" si="10"/>
        <v/>
      </c>
      <c r="AG14" s="33" t="str">
        <f t="shared" si="0"/>
        <v/>
      </c>
      <c r="AH14" s="33" t="str">
        <f t="shared" si="1"/>
        <v/>
      </c>
      <c r="AK14" t="str">
        <f t="shared" si="11"/>
        <v/>
      </c>
      <c r="AL14" s="4" t="str">
        <f>IF(AK14="","",VLOOKUP(AK14,TRS!$B$4:$C$25,2,FALSE))</f>
        <v/>
      </c>
      <c r="AM14" s="4" t="str">
        <f>IF(AK14="","",SUMPRODUCT((Tableau1[Site]=Calculs!AK14)*(Tableau1[Défault]=Calculs!$AL$3)*(Tableau1[Cause]="BLOCAGE")))</f>
        <v/>
      </c>
      <c r="AN14" s="34" t="str">
        <f t="shared" si="12"/>
        <v/>
      </c>
      <c r="AO14" s="34" t="str">
        <f t="shared" si="13"/>
        <v/>
      </c>
      <c r="AP14" s="35" t="str">
        <f t="shared" si="14"/>
        <v/>
      </c>
      <c r="AQ14" s="32" t="str">
        <f t="shared" si="15"/>
        <v/>
      </c>
      <c r="AR14" s="4"/>
      <c r="AS14" s="33" t="str">
        <f t="shared" si="2"/>
        <v/>
      </c>
    </row>
    <row r="15" spans="1:45" x14ac:dyDescent="0.25">
      <c r="O15" t="str">
        <f t="shared" si="3"/>
        <v/>
      </c>
      <c r="P15" s="4"/>
      <c r="Q15" s="4"/>
      <c r="R15" s="4"/>
      <c r="S15" s="34" t="str">
        <f t="shared" si="4"/>
        <v/>
      </c>
      <c r="T15" s="35" t="str">
        <f t="shared" si="5"/>
        <v/>
      </c>
      <c r="U15" s="35" t="str">
        <f t="shared" si="6"/>
        <v/>
      </c>
      <c r="V15" s="4"/>
      <c r="W15" s="33" t="str">
        <f>IF(O15="","",VLOOKUP(O15,COM!$B$4:$D$25,3,FALSE))</f>
        <v/>
      </c>
      <c r="Z15" t="str">
        <f t="shared" si="7"/>
        <v/>
      </c>
      <c r="AA15" s="4"/>
      <c r="AB15" s="4"/>
      <c r="AC15" s="4"/>
      <c r="AD15" s="34" t="str">
        <f t="shared" si="8"/>
        <v/>
      </c>
      <c r="AE15" s="35" t="str">
        <f t="shared" si="9"/>
        <v/>
      </c>
      <c r="AF15" s="32" t="str">
        <f t="shared" si="10"/>
        <v/>
      </c>
      <c r="AG15" s="33" t="str">
        <f t="shared" si="0"/>
        <v/>
      </c>
      <c r="AH15" s="33" t="str">
        <f t="shared" si="1"/>
        <v/>
      </c>
      <c r="AK15" t="str">
        <f t="shared" si="11"/>
        <v/>
      </c>
      <c r="AL15" s="4" t="str">
        <f>IF(AK15="","",VLOOKUP(AK15,TRS!$B$4:$C$25,2,FALSE))</f>
        <v/>
      </c>
      <c r="AM15" s="4" t="str">
        <f>IF(AK15="","",SUMPRODUCT((Tableau1[Site]=Calculs!AK15)*(Tableau1[Défault]=Calculs!$AL$3)*(Tableau1[Cause]="BLOCAGE")))</f>
        <v/>
      </c>
      <c r="AN15" s="34" t="str">
        <f t="shared" si="12"/>
        <v/>
      </c>
      <c r="AO15" s="34" t="str">
        <f t="shared" si="13"/>
        <v/>
      </c>
      <c r="AP15" s="35" t="str">
        <f t="shared" si="14"/>
        <v/>
      </c>
      <c r="AQ15" s="32" t="str">
        <f t="shared" si="15"/>
        <v/>
      </c>
      <c r="AR15" s="4"/>
      <c r="AS15" s="33" t="str">
        <f t="shared" si="2"/>
        <v/>
      </c>
    </row>
    <row r="16" spans="1:45" x14ac:dyDescent="0.25">
      <c r="O16" t="str">
        <f t="shared" si="3"/>
        <v/>
      </c>
      <c r="P16" s="4"/>
      <c r="Q16" s="4"/>
      <c r="R16" s="4"/>
      <c r="S16" s="34" t="str">
        <f t="shared" si="4"/>
        <v/>
      </c>
      <c r="T16" s="35" t="str">
        <f t="shared" si="5"/>
        <v/>
      </c>
      <c r="U16" s="35" t="str">
        <f t="shared" si="6"/>
        <v/>
      </c>
      <c r="V16" s="4"/>
      <c r="W16" s="33" t="str">
        <f>IF(O16="","",VLOOKUP(O16,COM!$B$4:$D$25,3,FALSE))</f>
        <v/>
      </c>
      <c r="Z16" t="str">
        <f t="shared" si="7"/>
        <v/>
      </c>
      <c r="AA16" s="4"/>
      <c r="AB16" s="4"/>
      <c r="AC16" s="4"/>
      <c r="AD16" s="34" t="str">
        <f t="shared" si="8"/>
        <v/>
      </c>
      <c r="AE16" s="35" t="str">
        <f t="shared" si="9"/>
        <v/>
      </c>
      <c r="AF16" s="32" t="str">
        <f t="shared" si="10"/>
        <v/>
      </c>
      <c r="AG16" s="33" t="str">
        <f t="shared" si="0"/>
        <v/>
      </c>
      <c r="AH16" s="33" t="str">
        <f t="shared" si="1"/>
        <v/>
      </c>
      <c r="AK16" t="str">
        <f t="shared" si="11"/>
        <v/>
      </c>
      <c r="AL16" s="4" t="str">
        <f>IF(AK16="","",VLOOKUP(AK16,TRS!$B$4:$C$25,2,FALSE))</f>
        <v/>
      </c>
      <c r="AM16" s="4" t="str">
        <f>IF(AK16="","",SUMPRODUCT((Tableau1[Site]=Calculs!AK16)*(Tableau1[Défault]=Calculs!$AL$3)*(Tableau1[Cause]="BLOCAGE")))</f>
        <v/>
      </c>
      <c r="AN16" s="34" t="str">
        <f t="shared" si="12"/>
        <v/>
      </c>
      <c r="AO16" s="34" t="str">
        <f t="shared" si="13"/>
        <v/>
      </c>
      <c r="AP16" s="35" t="str">
        <f t="shared" si="14"/>
        <v/>
      </c>
      <c r="AQ16" s="32" t="str">
        <f t="shared" si="15"/>
        <v/>
      </c>
      <c r="AR16" s="4"/>
      <c r="AS16" s="33" t="str">
        <f t="shared" si="2"/>
        <v/>
      </c>
    </row>
    <row r="17" spans="15:45" x14ac:dyDescent="0.25">
      <c r="O17" t="str">
        <f t="shared" si="3"/>
        <v/>
      </c>
      <c r="P17" s="4"/>
      <c r="Q17" s="4"/>
      <c r="R17" s="4"/>
      <c r="S17" s="34" t="str">
        <f t="shared" si="4"/>
        <v/>
      </c>
      <c r="T17" s="35" t="str">
        <f t="shared" si="5"/>
        <v/>
      </c>
      <c r="U17" s="35" t="str">
        <f t="shared" si="6"/>
        <v/>
      </c>
      <c r="V17" s="4"/>
      <c r="W17" s="33" t="str">
        <f>IF(O17="","",VLOOKUP(O17,COM!$B$4:$D$25,3,FALSE))</f>
        <v/>
      </c>
      <c r="Z17" t="str">
        <f t="shared" si="7"/>
        <v/>
      </c>
      <c r="AA17" s="4"/>
      <c r="AB17" s="4"/>
      <c r="AC17" s="4"/>
      <c r="AD17" s="34" t="str">
        <f t="shared" si="8"/>
        <v/>
      </c>
      <c r="AE17" s="35" t="str">
        <f t="shared" si="9"/>
        <v/>
      </c>
      <c r="AF17" s="32" t="str">
        <f t="shared" si="10"/>
        <v/>
      </c>
      <c r="AG17" s="33" t="str">
        <f t="shared" si="0"/>
        <v/>
      </c>
      <c r="AH17" s="33" t="str">
        <f t="shared" si="1"/>
        <v/>
      </c>
      <c r="AK17" t="str">
        <f t="shared" si="11"/>
        <v/>
      </c>
      <c r="AL17" s="4" t="str">
        <f>IF(AK17="","",VLOOKUP(AK17,TRS!$B$4:$C$25,2,FALSE))</f>
        <v/>
      </c>
      <c r="AM17" s="4" t="str">
        <f>IF(AK17="","",SUMPRODUCT((Tableau1[Site]=Calculs!AK17)*(Tableau1[Défault]=Calculs!$AL$3)*(Tableau1[Cause]="BLOCAGE")))</f>
        <v/>
      </c>
      <c r="AN17" s="34" t="str">
        <f t="shared" si="12"/>
        <v/>
      </c>
      <c r="AO17" s="34" t="str">
        <f t="shared" si="13"/>
        <v/>
      </c>
      <c r="AP17" s="35" t="str">
        <f t="shared" si="14"/>
        <v/>
      </c>
      <c r="AQ17" s="32" t="str">
        <f t="shared" si="15"/>
        <v/>
      </c>
      <c r="AR17" s="4"/>
      <c r="AS17" s="33" t="str">
        <f t="shared" si="2"/>
        <v/>
      </c>
    </row>
    <row r="18" spans="15:45" x14ac:dyDescent="0.25">
      <c r="O18" t="str">
        <f t="shared" si="3"/>
        <v/>
      </c>
      <c r="P18" s="4"/>
      <c r="Q18" s="4"/>
      <c r="R18" s="4"/>
      <c r="S18" s="34" t="str">
        <f t="shared" si="4"/>
        <v/>
      </c>
      <c r="T18" s="35" t="str">
        <f t="shared" si="5"/>
        <v/>
      </c>
      <c r="U18" s="35" t="str">
        <f t="shared" si="6"/>
        <v/>
      </c>
      <c r="V18" s="4"/>
      <c r="W18" s="33" t="str">
        <f>IF(O18="","",VLOOKUP(O18,COM!$B$4:$D$25,3,FALSE))</f>
        <v/>
      </c>
      <c r="Z18" t="str">
        <f t="shared" si="7"/>
        <v/>
      </c>
      <c r="AA18" s="4"/>
      <c r="AB18" s="4"/>
      <c r="AC18" s="4"/>
      <c r="AD18" s="34" t="str">
        <f t="shared" si="8"/>
        <v/>
      </c>
      <c r="AE18" s="35" t="str">
        <f t="shared" si="9"/>
        <v/>
      </c>
      <c r="AF18" s="32" t="str">
        <f t="shared" si="10"/>
        <v/>
      </c>
      <c r="AG18" s="33" t="str">
        <f t="shared" si="0"/>
        <v/>
      </c>
      <c r="AH18" s="33" t="str">
        <f t="shared" si="1"/>
        <v/>
      </c>
      <c r="AK18" t="str">
        <f t="shared" si="11"/>
        <v/>
      </c>
      <c r="AL18" s="4" t="str">
        <f>IF(AK18="","",VLOOKUP(AK18,TRS!$B$4:$C$25,2,FALSE))</f>
        <v/>
      </c>
      <c r="AM18" s="4" t="str">
        <f>IF(AK18="","",SUMPRODUCT((Tableau1[Site]=Calculs!AK18)*(Tableau1[Défault]=Calculs!$AL$3)*(Tableau1[Cause]="BLOCAGE")))</f>
        <v/>
      </c>
      <c r="AN18" s="34" t="str">
        <f t="shared" si="12"/>
        <v/>
      </c>
      <c r="AO18" s="34" t="str">
        <f t="shared" si="13"/>
        <v/>
      </c>
      <c r="AP18" s="35" t="str">
        <f t="shared" si="14"/>
        <v/>
      </c>
      <c r="AQ18" s="32" t="str">
        <f t="shared" si="15"/>
        <v/>
      </c>
      <c r="AR18" s="4"/>
      <c r="AS18" s="33" t="str">
        <f t="shared" si="2"/>
        <v/>
      </c>
    </row>
    <row r="19" spans="15:45" x14ac:dyDescent="0.25">
      <c r="O19" t="str">
        <f t="shared" si="3"/>
        <v/>
      </c>
      <c r="P19" s="4"/>
      <c r="Q19" s="4"/>
      <c r="R19" s="4"/>
      <c r="S19" s="34" t="str">
        <f t="shared" si="4"/>
        <v/>
      </c>
      <c r="T19" s="35" t="str">
        <f t="shared" si="5"/>
        <v/>
      </c>
      <c r="U19" s="35" t="str">
        <f t="shared" si="6"/>
        <v/>
      </c>
      <c r="V19" s="4"/>
      <c r="W19" s="33" t="str">
        <f>IF(O19="","",VLOOKUP(O19,COM!$B$4:$D$25,3,FALSE))</f>
        <v/>
      </c>
      <c r="Z19" t="str">
        <f t="shared" si="7"/>
        <v/>
      </c>
      <c r="AA19" s="4"/>
      <c r="AB19" s="4"/>
      <c r="AC19" s="4"/>
      <c r="AD19" s="34" t="str">
        <f t="shared" si="8"/>
        <v/>
      </c>
      <c r="AE19" s="35" t="str">
        <f t="shared" si="9"/>
        <v/>
      </c>
      <c r="AF19" s="32" t="str">
        <f t="shared" si="10"/>
        <v/>
      </c>
      <c r="AG19" s="33" t="str">
        <f t="shared" si="0"/>
        <v/>
      </c>
      <c r="AH19" s="33" t="str">
        <f t="shared" si="1"/>
        <v/>
      </c>
      <c r="AK19" t="str">
        <f t="shared" si="11"/>
        <v/>
      </c>
      <c r="AL19" s="4" t="str">
        <f>IF(AK19="","",VLOOKUP(AK19,TRS!$B$4:$C$25,2,FALSE))</f>
        <v/>
      </c>
      <c r="AM19" s="4" t="str">
        <f>IF(AK19="","",SUMPRODUCT((Tableau1[Site]=Calculs!AK19)*(Tableau1[Défault]=Calculs!$AL$3)*(Tableau1[Cause]="BLOCAGE")))</f>
        <v/>
      </c>
      <c r="AN19" s="34" t="str">
        <f t="shared" si="12"/>
        <v/>
      </c>
      <c r="AO19" s="34" t="str">
        <f t="shared" si="13"/>
        <v/>
      </c>
      <c r="AP19" s="35" t="str">
        <f t="shared" si="14"/>
        <v/>
      </c>
      <c r="AQ19" s="32" t="str">
        <f t="shared" si="15"/>
        <v/>
      </c>
      <c r="AR19" s="4"/>
      <c r="AS19" s="33" t="str">
        <f t="shared" si="2"/>
        <v/>
      </c>
    </row>
    <row r="20" spans="15:45" x14ac:dyDescent="0.25">
      <c r="O20" t="str">
        <f t="shared" si="3"/>
        <v/>
      </c>
      <c r="P20" s="4"/>
      <c r="Q20" s="4"/>
      <c r="R20" s="4"/>
      <c r="S20" s="34" t="str">
        <f t="shared" si="4"/>
        <v/>
      </c>
      <c r="T20" s="35" t="str">
        <f t="shared" si="5"/>
        <v/>
      </c>
      <c r="U20" s="35" t="str">
        <f t="shared" si="6"/>
        <v/>
      </c>
      <c r="V20" s="4"/>
      <c r="W20" s="33" t="str">
        <f>IF(O20="","",VLOOKUP(O20,COM!$B$4:$D$25,3,FALSE))</f>
        <v/>
      </c>
      <c r="Z20" t="str">
        <f t="shared" si="7"/>
        <v/>
      </c>
      <c r="AA20" s="4"/>
      <c r="AB20" s="4"/>
      <c r="AC20" s="4"/>
      <c r="AD20" s="34" t="str">
        <f t="shared" si="8"/>
        <v/>
      </c>
      <c r="AE20" s="35" t="str">
        <f t="shared" si="9"/>
        <v/>
      </c>
      <c r="AF20" s="32" t="str">
        <f t="shared" si="10"/>
        <v/>
      </c>
      <c r="AG20" s="33" t="str">
        <f t="shared" si="0"/>
        <v/>
      </c>
      <c r="AH20" s="33" t="str">
        <f t="shared" si="1"/>
        <v/>
      </c>
      <c r="AK20" t="str">
        <f t="shared" si="11"/>
        <v/>
      </c>
      <c r="AL20" s="4" t="str">
        <f>IF(AK20="","",VLOOKUP(AK20,TRS!$B$4:$C$25,2,FALSE))</f>
        <v/>
      </c>
      <c r="AM20" s="4" t="str">
        <f>IF(AK20="","",SUMPRODUCT((Tableau1[Site]=Calculs!AK20)*(Tableau1[Défault]=Calculs!$AL$3)*(Tableau1[Cause]="BLOCAGE")))</f>
        <v/>
      </c>
      <c r="AN20" s="34" t="str">
        <f t="shared" si="12"/>
        <v/>
      </c>
      <c r="AO20" s="34" t="str">
        <f t="shared" si="13"/>
        <v/>
      </c>
      <c r="AP20" s="35" t="str">
        <f t="shared" si="14"/>
        <v/>
      </c>
      <c r="AQ20" s="32" t="str">
        <f t="shared" si="15"/>
        <v/>
      </c>
      <c r="AR20" s="4"/>
      <c r="AS20" s="33" t="str">
        <f t="shared" si="2"/>
        <v/>
      </c>
    </row>
    <row r="21" spans="15:45" x14ac:dyDescent="0.25">
      <c r="O21" t="str">
        <f t="shared" si="3"/>
        <v/>
      </c>
      <c r="P21" s="4"/>
      <c r="Q21" s="4"/>
      <c r="R21" s="4"/>
      <c r="S21" s="34" t="str">
        <f t="shared" si="4"/>
        <v/>
      </c>
      <c r="T21" s="35" t="str">
        <f t="shared" si="5"/>
        <v/>
      </c>
      <c r="U21" s="35" t="str">
        <f t="shared" si="6"/>
        <v/>
      </c>
      <c r="V21" s="4"/>
      <c r="W21" s="33" t="str">
        <f>IF(O21="","",VLOOKUP(O21,COM!$B$4:$D$25,3,FALSE))</f>
        <v/>
      </c>
      <c r="Z21" t="str">
        <f t="shared" si="7"/>
        <v/>
      </c>
      <c r="AA21" s="4"/>
      <c r="AB21" s="4"/>
      <c r="AC21" s="4"/>
      <c r="AD21" s="34" t="str">
        <f t="shared" si="8"/>
        <v/>
      </c>
      <c r="AE21" s="35" t="str">
        <f t="shared" si="9"/>
        <v/>
      </c>
      <c r="AF21" s="32" t="str">
        <f t="shared" si="10"/>
        <v/>
      </c>
      <c r="AG21" s="33" t="str">
        <f t="shared" si="0"/>
        <v/>
      </c>
      <c r="AH21" s="33" t="str">
        <f t="shared" si="1"/>
        <v/>
      </c>
      <c r="AK21" t="str">
        <f t="shared" si="11"/>
        <v/>
      </c>
      <c r="AL21" s="4" t="str">
        <f>IF(AK21="","",VLOOKUP(AK21,TRS!$B$4:$C$25,2,FALSE))</f>
        <v/>
      </c>
      <c r="AM21" s="4" t="str">
        <f>IF(AK21="","",SUMPRODUCT((Tableau1[Site]=Calculs!AK21)*(Tableau1[Défault]=Calculs!$AL$3)*(Tableau1[Cause]="BLOCAGE")))</f>
        <v/>
      </c>
      <c r="AN21" s="34" t="str">
        <f t="shared" si="12"/>
        <v/>
      </c>
      <c r="AO21" s="34" t="str">
        <f t="shared" si="13"/>
        <v/>
      </c>
      <c r="AP21" s="35" t="str">
        <f t="shared" si="14"/>
        <v/>
      </c>
      <c r="AQ21" s="32" t="str">
        <f t="shared" si="15"/>
        <v/>
      </c>
      <c r="AR21" s="4"/>
      <c r="AS21" s="33" t="str">
        <f t="shared" si="2"/>
        <v/>
      </c>
    </row>
    <row r="22" spans="15:45" x14ac:dyDescent="0.25">
      <c r="O22" t="str">
        <f t="shared" si="3"/>
        <v/>
      </c>
      <c r="P22" s="4"/>
      <c r="Q22" s="4"/>
      <c r="R22" s="4"/>
      <c r="S22" s="34" t="str">
        <f t="shared" si="4"/>
        <v/>
      </c>
      <c r="T22" s="35" t="str">
        <f t="shared" si="5"/>
        <v/>
      </c>
      <c r="U22" s="35" t="str">
        <f t="shared" si="6"/>
        <v/>
      </c>
      <c r="V22" s="4"/>
      <c r="W22" s="33" t="str">
        <f>IF(O22="","",VLOOKUP(O22,COM!$B$4:$D$25,3,FALSE))</f>
        <v/>
      </c>
      <c r="Z22" t="str">
        <f t="shared" si="7"/>
        <v/>
      </c>
      <c r="AA22" s="4"/>
      <c r="AB22" s="4"/>
      <c r="AC22" s="4"/>
      <c r="AD22" s="34" t="str">
        <f t="shared" si="8"/>
        <v/>
      </c>
      <c r="AE22" s="35" t="str">
        <f t="shared" si="9"/>
        <v/>
      </c>
      <c r="AF22" s="32" t="str">
        <f t="shared" si="10"/>
        <v/>
      </c>
      <c r="AG22" s="33" t="str">
        <f t="shared" si="0"/>
        <v/>
      </c>
      <c r="AH22" s="33" t="str">
        <f t="shared" si="1"/>
        <v/>
      </c>
      <c r="AK22" t="str">
        <f t="shared" si="11"/>
        <v/>
      </c>
      <c r="AL22" s="4" t="str">
        <f>IF(AK22="","",VLOOKUP(AK22,TRS!$B$4:$C$25,2,FALSE))</f>
        <v/>
      </c>
      <c r="AM22" s="4" t="str">
        <f>IF(AK22="","",SUMPRODUCT((Tableau1[Site]=Calculs!AK22)*(Tableau1[Défault]=Calculs!$AL$3)*(Tableau1[Cause]="BLOCAGE")))</f>
        <v/>
      </c>
      <c r="AN22" s="34" t="str">
        <f t="shared" si="12"/>
        <v/>
      </c>
      <c r="AO22" s="34" t="str">
        <f t="shared" si="13"/>
        <v/>
      </c>
      <c r="AP22" s="35" t="str">
        <f t="shared" si="14"/>
        <v/>
      </c>
      <c r="AQ22" s="32" t="str">
        <f t="shared" si="15"/>
        <v/>
      </c>
      <c r="AR22" s="4"/>
      <c r="AS22" s="33" t="str">
        <f t="shared" si="2"/>
        <v/>
      </c>
    </row>
    <row r="23" spans="15:45" x14ac:dyDescent="0.25">
      <c r="O23" t="str">
        <f t="shared" si="3"/>
        <v/>
      </c>
      <c r="P23" s="4"/>
      <c r="Q23" s="4"/>
      <c r="R23" s="4"/>
      <c r="S23" s="34" t="str">
        <f t="shared" si="4"/>
        <v/>
      </c>
      <c r="T23" s="35" t="str">
        <f t="shared" si="5"/>
        <v/>
      </c>
      <c r="U23" s="35" t="str">
        <f t="shared" si="6"/>
        <v/>
      </c>
      <c r="V23" s="4"/>
      <c r="W23" s="33" t="str">
        <f>IF(O23="","",VLOOKUP(O23,COM!$B$4:$D$25,3,FALSE))</f>
        <v/>
      </c>
      <c r="Z23" t="str">
        <f t="shared" si="7"/>
        <v/>
      </c>
      <c r="AA23" s="4"/>
      <c r="AB23" s="4"/>
      <c r="AC23" s="4"/>
      <c r="AD23" s="34" t="str">
        <f t="shared" si="8"/>
        <v/>
      </c>
      <c r="AE23" s="35" t="str">
        <f t="shared" si="9"/>
        <v/>
      </c>
      <c r="AF23" s="32" t="str">
        <f t="shared" si="10"/>
        <v/>
      </c>
      <c r="AG23" s="33" t="str">
        <f t="shared" si="0"/>
        <v/>
      </c>
      <c r="AH23" s="33" t="str">
        <f t="shared" si="1"/>
        <v/>
      </c>
      <c r="AK23" t="str">
        <f t="shared" si="11"/>
        <v/>
      </c>
      <c r="AL23" s="4" t="str">
        <f>IF(AK23="","",VLOOKUP(AK23,TRS!$B$4:$C$25,2,FALSE))</f>
        <v/>
      </c>
      <c r="AM23" s="4" t="str">
        <f>IF(AK23="","",SUMPRODUCT((Tableau1[Site]=Calculs!AK23)*(Tableau1[Défault]=Calculs!$AL$3)*(Tableau1[Cause]="BLOCAGE")))</f>
        <v/>
      </c>
      <c r="AN23" s="34" t="str">
        <f t="shared" si="12"/>
        <v/>
      </c>
      <c r="AO23" s="34" t="str">
        <f t="shared" si="13"/>
        <v/>
      </c>
      <c r="AP23" s="35" t="str">
        <f t="shared" si="14"/>
        <v/>
      </c>
      <c r="AQ23" s="32" t="str">
        <f t="shared" si="15"/>
        <v/>
      </c>
      <c r="AR23" s="4"/>
      <c r="AS23" s="33" t="str">
        <f t="shared" si="2"/>
        <v/>
      </c>
    </row>
    <row r="24" spans="15:45" x14ac:dyDescent="0.25">
      <c r="O24" t="str">
        <f t="shared" si="3"/>
        <v/>
      </c>
      <c r="P24" s="4"/>
      <c r="Q24" s="4"/>
      <c r="R24" s="4"/>
      <c r="S24" s="34" t="str">
        <f t="shared" si="4"/>
        <v/>
      </c>
      <c r="T24" s="35" t="str">
        <f t="shared" si="5"/>
        <v/>
      </c>
      <c r="U24" s="35" t="str">
        <f t="shared" si="6"/>
        <v/>
      </c>
      <c r="V24" s="4"/>
      <c r="W24" s="33" t="str">
        <f>IF(O24="","",VLOOKUP(O24,COM!$B$4:$D$25,3,FALSE))</f>
        <v/>
      </c>
      <c r="Z24" t="str">
        <f>IF(E21="","",E21)</f>
        <v/>
      </c>
      <c r="AA24" s="4"/>
      <c r="AB24" s="4"/>
      <c r="AC24" s="4"/>
      <c r="AD24" s="34" t="str">
        <f>IF(Z24="","",F21)</f>
        <v/>
      </c>
      <c r="AE24" s="35" t="str">
        <f>IF(Z24="","",G21)</f>
        <v/>
      </c>
      <c r="AF24" s="32" t="str">
        <f t="shared" si="10"/>
        <v/>
      </c>
      <c r="AG24" s="33" t="str">
        <f t="shared" si="0"/>
        <v/>
      </c>
      <c r="AH24" s="33" t="str">
        <f t="shared" si="1"/>
        <v/>
      </c>
      <c r="AK24" t="str">
        <f t="shared" si="11"/>
        <v/>
      </c>
      <c r="AL24" s="4" t="str">
        <f>IF(AK24="","",VLOOKUP(AK24,TRS!$B$4:$C$25,2,FALSE))</f>
        <v/>
      </c>
      <c r="AM24" s="4" t="str">
        <f>IF(AK24="","",SUMPRODUCT((Tableau1[Site]=Calculs!AK24)*(Tableau1[Défault]=Calculs!$AL$3)*(Tableau1[Cause]="BLOCAGE")))</f>
        <v/>
      </c>
      <c r="AN24" s="34" t="str">
        <f t="shared" si="12"/>
        <v/>
      </c>
      <c r="AO24" s="34" t="str">
        <f t="shared" si="13"/>
        <v/>
      </c>
      <c r="AP24" s="35" t="str">
        <f t="shared" si="14"/>
        <v/>
      </c>
      <c r="AQ24" s="32" t="str">
        <f t="shared" si="15"/>
        <v/>
      </c>
      <c r="AR24" s="4"/>
      <c r="AS24" s="33" t="str">
        <f t="shared" si="2"/>
        <v/>
      </c>
    </row>
    <row r="25" spans="15:45" x14ac:dyDescent="0.25">
      <c r="O25" t="str">
        <f t="shared" si="3"/>
        <v/>
      </c>
      <c r="P25" s="4"/>
      <c r="Q25" s="4"/>
      <c r="R25" s="4"/>
      <c r="S25" s="34" t="str">
        <f t="shared" si="4"/>
        <v/>
      </c>
      <c r="T25" s="35" t="str">
        <f t="shared" si="5"/>
        <v/>
      </c>
      <c r="U25" s="35" t="str">
        <f t="shared" si="6"/>
        <v/>
      </c>
      <c r="V25" s="4"/>
      <c r="W25" s="33" t="str">
        <f>IF(O25="","",VLOOKUP(O25,COM!$B$4:$D$25,3,FALSE))</f>
        <v/>
      </c>
      <c r="Z25" t="str">
        <f t="shared" ref="Z25:Z27" si="16">IF(E22="","",E22)</f>
        <v/>
      </c>
      <c r="AA25" s="4"/>
      <c r="AB25" s="4"/>
      <c r="AC25" s="4"/>
      <c r="AD25" s="34" t="str">
        <f t="shared" ref="AD25:AD27" si="17">IF(Z25="","",F22)</f>
        <v/>
      </c>
      <c r="AE25" s="35" t="str">
        <f t="shared" ref="AE25:AE27" si="18">IF(Z25="","",G22)</f>
        <v/>
      </c>
      <c r="AF25" s="32" t="str">
        <f t="shared" si="10"/>
        <v/>
      </c>
      <c r="AG25" s="33" t="str">
        <f t="shared" si="0"/>
        <v/>
      </c>
      <c r="AH25" s="33" t="str">
        <f t="shared" si="1"/>
        <v/>
      </c>
      <c r="AK25" t="str">
        <f t="shared" si="11"/>
        <v/>
      </c>
      <c r="AL25" s="4" t="str">
        <f>IF(AK25="","",VLOOKUP(AK25,TRS!$B$4:$C$25,2,FALSE))</f>
        <v/>
      </c>
      <c r="AM25" s="4" t="str">
        <f>IF(AK25="","",SUMPRODUCT((Tableau1[Site]=Calculs!AK25)*(Tableau1[Défault]=Calculs!$AL$3)*(Tableau1[Cause]="BLOCAGE")))</f>
        <v/>
      </c>
      <c r="AN25" s="34" t="str">
        <f t="shared" si="12"/>
        <v/>
      </c>
      <c r="AO25" s="34" t="str">
        <f t="shared" si="13"/>
        <v/>
      </c>
      <c r="AP25" s="35" t="str">
        <f t="shared" si="14"/>
        <v/>
      </c>
      <c r="AQ25" s="32" t="str">
        <f t="shared" si="15"/>
        <v/>
      </c>
      <c r="AR25" s="4"/>
      <c r="AS25" s="33" t="str">
        <f t="shared" si="2"/>
        <v/>
      </c>
    </row>
    <row r="26" spans="15:45" x14ac:dyDescent="0.25">
      <c r="O26" t="str">
        <f t="shared" si="3"/>
        <v/>
      </c>
      <c r="P26" s="4"/>
      <c r="Q26" s="4"/>
      <c r="R26" s="4"/>
      <c r="S26" s="34" t="str">
        <f t="shared" si="4"/>
        <v/>
      </c>
      <c r="T26" s="35" t="str">
        <f t="shared" si="5"/>
        <v/>
      </c>
      <c r="U26" s="35" t="str">
        <f t="shared" si="6"/>
        <v/>
      </c>
      <c r="V26" s="4"/>
      <c r="W26" s="33" t="str">
        <f>IF(O26="","",VLOOKUP(O26,COM!$B$4:$D$25,3,FALSE))</f>
        <v/>
      </c>
      <c r="Z26" t="str">
        <f t="shared" si="16"/>
        <v/>
      </c>
      <c r="AA26" s="4"/>
      <c r="AB26" s="4"/>
      <c r="AC26" s="4"/>
      <c r="AD26" s="34" t="str">
        <f t="shared" si="17"/>
        <v/>
      </c>
      <c r="AE26" s="35" t="str">
        <f t="shared" si="18"/>
        <v/>
      </c>
      <c r="AF26" s="32" t="str">
        <f t="shared" si="10"/>
        <v/>
      </c>
      <c r="AG26" s="33" t="str">
        <f t="shared" si="0"/>
        <v/>
      </c>
      <c r="AH26" s="33" t="str">
        <f t="shared" si="1"/>
        <v/>
      </c>
      <c r="AK26" t="str">
        <f t="shared" si="11"/>
        <v/>
      </c>
      <c r="AL26" s="4" t="str">
        <f>IF(AK26="","",VLOOKUP(AK26,TRS!$B$4:$C$25,2,FALSE))</f>
        <v/>
      </c>
      <c r="AM26" s="4" t="str">
        <f>IF(AK26="","",SUMPRODUCT((Tableau1[Site]=Calculs!AK26)*(Tableau1[Défault]=Calculs!$AL$3)*(Tableau1[Cause]="BLOCAGE")))</f>
        <v/>
      </c>
      <c r="AN26" s="34" t="str">
        <f t="shared" si="12"/>
        <v/>
      </c>
      <c r="AO26" s="34" t="str">
        <f t="shared" si="13"/>
        <v/>
      </c>
      <c r="AP26" s="35" t="str">
        <f t="shared" si="14"/>
        <v/>
      </c>
      <c r="AQ26" s="32" t="str">
        <f t="shared" si="15"/>
        <v/>
      </c>
      <c r="AR26" s="4"/>
      <c r="AS26" s="33" t="str">
        <f t="shared" si="2"/>
        <v/>
      </c>
    </row>
    <row r="27" spans="15:45" x14ac:dyDescent="0.25">
      <c r="O27" t="str">
        <f t="shared" si="3"/>
        <v/>
      </c>
      <c r="P27" s="4"/>
      <c r="Q27" s="4"/>
      <c r="R27" s="4"/>
      <c r="S27" s="34" t="str">
        <f t="shared" si="4"/>
        <v/>
      </c>
      <c r="T27" s="35" t="str">
        <f t="shared" si="5"/>
        <v/>
      </c>
      <c r="U27" s="35" t="str">
        <f t="shared" si="6"/>
        <v/>
      </c>
      <c r="V27" s="4"/>
      <c r="W27" s="33" t="str">
        <f>IF(O27="","",VLOOKUP(O27,COM!$B$4:$D$25,3,FALSE))</f>
        <v/>
      </c>
      <c r="Z27" t="str">
        <f t="shared" si="16"/>
        <v/>
      </c>
      <c r="AA27" s="4"/>
      <c r="AB27" s="4"/>
      <c r="AC27" s="4"/>
      <c r="AD27" s="34" t="str">
        <f t="shared" si="17"/>
        <v/>
      </c>
      <c r="AE27" s="35" t="str">
        <f t="shared" si="18"/>
        <v/>
      </c>
      <c r="AF27" s="32" t="str">
        <f t="shared" si="10"/>
        <v/>
      </c>
      <c r="AG27" s="33" t="str">
        <f t="shared" si="0"/>
        <v/>
      </c>
      <c r="AH27" s="33" t="str">
        <f t="shared" si="1"/>
        <v/>
      </c>
      <c r="AK27" t="str">
        <f t="shared" si="11"/>
        <v/>
      </c>
      <c r="AL27" s="4" t="str">
        <f>IF(AK27="","",VLOOKUP(AK27,TRS!$B$4:$C$25,2,FALSE))</f>
        <v/>
      </c>
      <c r="AM27" s="4" t="str">
        <f>IF(AK27="","",SUMPRODUCT((Tableau1[Site]=Calculs!AK27)*(Tableau1[Défault]=Calculs!$AL$3)*(Tableau1[Cause]="BLOCAGE")))</f>
        <v/>
      </c>
      <c r="AN27" s="34" t="str">
        <f t="shared" si="12"/>
        <v/>
      </c>
      <c r="AO27" s="34" t="str">
        <f t="shared" si="13"/>
        <v/>
      </c>
      <c r="AP27" s="35" t="str">
        <f t="shared" si="14"/>
        <v/>
      </c>
      <c r="AQ27" s="32" t="str">
        <f t="shared" si="15"/>
        <v/>
      </c>
      <c r="AR27" s="4"/>
      <c r="AS27" s="33" t="str">
        <f t="shared" si="2"/>
        <v/>
      </c>
    </row>
    <row r="28" spans="15:45" x14ac:dyDescent="0.25">
      <c r="AD28" s="31"/>
      <c r="AE28" s="32"/>
      <c r="AO28" s="31"/>
      <c r="AP28" s="32"/>
    </row>
  </sheetData>
  <mergeCells count="18">
    <mergeCell ref="P4:S4"/>
    <mergeCell ref="O6:O7"/>
    <mergeCell ref="S6:S7"/>
    <mergeCell ref="T6:T7"/>
    <mergeCell ref="V6:V7"/>
    <mergeCell ref="W6:W7"/>
    <mergeCell ref="AS6:AS7"/>
    <mergeCell ref="AA4:AD4"/>
    <mergeCell ref="Z6:Z7"/>
    <mergeCell ref="AD6:AD7"/>
    <mergeCell ref="AE6:AE7"/>
    <mergeCell ref="AG6:AG7"/>
    <mergeCell ref="AH6:AH7"/>
    <mergeCell ref="AL4:AO4"/>
    <mergeCell ref="AK6:AK7"/>
    <mergeCell ref="AO6:AO7"/>
    <mergeCell ref="AP6:AP7"/>
    <mergeCell ref="AR6:AR7"/>
  </mergeCells>
  <conditionalFormatting sqref="U8:U27">
    <cfRule type="dataBar" priority="3">
      <dataBar showValue="0">
        <cfvo type="min"/>
        <cfvo type="max"/>
        <color theme="0" tint="-0.249977111117893"/>
      </dataBar>
      <extLst>
        <ext xmlns:x14="http://schemas.microsoft.com/office/spreadsheetml/2009/9/main" uri="{B025F937-C7B1-47D3-B67F-A62EFF666E3E}">
          <x14:id>{7976E60B-0036-4AB3-B1A4-197BCF6F9C7C}</x14:id>
        </ext>
      </extLst>
    </cfRule>
  </conditionalFormatting>
  <conditionalFormatting sqref="AF8:AF27">
    <cfRule type="dataBar" priority="2">
      <dataBar showValue="0">
        <cfvo type="min"/>
        <cfvo type="max"/>
        <color theme="0" tint="-0.249977111117893"/>
      </dataBar>
      <extLst>
        <ext xmlns:x14="http://schemas.microsoft.com/office/spreadsheetml/2009/9/main" uri="{B025F937-C7B1-47D3-B67F-A62EFF666E3E}">
          <x14:id>{E482DE8F-D66A-46BA-898A-D82D01AEFCC4}</x14:id>
        </ext>
      </extLst>
    </cfRule>
  </conditionalFormatting>
  <conditionalFormatting sqref="AQ8:AQ27">
    <cfRule type="dataBar" priority="1">
      <dataBar showValue="0">
        <cfvo type="min"/>
        <cfvo type="max"/>
        <color theme="0" tint="-0.249977111117893"/>
      </dataBar>
      <extLst>
        <ext xmlns:x14="http://schemas.microsoft.com/office/spreadsheetml/2009/9/main" uri="{B025F937-C7B1-47D3-B67F-A62EFF666E3E}">
          <x14:id>{284A5EA6-85C9-438C-B1EE-FCEA7E7361F3}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976E60B-0036-4AB3-B1A4-197BCF6F9C7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U8:U27</xm:sqref>
        </x14:conditionalFormatting>
        <x14:conditionalFormatting xmlns:xm="http://schemas.microsoft.com/office/excel/2006/main">
          <x14:cfRule type="dataBar" id="{E482DE8F-D66A-46BA-898A-D82D01AEFCC4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AF8:AF27</xm:sqref>
        </x14:conditionalFormatting>
        <x14:conditionalFormatting xmlns:xm="http://schemas.microsoft.com/office/excel/2006/main">
          <x14:cfRule type="dataBar" id="{284A5EA6-85C9-438C-B1EE-FCEA7E7361F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AQ8:AQ27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"/>
  <sheetViews>
    <sheetView showGridLines="0" topLeftCell="A7" zoomScale="90" zoomScaleNormal="90" workbookViewId="0">
      <selection activeCell="M13" sqref="M13"/>
    </sheetView>
  </sheetViews>
  <sheetFormatPr baseColWidth="10" defaultRowHeight="15" x14ac:dyDescent="0.25"/>
  <sheetData>
    <row r="1" spans="1:12" ht="18.75" x14ac:dyDescent="0.3">
      <c r="A1" s="37" t="str">
        <f>"SITUATION MENSUELLE DES COUPURES "&amp;UPPER(Calculs!P2)&amp;" 2013"</f>
        <v>SITUATION MENSUELLE DES COUPURES NOVEMBRE 2013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</sheetData>
  <pageMargins left="0.25" right="0.25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Etat des cioupures 2013</vt:lpstr>
      <vt:lpstr>GE</vt:lpstr>
      <vt:lpstr>TRS</vt:lpstr>
      <vt:lpstr>COM</vt:lpstr>
      <vt:lpstr>Calculs</vt:lpstr>
      <vt:lpstr>Synthèse</vt:lpstr>
      <vt:lpstr>Sites</vt:lpstr>
      <vt:lpstr>SitesC</vt:lpstr>
      <vt:lpstr>SitesE</vt:lpstr>
      <vt:lpstr>SitesT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Jean-Eric Pelouas</cp:lastModifiedBy>
  <dcterms:created xsi:type="dcterms:W3CDTF">2013-11-17T14:06:05Z</dcterms:created>
  <dcterms:modified xsi:type="dcterms:W3CDTF">2013-11-21T09:30:02Z</dcterms:modified>
</cp:coreProperties>
</file>