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filterPrivacy="1" codeName="ThisWorkbook"/>
  <xr:revisionPtr revIDLastSave="0" documentId="13_ncr:1_{FBFE2768-7722-4BEF-B770-5DEC5FF058E6}" xr6:coauthVersionLast="43" xr6:coauthVersionMax="43" xr10:uidLastSave="{00000000-0000-0000-0000-000000000000}"/>
  <bookViews>
    <workbookView xWindow="-120" yWindow="-120" windowWidth="24240" windowHeight="13740" activeTab="1" xr2:uid="{00000000-000D-0000-FFFF-FFFF00000000}"/>
  </bookViews>
  <sheets>
    <sheet name="CG" sheetId="5" r:id="rId1"/>
    <sheet name="Planning" sheetId="6" r:id="rId2"/>
  </sheets>
  <definedNames>
    <definedName name="DonnéesExternes_1" localSheetId="1" hidden="1">Planning!#REF!</definedName>
  </definedNames>
  <calcPr calcId="191029" iterate="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4" i="5" l="1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J10" i="5"/>
  <c r="J9" i="5"/>
  <c r="J8" i="5"/>
  <c r="J4" i="5"/>
  <c r="J3" i="5"/>
  <c r="J2" i="5"/>
  <c r="G10" i="5"/>
  <c r="G9" i="5"/>
  <c r="G8" i="5"/>
  <c r="G7" i="5"/>
  <c r="G6" i="5"/>
  <c r="G5" i="5"/>
  <c r="G4" i="5"/>
  <c r="G3" i="5"/>
  <c r="G2" i="5"/>
  <c r="D6" i="5"/>
  <c r="D5" i="5"/>
  <c r="D4" i="5"/>
  <c r="D3" i="5"/>
  <c r="D2" i="5"/>
  <c r="S14" i="5" l="1"/>
  <c r="AB14" i="5"/>
  <c r="S15" i="5" l="1"/>
  <c r="AB15" i="5"/>
  <c r="S16" i="5" l="1"/>
  <c r="AB16" i="5"/>
  <c r="S17" i="5"/>
  <c r="AB17" i="5"/>
  <c r="S18" i="5" l="1"/>
  <c r="AB18" i="5"/>
  <c r="S19" i="5"/>
  <c r="AB19" i="5"/>
  <c r="S20" i="5" l="1"/>
  <c r="S21" i="5"/>
  <c r="S22" i="5"/>
  <c r="S23" i="5"/>
  <c r="S24" i="5"/>
  <c r="S25" i="5"/>
  <c r="S26" i="5"/>
  <c r="S27" i="5"/>
  <c r="S28" i="5"/>
  <c r="S29" i="5"/>
  <c r="S30" i="5"/>
  <c r="S31" i="5"/>
  <c r="S32" i="5"/>
  <c r="S33" i="5"/>
  <c r="S34" i="5"/>
  <c r="S35" i="5"/>
  <c r="S36" i="5"/>
  <c r="S37" i="5"/>
  <c r="S38" i="5"/>
  <c r="S39" i="5"/>
  <c r="S40" i="5"/>
  <c r="S41" i="5"/>
  <c r="S42" i="5"/>
  <c r="S43" i="5"/>
  <c r="S44" i="5"/>
  <c r="S45" i="5"/>
  <c r="S46" i="5"/>
  <c r="S47" i="5"/>
  <c r="S48" i="5"/>
  <c r="S49" i="5"/>
  <c r="S50" i="5"/>
  <c r="L2" i="5" s="1"/>
  <c r="AB20" i="5"/>
  <c r="AB21" i="5"/>
  <c r="AB22" i="5"/>
  <c r="AB23" i="5"/>
  <c r="AB24" i="5"/>
  <c r="Q5" i="5" l="1"/>
  <c r="Q2" i="5" l="1"/>
  <c r="L8" i="5"/>
  <c r="N5" i="5"/>
  <c r="N2" i="5"/>
  <c r="L5" i="5"/>
  <c r="L11" i="5" l="1"/>
  <c r="J5" i="5" l="1"/>
  <c r="J11" i="5"/>
  <c r="G11" i="5"/>
  <c r="D7" i="5" l="1"/>
  <c r="AB25" i="5"/>
  <c r="AB26" i="5" l="1"/>
  <c r="AB27" i="5"/>
  <c r="AB28" i="5" l="1"/>
  <c r="AB29" i="5" l="1"/>
  <c r="AB30" i="5"/>
  <c r="AB31" i="5" l="1"/>
  <c r="AB32" i="5"/>
  <c r="AB33" i="5" l="1"/>
  <c r="AB34" i="5"/>
  <c r="AB35" i="5" l="1"/>
  <c r="AB36" i="5" l="1"/>
  <c r="AB37" i="5" l="1"/>
  <c r="AB38" i="5" l="1"/>
  <c r="AB39" i="5" l="1"/>
  <c r="AB40" i="5" l="1"/>
  <c r="AB41" i="5" l="1"/>
  <c r="AB42" i="5"/>
  <c r="AB43" i="5"/>
  <c r="AB44" i="5" l="1"/>
  <c r="AB45" i="5"/>
  <c r="AB46" i="5"/>
  <c r="AB47" i="5"/>
  <c r="AB48" i="5"/>
  <c r="AB49" i="5" l="1"/>
  <c r="AB50" i="5" l="1"/>
  <c r="N8" i="5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F34BF36-3851-4E7D-A724-2D19D13AA2B3}" keepAlive="1" name="Requête - Tableau1" description="Connexion à la requête « Tableau1 » dans le classeur." type="5" refreshedVersion="6" background="1" refreshOnLoa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<sst xmlns="http://schemas.openxmlformats.org/spreadsheetml/2006/main" count="273" uniqueCount="110">
  <si>
    <t>Entreprise</t>
  </si>
  <si>
    <t xml:space="preserve">Noms </t>
  </si>
  <si>
    <t>Adresse</t>
  </si>
  <si>
    <t>Telephone</t>
  </si>
  <si>
    <t>Adresse mail</t>
  </si>
  <si>
    <t>Origine du contact</t>
  </si>
  <si>
    <t>Premier RDV obtenu</t>
  </si>
  <si>
    <t>Oui</t>
  </si>
  <si>
    <t>Non</t>
  </si>
  <si>
    <t>Commentaire</t>
  </si>
  <si>
    <t>Etat</t>
  </si>
  <si>
    <t>En cours</t>
  </si>
  <si>
    <t>Stand by</t>
  </si>
  <si>
    <t>Abandon</t>
  </si>
  <si>
    <t>Montant à la signature</t>
  </si>
  <si>
    <t>% Marge brute</t>
  </si>
  <si>
    <t>Mailing</t>
  </si>
  <si>
    <t>LP</t>
  </si>
  <si>
    <t>Effectif</t>
  </si>
  <si>
    <t>Marge brute</t>
  </si>
  <si>
    <t>Nb AVP</t>
  </si>
  <si>
    <t>Date du rappel</t>
  </si>
  <si>
    <t>Date</t>
  </si>
  <si>
    <t>Signé</t>
  </si>
  <si>
    <t>Code APE</t>
  </si>
  <si>
    <t>CA</t>
  </si>
  <si>
    <t>Resultat</t>
  </si>
  <si>
    <t>EBE</t>
  </si>
  <si>
    <t>Projet</t>
  </si>
  <si>
    <t>Nb RDV</t>
  </si>
  <si>
    <t>Volume horaire</t>
  </si>
  <si>
    <t>Réseau</t>
  </si>
  <si>
    <t>Site SV</t>
  </si>
  <si>
    <t>Tel</t>
  </si>
  <si>
    <t>Mail</t>
  </si>
  <si>
    <t>Montant du 1er estimation</t>
  </si>
  <si>
    <t>N° affaire</t>
  </si>
  <si>
    <t>Jack</t>
  </si>
  <si>
    <t>Mickey</t>
  </si>
  <si>
    <t>Mini</t>
  </si>
  <si>
    <t>Donald</t>
  </si>
  <si>
    <t>Puto</t>
  </si>
  <si>
    <t>AA</t>
  </si>
  <si>
    <t>BB</t>
  </si>
  <si>
    <t>CC</t>
  </si>
  <si>
    <t>DD</t>
  </si>
  <si>
    <t>EE</t>
  </si>
  <si>
    <t>FF</t>
  </si>
  <si>
    <t>HH</t>
  </si>
  <si>
    <t>II</t>
  </si>
  <si>
    <t>Mcdo</t>
  </si>
  <si>
    <t>Lidl</t>
  </si>
  <si>
    <t>MM</t>
  </si>
  <si>
    <t>UU</t>
  </si>
  <si>
    <t>WW</t>
  </si>
  <si>
    <t>fsdfdf</t>
  </si>
  <si>
    <t>ezfzef</t>
  </si>
  <si>
    <t>zzfzf</t>
  </si>
  <si>
    <t>zefzef</t>
  </si>
  <si>
    <t>ddff</t>
  </si>
  <si>
    <t>cool</t>
  </si>
  <si>
    <t>pas cool</t>
  </si>
  <si>
    <t>top</t>
  </si>
  <si>
    <t>riche</t>
  </si>
  <si>
    <t>pauvre</t>
  </si>
  <si>
    <t>copain</t>
  </si>
  <si>
    <t>rod</t>
  </si>
  <si>
    <t>mid</t>
  </si>
  <si>
    <t>ff</t>
  </si>
  <si>
    <t>fdf</t>
  </si>
  <si>
    <t>efe</t>
  </si>
  <si>
    <t>fe</t>
  </si>
  <si>
    <t>m</t>
  </si>
  <si>
    <t>Total</t>
  </si>
  <si>
    <t>boby</t>
  </si>
  <si>
    <t>sdsqsqqs</t>
  </si>
  <si>
    <t>rggsgd</t>
  </si>
  <si>
    <t>Nb</t>
  </si>
  <si>
    <t>Rendez-vous obtenu par mailing</t>
  </si>
  <si>
    <t>En attente</t>
  </si>
  <si>
    <t>Délais de réponse</t>
  </si>
  <si>
    <t>Vide</t>
  </si>
  <si>
    <t>Délais de réponse moyen</t>
  </si>
  <si>
    <t>Montant moyen du 1er chiffrage</t>
  </si>
  <si>
    <t>Nombre moyen d'AVP</t>
  </si>
  <si>
    <t>Montant moyen à la signature</t>
  </si>
  <si>
    <t>% moyen de MB</t>
  </si>
  <si>
    <t>Nb moyen de RDV affaires signés</t>
  </si>
  <si>
    <t>Rendez -vous obtenu (global)</t>
  </si>
  <si>
    <t>Somme marge brute générer</t>
  </si>
  <si>
    <t>Delta 1er chiffrage et signature (%)</t>
  </si>
  <si>
    <t>Nb moyen de RDV (global)</t>
  </si>
  <si>
    <t>jiojoin</t>
  </si>
  <si>
    <t>yiuiuobouihoi</t>
  </si>
  <si>
    <t>tdtyyt</t>
  </si>
  <si>
    <t>giygigiu</t>
  </si>
  <si>
    <t>giugouggohoph</t>
  </si>
  <si>
    <t>Date de signature</t>
  </si>
  <si>
    <t>gsgds</t>
  </si>
  <si>
    <t>szs</t>
  </si>
  <si>
    <t>iuybib</t>
  </si>
  <si>
    <t>uhç</t>
  </si>
  <si>
    <t>logo</t>
  </si>
  <si>
    <t>Site TC</t>
  </si>
  <si>
    <t>Geotruc</t>
  </si>
  <si>
    <t>hhdfhhef</t>
  </si>
  <si>
    <t>aaa</t>
  </si>
  <si>
    <t>Semaine</t>
  </si>
  <si>
    <t>(blank)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</si>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</sst>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\ &quot;€&quot;"/>
    <numFmt numFmtId="165" formatCode="d/m/yy\ h:mm;@"/>
    <numFmt numFmtId="166" formatCode="0.0"/>
    <numFmt numFmtId="167" formatCode="[hh]:mm;@"/>
    <numFmt numFmtId="168" formatCode="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0" fillId="0" borderId="0" xfId="0" applyNumberFormat="1"/>
    <xf numFmtId="167" fontId="0" fillId="0" borderId="0" xfId="0" applyNumberFormat="1"/>
    <xf numFmtId="168" fontId="0" fillId="0" borderId="0" xfId="0" applyNumberFormat="1"/>
    <xf numFmtId="0" fontId="0" fillId="0" borderId="0" xfId="0" pivotButton="1"/>
    <xf numFmtId="22" fontId="0" fillId="0" borderId="0" xfId="0" applyNumberFormat="1"/>
    <xf numFmtId="0" fontId="0" fillId="2" borderId="1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64" fontId="0" fillId="2" borderId="11" xfId="0" applyNumberForma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</cellXfs>
  <cellStyles count="1">
    <cellStyle name="Normal" xfId="0" builtinId="0"/>
  </cellStyles>
  <dxfs count="5">
    <dxf>
      <numFmt numFmtId="19" formatCode="dd/mm/yyyy"/>
    </dxf>
    <dxf>
      <numFmt numFmtId="167" formatCode="[hh]:mm;@"/>
    </dxf>
    <dxf>
      <numFmt numFmtId="19" formatCode="dd/mm/yyyy"/>
    </dxf>
    <dxf>
      <numFmt numFmtId="168" formatCode="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8</xdr:row>
          <xdr:rowOff>142875</xdr:rowOff>
        </xdr:from>
        <xdr:to>
          <xdr:col>1</xdr:col>
          <xdr:colOff>600075</xdr:colOff>
          <xdr:row>10</xdr:row>
          <xdr:rowOff>76200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Contact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3559.458736574074" createdVersion="6" refreshedVersion="6" minRefreshableVersion="3" recordCount="37" xr:uid="{784D4174-1165-4AFD-BCCD-0A72703B7A29}">
  <cacheSource type="worksheet">
    <worksheetSource name="Tableau1"/>
  </cacheSource>
  <cacheFields count="28">
    <cacheField name="N° affaire" numFmtId="0">
      <sharedItems containsString="0" containsBlank="1" containsNumber="1" containsInteger="1" minValue="2" maxValue="848" count="24">
        <m/>
        <n v="848"/>
        <n v="64"/>
        <n v="65"/>
        <n v="203"/>
        <n v="102"/>
        <n v="99"/>
        <n v="21"/>
        <n v="58"/>
        <n v="88"/>
        <n v="77"/>
        <n v="84"/>
        <n v="94"/>
        <n v="25"/>
        <n v="68"/>
        <n v="74"/>
        <n v="98"/>
        <n v="31"/>
        <n v="32"/>
        <n v="33"/>
        <n v="36"/>
        <n v="59"/>
        <n v="95"/>
        <n v="2"/>
      </sharedItems>
    </cacheField>
    <cacheField name="Etat" numFmtId="0">
      <sharedItems containsBlank="1" count="5">
        <m/>
        <s v="Stand by"/>
        <s v="En cours"/>
        <s v="Signé"/>
        <s v="Abandon"/>
      </sharedItems>
    </cacheField>
    <cacheField name="Entreprise" numFmtId="0">
      <sharedItems containsBlank="1" count="36">
        <s v="aaa"/>
        <s v="hhdfhhef"/>
        <s v="uhç"/>
        <s v="iuybib"/>
        <s v="szs"/>
        <s v="gsgds"/>
        <s v="giugouggohoph"/>
        <s v="giygigiu"/>
        <s v="tdtyyt"/>
        <s v="yiuiuobouihoi"/>
        <s v="jiojoin"/>
        <s v="rggsgd"/>
        <s v="sdsqsqqs"/>
        <s v="boby"/>
        <s v="CC"/>
        <m/>
        <s v="m"/>
        <s v="mid"/>
        <s v="rod"/>
        <s v="WW"/>
        <s v="UU"/>
        <s v="MM"/>
        <s v="Lidl"/>
        <s v="Mcdo"/>
        <s v="II"/>
        <s v="HH"/>
        <s v="FF"/>
        <s v="EE"/>
        <s v="DD"/>
        <s v="BB"/>
        <s v="AA"/>
        <s v="Jack"/>
        <s v="Puto"/>
        <s v="Donald"/>
        <s v="Mini"/>
        <s v="Mickey"/>
      </sharedItems>
    </cacheField>
    <cacheField name="Noms " numFmtId="0">
      <sharedItems containsBlank="1"/>
    </cacheField>
    <cacheField name="Adresse" numFmtId="0">
      <sharedItems containsBlank="1"/>
    </cacheField>
    <cacheField name="Telephone" numFmtId="0">
      <sharedItems containsBlank="1"/>
    </cacheField>
    <cacheField name="Adresse mail" numFmtId="0">
      <sharedItems containsBlank="1"/>
    </cacheField>
    <cacheField name="Date" numFmtId="14">
      <sharedItems containsNonDate="0" containsDate="1" containsString="0" containsBlank="1" minDate="2019-03-28T15:30:50" maxDate="2019-04-05T00:00:00" count="22">
        <d v="2019-04-04T00:00:00"/>
        <d v="2019-04-04T09:46:43"/>
        <d v="2019-04-02T14:26:09"/>
        <d v="2019-04-02T14:25:14"/>
        <d v="2019-03-28T15:31:10"/>
        <d v="2019-03-28T16:04:01"/>
        <d v="2019-03-28T16:04:04"/>
        <d v="2019-03-28T15:30:50"/>
        <d v="2019-03-28T16:04:18"/>
        <d v="2019-03-28T16:04:23"/>
        <d v="2019-03-28T15:31:07"/>
        <d v="2019-04-01T11:54:50"/>
        <d v="2019-03-29T17:06:04"/>
        <d v="2019-03-28T15:31:44"/>
        <d v="2019-03-28T15:31:50"/>
        <d v="2019-03-28T15:32:06"/>
        <d v="2019-03-28T15:31:57"/>
        <d v="2019-03-28T15:31:54"/>
        <d v="2019-03-28T15:31:52"/>
        <m/>
        <d v="2019-04-01T08:37:31"/>
        <d v="2019-03-29T17:37:24"/>
      </sharedItems>
    </cacheField>
    <cacheField name="Semaine" numFmtId="168">
      <sharedItems containsSemiMixedTypes="0" containsString="0" containsNumber="1" containsInteger="1" minValue="13" maxValue="52" count="3">
        <n v="14"/>
        <n v="13"/>
        <n v="52"/>
      </sharedItems>
    </cacheField>
    <cacheField name="Origine du contact" numFmtId="0">
      <sharedItems containsBlank="1"/>
    </cacheField>
    <cacheField name="Code APE" numFmtId="0">
      <sharedItems containsBlank="1"/>
    </cacheField>
    <cacheField name="CA" numFmtId="0">
      <sharedItems containsString="0" containsBlank="1" containsNumber="1" containsInteger="1" minValue="5151" maxValue="75885"/>
    </cacheField>
    <cacheField name="Resultat" numFmtId="0">
      <sharedItems containsString="0" containsBlank="1" containsNumber="1" containsInteger="1" minValue="151" maxValue="5151"/>
    </cacheField>
    <cacheField name="Effectif" numFmtId="0">
      <sharedItems containsString="0" containsBlank="1" containsNumber="1" containsInteger="1" minValue="10" maxValue="60"/>
    </cacheField>
    <cacheField name="EBE" numFmtId="0">
      <sharedItems containsString="0" containsBlank="1" containsNumber="1" containsInteger="1" minValue="648" maxValue="98466"/>
    </cacheField>
    <cacheField name="Projet" numFmtId="0">
      <sharedItems containsNonDate="0" containsString="0" containsBlank="1"/>
    </cacheField>
    <cacheField name="Premier RDV obtenu" numFmtId="0">
      <sharedItems containsBlank="1"/>
    </cacheField>
    <cacheField name="Date du rappel" numFmtId="14">
      <sharedItems containsNonDate="0" containsDate="1" containsString="0" containsBlank="1" minDate="2019-03-29T17:03:06" maxDate="2019-04-04T09:46:53"/>
    </cacheField>
    <cacheField name="Délais de réponse" numFmtId="167">
      <sharedItems containsDate="1" containsMixedTypes="1" minDate="1899-12-30T00:00:04" maxDate="1900-01-02T17:06:39"/>
    </cacheField>
    <cacheField name="Commentaire" numFmtId="0">
      <sharedItems containsBlank="1"/>
    </cacheField>
    <cacheField name="Montant du 1er estimation" numFmtId="0">
      <sharedItems containsString="0" containsBlank="1" containsNumber="1" containsInteger="1" minValue="484" maxValue="8189818"/>
    </cacheField>
    <cacheField name="Nb AVP" numFmtId="0">
      <sharedItems containsString="0" containsBlank="1" containsNumber="1" containsInteger="1" minValue="3" maxValue="15"/>
    </cacheField>
    <cacheField name="Nb RDV" numFmtId="0">
      <sharedItems containsString="0" containsBlank="1" containsNumber="1" containsInteger="1" minValue="2" maxValue="12"/>
    </cacheField>
    <cacheField name="Volume horaire" numFmtId="0">
      <sharedItems containsString="0" containsBlank="1" containsNumber="1" containsInteger="1" minValue="4" maxValue="16"/>
    </cacheField>
    <cacheField name="Montant à la signature" numFmtId="0">
      <sharedItems containsString="0" containsBlank="1" containsNumber="1" containsInteger="1" minValue="480" maxValue="8000000"/>
    </cacheField>
    <cacheField name="Date de signature" numFmtId="14">
      <sharedItems containsNonDate="0" containsDate="1" containsString="0" containsBlank="1" minDate="2019-04-02T17:17:48" maxDate="2019-04-02T17:18:17"/>
    </cacheField>
    <cacheField name="% Marge brute" numFmtId="0">
      <sharedItems containsString="0" containsBlank="1" containsNumber="1" minValue="0.11" maxValue="0.16"/>
    </cacheField>
    <cacheField name="Marge brute" numFmtId="0">
      <sharedItems containsSemiMixedTypes="0" containsString="0" containsNumber="1" minValue="0" maxValue="104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">
  <r>
    <x v="0"/>
    <x v="0"/>
    <x v="0"/>
    <m/>
    <m/>
    <m/>
    <m/>
    <x v="0"/>
    <x v="0"/>
    <m/>
    <m/>
    <m/>
    <m/>
    <m/>
    <m/>
    <m/>
    <m/>
    <m/>
    <s v=""/>
    <m/>
    <m/>
    <m/>
    <m/>
    <m/>
    <m/>
    <m/>
    <m/>
    <n v="0"/>
  </r>
  <r>
    <x v="0"/>
    <x v="0"/>
    <x v="1"/>
    <m/>
    <m/>
    <m/>
    <m/>
    <x v="0"/>
    <x v="0"/>
    <m/>
    <m/>
    <m/>
    <m/>
    <m/>
    <m/>
    <m/>
    <m/>
    <m/>
    <s v=""/>
    <m/>
    <m/>
    <m/>
    <m/>
    <m/>
    <m/>
    <m/>
    <m/>
    <n v="0"/>
  </r>
  <r>
    <x v="0"/>
    <x v="0"/>
    <x v="2"/>
    <m/>
    <m/>
    <m/>
    <m/>
    <x v="0"/>
    <x v="0"/>
    <m/>
    <m/>
    <m/>
    <m/>
    <m/>
    <m/>
    <m/>
    <m/>
    <m/>
    <s v=""/>
    <m/>
    <m/>
    <m/>
    <m/>
    <m/>
    <m/>
    <m/>
    <m/>
    <n v="0"/>
  </r>
  <r>
    <x v="0"/>
    <x v="0"/>
    <x v="3"/>
    <m/>
    <m/>
    <m/>
    <m/>
    <x v="0"/>
    <x v="0"/>
    <m/>
    <m/>
    <m/>
    <m/>
    <m/>
    <m/>
    <m/>
    <m/>
    <m/>
    <s v=""/>
    <m/>
    <m/>
    <m/>
    <m/>
    <m/>
    <m/>
    <m/>
    <m/>
    <n v="0"/>
  </r>
  <r>
    <x v="0"/>
    <x v="1"/>
    <x v="4"/>
    <m/>
    <m/>
    <m/>
    <m/>
    <x v="1"/>
    <x v="0"/>
    <m/>
    <m/>
    <m/>
    <m/>
    <m/>
    <m/>
    <m/>
    <m/>
    <m/>
    <s v=""/>
    <m/>
    <m/>
    <m/>
    <m/>
    <m/>
    <m/>
    <m/>
    <m/>
    <n v="0"/>
  </r>
  <r>
    <x v="0"/>
    <x v="0"/>
    <x v="5"/>
    <m/>
    <m/>
    <m/>
    <m/>
    <x v="0"/>
    <x v="0"/>
    <m/>
    <m/>
    <m/>
    <m/>
    <m/>
    <m/>
    <m/>
    <m/>
    <m/>
    <s v=""/>
    <m/>
    <m/>
    <m/>
    <m/>
    <m/>
    <m/>
    <m/>
    <m/>
    <n v="0"/>
  </r>
  <r>
    <x v="0"/>
    <x v="2"/>
    <x v="6"/>
    <m/>
    <m/>
    <m/>
    <m/>
    <x v="2"/>
    <x v="0"/>
    <s v="Site TC"/>
    <m/>
    <m/>
    <m/>
    <m/>
    <m/>
    <m/>
    <s v="Oui"/>
    <d v="2019-04-04T09:46:53"/>
    <d v="1899-12-31T19:20:44"/>
    <m/>
    <m/>
    <m/>
    <m/>
    <m/>
    <m/>
    <m/>
    <m/>
    <n v="0"/>
  </r>
  <r>
    <x v="0"/>
    <x v="2"/>
    <x v="7"/>
    <m/>
    <m/>
    <m/>
    <m/>
    <x v="3"/>
    <x v="0"/>
    <m/>
    <m/>
    <m/>
    <m/>
    <m/>
    <m/>
    <m/>
    <m/>
    <m/>
    <s v=""/>
    <m/>
    <m/>
    <m/>
    <m/>
    <m/>
    <m/>
    <d v="2019-04-02T17:17:48"/>
    <m/>
    <n v="0"/>
  </r>
  <r>
    <x v="0"/>
    <x v="0"/>
    <x v="8"/>
    <m/>
    <m/>
    <m/>
    <m/>
    <x v="0"/>
    <x v="0"/>
    <m/>
    <m/>
    <m/>
    <m/>
    <m/>
    <m/>
    <m/>
    <m/>
    <m/>
    <s v=""/>
    <m/>
    <m/>
    <m/>
    <m/>
    <m/>
    <m/>
    <d v="2019-04-02T17:18:17"/>
    <m/>
    <n v="0"/>
  </r>
  <r>
    <x v="0"/>
    <x v="0"/>
    <x v="9"/>
    <m/>
    <m/>
    <m/>
    <m/>
    <x v="0"/>
    <x v="0"/>
    <m/>
    <m/>
    <m/>
    <m/>
    <m/>
    <m/>
    <m/>
    <m/>
    <m/>
    <s v=""/>
    <m/>
    <m/>
    <m/>
    <m/>
    <m/>
    <m/>
    <m/>
    <m/>
    <n v="0"/>
  </r>
  <r>
    <x v="0"/>
    <x v="0"/>
    <x v="10"/>
    <m/>
    <m/>
    <m/>
    <m/>
    <x v="0"/>
    <x v="0"/>
    <m/>
    <m/>
    <m/>
    <m/>
    <m/>
    <m/>
    <m/>
    <m/>
    <m/>
    <s v=""/>
    <m/>
    <m/>
    <m/>
    <m/>
    <m/>
    <m/>
    <m/>
    <m/>
    <n v="0"/>
  </r>
  <r>
    <x v="1"/>
    <x v="2"/>
    <x v="11"/>
    <m/>
    <m/>
    <m/>
    <m/>
    <x v="4"/>
    <x v="1"/>
    <s v="Tel"/>
    <m/>
    <m/>
    <m/>
    <m/>
    <m/>
    <m/>
    <s v="Oui"/>
    <d v="2019-03-29T17:32:39"/>
    <d v="1899-12-31T02:01:29"/>
    <m/>
    <m/>
    <m/>
    <m/>
    <m/>
    <m/>
    <m/>
    <m/>
    <n v="0"/>
  </r>
  <r>
    <x v="0"/>
    <x v="1"/>
    <x v="12"/>
    <m/>
    <m/>
    <m/>
    <m/>
    <x v="5"/>
    <x v="1"/>
    <s v="Site SV"/>
    <m/>
    <m/>
    <m/>
    <m/>
    <m/>
    <m/>
    <s v="Oui"/>
    <d v="2019-03-29T17:32:36"/>
    <d v="1899-12-31T01:28:35"/>
    <m/>
    <m/>
    <m/>
    <m/>
    <m/>
    <m/>
    <m/>
    <m/>
    <n v="0"/>
  </r>
  <r>
    <x v="0"/>
    <x v="3"/>
    <x v="13"/>
    <m/>
    <m/>
    <m/>
    <m/>
    <x v="6"/>
    <x v="1"/>
    <s v="Mailing"/>
    <m/>
    <m/>
    <m/>
    <m/>
    <m/>
    <m/>
    <s v="Oui"/>
    <d v="2019-03-29T17:32:42"/>
    <d v="1899-12-31T01:28:38"/>
    <m/>
    <m/>
    <m/>
    <n v="6"/>
    <m/>
    <m/>
    <m/>
    <m/>
    <n v="0"/>
  </r>
  <r>
    <x v="0"/>
    <x v="3"/>
    <x v="14"/>
    <m/>
    <m/>
    <m/>
    <m/>
    <x v="7"/>
    <x v="1"/>
    <s v="LP"/>
    <m/>
    <m/>
    <m/>
    <m/>
    <m/>
    <m/>
    <s v="Non"/>
    <d v="2019-03-29T17:30:29"/>
    <d v="1899-12-31T01:59:39"/>
    <m/>
    <m/>
    <m/>
    <n v="8"/>
    <m/>
    <m/>
    <m/>
    <m/>
    <n v="0"/>
  </r>
  <r>
    <x v="2"/>
    <x v="2"/>
    <x v="15"/>
    <m/>
    <m/>
    <m/>
    <m/>
    <x v="8"/>
    <x v="1"/>
    <s v="Mailing"/>
    <m/>
    <m/>
    <m/>
    <m/>
    <m/>
    <m/>
    <s v="Oui"/>
    <d v="2019-03-29T17:32:45"/>
    <d v="1899-12-31T01:28:27"/>
    <m/>
    <m/>
    <m/>
    <m/>
    <m/>
    <m/>
    <m/>
    <m/>
    <n v="0"/>
  </r>
  <r>
    <x v="3"/>
    <x v="4"/>
    <x v="16"/>
    <m/>
    <m/>
    <m/>
    <m/>
    <x v="9"/>
    <x v="1"/>
    <s v="Mailing"/>
    <m/>
    <m/>
    <m/>
    <m/>
    <m/>
    <m/>
    <s v="Non"/>
    <d v="2019-03-29T17:30:26"/>
    <d v="1899-12-31T01:26:03"/>
    <m/>
    <m/>
    <m/>
    <m/>
    <m/>
    <m/>
    <m/>
    <m/>
    <n v="0"/>
  </r>
  <r>
    <x v="4"/>
    <x v="4"/>
    <x v="17"/>
    <s v="ff"/>
    <s v="efe"/>
    <s v="fe"/>
    <m/>
    <x v="10"/>
    <x v="1"/>
    <s v="Site SV"/>
    <m/>
    <m/>
    <m/>
    <m/>
    <m/>
    <m/>
    <s v="Non"/>
    <d v="2019-03-29T17:30:24"/>
    <d v="1899-12-31T01:59:17"/>
    <m/>
    <m/>
    <m/>
    <m/>
    <m/>
    <m/>
    <m/>
    <m/>
    <n v="0"/>
  </r>
  <r>
    <x v="5"/>
    <x v="2"/>
    <x v="18"/>
    <m/>
    <m/>
    <m/>
    <m/>
    <x v="11"/>
    <x v="0"/>
    <s v="Site SV"/>
    <m/>
    <m/>
    <m/>
    <m/>
    <m/>
    <m/>
    <s v="Non"/>
    <d v="2019-04-01T11:54:54"/>
    <d v="1899-12-30T00:00:04"/>
    <m/>
    <m/>
    <m/>
    <m/>
    <m/>
    <m/>
    <m/>
    <m/>
    <n v="0"/>
  </r>
  <r>
    <x v="6"/>
    <x v="2"/>
    <x v="19"/>
    <m/>
    <s v="fdf"/>
    <m/>
    <m/>
    <x v="12"/>
    <x v="1"/>
    <m/>
    <m/>
    <m/>
    <m/>
    <n v="12"/>
    <m/>
    <m/>
    <s v="Oui"/>
    <d v="2019-04-01T11:54:59"/>
    <d v="1900-01-01T18:48:55"/>
    <m/>
    <m/>
    <m/>
    <m/>
    <m/>
    <m/>
    <m/>
    <m/>
    <n v="0"/>
  </r>
  <r>
    <x v="7"/>
    <x v="1"/>
    <x v="20"/>
    <m/>
    <m/>
    <m/>
    <m/>
    <x v="13"/>
    <x v="1"/>
    <s v="Mailing"/>
    <s v="ddff"/>
    <n v="50000"/>
    <m/>
    <m/>
    <n v="51151"/>
    <m/>
    <s v="Oui"/>
    <d v="2019-03-29T17:35:31"/>
    <d v="1899-12-31T02:03:47"/>
    <s v="cool"/>
    <n v="15898"/>
    <n v="6"/>
    <n v="5"/>
    <n v="8"/>
    <n v="15000"/>
    <m/>
    <n v="0.16"/>
    <n v="2400"/>
  </r>
  <r>
    <x v="8"/>
    <x v="4"/>
    <x v="21"/>
    <m/>
    <m/>
    <m/>
    <m/>
    <x v="14"/>
    <x v="1"/>
    <s v="Mailing"/>
    <m/>
    <m/>
    <m/>
    <m/>
    <n v="5151"/>
    <m/>
    <s v="Non"/>
    <d v="2019-04-01T08:38:29"/>
    <d v="1900-01-02T17:06:39"/>
    <m/>
    <m/>
    <m/>
    <m/>
    <m/>
    <m/>
    <m/>
    <m/>
    <n v="0"/>
  </r>
  <r>
    <x v="9"/>
    <x v="2"/>
    <x v="22"/>
    <m/>
    <m/>
    <m/>
    <m/>
    <x v="15"/>
    <x v="1"/>
    <s v="Geotruc"/>
    <m/>
    <m/>
    <n v="5151"/>
    <m/>
    <m/>
    <m/>
    <s v="Oui"/>
    <d v="2019-03-29T17:03:06"/>
    <d v="1899-12-31T01:31:00"/>
    <s v="pas cool"/>
    <n v="48894"/>
    <n v="4"/>
    <n v="6"/>
    <n v="4"/>
    <n v="45000"/>
    <m/>
    <n v="0.12"/>
    <n v="5400"/>
  </r>
  <r>
    <x v="10"/>
    <x v="2"/>
    <x v="23"/>
    <s v="fsdfdf"/>
    <s v="ezfzef"/>
    <m/>
    <m/>
    <x v="16"/>
    <x v="1"/>
    <s v="Tel"/>
    <m/>
    <m/>
    <m/>
    <m/>
    <n v="648"/>
    <m/>
    <s v="Oui"/>
    <d v="2019-04-01T08:38:32"/>
    <d v="1900-01-02T17:06:35"/>
    <m/>
    <m/>
    <m/>
    <m/>
    <m/>
    <m/>
    <m/>
    <m/>
    <n v="0"/>
  </r>
  <r>
    <x v="11"/>
    <x v="2"/>
    <x v="24"/>
    <m/>
    <m/>
    <m/>
    <m/>
    <x v="17"/>
    <x v="1"/>
    <s v="Site SV"/>
    <m/>
    <m/>
    <m/>
    <n v="15"/>
    <m/>
    <m/>
    <s v="Non"/>
    <d v="2019-03-29T17:03:10"/>
    <d v="1899-12-31T01:31:16"/>
    <m/>
    <m/>
    <m/>
    <m/>
    <m/>
    <m/>
    <m/>
    <m/>
    <n v="0"/>
  </r>
  <r>
    <x v="12"/>
    <x v="2"/>
    <x v="25"/>
    <m/>
    <m/>
    <m/>
    <m/>
    <x v="18"/>
    <x v="1"/>
    <s v="Tel"/>
    <m/>
    <m/>
    <m/>
    <m/>
    <m/>
    <m/>
    <s v="Non"/>
    <d v="2019-04-01T08:38:07"/>
    <d v="1900-01-02T17:06:15"/>
    <s v="top"/>
    <n v="684"/>
    <n v="12"/>
    <n v="10"/>
    <n v="12"/>
    <n v="600"/>
    <m/>
    <n v="0.11"/>
    <n v="66"/>
  </r>
  <r>
    <x v="13"/>
    <x v="2"/>
    <x v="26"/>
    <m/>
    <m/>
    <m/>
    <m/>
    <x v="19"/>
    <x v="2"/>
    <s v="Tel"/>
    <m/>
    <n v="75885"/>
    <m/>
    <m/>
    <n v="98466"/>
    <m/>
    <m/>
    <m/>
    <s v=""/>
    <m/>
    <m/>
    <m/>
    <m/>
    <m/>
    <m/>
    <m/>
    <m/>
    <n v="0"/>
  </r>
  <r>
    <x v="14"/>
    <x v="1"/>
    <x v="27"/>
    <m/>
    <m/>
    <m/>
    <m/>
    <x v="19"/>
    <x v="2"/>
    <s v="Geotruc"/>
    <m/>
    <m/>
    <m/>
    <m/>
    <m/>
    <m/>
    <m/>
    <m/>
    <s v=""/>
    <m/>
    <m/>
    <m/>
    <m/>
    <m/>
    <m/>
    <m/>
    <m/>
    <n v="0"/>
  </r>
  <r>
    <x v="15"/>
    <x v="4"/>
    <x v="28"/>
    <m/>
    <m/>
    <m/>
    <s v="zefzef"/>
    <x v="19"/>
    <x v="2"/>
    <m/>
    <m/>
    <m/>
    <m/>
    <n v="60"/>
    <m/>
    <m/>
    <m/>
    <m/>
    <s v=""/>
    <s v="riche"/>
    <n v="8189818"/>
    <n v="15"/>
    <n v="12"/>
    <n v="16"/>
    <n v="8000000"/>
    <m/>
    <n v="0.13"/>
    <n v="1040000"/>
  </r>
  <r>
    <x v="16"/>
    <x v="2"/>
    <x v="14"/>
    <m/>
    <m/>
    <m/>
    <m/>
    <x v="20"/>
    <x v="0"/>
    <s v="Mailing"/>
    <m/>
    <n v="5151"/>
    <m/>
    <m/>
    <m/>
    <m/>
    <s v="Non"/>
    <d v="2019-04-01T08:38:44"/>
    <d v="1899-12-30T00:01:13"/>
    <m/>
    <m/>
    <m/>
    <m/>
    <m/>
    <m/>
    <m/>
    <m/>
    <n v="0"/>
  </r>
  <r>
    <x v="17"/>
    <x v="2"/>
    <x v="29"/>
    <m/>
    <m/>
    <m/>
    <m/>
    <x v="19"/>
    <x v="2"/>
    <s v="Mailing"/>
    <m/>
    <m/>
    <m/>
    <m/>
    <m/>
    <m/>
    <m/>
    <m/>
    <s v=""/>
    <m/>
    <m/>
    <m/>
    <m/>
    <m/>
    <m/>
    <m/>
    <m/>
    <n v="0"/>
  </r>
  <r>
    <x v="18"/>
    <x v="2"/>
    <x v="30"/>
    <m/>
    <s v="ezfzef"/>
    <m/>
    <m/>
    <x v="19"/>
    <x v="2"/>
    <s v="Mailing"/>
    <m/>
    <m/>
    <m/>
    <m/>
    <n v="89499"/>
    <m/>
    <m/>
    <m/>
    <s v=""/>
    <s v="pauvre"/>
    <n v="9843"/>
    <n v="3"/>
    <n v="2"/>
    <n v="8"/>
    <n v="9500"/>
    <m/>
    <n v="0.14000000000000001"/>
    <n v="1330.0000000000002"/>
  </r>
  <r>
    <x v="19"/>
    <x v="4"/>
    <x v="31"/>
    <s v="zzfzf"/>
    <m/>
    <m/>
    <m/>
    <x v="19"/>
    <x v="2"/>
    <s v="Réseau"/>
    <m/>
    <m/>
    <n v="151"/>
    <n v="20"/>
    <m/>
    <m/>
    <m/>
    <m/>
    <s v=""/>
    <m/>
    <m/>
    <m/>
    <m/>
    <m/>
    <m/>
    <m/>
    <m/>
    <n v="0"/>
  </r>
  <r>
    <x v="20"/>
    <x v="2"/>
    <x v="32"/>
    <m/>
    <m/>
    <m/>
    <m/>
    <x v="19"/>
    <x v="2"/>
    <s v="LP"/>
    <m/>
    <m/>
    <m/>
    <m/>
    <m/>
    <m/>
    <m/>
    <m/>
    <s v=""/>
    <m/>
    <m/>
    <m/>
    <m/>
    <m/>
    <m/>
    <m/>
    <m/>
    <n v="0"/>
  </r>
  <r>
    <x v="21"/>
    <x v="1"/>
    <x v="33"/>
    <m/>
    <m/>
    <m/>
    <m/>
    <x v="21"/>
    <x v="1"/>
    <s v="Site SV"/>
    <m/>
    <m/>
    <m/>
    <n v="14"/>
    <m/>
    <m/>
    <s v="Non"/>
    <d v="2019-04-01T08:38:47"/>
    <d v="1900-01-01T15:01:23"/>
    <s v="copain"/>
    <n v="484"/>
    <n v="6"/>
    <n v="3"/>
    <n v="4"/>
    <n v="480"/>
    <m/>
    <n v="0.15"/>
    <n v="72"/>
  </r>
  <r>
    <x v="22"/>
    <x v="1"/>
    <x v="34"/>
    <m/>
    <m/>
    <m/>
    <m/>
    <x v="19"/>
    <x v="2"/>
    <s v="Geotruc"/>
    <m/>
    <m/>
    <m/>
    <m/>
    <m/>
    <m/>
    <m/>
    <m/>
    <s v=""/>
    <m/>
    <m/>
    <m/>
    <m/>
    <m/>
    <m/>
    <m/>
    <m/>
    <n v="0"/>
  </r>
  <r>
    <x v="23"/>
    <x v="2"/>
    <x v="35"/>
    <m/>
    <m/>
    <m/>
    <m/>
    <x v="19"/>
    <x v="2"/>
    <s v="Réseau"/>
    <m/>
    <m/>
    <m/>
    <n v="10"/>
    <m/>
    <m/>
    <m/>
    <m/>
    <s v=""/>
    <m/>
    <m/>
    <m/>
    <m/>
    <m/>
    <m/>
    <m/>
    <m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2F5F65D-1876-4B54-B996-2A1D308BB691}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B2:I41" firstHeaderRow="1" firstDataRow="2" firstDataCol="4"/>
  <pivotFields count="28">
    <pivotField axis="axisRow" compact="0" outline="0" showAll="0" defaultSubtotal="0">
      <items count="24">
        <item x="23"/>
        <item x="7"/>
        <item x="13"/>
        <item x="17"/>
        <item x="18"/>
        <item x="19"/>
        <item x="20"/>
        <item x="8"/>
        <item x="21"/>
        <item x="2"/>
        <item x="3"/>
        <item x="14"/>
        <item x="15"/>
        <item x="10"/>
        <item x="11"/>
        <item x="9"/>
        <item x="12"/>
        <item x="22"/>
        <item x="16"/>
        <item x="6"/>
        <item x="5"/>
        <item x="4"/>
        <item x="1"/>
        <item x="0"/>
      </items>
    </pivotField>
    <pivotField axis="axisRow" compact="0" outline="0" showAll="0" defaultSubtotal="0">
      <items count="5">
        <item x="4"/>
        <item x="2"/>
        <item x="3"/>
        <item x="1"/>
        <item x="0"/>
      </items>
    </pivotField>
    <pivotField axis="axisRow" compact="0" outline="0" showAll="0" defaultSubtotal="0">
      <items count="36">
        <item x="30"/>
        <item x="0"/>
        <item x="29"/>
        <item x="13"/>
        <item x="14"/>
        <item x="28"/>
        <item x="33"/>
        <item x="27"/>
        <item x="26"/>
        <item x="6"/>
        <item x="7"/>
        <item x="5"/>
        <item x="25"/>
        <item x="1"/>
        <item x="24"/>
        <item x="3"/>
        <item x="31"/>
        <item x="10"/>
        <item x="22"/>
        <item x="16"/>
        <item x="23"/>
        <item x="35"/>
        <item x="17"/>
        <item x="34"/>
        <item x="21"/>
        <item x="32"/>
        <item x="11"/>
        <item x="18"/>
        <item x="12"/>
        <item x="4"/>
        <item x="8"/>
        <item x="2"/>
        <item x="20"/>
        <item x="19"/>
        <item x="9"/>
        <item x="15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22">
        <item x="7"/>
        <item x="10"/>
        <item x="4"/>
        <item x="13"/>
        <item x="14"/>
        <item x="18"/>
        <item x="17"/>
        <item x="16"/>
        <item x="15"/>
        <item x="5"/>
        <item x="6"/>
        <item x="8"/>
        <item x="9"/>
        <item x="12"/>
        <item x="21"/>
        <item x="20"/>
        <item x="11"/>
        <item x="3"/>
        <item x="2"/>
        <item x="0"/>
        <item x="1"/>
        <item x="19"/>
      </items>
    </pivotField>
    <pivotField axis="axisCol" compact="0" numFmtId="168" outline="0" showAll="0" defaultSubtotal="0">
      <items count="3">
        <item x="1"/>
        <item x="0"/>
        <item x="2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4">
    <field x="0"/>
    <field x="1"/>
    <field x="2"/>
    <field x="7"/>
  </rowFields>
  <rowItems count="38">
    <i>
      <x/>
      <x v="1"/>
      <x v="21"/>
      <x v="21"/>
    </i>
    <i>
      <x v="1"/>
      <x v="3"/>
      <x v="32"/>
      <x v="3"/>
    </i>
    <i>
      <x v="2"/>
      <x v="1"/>
      <x v="8"/>
      <x v="21"/>
    </i>
    <i>
      <x v="3"/>
      <x v="1"/>
      <x v="2"/>
      <x v="21"/>
    </i>
    <i>
      <x v="4"/>
      <x v="1"/>
      <x/>
      <x v="21"/>
    </i>
    <i>
      <x v="5"/>
      <x/>
      <x v="16"/>
      <x v="21"/>
    </i>
    <i>
      <x v="6"/>
      <x v="1"/>
      <x v="25"/>
      <x v="21"/>
    </i>
    <i>
      <x v="7"/>
      <x/>
      <x v="24"/>
      <x v="4"/>
    </i>
    <i>
      <x v="8"/>
      <x v="3"/>
      <x v="6"/>
      <x v="14"/>
    </i>
    <i>
      <x v="9"/>
      <x v="1"/>
      <x v="35"/>
      <x v="11"/>
    </i>
    <i>
      <x v="10"/>
      <x/>
      <x v="19"/>
      <x v="12"/>
    </i>
    <i>
      <x v="11"/>
      <x v="3"/>
      <x v="7"/>
      <x v="21"/>
    </i>
    <i>
      <x v="12"/>
      <x/>
      <x v="5"/>
      <x v="21"/>
    </i>
    <i>
      <x v="13"/>
      <x v="1"/>
      <x v="20"/>
      <x v="7"/>
    </i>
    <i>
      <x v="14"/>
      <x v="1"/>
      <x v="14"/>
      <x v="6"/>
    </i>
    <i>
      <x v="15"/>
      <x v="1"/>
      <x v="18"/>
      <x v="8"/>
    </i>
    <i>
      <x v="16"/>
      <x v="1"/>
      <x v="12"/>
      <x v="5"/>
    </i>
    <i>
      <x v="17"/>
      <x v="3"/>
      <x v="23"/>
      <x v="21"/>
    </i>
    <i>
      <x v="18"/>
      <x v="1"/>
      <x v="4"/>
      <x v="15"/>
    </i>
    <i>
      <x v="19"/>
      <x v="1"/>
      <x v="33"/>
      <x v="13"/>
    </i>
    <i>
      <x v="20"/>
      <x v="1"/>
      <x v="27"/>
      <x v="16"/>
    </i>
    <i>
      <x v="21"/>
      <x/>
      <x v="22"/>
      <x v="1"/>
    </i>
    <i>
      <x v="22"/>
      <x v="1"/>
      <x v="26"/>
      <x v="2"/>
    </i>
    <i>
      <x v="23"/>
      <x v="1"/>
      <x v="9"/>
      <x v="18"/>
    </i>
    <i r="2">
      <x v="10"/>
      <x v="17"/>
    </i>
    <i r="1">
      <x v="2"/>
      <x v="3"/>
      <x v="10"/>
    </i>
    <i r="2">
      <x v="4"/>
      <x/>
    </i>
    <i r="1">
      <x v="3"/>
      <x v="28"/>
      <x v="9"/>
    </i>
    <i r="2">
      <x v="29"/>
      <x v="20"/>
    </i>
    <i r="1">
      <x v="4"/>
      <x v="1"/>
      <x v="19"/>
    </i>
    <i r="2">
      <x v="11"/>
      <x v="19"/>
    </i>
    <i r="2">
      <x v="13"/>
      <x v="19"/>
    </i>
    <i r="2">
      <x v="15"/>
      <x v="19"/>
    </i>
    <i r="2">
      <x v="17"/>
      <x v="19"/>
    </i>
    <i r="2">
      <x v="30"/>
      <x v="19"/>
    </i>
    <i r="2">
      <x v="31"/>
      <x v="19"/>
    </i>
    <i r="2">
      <x v="34"/>
      <x v="19"/>
    </i>
    <i t="grand">
      <x/>
    </i>
  </rowItems>
  <colFields count="1">
    <field x="8"/>
  </colFields>
  <colItems count="4">
    <i>
      <x/>
    </i>
    <i>
      <x v="1"/>
    </i>
    <i>
      <x v="2"/>
    </i>
    <i t="grand">
      <x/>
    </i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13FD1D-C0A3-45A6-A788-8406C6E0783A}" name="Tableau1" displayName="Tableau1" ref="A13:AB50" totalsRowShown="0" headerRowCellStyle="Normal" dataCellStyle="Normal">
  <autoFilter ref="A13:AB50" xr:uid="{1996F7AB-C8B8-4694-9011-452E08391928}"/>
  <tableColumns count="28">
    <tableColumn id="1" xr3:uid="{B35F3D52-B94B-4B8B-9D7C-BABBA0EC9B8F}" name="N° affaire" dataCellStyle="Normal"/>
    <tableColumn id="6" xr3:uid="{125A32A6-D80C-43F5-B2C5-A158F33926A9}" name="Etat" dataCellStyle="Normal"/>
    <tableColumn id="7" xr3:uid="{C8833C74-70B6-4DA6-8E98-37AF98B0ADE9}" name="Entreprise" dataCellStyle="Normal"/>
    <tableColumn id="8" xr3:uid="{750ADFD5-3CDD-47C6-98CD-8E3877799DEB}" name="Noms " dataCellStyle="Normal"/>
    <tableColumn id="9" xr3:uid="{1AA53EF4-FC2C-4C6C-A771-238E8741836D}" name="Adresse" dataCellStyle="Normal"/>
    <tableColumn id="10" xr3:uid="{81DD92B2-6E1F-4EC9-9B8E-AC54A5FF49F7}" name="Telephone" dataCellStyle="Normal"/>
    <tableColumn id="11" xr3:uid="{ABA1E98E-D44F-4600-8A33-4E602FEBCF4C}" name="Adresse mail" dataCellStyle="Normal"/>
    <tableColumn id="12" xr3:uid="{C0E0D0FA-A823-4C2E-A2E7-65BEF3B6FFE4}" name="Date" dataDxfId="4" dataCellStyle="Normal"/>
    <tableColumn id="4" xr3:uid="{6A6CE1D3-003D-496E-8071-8B1869117FFE}" name="Semaine" dataDxfId="3">
      <calculatedColumnFormula>_xlfn.ISOWEEKNUM(Tableau1[[#This Row],[Date]])</calculatedColumnFormula>
    </tableColumn>
    <tableColumn id="13" xr3:uid="{E62851CB-B312-48C3-B5EF-959397B234CF}" name="Origine du contact" dataCellStyle="Normal"/>
    <tableColumn id="14" xr3:uid="{117D8F7D-B34B-4CE0-B29C-88ACA07AC309}" name="Code APE" dataCellStyle="Normal"/>
    <tableColumn id="15" xr3:uid="{FBDBE807-50A8-4356-ABD3-BACF6934B42E}" name="CA" dataCellStyle="Normal"/>
    <tableColumn id="16" xr3:uid="{036DBB6D-0088-432D-A75F-BB7263C7325B}" name="Resultat" dataCellStyle="Normal"/>
    <tableColumn id="17" xr3:uid="{F0C38E97-6683-49C5-8B25-BAB86D9F0C5E}" name="Effectif" dataCellStyle="Normal"/>
    <tableColumn id="18" xr3:uid="{8C539927-B56F-4C6A-BEB3-BED257AF4023}" name="EBE" dataCellStyle="Normal"/>
    <tableColumn id="19" xr3:uid="{ED641EDA-871A-44FC-BF0F-7AB057259EBF}" name="Projet" dataCellStyle="Normal"/>
    <tableColumn id="28" xr3:uid="{1EF94FC6-F65E-4B8C-A5AE-F59036E33B3D}" name="Premier RDV obtenu" dataCellStyle="Normal"/>
    <tableColumn id="31" xr3:uid="{27648485-B443-46A8-AB5D-C4F3A7598A0A}" name="Date du rappel" dataDxfId="2" dataCellStyle="Normal"/>
    <tableColumn id="2" xr3:uid="{422859E6-5B3D-4CA9-8137-6F54128044E1}" name="Délais de réponse" dataDxfId="1" dataCellStyle="Normal">
      <calculatedColumnFormula>IF(Tableau1[[#This Row],[Date du rappel]]="","",Tableau1[[#This Row],[Date du rappel]]-Tableau1[[#This Row],[Date]])</calculatedColumnFormula>
    </tableColumn>
    <tableColumn id="32" xr3:uid="{34523829-3FFD-4252-991D-DBDE6C34605F}" name="Commentaire" dataCellStyle="Normal"/>
    <tableColumn id="33" xr3:uid="{8BD53C3C-B7DF-49A3-9AEB-CB2F04B0E576}" name="Montant du 1er estimation" dataCellStyle="Normal"/>
    <tableColumn id="34" xr3:uid="{BD13E1E5-93C1-4839-A4CC-91DC0872175B}" name="Nb AVP" dataCellStyle="Normal"/>
    <tableColumn id="35" xr3:uid="{6D5F6B73-4937-4114-875B-3ADD7656D332}" name="Nb RDV" dataCellStyle="Normal"/>
    <tableColumn id="36" xr3:uid="{2393B563-16C7-4442-9E27-0AAA8155B097}" name="Volume horaire" dataCellStyle="Normal"/>
    <tableColumn id="37" xr3:uid="{90861715-3D60-4E05-8598-8E4ABD37833F}" name="Montant à la signature" dataCellStyle="Normal"/>
    <tableColumn id="3" xr3:uid="{905B8678-5F5C-4C34-A5C8-EC437A310F5A}" name="Date de signature" dataDxfId="0" dataCellStyle="Normal"/>
    <tableColumn id="38" xr3:uid="{172E6740-470D-496B-9139-2347B5811898}" name="% Marge brute" dataCellStyle="Normal"/>
    <tableColumn id="39" xr3:uid="{AA141756-D7D7-43A0-BD8D-18E723657D10}" name="Marge brute" dataCellStyle="Normal">
      <calculatedColumnFormula>Y14*AA14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0F0E0-64CA-48F7-B3A4-D04F895DC4DC}">
  <sheetPr codeName="Feuil1"/>
  <dimension ref="A1:AB50"/>
  <sheetViews>
    <sheetView zoomScale="80" zoomScaleNormal="80" workbookViewId="0">
      <pane ySplit="13" topLeftCell="A14" activePane="bottomLeft" state="frozen"/>
      <selection pane="bottomLeft" activeCell="Q19" sqref="Q19"/>
    </sheetView>
  </sheetViews>
  <sheetFormatPr defaultColWidth="11.42578125" defaultRowHeight="15" x14ac:dyDescent="0.25"/>
  <cols>
    <col min="1" max="1" width="11.5703125" style="1" customWidth="1"/>
    <col min="2" max="2" width="11.42578125" style="1"/>
    <col min="3" max="3" width="17.5703125" style="1" customWidth="1"/>
    <col min="4" max="4" width="15" style="1" customWidth="1"/>
    <col min="5" max="5" width="9.42578125" style="1" customWidth="1"/>
    <col min="6" max="6" width="17.85546875" style="1" customWidth="1"/>
    <col min="7" max="7" width="18.85546875" style="1" customWidth="1"/>
    <col min="8" max="8" width="14.140625" style="5" customWidth="1"/>
    <col min="9" max="9" width="20.28515625" style="1" bestFit="1" customWidth="1"/>
    <col min="10" max="10" width="18.140625" style="2" customWidth="1"/>
    <col min="11" max="11" width="13" style="2" customWidth="1"/>
    <col min="12" max="12" width="31.42578125" style="2" customWidth="1"/>
    <col min="13" max="13" width="6.140625" style="1" customWidth="1"/>
    <col min="14" max="14" width="31.42578125" style="1" customWidth="1"/>
    <col min="15" max="15" width="11.42578125" style="1"/>
    <col min="16" max="16" width="22.42578125" style="1" bestFit="1" customWidth="1"/>
    <col min="17" max="17" width="17.42578125" style="5" customWidth="1"/>
    <col min="18" max="18" width="18" style="5" customWidth="1"/>
    <col min="19" max="19" width="18.85546875" style="3" bestFit="1" customWidth="1"/>
    <col min="20" max="20" width="31" style="3" bestFit="1" customWidth="1"/>
    <col min="21" max="21" width="13.5703125" style="3" bestFit="1" customWidth="1"/>
    <col min="22" max="22" width="13.85546875" style="2" bestFit="1" customWidth="1"/>
    <col min="23" max="23" width="20.7109375" style="4" bestFit="1" customWidth="1"/>
    <col min="24" max="24" width="27.28515625" style="2" bestFit="1" customWidth="1"/>
    <col min="25" max="25" width="22.85546875" style="29" bestFit="1" customWidth="1"/>
    <col min="26" max="26" width="20.140625" style="1" bestFit="1" customWidth="1"/>
    <col min="27" max="27" width="17.85546875" style="1" bestFit="1" customWidth="1"/>
    <col min="28" max="16384" width="11.42578125" style="1"/>
  </cols>
  <sheetData>
    <row r="1" spans="1:28" ht="15.75" thickBot="1" x14ac:dyDescent="0.3">
      <c r="C1" s="24" t="s">
        <v>10</v>
      </c>
      <c r="D1" s="25" t="s">
        <v>77</v>
      </c>
      <c r="F1" s="24" t="s">
        <v>5</v>
      </c>
      <c r="G1" s="25" t="s">
        <v>77</v>
      </c>
      <c r="H1" s="1"/>
      <c r="I1" s="36" t="s">
        <v>78</v>
      </c>
      <c r="J1" s="37"/>
      <c r="K1" s="1"/>
      <c r="L1" s="27" t="s">
        <v>82</v>
      </c>
      <c r="M1" s="2"/>
      <c r="N1" s="27" t="s">
        <v>84</v>
      </c>
      <c r="Q1" s="27" t="s">
        <v>86</v>
      </c>
    </row>
    <row r="2" spans="1:28" ht="15.75" thickBot="1" x14ac:dyDescent="0.3">
      <c r="C2" s="12" t="s">
        <v>11</v>
      </c>
      <c r="D2" s="8">
        <f>COUNTIF(Tableau1[Etat],C2)</f>
        <v>16</v>
      </c>
      <c r="F2" s="12" t="s">
        <v>17</v>
      </c>
      <c r="G2" s="8">
        <f>COUNTIF(Tableau1[Origine du contact],F2)</f>
        <v>2</v>
      </c>
      <c r="H2" s="1"/>
      <c r="I2" s="15" t="s">
        <v>7</v>
      </c>
      <c r="J2" s="15">
        <f>COUNTIFS(Tableau1[Premier RDV obtenu],I2,Tableau1[Origine du contact],"Mailing")</f>
        <v>3</v>
      </c>
      <c r="K2" s="1"/>
      <c r="L2" s="20">
        <f>AVERAGE(Tableau1[Délais de réponse])</f>
        <v>1.6145826903286635</v>
      </c>
      <c r="M2" s="2"/>
      <c r="N2" s="22">
        <f>AVERAGE(Tableau1[Nb AVP])</f>
        <v>7.666666666666667</v>
      </c>
      <c r="Q2" s="21">
        <f>AVERAGE(Tableau1[% Marge brute])</f>
        <v>0.13500000000000001</v>
      </c>
    </row>
    <row r="3" spans="1:28" ht="15.75" thickBot="1" x14ac:dyDescent="0.3">
      <c r="C3" s="13" t="s">
        <v>12</v>
      </c>
      <c r="D3" s="9">
        <f>COUNTIF(Tableau1[Etat],C3)</f>
        <v>6</v>
      </c>
      <c r="F3" s="13" t="s">
        <v>103</v>
      </c>
      <c r="G3" s="9">
        <f>COUNTIF(Tableau1[Origine du contact],F3)</f>
        <v>1</v>
      </c>
      <c r="H3" s="1"/>
      <c r="I3" s="13" t="s">
        <v>8</v>
      </c>
      <c r="J3" s="13">
        <f>COUNTIFS(Tableau1[Premier RDV obtenu],I3,Tableau1[Origine du contact],"Mailing")</f>
        <v>3</v>
      </c>
      <c r="K3" s="1"/>
      <c r="L3" s="1"/>
      <c r="M3" s="2"/>
      <c r="N3" s="5"/>
      <c r="Q3" s="3"/>
    </row>
    <row r="4" spans="1:28" ht="15.75" thickBot="1" x14ac:dyDescent="0.3">
      <c r="A4" s="1" t="s">
        <v>102</v>
      </c>
      <c r="C4" s="13" t="s">
        <v>13</v>
      </c>
      <c r="D4" s="9">
        <f>COUNTIF(Tableau1[Etat],C4)</f>
        <v>5</v>
      </c>
      <c r="F4" s="13" t="s">
        <v>32</v>
      </c>
      <c r="G4" s="9">
        <f>COUNTIF(Tableau1[Origine du contact],F4)</f>
        <v>5</v>
      </c>
      <c r="H4" s="1"/>
      <c r="I4" s="14" t="s">
        <v>79</v>
      </c>
      <c r="J4" s="14">
        <f>COUNTIFS(Tableau1[Premier RDV obtenu],I4,Tableau1[Origine du contact],"Mailing")</f>
        <v>0</v>
      </c>
      <c r="K4" s="1"/>
      <c r="L4" s="24" t="s">
        <v>83</v>
      </c>
      <c r="M4" s="2"/>
      <c r="N4" s="27" t="s">
        <v>91</v>
      </c>
      <c r="Q4" s="28" t="s">
        <v>87</v>
      </c>
    </row>
    <row r="5" spans="1:28" ht="15.75" thickBot="1" x14ac:dyDescent="0.3">
      <c r="C5" s="13" t="s">
        <v>23</v>
      </c>
      <c r="D5" s="9">
        <f>COUNTIF(Tableau1[Etat],C5)</f>
        <v>2</v>
      </c>
      <c r="F5" s="13" t="s">
        <v>33</v>
      </c>
      <c r="G5" s="9">
        <f>COUNTIF(Tableau1[Origine du contact],F5)</f>
        <v>4</v>
      </c>
      <c r="H5" s="1"/>
      <c r="I5" s="24" t="s">
        <v>73</v>
      </c>
      <c r="J5" s="11">
        <f>SUM(J2:J4)</f>
        <v>6</v>
      </c>
      <c r="K5" s="1"/>
      <c r="L5" s="6">
        <f>AVERAGE(Tableau1[Montant du 1er estimation])</f>
        <v>1377603.5</v>
      </c>
      <c r="M5" s="2"/>
      <c r="N5" s="22">
        <f>AVERAGE(Tableau1[Nb RDV])</f>
        <v>6.5</v>
      </c>
      <c r="Q5" s="23">
        <f>AVERAGEIFS(Tableau1[Nb RDV],Tableau1[Etat],"Signé")</f>
        <v>7</v>
      </c>
    </row>
    <row r="6" spans="1:28" ht="15.75" thickBot="1" x14ac:dyDescent="0.3">
      <c r="C6" s="14" t="s">
        <v>81</v>
      </c>
      <c r="D6" s="10">
        <f>COUNTIF(Tableau1[Etat],"")</f>
        <v>8</v>
      </c>
      <c r="F6" s="13" t="s">
        <v>34</v>
      </c>
      <c r="G6" s="9">
        <f>COUNTIF(Tableau1[Origine du contact],F6)</f>
        <v>0</v>
      </c>
      <c r="H6" s="1"/>
      <c r="J6" s="5"/>
      <c r="K6" s="1"/>
      <c r="L6" s="1"/>
      <c r="M6" s="2"/>
      <c r="N6" s="5"/>
    </row>
    <row r="7" spans="1:28" ht="15.75" thickBot="1" x14ac:dyDescent="0.3">
      <c r="C7" s="24" t="s">
        <v>73</v>
      </c>
      <c r="D7" s="7">
        <f>SUM(D2:D6)</f>
        <v>37</v>
      </c>
      <c r="F7" s="13" t="s">
        <v>104</v>
      </c>
      <c r="G7" s="9">
        <f>COUNTIF(Tableau1[Origine du contact],F7)</f>
        <v>3</v>
      </c>
      <c r="H7" s="1"/>
      <c r="I7" s="38" t="s">
        <v>88</v>
      </c>
      <c r="J7" s="39"/>
      <c r="K7" s="1"/>
      <c r="L7" s="24" t="s">
        <v>85</v>
      </c>
      <c r="M7" s="2"/>
      <c r="N7" s="28" t="s">
        <v>89</v>
      </c>
    </row>
    <row r="8" spans="1:28" ht="15.75" thickBot="1" x14ac:dyDescent="0.3">
      <c r="F8" s="13" t="s">
        <v>16</v>
      </c>
      <c r="G8" s="9">
        <f>COUNTIF(Tableau1[Origine du contact],F8)</f>
        <v>8</v>
      </c>
      <c r="H8" s="1"/>
      <c r="I8" s="17" t="s">
        <v>7</v>
      </c>
      <c r="J8" s="15">
        <f>COUNTIF(Tableau1[Premier RDV obtenu],I8)</f>
        <v>9</v>
      </c>
      <c r="K8" s="1"/>
      <c r="L8" s="6">
        <f>AVERAGE(Tableau1[Montant à la signature])</f>
        <v>1345096.6666666667</v>
      </c>
      <c r="M8" s="2"/>
      <c r="N8" s="6">
        <f>SUM(Tableau1[Marge brute])</f>
        <v>1049268</v>
      </c>
    </row>
    <row r="9" spans="1:28" ht="15.75" thickBot="1" x14ac:dyDescent="0.3">
      <c r="F9" s="13" t="s">
        <v>31</v>
      </c>
      <c r="G9" s="9">
        <f>COUNTIF(Tableau1[Origine du contact],F9)</f>
        <v>2</v>
      </c>
      <c r="H9" s="1"/>
      <c r="I9" s="18" t="s">
        <v>8</v>
      </c>
      <c r="J9" s="13">
        <f>COUNTIF(Tableau1[Premier RDV obtenu],I9)</f>
        <v>9</v>
      </c>
      <c r="K9" s="1"/>
      <c r="L9" s="1"/>
      <c r="M9" s="2"/>
      <c r="N9" s="2"/>
    </row>
    <row r="10" spans="1:28" ht="15.75" thickBot="1" x14ac:dyDescent="0.3">
      <c r="F10" s="14" t="s">
        <v>81</v>
      </c>
      <c r="G10" s="10">
        <f>COUNTIF(Tableau1[Origine du contact],"")</f>
        <v>12</v>
      </c>
      <c r="H10" s="1"/>
      <c r="I10" s="19" t="s">
        <v>79</v>
      </c>
      <c r="J10" s="16">
        <f>COUNTIF(Tableau1[Premier RDV obtenu],I10)</f>
        <v>0</v>
      </c>
      <c r="K10" s="1"/>
      <c r="L10" s="24" t="s">
        <v>90</v>
      </c>
      <c r="M10" s="2"/>
      <c r="N10" s="2"/>
    </row>
    <row r="11" spans="1:28" ht="15.75" thickBot="1" x14ac:dyDescent="0.3">
      <c r="F11" s="24" t="s">
        <v>73</v>
      </c>
      <c r="G11" s="7">
        <f>SUM(G2:G10)</f>
        <v>37</v>
      </c>
      <c r="H11" s="1"/>
      <c r="I11" s="26" t="s">
        <v>73</v>
      </c>
      <c r="J11" s="7">
        <f>SUM(J8:J10)</f>
        <v>18</v>
      </c>
      <c r="K11" s="1"/>
      <c r="L11" s="21">
        <f>L8/L5</f>
        <v>0.97640334585870803</v>
      </c>
      <c r="M11" s="2"/>
      <c r="N11" s="2"/>
    </row>
    <row r="13" spans="1:28" s="30" customFormat="1" x14ac:dyDescent="0.25">
      <c r="A13" t="s">
        <v>36</v>
      </c>
      <c r="B13" t="s">
        <v>10</v>
      </c>
      <c r="C13" t="s">
        <v>0</v>
      </c>
      <c r="D13" t="s">
        <v>1</v>
      </c>
      <c r="E13" t="s">
        <v>2</v>
      </c>
      <c r="F13" t="s">
        <v>3</v>
      </c>
      <c r="G13" t="s">
        <v>4</v>
      </c>
      <c r="H13" t="s">
        <v>22</v>
      </c>
      <c r="I13" t="s">
        <v>107</v>
      </c>
      <c r="J13" t="s">
        <v>5</v>
      </c>
      <c r="K13" t="s">
        <v>24</v>
      </c>
      <c r="L13" t="s">
        <v>25</v>
      </c>
      <c r="M13" t="s">
        <v>26</v>
      </c>
      <c r="N13" t="s">
        <v>18</v>
      </c>
      <c r="O13" t="s">
        <v>27</v>
      </c>
      <c r="P13" t="s">
        <v>28</v>
      </c>
      <c r="Q13" t="s">
        <v>6</v>
      </c>
      <c r="R13" t="s">
        <v>21</v>
      </c>
      <c r="S13" t="s">
        <v>80</v>
      </c>
      <c r="T13" t="s">
        <v>9</v>
      </c>
      <c r="U13" t="s">
        <v>35</v>
      </c>
      <c r="V13" t="s">
        <v>20</v>
      </c>
      <c r="W13" t="s">
        <v>29</v>
      </c>
      <c r="X13" t="s">
        <v>30</v>
      </c>
      <c r="Y13" t="s">
        <v>14</v>
      </c>
      <c r="Z13" t="s">
        <v>97</v>
      </c>
      <c r="AA13" t="s">
        <v>15</v>
      </c>
      <c r="AB13" t="s">
        <v>19</v>
      </c>
    </row>
    <row r="14" spans="1:28" x14ac:dyDescent="0.25">
      <c r="A14"/>
      <c r="B14"/>
      <c r="C14" t="s">
        <v>106</v>
      </c>
      <c r="D14"/>
      <c r="E14"/>
      <c r="F14"/>
      <c r="G14"/>
      <c r="H14" s="31">
        <v>43559</v>
      </c>
      <c r="I14" s="33">
        <f>_xlfn.ISOWEEKNUM(Tableau1[[#This Row],[Date]])</f>
        <v>14</v>
      </c>
      <c r="J14"/>
      <c r="K14"/>
      <c r="L14"/>
      <c r="M14"/>
      <c r="N14"/>
      <c r="O14"/>
      <c r="P14"/>
      <c r="Q14"/>
      <c r="R14" s="31"/>
      <c r="S14" s="32" t="str">
        <f>IF(Tableau1[[#This Row],[Date du rappel]]="","",Tableau1[[#This Row],[Date du rappel]]-Tableau1[[#This Row],[Date]])</f>
        <v/>
      </c>
      <c r="T14"/>
      <c r="U14"/>
      <c r="V14"/>
      <c r="W14"/>
      <c r="X14"/>
      <c r="Y14"/>
      <c r="Z14" s="31"/>
      <c r="AA14"/>
      <c r="AB14">
        <f t="shared" ref="AB14:AB19" si="0">Y14*AA14</f>
        <v>0</v>
      </c>
    </row>
    <row r="15" spans="1:28" x14ac:dyDescent="0.25">
      <c r="A15"/>
      <c r="B15"/>
      <c r="C15" t="s">
        <v>105</v>
      </c>
      <c r="D15"/>
      <c r="E15"/>
      <c r="F15"/>
      <c r="G15"/>
      <c r="H15" s="31">
        <v>43559</v>
      </c>
      <c r="I15" s="33">
        <f>_xlfn.ISOWEEKNUM(Tableau1[[#This Row],[Date]])</f>
        <v>14</v>
      </c>
      <c r="J15"/>
      <c r="K15"/>
      <c r="L15"/>
      <c r="M15"/>
      <c r="N15"/>
      <c r="O15"/>
      <c r="P15"/>
      <c r="Q15"/>
      <c r="R15" s="31"/>
      <c r="S15" s="32" t="str">
        <f>IF(Tableau1[[#This Row],[Date du rappel]]="","",Tableau1[[#This Row],[Date du rappel]]-Tableau1[[#This Row],[Date]])</f>
        <v/>
      </c>
      <c r="T15"/>
      <c r="U15"/>
      <c r="V15"/>
      <c r="W15"/>
      <c r="X15"/>
      <c r="Y15"/>
      <c r="Z15" s="31"/>
      <c r="AA15"/>
      <c r="AB15">
        <f t="shared" si="0"/>
        <v>0</v>
      </c>
    </row>
    <row r="16" spans="1:28" x14ac:dyDescent="0.25">
      <c r="A16"/>
      <c r="B16"/>
      <c r="C16" t="s">
        <v>101</v>
      </c>
      <c r="D16"/>
      <c r="E16"/>
      <c r="F16"/>
      <c r="G16"/>
      <c r="H16" s="31">
        <v>43559</v>
      </c>
      <c r="I16" s="33">
        <f>_xlfn.ISOWEEKNUM(Tableau1[[#This Row],[Date]])</f>
        <v>14</v>
      </c>
      <c r="J16"/>
      <c r="K16"/>
      <c r="L16"/>
      <c r="M16"/>
      <c r="N16"/>
      <c r="O16"/>
      <c r="P16"/>
      <c r="Q16"/>
      <c r="R16" s="31"/>
      <c r="S16" s="32" t="str">
        <f>IF(Tableau1[[#This Row],[Date du rappel]]="","",Tableau1[[#This Row],[Date du rappel]]-Tableau1[[#This Row],[Date]])</f>
        <v/>
      </c>
      <c r="T16"/>
      <c r="U16"/>
      <c r="V16"/>
      <c r="W16"/>
      <c r="X16"/>
      <c r="Y16"/>
      <c r="Z16" s="31"/>
      <c r="AA16"/>
      <c r="AB16">
        <f t="shared" si="0"/>
        <v>0</v>
      </c>
    </row>
    <row r="17" spans="1:28" x14ac:dyDescent="0.25">
      <c r="A17"/>
      <c r="B17"/>
      <c r="C17" t="s">
        <v>100</v>
      </c>
      <c r="D17"/>
      <c r="E17"/>
      <c r="F17"/>
      <c r="G17"/>
      <c r="H17" s="31">
        <v>43559</v>
      </c>
      <c r="I17" s="33">
        <f>_xlfn.ISOWEEKNUM(Tableau1[[#This Row],[Date]])</f>
        <v>14</v>
      </c>
      <c r="J17"/>
      <c r="K17"/>
      <c r="L17"/>
      <c r="M17"/>
      <c r="N17"/>
      <c r="O17"/>
      <c r="P17"/>
      <c r="Q17"/>
      <c r="R17" s="31"/>
      <c r="S17" s="32" t="str">
        <f>IF(Tableau1[[#This Row],[Date du rappel]]="","",Tableau1[[#This Row],[Date du rappel]]-Tableau1[[#This Row],[Date]])</f>
        <v/>
      </c>
      <c r="T17"/>
      <c r="U17"/>
      <c r="V17"/>
      <c r="W17"/>
      <c r="X17"/>
      <c r="Y17"/>
      <c r="Z17" s="31"/>
      <c r="AA17"/>
      <c r="AB17">
        <f t="shared" si="0"/>
        <v>0</v>
      </c>
    </row>
    <row r="18" spans="1:28" x14ac:dyDescent="0.25">
      <c r="A18"/>
      <c r="B18" t="s">
        <v>12</v>
      </c>
      <c r="C18" t="s">
        <v>99</v>
      </c>
      <c r="D18"/>
      <c r="E18"/>
      <c r="F18"/>
      <c r="G18"/>
      <c r="H18" s="31">
        <v>43559.407442129632</v>
      </c>
      <c r="I18" s="33">
        <f>_xlfn.ISOWEEKNUM(Tableau1[[#This Row],[Date]])</f>
        <v>14</v>
      </c>
      <c r="J18"/>
      <c r="K18"/>
      <c r="L18"/>
      <c r="M18"/>
      <c r="N18"/>
      <c r="O18"/>
      <c r="P18"/>
      <c r="Q18"/>
      <c r="R18" s="31"/>
      <c r="S18" s="32" t="str">
        <f>IF(Tableau1[[#This Row],[Date du rappel]]="","",Tableau1[[#This Row],[Date du rappel]]-Tableau1[[#This Row],[Date]])</f>
        <v/>
      </c>
      <c r="T18"/>
      <c r="U18"/>
      <c r="V18"/>
      <c r="W18"/>
      <c r="X18"/>
      <c r="Y18"/>
      <c r="Z18" s="31"/>
      <c r="AA18"/>
      <c r="AB18">
        <f t="shared" si="0"/>
        <v>0</v>
      </c>
    </row>
    <row r="19" spans="1:28" x14ac:dyDescent="0.25">
      <c r="A19"/>
      <c r="B19"/>
      <c r="C19" t="s">
        <v>98</v>
      </c>
      <c r="D19"/>
      <c r="E19"/>
      <c r="F19"/>
      <c r="G19"/>
      <c r="H19" s="31">
        <v>43559</v>
      </c>
      <c r="I19" s="33">
        <f>_xlfn.ISOWEEKNUM(Tableau1[[#This Row],[Date]])</f>
        <v>14</v>
      </c>
      <c r="J19"/>
      <c r="K19"/>
      <c r="L19"/>
      <c r="M19"/>
      <c r="N19"/>
      <c r="O19"/>
      <c r="P19"/>
      <c r="Q19"/>
      <c r="R19" s="31"/>
      <c r="S19" s="32" t="str">
        <f>IF(Tableau1[[#This Row],[Date du rappel]]="","",Tableau1[[#This Row],[Date du rappel]]-Tableau1[[#This Row],[Date]])</f>
        <v/>
      </c>
      <c r="T19"/>
      <c r="U19"/>
      <c r="V19"/>
      <c r="W19"/>
      <c r="X19"/>
      <c r="Y19"/>
      <c r="Z19" s="31"/>
      <c r="AA19"/>
      <c r="AB19">
        <f t="shared" si="0"/>
        <v>0</v>
      </c>
    </row>
    <row r="20" spans="1:28" x14ac:dyDescent="0.25">
      <c r="A20"/>
      <c r="B20" t="s">
        <v>11</v>
      </c>
      <c r="C20" t="s">
        <v>96</v>
      </c>
      <c r="D20"/>
      <c r="E20"/>
      <c r="F20"/>
      <c r="G20"/>
      <c r="H20" s="31">
        <v>43557.601493055554</v>
      </c>
      <c r="I20" s="33">
        <f>_xlfn.ISOWEEKNUM(Tableau1[[#This Row],[Date]])</f>
        <v>14</v>
      </c>
      <c r="J20" t="s">
        <v>103</v>
      </c>
      <c r="K20"/>
      <c r="L20"/>
      <c r="M20"/>
      <c r="N20"/>
      <c r="O20"/>
      <c r="P20"/>
      <c r="Q20" t="s">
        <v>7</v>
      </c>
      <c r="R20" s="31">
        <v>43559.407557870371</v>
      </c>
      <c r="S20" s="32">
        <f>IF(Tableau1[[#This Row],[Date du rappel]]="","",Tableau1[[#This Row],[Date du rappel]]-Tableau1[[#This Row],[Date]])</f>
        <v>1.8060648148166365</v>
      </c>
      <c r="T20"/>
      <c r="U20"/>
      <c r="V20"/>
      <c r="W20"/>
      <c r="X20"/>
      <c r="Y20"/>
      <c r="Z20" s="31"/>
      <c r="AA20"/>
      <c r="AB20">
        <f t="shared" ref="AB20:AB24" si="1">Y20*AA20</f>
        <v>0</v>
      </c>
    </row>
    <row r="21" spans="1:28" x14ac:dyDescent="0.25">
      <c r="A21"/>
      <c r="B21" t="s">
        <v>11</v>
      </c>
      <c r="C21" t="s">
        <v>95</v>
      </c>
      <c r="D21"/>
      <c r="E21"/>
      <c r="F21"/>
      <c r="G21"/>
      <c r="H21" s="31">
        <v>43557.600856481484</v>
      </c>
      <c r="I21" s="33">
        <f>_xlfn.ISOWEEKNUM(Tableau1[[#This Row],[Date]])</f>
        <v>14</v>
      </c>
      <c r="J21"/>
      <c r="K21"/>
      <c r="L21"/>
      <c r="M21"/>
      <c r="N21"/>
      <c r="O21"/>
      <c r="P21"/>
      <c r="Q21"/>
      <c r="R21" s="31"/>
      <c r="S21" s="32" t="str">
        <f>IF(Tableau1[[#This Row],[Date du rappel]]="","",Tableau1[[#This Row],[Date du rappel]]-Tableau1[[#This Row],[Date]])</f>
        <v/>
      </c>
      <c r="T21"/>
      <c r="U21"/>
      <c r="V21"/>
      <c r="W21"/>
      <c r="X21"/>
      <c r="Y21"/>
      <c r="Z21" s="31">
        <v>43557.720694444448</v>
      </c>
      <c r="AA21"/>
      <c r="AB21">
        <f t="shared" si="1"/>
        <v>0</v>
      </c>
    </row>
    <row r="22" spans="1:28" x14ac:dyDescent="0.25">
      <c r="A22"/>
      <c r="B22"/>
      <c r="C22" t="s">
        <v>94</v>
      </c>
      <c r="D22"/>
      <c r="E22"/>
      <c r="F22"/>
      <c r="G22"/>
      <c r="H22" s="31">
        <v>43559</v>
      </c>
      <c r="I22" s="33">
        <f>_xlfn.ISOWEEKNUM(Tableau1[[#This Row],[Date]])</f>
        <v>14</v>
      </c>
      <c r="J22"/>
      <c r="K22"/>
      <c r="L22"/>
      <c r="M22"/>
      <c r="N22"/>
      <c r="O22"/>
      <c r="P22"/>
      <c r="Q22"/>
      <c r="R22" s="31"/>
      <c r="S22" s="32" t="str">
        <f>IF(Tableau1[[#This Row],[Date du rappel]]="","",Tableau1[[#This Row],[Date du rappel]]-Tableau1[[#This Row],[Date]])</f>
        <v/>
      </c>
      <c r="T22"/>
      <c r="U22"/>
      <c r="V22"/>
      <c r="W22"/>
      <c r="X22"/>
      <c r="Y22"/>
      <c r="Z22" s="31">
        <v>43557.721030092594</v>
      </c>
      <c r="AA22"/>
      <c r="AB22">
        <f t="shared" si="1"/>
        <v>0</v>
      </c>
    </row>
    <row r="23" spans="1:28" x14ac:dyDescent="0.25">
      <c r="A23"/>
      <c r="B23"/>
      <c r="C23" t="s">
        <v>93</v>
      </c>
      <c r="D23"/>
      <c r="E23"/>
      <c r="F23"/>
      <c r="G23"/>
      <c r="H23" s="31">
        <v>43559</v>
      </c>
      <c r="I23" s="33">
        <f>_xlfn.ISOWEEKNUM(Tableau1[[#This Row],[Date]])</f>
        <v>14</v>
      </c>
      <c r="J23"/>
      <c r="K23"/>
      <c r="L23"/>
      <c r="M23"/>
      <c r="N23"/>
      <c r="O23"/>
      <c r="P23"/>
      <c r="Q23"/>
      <c r="R23" s="31"/>
      <c r="S23" s="32" t="str">
        <f>IF(Tableau1[[#This Row],[Date du rappel]]="","",Tableau1[[#This Row],[Date du rappel]]-Tableau1[[#This Row],[Date]])</f>
        <v/>
      </c>
      <c r="T23"/>
      <c r="U23"/>
      <c r="V23"/>
      <c r="W23"/>
      <c r="X23"/>
      <c r="Y23"/>
      <c r="Z23" s="31"/>
      <c r="AA23"/>
      <c r="AB23">
        <f t="shared" si="1"/>
        <v>0</v>
      </c>
    </row>
    <row r="24" spans="1:28" x14ac:dyDescent="0.25">
      <c r="A24"/>
      <c r="B24"/>
      <c r="C24" t="s">
        <v>92</v>
      </c>
      <c r="D24"/>
      <c r="E24"/>
      <c r="F24"/>
      <c r="G24"/>
      <c r="H24" s="31">
        <v>43559</v>
      </c>
      <c r="I24" s="33">
        <f>_xlfn.ISOWEEKNUM(Tableau1[[#This Row],[Date]])</f>
        <v>14</v>
      </c>
      <c r="J24"/>
      <c r="K24"/>
      <c r="L24"/>
      <c r="M24"/>
      <c r="N24"/>
      <c r="O24"/>
      <c r="P24"/>
      <c r="Q24"/>
      <c r="R24" s="31"/>
      <c r="S24" s="32" t="str">
        <f>IF(Tableau1[[#This Row],[Date du rappel]]="","",Tableau1[[#This Row],[Date du rappel]]-Tableau1[[#This Row],[Date]])</f>
        <v/>
      </c>
      <c r="T24"/>
      <c r="U24"/>
      <c r="V24"/>
      <c r="W24"/>
      <c r="X24"/>
      <c r="Y24"/>
      <c r="Z24" s="31"/>
      <c r="AA24"/>
      <c r="AB24">
        <f t="shared" si="1"/>
        <v>0</v>
      </c>
    </row>
    <row r="25" spans="1:28" x14ac:dyDescent="0.25">
      <c r="A25">
        <v>848</v>
      </c>
      <c r="B25" t="s">
        <v>11</v>
      </c>
      <c r="C25" t="s">
        <v>76</v>
      </c>
      <c r="D25"/>
      <c r="E25"/>
      <c r="F25"/>
      <c r="G25"/>
      <c r="H25" s="31">
        <v>43552.646643518521</v>
      </c>
      <c r="I25" s="33">
        <f>_xlfn.ISOWEEKNUM(Tableau1[[#This Row],[Date]])</f>
        <v>13</v>
      </c>
      <c r="J25" t="s">
        <v>33</v>
      </c>
      <c r="K25"/>
      <c r="L25"/>
      <c r="M25"/>
      <c r="N25"/>
      <c r="O25"/>
      <c r="P25"/>
      <c r="Q25" t="s">
        <v>7</v>
      </c>
      <c r="R25" s="31">
        <v>43553.731006944443</v>
      </c>
      <c r="S25" s="32">
        <f>IF(Tableau1[[#This Row],[Date du rappel]]="","",Tableau1[[#This Row],[Date du rappel]]-Tableau1[[#This Row],[Date]])</f>
        <v>1.0843634259217652</v>
      </c>
      <c r="T25"/>
      <c r="U25"/>
      <c r="V25"/>
      <c r="W25"/>
      <c r="X25"/>
      <c r="Y25"/>
      <c r="Z25" s="31"/>
      <c r="AA25"/>
      <c r="AB25">
        <f t="shared" ref="AB25:AB30" si="2">Y25*AA25</f>
        <v>0</v>
      </c>
    </row>
    <row r="26" spans="1:28" x14ac:dyDescent="0.25">
      <c r="A26"/>
      <c r="B26" t="s">
        <v>12</v>
      </c>
      <c r="C26" t="s">
        <v>75</v>
      </c>
      <c r="D26"/>
      <c r="E26"/>
      <c r="F26"/>
      <c r="G26"/>
      <c r="H26" s="31">
        <v>43552.669456018521</v>
      </c>
      <c r="I26" s="33">
        <f>_xlfn.ISOWEEKNUM(Tableau1[[#This Row],[Date]])</f>
        <v>13</v>
      </c>
      <c r="J26" t="s">
        <v>32</v>
      </c>
      <c r="K26"/>
      <c r="L26"/>
      <c r="M26"/>
      <c r="N26"/>
      <c r="O26"/>
      <c r="P26"/>
      <c r="Q26" t="s">
        <v>7</v>
      </c>
      <c r="R26" s="31">
        <v>43553.73097222222</v>
      </c>
      <c r="S26" s="32">
        <f>IF(Tableau1[[#This Row],[Date du rappel]]="","",Tableau1[[#This Row],[Date du rappel]]-Tableau1[[#This Row],[Date]])</f>
        <v>1.0615162036992842</v>
      </c>
      <c r="T26"/>
      <c r="U26"/>
      <c r="V26"/>
      <c r="W26"/>
      <c r="X26"/>
      <c r="Y26"/>
      <c r="Z26" s="31"/>
      <c r="AA26"/>
      <c r="AB26">
        <f t="shared" si="2"/>
        <v>0</v>
      </c>
    </row>
    <row r="27" spans="1:28" x14ac:dyDescent="0.25">
      <c r="A27"/>
      <c r="B27" t="s">
        <v>23</v>
      </c>
      <c r="C27" t="s">
        <v>74</v>
      </c>
      <c r="D27"/>
      <c r="E27"/>
      <c r="F27"/>
      <c r="G27"/>
      <c r="H27" s="31">
        <v>43552.669490740744</v>
      </c>
      <c r="I27" s="33">
        <f>_xlfn.ISOWEEKNUM(Tableau1[[#This Row],[Date]])</f>
        <v>13</v>
      </c>
      <c r="J27" t="s">
        <v>16</v>
      </c>
      <c r="K27"/>
      <c r="L27"/>
      <c r="M27"/>
      <c r="N27"/>
      <c r="O27"/>
      <c r="P27"/>
      <c r="Q27" t="s">
        <v>7</v>
      </c>
      <c r="R27" s="31">
        <v>43553.731041666666</v>
      </c>
      <c r="S27" s="32">
        <f>IF(Tableau1[[#This Row],[Date du rappel]]="","",Tableau1[[#This Row],[Date du rappel]]-Tableau1[[#This Row],[Date]])</f>
        <v>1.0615509259223472</v>
      </c>
      <c r="T27"/>
      <c r="U27"/>
      <c r="V27"/>
      <c r="W27">
        <v>6</v>
      </c>
      <c r="X27"/>
      <c r="Y27"/>
      <c r="Z27" s="31"/>
      <c r="AA27"/>
      <c r="AB27">
        <f t="shared" si="2"/>
        <v>0</v>
      </c>
    </row>
    <row r="28" spans="1:28" x14ac:dyDescent="0.25">
      <c r="A28"/>
      <c r="B28" t="s">
        <v>23</v>
      </c>
      <c r="C28" t="s">
        <v>44</v>
      </c>
      <c r="D28"/>
      <c r="E28"/>
      <c r="F28"/>
      <c r="G28"/>
      <c r="H28" s="31">
        <v>43552.646412037036</v>
      </c>
      <c r="I28" s="33">
        <f>_xlfn.ISOWEEKNUM(Tableau1[[#This Row],[Date]])</f>
        <v>13</v>
      </c>
      <c r="J28" t="s">
        <v>17</v>
      </c>
      <c r="K28"/>
      <c r="L28"/>
      <c r="M28"/>
      <c r="N28"/>
      <c r="O28"/>
      <c r="P28"/>
      <c r="Q28" t="s">
        <v>8</v>
      </c>
      <c r="R28" s="31">
        <v>43553.729502314818</v>
      </c>
      <c r="S28" s="32">
        <f>IF(Tableau1[[#This Row],[Date du rappel]]="","",Tableau1[[#This Row],[Date du rappel]]-Tableau1[[#This Row],[Date]])</f>
        <v>1.0830902777815936</v>
      </c>
      <c r="T28"/>
      <c r="U28"/>
      <c r="V28"/>
      <c r="W28">
        <v>8</v>
      </c>
      <c r="X28"/>
      <c r="Y28"/>
      <c r="Z28" s="31"/>
      <c r="AA28"/>
      <c r="AB28">
        <f t="shared" si="2"/>
        <v>0</v>
      </c>
    </row>
    <row r="29" spans="1:28" x14ac:dyDescent="0.25">
      <c r="A29">
        <v>64</v>
      </c>
      <c r="B29" t="s">
        <v>11</v>
      </c>
      <c r="C29"/>
      <c r="D29"/>
      <c r="E29"/>
      <c r="F29"/>
      <c r="G29"/>
      <c r="H29" s="31">
        <v>43552.669652777775</v>
      </c>
      <c r="I29" s="33">
        <f>_xlfn.ISOWEEKNUM(Tableau1[[#This Row],[Date]])</f>
        <v>13</v>
      </c>
      <c r="J29" t="s">
        <v>16</v>
      </c>
      <c r="K29"/>
      <c r="L29"/>
      <c r="M29"/>
      <c r="N29"/>
      <c r="O29"/>
      <c r="P29"/>
      <c r="Q29" t="s">
        <v>7</v>
      </c>
      <c r="R29" s="31">
        <v>43553.731076388889</v>
      </c>
      <c r="S29" s="32">
        <f>IF(Tableau1[[#This Row],[Date du rappel]]="","",Tableau1[[#This Row],[Date du rappel]]-Tableau1[[#This Row],[Date]])</f>
        <v>1.0614236111141508</v>
      </c>
      <c r="T29"/>
      <c r="U29"/>
      <c r="V29"/>
      <c r="W29"/>
      <c r="X29"/>
      <c r="Y29"/>
      <c r="Z29" s="31"/>
      <c r="AA29"/>
      <c r="AB29">
        <f t="shared" si="2"/>
        <v>0</v>
      </c>
    </row>
    <row r="30" spans="1:28" x14ac:dyDescent="0.25">
      <c r="A30">
        <v>65</v>
      </c>
      <c r="B30" t="s">
        <v>13</v>
      </c>
      <c r="C30" t="s">
        <v>72</v>
      </c>
      <c r="D30"/>
      <c r="E30"/>
      <c r="F30"/>
      <c r="G30"/>
      <c r="H30" s="31">
        <v>43552.669710648152</v>
      </c>
      <c r="I30" s="33">
        <f>_xlfn.ISOWEEKNUM(Tableau1[[#This Row],[Date]])</f>
        <v>13</v>
      </c>
      <c r="J30" t="s">
        <v>16</v>
      </c>
      <c r="K30"/>
      <c r="L30"/>
      <c r="M30"/>
      <c r="N30"/>
      <c r="O30"/>
      <c r="P30"/>
      <c r="Q30" t="s">
        <v>8</v>
      </c>
      <c r="R30" s="31">
        <v>43553.729467592595</v>
      </c>
      <c r="S30" s="32">
        <f>IF(Tableau1[[#This Row],[Date du rappel]]="","",Tableau1[[#This Row],[Date du rappel]]-Tableau1[[#This Row],[Date]])</f>
        <v>1.0597569444435067</v>
      </c>
      <c r="T30"/>
      <c r="U30"/>
      <c r="V30"/>
      <c r="W30"/>
      <c r="X30"/>
      <c r="Y30"/>
      <c r="Z30" s="31"/>
      <c r="AA30"/>
      <c r="AB30">
        <f t="shared" si="2"/>
        <v>0</v>
      </c>
    </row>
    <row r="31" spans="1:28" x14ac:dyDescent="0.25">
      <c r="A31">
        <v>203</v>
      </c>
      <c r="B31" t="s">
        <v>13</v>
      </c>
      <c r="C31" t="s">
        <v>67</v>
      </c>
      <c r="D31" t="s">
        <v>68</v>
      </c>
      <c r="E31" t="s">
        <v>70</v>
      </c>
      <c r="F31" t="s">
        <v>71</v>
      </c>
      <c r="G31"/>
      <c r="H31" s="31">
        <v>43552.646608796298</v>
      </c>
      <c r="I31" s="33">
        <f>_xlfn.ISOWEEKNUM(Tableau1[[#This Row],[Date]])</f>
        <v>13</v>
      </c>
      <c r="J31" t="s">
        <v>32</v>
      </c>
      <c r="K31"/>
      <c r="L31"/>
      <c r="M31"/>
      <c r="N31"/>
      <c r="O31"/>
      <c r="P31"/>
      <c r="Q31" t="s">
        <v>8</v>
      </c>
      <c r="R31" s="31">
        <v>43553.729444444441</v>
      </c>
      <c r="S31" s="32">
        <f>IF(Tableau1[[#This Row],[Date du rappel]]="","",Tableau1[[#This Row],[Date du rappel]]-Tableau1[[#This Row],[Date]])</f>
        <v>1.082835648143373</v>
      </c>
      <c r="T31"/>
      <c r="U31"/>
      <c r="V31"/>
      <c r="W31"/>
      <c r="X31"/>
      <c r="Y31"/>
      <c r="Z31" s="31"/>
      <c r="AA31"/>
      <c r="AB31">
        <f t="shared" ref="AB31" si="3">Y31*AA31</f>
        <v>0</v>
      </c>
    </row>
    <row r="32" spans="1:28" x14ac:dyDescent="0.25">
      <c r="A32">
        <v>102</v>
      </c>
      <c r="B32" t="s">
        <v>11</v>
      </c>
      <c r="C32" t="s">
        <v>66</v>
      </c>
      <c r="D32"/>
      <c r="E32"/>
      <c r="F32"/>
      <c r="G32"/>
      <c r="H32" s="31">
        <v>43556.496412037035</v>
      </c>
      <c r="I32" s="33">
        <f>_xlfn.ISOWEEKNUM(Tableau1[[#This Row],[Date]])</f>
        <v>14</v>
      </c>
      <c r="J32" t="s">
        <v>32</v>
      </c>
      <c r="K32"/>
      <c r="L32"/>
      <c r="M32"/>
      <c r="N32"/>
      <c r="O32"/>
      <c r="P32"/>
      <c r="Q32" t="s">
        <v>8</v>
      </c>
      <c r="R32" s="31">
        <v>43556.496458333335</v>
      </c>
      <c r="S32" s="32">
        <f>IF(Tableau1[[#This Row],[Date du rappel]]="","",Tableau1[[#This Row],[Date du rappel]]-Tableau1[[#This Row],[Date]])</f>
        <v>4.6296299842651933E-5</v>
      </c>
      <c r="T32"/>
      <c r="U32"/>
      <c r="V32"/>
      <c r="W32"/>
      <c r="X32"/>
      <c r="Y32"/>
      <c r="Z32" s="31"/>
      <c r="AA32"/>
      <c r="AB32">
        <f t="shared" ref="AB32" si="4">Y32*AA32</f>
        <v>0</v>
      </c>
    </row>
    <row r="33" spans="1:28" x14ac:dyDescent="0.25">
      <c r="A33">
        <v>99</v>
      </c>
      <c r="B33" t="s">
        <v>11</v>
      </c>
      <c r="C33" t="s">
        <v>54</v>
      </c>
      <c r="D33"/>
      <c r="E33" t="s">
        <v>69</v>
      </c>
      <c r="F33"/>
      <c r="G33"/>
      <c r="H33" s="31">
        <v>43553.712546296294</v>
      </c>
      <c r="I33" s="33">
        <f>_xlfn.ISOWEEKNUM(Tableau1[[#This Row],[Date]])</f>
        <v>13</v>
      </c>
      <c r="J33"/>
      <c r="K33"/>
      <c r="L33"/>
      <c r="M33"/>
      <c r="N33">
        <v>12</v>
      </c>
      <c r="O33"/>
      <c r="P33"/>
      <c r="Q33" t="s">
        <v>7</v>
      </c>
      <c r="R33" s="31">
        <v>43556.496516203704</v>
      </c>
      <c r="S33" s="32">
        <f>IF(Tableau1[[#This Row],[Date du rappel]]="","",Tableau1[[#This Row],[Date du rappel]]-Tableau1[[#This Row],[Date]])</f>
        <v>2.78396990741021</v>
      </c>
      <c r="T33"/>
      <c r="U33"/>
      <c r="V33"/>
      <c r="W33"/>
      <c r="X33"/>
      <c r="Y33"/>
      <c r="Z33" s="31"/>
      <c r="AA33"/>
      <c r="AB33">
        <f t="shared" ref="AB33" si="5">Y33*AA33</f>
        <v>0</v>
      </c>
    </row>
    <row r="34" spans="1:28" x14ac:dyDescent="0.25">
      <c r="A34">
        <v>21</v>
      </c>
      <c r="B34" t="s">
        <v>12</v>
      </c>
      <c r="C34" t="s">
        <v>53</v>
      </c>
      <c r="D34"/>
      <c r="E34"/>
      <c r="F34"/>
      <c r="G34"/>
      <c r="H34" s="31">
        <v>43552.647037037037</v>
      </c>
      <c r="I34" s="33">
        <f>_xlfn.ISOWEEKNUM(Tableau1[[#This Row],[Date]])</f>
        <v>13</v>
      </c>
      <c r="J34" t="s">
        <v>16</v>
      </c>
      <c r="K34" t="s">
        <v>59</v>
      </c>
      <c r="L34">
        <v>50000</v>
      </c>
      <c r="M34"/>
      <c r="N34"/>
      <c r="O34">
        <v>51151</v>
      </c>
      <c r="P34"/>
      <c r="Q34" t="s">
        <v>7</v>
      </c>
      <c r="R34" s="31">
        <v>43553.732997685183</v>
      </c>
      <c r="S34" s="32">
        <f>IF(Tableau1[[#This Row],[Date du rappel]]="","",Tableau1[[#This Row],[Date du rappel]]-Tableau1[[#This Row],[Date]])</f>
        <v>1.0859606481462833</v>
      </c>
      <c r="T34" t="s">
        <v>60</v>
      </c>
      <c r="U34">
        <v>15898</v>
      </c>
      <c r="V34">
        <v>6</v>
      </c>
      <c r="W34">
        <v>5</v>
      </c>
      <c r="X34">
        <v>8</v>
      </c>
      <c r="Y34">
        <v>15000</v>
      </c>
      <c r="Z34" s="31"/>
      <c r="AA34">
        <v>0.16</v>
      </c>
      <c r="AB34">
        <f t="shared" ref="AB34" si="6">Y34*AA34</f>
        <v>2400</v>
      </c>
    </row>
    <row r="35" spans="1:28" x14ac:dyDescent="0.25">
      <c r="A35">
        <v>58</v>
      </c>
      <c r="B35" t="s">
        <v>13</v>
      </c>
      <c r="C35" t="s">
        <v>52</v>
      </c>
      <c r="D35"/>
      <c r="E35"/>
      <c r="F35"/>
      <c r="G35"/>
      <c r="H35" s="31">
        <v>43552.647106481483</v>
      </c>
      <c r="I35" s="33">
        <f>_xlfn.ISOWEEKNUM(Tableau1[[#This Row],[Date]])</f>
        <v>13</v>
      </c>
      <c r="J35" t="s">
        <v>16</v>
      </c>
      <c r="K35"/>
      <c r="L35"/>
      <c r="M35"/>
      <c r="N35"/>
      <c r="O35">
        <v>5151</v>
      </c>
      <c r="P35"/>
      <c r="Q35" t="s">
        <v>8</v>
      </c>
      <c r="R35" s="31">
        <v>43556.36005787037</v>
      </c>
      <c r="S35" s="32">
        <f>IF(Tableau1[[#This Row],[Date du rappel]]="","",Tableau1[[#This Row],[Date du rappel]]-Tableau1[[#This Row],[Date]])</f>
        <v>3.7129513888867223</v>
      </c>
      <c r="T35"/>
      <c r="U35"/>
      <c r="V35"/>
      <c r="W35"/>
      <c r="X35"/>
      <c r="Y35"/>
      <c r="Z35" s="31"/>
      <c r="AA35"/>
      <c r="AB35">
        <f t="shared" ref="AB35" si="7">Y35*AA35</f>
        <v>0</v>
      </c>
    </row>
    <row r="36" spans="1:28" x14ac:dyDescent="0.25">
      <c r="A36">
        <v>88</v>
      </c>
      <c r="B36" t="s">
        <v>11</v>
      </c>
      <c r="C36" t="s">
        <v>51</v>
      </c>
      <c r="D36"/>
      <c r="E36"/>
      <c r="F36"/>
      <c r="G36"/>
      <c r="H36" s="31">
        <v>43552.647291666668</v>
      </c>
      <c r="I36" s="33">
        <f>_xlfn.ISOWEEKNUM(Tableau1[[#This Row],[Date]])</f>
        <v>13</v>
      </c>
      <c r="J36" t="s">
        <v>104</v>
      </c>
      <c r="K36"/>
      <c r="L36"/>
      <c r="M36">
        <v>5151</v>
      </c>
      <c r="N36"/>
      <c r="O36"/>
      <c r="P36"/>
      <c r="Q36" t="s">
        <v>7</v>
      </c>
      <c r="R36" s="31">
        <v>43553.710486111115</v>
      </c>
      <c r="S36" s="32">
        <f>IF(Tableau1[[#This Row],[Date du rappel]]="","",Tableau1[[#This Row],[Date du rappel]]-Tableau1[[#This Row],[Date]])</f>
        <v>1.0631944444467081</v>
      </c>
      <c r="T36" t="s">
        <v>61</v>
      </c>
      <c r="U36">
        <v>48894</v>
      </c>
      <c r="V36">
        <v>4</v>
      </c>
      <c r="W36">
        <v>6</v>
      </c>
      <c r="X36">
        <v>4</v>
      </c>
      <c r="Y36">
        <v>45000</v>
      </c>
      <c r="Z36" s="31"/>
      <c r="AA36">
        <v>0.12</v>
      </c>
      <c r="AB36">
        <f t="shared" ref="AB36" si="8">Y36*AA36</f>
        <v>5400</v>
      </c>
    </row>
    <row r="37" spans="1:28" x14ac:dyDescent="0.25">
      <c r="A37">
        <v>77</v>
      </c>
      <c r="B37" t="s">
        <v>11</v>
      </c>
      <c r="C37" t="s">
        <v>50</v>
      </c>
      <c r="D37" t="s">
        <v>55</v>
      </c>
      <c r="E37" t="s">
        <v>56</v>
      </c>
      <c r="F37"/>
      <c r="G37"/>
      <c r="H37" s="31">
        <v>43552.647187499999</v>
      </c>
      <c r="I37" s="33">
        <f>_xlfn.ISOWEEKNUM(Tableau1[[#This Row],[Date]])</f>
        <v>13</v>
      </c>
      <c r="J37" t="s">
        <v>33</v>
      </c>
      <c r="K37"/>
      <c r="L37"/>
      <c r="M37"/>
      <c r="N37"/>
      <c r="O37">
        <v>648</v>
      </c>
      <c r="P37"/>
      <c r="Q37" t="s">
        <v>7</v>
      </c>
      <c r="R37" s="31">
        <v>43556.360092592593</v>
      </c>
      <c r="S37" s="32">
        <f>IF(Tableau1[[#This Row],[Date du rappel]]="","",Tableau1[[#This Row],[Date du rappel]]-Tableau1[[#This Row],[Date]])</f>
        <v>3.7129050925941556</v>
      </c>
      <c r="T37"/>
      <c r="U37"/>
      <c r="V37"/>
      <c r="W37"/>
      <c r="X37"/>
      <c r="Y37"/>
      <c r="Z37" s="31"/>
      <c r="AA37"/>
      <c r="AB37">
        <f t="shared" ref="AB37" si="9">Y37*AA37</f>
        <v>0</v>
      </c>
    </row>
    <row r="38" spans="1:28" x14ac:dyDescent="0.25">
      <c r="A38">
        <v>84</v>
      </c>
      <c r="B38" t="s">
        <v>11</v>
      </c>
      <c r="C38" t="s">
        <v>49</v>
      </c>
      <c r="D38"/>
      <c r="E38"/>
      <c r="F38"/>
      <c r="G38"/>
      <c r="H38" s="31">
        <v>43552.647152777776</v>
      </c>
      <c r="I38" s="33">
        <f>_xlfn.ISOWEEKNUM(Tableau1[[#This Row],[Date]])</f>
        <v>13</v>
      </c>
      <c r="J38" t="s">
        <v>32</v>
      </c>
      <c r="K38"/>
      <c r="L38"/>
      <c r="M38"/>
      <c r="N38">
        <v>15</v>
      </c>
      <c r="O38"/>
      <c r="P38"/>
      <c r="Q38" t="s">
        <v>8</v>
      </c>
      <c r="R38" s="31">
        <v>43553.710532407407</v>
      </c>
      <c r="S38" s="32">
        <f>IF(Tableau1[[#This Row],[Date du rappel]]="","",Tableau1[[#This Row],[Date du rappel]]-Tableau1[[#This Row],[Date]])</f>
        <v>1.0633796296315268</v>
      </c>
      <c r="T38"/>
      <c r="U38"/>
      <c r="V38"/>
      <c r="W38"/>
      <c r="X38"/>
      <c r="Y38"/>
      <c r="Z38" s="31"/>
      <c r="AA38"/>
      <c r="AB38">
        <f t="shared" ref="AB38" si="10">Y38*AA38</f>
        <v>0</v>
      </c>
    </row>
    <row r="39" spans="1:28" x14ac:dyDescent="0.25">
      <c r="A39">
        <v>94</v>
      </c>
      <c r="B39" t="s">
        <v>11</v>
      </c>
      <c r="C39" t="s">
        <v>48</v>
      </c>
      <c r="D39"/>
      <c r="E39"/>
      <c r="F39"/>
      <c r="G39"/>
      <c r="H39" s="31">
        <v>43552.647129629629</v>
      </c>
      <c r="I39" s="33">
        <f>_xlfn.ISOWEEKNUM(Tableau1[[#This Row],[Date]])</f>
        <v>13</v>
      </c>
      <c r="J39" t="s">
        <v>33</v>
      </c>
      <c r="K39"/>
      <c r="L39"/>
      <c r="M39"/>
      <c r="N39"/>
      <c r="O39"/>
      <c r="P39"/>
      <c r="Q39" t="s">
        <v>8</v>
      </c>
      <c r="R39" s="31">
        <v>43556.359803240739</v>
      </c>
      <c r="S39" s="32">
        <f>IF(Tableau1[[#This Row],[Date du rappel]]="","",Tableau1[[#This Row],[Date du rappel]]-Tableau1[[#This Row],[Date]])</f>
        <v>3.7126736111094942</v>
      </c>
      <c r="T39" t="s">
        <v>62</v>
      </c>
      <c r="U39">
        <v>684</v>
      </c>
      <c r="V39">
        <v>12</v>
      </c>
      <c r="W39">
        <v>10</v>
      </c>
      <c r="X39">
        <v>12</v>
      </c>
      <c r="Y39">
        <v>600</v>
      </c>
      <c r="Z39" s="31"/>
      <c r="AA39">
        <v>0.11</v>
      </c>
      <c r="AB39">
        <f t="shared" ref="AB39" si="11">Y39*AA39</f>
        <v>66</v>
      </c>
    </row>
    <row r="40" spans="1:28" x14ac:dyDescent="0.25">
      <c r="A40">
        <v>25</v>
      </c>
      <c r="B40" t="s">
        <v>11</v>
      </c>
      <c r="C40" t="s">
        <v>47</v>
      </c>
      <c r="D40"/>
      <c r="E40"/>
      <c r="F40"/>
      <c r="G40"/>
      <c r="H40" s="31"/>
      <c r="I40" s="33">
        <f>_xlfn.ISOWEEKNUM(Tableau1[[#This Row],[Date]])</f>
        <v>52</v>
      </c>
      <c r="J40" t="s">
        <v>33</v>
      </c>
      <c r="K40"/>
      <c r="L40">
        <v>75885</v>
      </c>
      <c r="M40"/>
      <c r="N40"/>
      <c r="O40">
        <v>98466</v>
      </c>
      <c r="P40"/>
      <c r="Q40"/>
      <c r="R40" s="31"/>
      <c r="S40" s="32" t="str">
        <f>IF(Tableau1[[#This Row],[Date du rappel]]="","",Tableau1[[#This Row],[Date du rappel]]-Tableau1[[#This Row],[Date]])</f>
        <v/>
      </c>
      <c r="T40"/>
      <c r="U40"/>
      <c r="V40"/>
      <c r="W40"/>
      <c r="X40"/>
      <c r="Y40"/>
      <c r="Z40" s="31"/>
      <c r="AA40"/>
      <c r="AB40">
        <f t="shared" ref="AB40" si="12">Y40*AA40</f>
        <v>0</v>
      </c>
    </row>
    <row r="41" spans="1:28" x14ac:dyDescent="0.25">
      <c r="A41">
        <v>68</v>
      </c>
      <c r="B41" t="s">
        <v>12</v>
      </c>
      <c r="C41" t="s">
        <v>46</v>
      </c>
      <c r="D41"/>
      <c r="E41"/>
      <c r="F41"/>
      <c r="G41"/>
      <c r="H41" s="31"/>
      <c r="I41" s="33">
        <f>_xlfn.ISOWEEKNUM(Tableau1[[#This Row],[Date]])</f>
        <v>52</v>
      </c>
      <c r="J41" t="s">
        <v>104</v>
      </c>
      <c r="K41"/>
      <c r="L41"/>
      <c r="M41"/>
      <c r="N41"/>
      <c r="O41"/>
      <c r="P41"/>
      <c r="Q41"/>
      <c r="R41" s="31"/>
      <c r="S41" s="32" t="str">
        <f>IF(Tableau1[[#This Row],[Date du rappel]]="","",Tableau1[[#This Row],[Date du rappel]]-Tableau1[[#This Row],[Date]])</f>
        <v/>
      </c>
      <c r="T41"/>
      <c r="U41"/>
      <c r="V41"/>
      <c r="W41"/>
      <c r="X41"/>
      <c r="Y41"/>
      <c r="Z41" s="31"/>
      <c r="AA41"/>
      <c r="AB41">
        <f t="shared" ref="AB41" si="13">Y41*AA41</f>
        <v>0</v>
      </c>
    </row>
    <row r="42" spans="1:28" x14ac:dyDescent="0.25">
      <c r="A42">
        <v>74</v>
      </c>
      <c r="B42" t="s">
        <v>13</v>
      </c>
      <c r="C42" t="s">
        <v>45</v>
      </c>
      <c r="D42"/>
      <c r="E42"/>
      <c r="F42"/>
      <c r="G42" t="s">
        <v>58</v>
      </c>
      <c r="H42" s="31"/>
      <c r="I42" s="33">
        <f>_xlfn.ISOWEEKNUM(Tableau1[[#This Row],[Date]])</f>
        <v>52</v>
      </c>
      <c r="J42"/>
      <c r="K42"/>
      <c r="L42"/>
      <c r="M42"/>
      <c r="N42">
        <v>60</v>
      </c>
      <c r="O42"/>
      <c r="P42"/>
      <c r="Q42"/>
      <c r="R42" s="31"/>
      <c r="S42" s="32" t="str">
        <f>IF(Tableau1[[#This Row],[Date du rappel]]="","",Tableau1[[#This Row],[Date du rappel]]-Tableau1[[#This Row],[Date]])</f>
        <v/>
      </c>
      <c r="T42" t="s">
        <v>63</v>
      </c>
      <c r="U42">
        <v>8189818</v>
      </c>
      <c r="V42">
        <v>15</v>
      </c>
      <c r="W42">
        <v>12</v>
      </c>
      <c r="X42">
        <v>16</v>
      </c>
      <c r="Y42">
        <v>8000000</v>
      </c>
      <c r="Z42" s="31"/>
      <c r="AA42">
        <v>0.13</v>
      </c>
      <c r="AB42">
        <f t="shared" ref="AB42" si="14">Y42*AA42</f>
        <v>1040000</v>
      </c>
    </row>
    <row r="43" spans="1:28" x14ac:dyDescent="0.25">
      <c r="A43">
        <v>98</v>
      </c>
      <c r="B43" t="s">
        <v>11</v>
      </c>
      <c r="C43" t="s">
        <v>44</v>
      </c>
      <c r="D43"/>
      <c r="E43"/>
      <c r="F43"/>
      <c r="G43"/>
      <c r="H43" s="31">
        <v>43556.359386574077</v>
      </c>
      <c r="I43" s="33">
        <f>_xlfn.ISOWEEKNUM(Tableau1[[#This Row],[Date]])</f>
        <v>14</v>
      </c>
      <c r="J43" t="s">
        <v>16</v>
      </c>
      <c r="K43"/>
      <c r="L43">
        <v>5151</v>
      </c>
      <c r="M43"/>
      <c r="N43"/>
      <c r="O43"/>
      <c r="P43"/>
      <c r="Q43" t="s">
        <v>8</v>
      </c>
      <c r="R43" s="31">
        <v>43556.360231481478</v>
      </c>
      <c r="S43" s="32">
        <f>IF(Tableau1[[#This Row],[Date du rappel]]="","",Tableau1[[#This Row],[Date du rappel]]-Tableau1[[#This Row],[Date]])</f>
        <v>8.4490740118781105E-4</v>
      </c>
      <c r="T43"/>
      <c r="U43"/>
      <c r="V43"/>
      <c r="W43"/>
      <c r="X43"/>
      <c r="Y43"/>
      <c r="Z43" s="31"/>
      <c r="AA43"/>
      <c r="AB43">
        <f t="shared" ref="AB43" si="15">Y43*AA43</f>
        <v>0</v>
      </c>
    </row>
    <row r="44" spans="1:28" x14ac:dyDescent="0.25">
      <c r="A44">
        <v>31</v>
      </c>
      <c r="B44" t="s">
        <v>11</v>
      </c>
      <c r="C44" t="s">
        <v>43</v>
      </c>
      <c r="D44"/>
      <c r="E44"/>
      <c r="F44"/>
      <c r="G44"/>
      <c r="H44" s="31"/>
      <c r="I44" s="33">
        <f>_xlfn.ISOWEEKNUM(Tableau1[[#This Row],[Date]])</f>
        <v>52</v>
      </c>
      <c r="J44" t="s">
        <v>16</v>
      </c>
      <c r="K44"/>
      <c r="L44"/>
      <c r="M44"/>
      <c r="N44"/>
      <c r="O44"/>
      <c r="P44"/>
      <c r="Q44"/>
      <c r="R44" s="31"/>
      <c r="S44" s="32" t="str">
        <f>IF(Tableau1[[#This Row],[Date du rappel]]="","",Tableau1[[#This Row],[Date du rappel]]-Tableau1[[#This Row],[Date]])</f>
        <v/>
      </c>
      <c r="T44"/>
      <c r="U44"/>
      <c r="V44"/>
      <c r="W44"/>
      <c r="X44"/>
      <c r="Y44"/>
      <c r="Z44" s="31"/>
      <c r="AA44"/>
      <c r="AB44">
        <f t="shared" ref="AB44:AB50" si="16">Y44*AA44</f>
        <v>0</v>
      </c>
    </row>
    <row r="45" spans="1:28" x14ac:dyDescent="0.25">
      <c r="A45">
        <v>32</v>
      </c>
      <c r="B45" t="s">
        <v>11</v>
      </c>
      <c r="C45" t="s">
        <v>42</v>
      </c>
      <c r="D45"/>
      <c r="E45" t="s">
        <v>56</v>
      </c>
      <c r="F45"/>
      <c r="G45"/>
      <c r="H45" s="31"/>
      <c r="I45" s="33">
        <f>_xlfn.ISOWEEKNUM(Tableau1[[#This Row],[Date]])</f>
        <v>52</v>
      </c>
      <c r="J45" t="s">
        <v>16</v>
      </c>
      <c r="K45"/>
      <c r="L45"/>
      <c r="M45"/>
      <c r="N45"/>
      <c r="O45">
        <v>89499</v>
      </c>
      <c r="P45"/>
      <c r="Q45"/>
      <c r="R45" s="31"/>
      <c r="S45" s="32" t="str">
        <f>IF(Tableau1[[#This Row],[Date du rappel]]="","",Tableau1[[#This Row],[Date du rappel]]-Tableau1[[#This Row],[Date]])</f>
        <v/>
      </c>
      <c r="T45" t="s">
        <v>64</v>
      </c>
      <c r="U45">
        <v>9843</v>
      </c>
      <c r="V45">
        <v>3</v>
      </c>
      <c r="W45">
        <v>2</v>
      </c>
      <c r="X45">
        <v>8</v>
      </c>
      <c r="Y45">
        <v>9500</v>
      </c>
      <c r="Z45" s="31"/>
      <c r="AA45">
        <v>0.14000000000000001</v>
      </c>
      <c r="AB45">
        <f t="shared" si="16"/>
        <v>1330.0000000000002</v>
      </c>
    </row>
    <row r="46" spans="1:28" x14ac:dyDescent="0.25">
      <c r="A46">
        <v>33</v>
      </c>
      <c r="B46" t="s">
        <v>13</v>
      </c>
      <c r="C46" t="s">
        <v>37</v>
      </c>
      <c r="D46" t="s">
        <v>57</v>
      </c>
      <c r="E46"/>
      <c r="F46"/>
      <c r="G46"/>
      <c r="H46" s="31"/>
      <c r="I46" s="33">
        <f>_xlfn.ISOWEEKNUM(Tableau1[[#This Row],[Date]])</f>
        <v>52</v>
      </c>
      <c r="J46" t="s">
        <v>31</v>
      </c>
      <c r="K46"/>
      <c r="L46"/>
      <c r="M46">
        <v>151</v>
      </c>
      <c r="N46">
        <v>20</v>
      </c>
      <c r="O46"/>
      <c r="P46"/>
      <c r="Q46"/>
      <c r="R46" s="31"/>
      <c r="S46" s="32" t="str">
        <f>IF(Tableau1[[#This Row],[Date du rappel]]="","",Tableau1[[#This Row],[Date du rappel]]-Tableau1[[#This Row],[Date]])</f>
        <v/>
      </c>
      <c r="T46"/>
      <c r="U46"/>
      <c r="V46"/>
      <c r="W46"/>
      <c r="X46"/>
      <c r="Y46"/>
      <c r="Z46" s="31"/>
      <c r="AA46"/>
      <c r="AB46">
        <f t="shared" si="16"/>
        <v>0</v>
      </c>
    </row>
    <row r="47" spans="1:28" x14ac:dyDescent="0.25">
      <c r="A47">
        <v>36</v>
      </c>
      <c r="B47" t="s">
        <v>11</v>
      </c>
      <c r="C47" t="s">
        <v>41</v>
      </c>
      <c r="D47"/>
      <c r="E47"/>
      <c r="F47"/>
      <c r="G47"/>
      <c r="H47" s="31"/>
      <c r="I47" s="33">
        <f>_xlfn.ISOWEEKNUM(Tableau1[[#This Row],[Date]])</f>
        <v>52</v>
      </c>
      <c r="J47" t="s">
        <v>17</v>
      </c>
      <c r="K47"/>
      <c r="L47"/>
      <c r="M47"/>
      <c r="N47"/>
      <c r="O47"/>
      <c r="P47"/>
      <c r="Q47"/>
      <c r="R47" s="31"/>
      <c r="S47" s="32" t="str">
        <f>IF(Tableau1[[#This Row],[Date du rappel]]="","",Tableau1[[#This Row],[Date du rappel]]-Tableau1[[#This Row],[Date]])</f>
        <v/>
      </c>
      <c r="T47"/>
      <c r="U47"/>
      <c r="V47"/>
      <c r="W47"/>
      <c r="X47"/>
      <c r="Y47"/>
      <c r="Z47" s="31"/>
      <c r="AA47"/>
      <c r="AB47">
        <f t="shared" si="16"/>
        <v>0</v>
      </c>
    </row>
    <row r="48" spans="1:28" x14ac:dyDescent="0.25">
      <c r="A48">
        <v>59</v>
      </c>
      <c r="B48" t="s">
        <v>12</v>
      </c>
      <c r="C48" t="s">
        <v>40</v>
      </c>
      <c r="D48"/>
      <c r="E48"/>
      <c r="F48"/>
      <c r="G48"/>
      <c r="H48" s="31">
        <v>43553.734305555554</v>
      </c>
      <c r="I48" s="33">
        <f>_xlfn.ISOWEEKNUM(Tableau1[[#This Row],[Date]])</f>
        <v>13</v>
      </c>
      <c r="J48" t="s">
        <v>32</v>
      </c>
      <c r="K48"/>
      <c r="L48"/>
      <c r="M48"/>
      <c r="N48">
        <v>14</v>
      </c>
      <c r="O48"/>
      <c r="P48"/>
      <c r="Q48" t="s">
        <v>8</v>
      </c>
      <c r="R48" s="31">
        <v>43556.360266203701</v>
      </c>
      <c r="S48" s="32">
        <f>IF(Tableau1[[#This Row],[Date du rappel]]="","",Tableau1[[#This Row],[Date du rappel]]-Tableau1[[#This Row],[Date]])</f>
        <v>2.6259606481471565</v>
      </c>
      <c r="T48" t="s">
        <v>65</v>
      </c>
      <c r="U48">
        <v>484</v>
      </c>
      <c r="V48">
        <v>6</v>
      </c>
      <c r="W48">
        <v>3</v>
      </c>
      <c r="X48">
        <v>4</v>
      </c>
      <c r="Y48">
        <v>480</v>
      </c>
      <c r="Z48" s="31"/>
      <c r="AA48">
        <v>0.15</v>
      </c>
      <c r="AB48">
        <f t="shared" si="16"/>
        <v>72</v>
      </c>
    </row>
    <row r="49" spans="1:28" x14ac:dyDescent="0.25">
      <c r="A49">
        <v>95</v>
      </c>
      <c r="B49" t="s">
        <v>12</v>
      </c>
      <c r="C49" t="s">
        <v>39</v>
      </c>
      <c r="D49"/>
      <c r="E49"/>
      <c r="F49"/>
      <c r="G49"/>
      <c r="H49" s="31"/>
      <c r="I49" s="33">
        <f>_xlfn.ISOWEEKNUM(Tableau1[[#This Row],[Date]])</f>
        <v>52</v>
      </c>
      <c r="J49" t="s">
        <v>104</v>
      </c>
      <c r="K49"/>
      <c r="L49"/>
      <c r="M49"/>
      <c r="N49"/>
      <c r="O49"/>
      <c r="P49"/>
      <c r="Q49"/>
      <c r="R49" s="31"/>
      <c r="S49" s="32" t="str">
        <f>IF(Tableau1[[#This Row],[Date du rappel]]="","",Tableau1[[#This Row],[Date du rappel]]-Tableau1[[#This Row],[Date]])</f>
        <v/>
      </c>
      <c r="T49"/>
      <c r="U49"/>
      <c r="V49"/>
      <c r="W49"/>
      <c r="X49"/>
      <c r="Y49"/>
      <c r="Z49" s="31"/>
      <c r="AA49"/>
      <c r="AB49">
        <f t="shared" si="16"/>
        <v>0</v>
      </c>
    </row>
    <row r="50" spans="1:28" x14ac:dyDescent="0.25">
      <c r="A50">
        <v>2</v>
      </c>
      <c r="B50" t="s">
        <v>11</v>
      </c>
      <c r="C50" t="s">
        <v>38</v>
      </c>
      <c r="D50"/>
      <c r="E50"/>
      <c r="F50"/>
      <c r="G50"/>
      <c r="H50" s="31"/>
      <c r="I50" s="33">
        <f>_xlfn.ISOWEEKNUM(Tableau1[[#This Row],[Date]])</f>
        <v>52</v>
      </c>
      <c r="J50" t="s">
        <v>31</v>
      </c>
      <c r="K50"/>
      <c r="L50"/>
      <c r="M50"/>
      <c r="N50">
        <v>10</v>
      </c>
      <c r="O50"/>
      <c r="P50"/>
      <c r="Q50"/>
      <c r="R50" s="31"/>
      <c r="S50" s="32" t="str">
        <f>IF(Tableau1[[#This Row],[Date du rappel]]="","",Tableau1[[#This Row],[Date du rappel]]-Tableau1[[#This Row],[Date]])</f>
        <v/>
      </c>
      <c r="T50"/>
      <c r="U50"/>
      <c r="V50"/>
      <c r="W50"/>
      <c r="X50"/>
      <c r="Y50"/>
      <c r="Z50" s="31"/>
      <c r="AA50"/>
      <c r="AB50">
        <f t="shared" si="16"/>
        <v>0</v>
      </c>
    </row>
  </sheetData>
  <mergeCells count="2">
    <mergeCell ref="I1:J1"/>
    <mergeCell ref="I7:J7"/>
  </mergeCells>
  <dataValidations count="3">
    <dataValidation type="list" showInputMessage="1" showErrorMessage="1" errorTitle="Erreur" sqref="B14:B50" xr:uid="{3638B32F-AB58-4F7C-A620-319C1EC7A673}">
      <formula1>$C$2:$C$5</formula1>
    </dataValidation>
    <dataValidation type="list" showInputMessage="1" showErrorMessage="1" errorTitle="Erreur" sqref="J14:J50" xr:uid="{ED16E3E0-1AEF-4516-9C0C-B2826EB5E23C}">
      <formula1>$F$2:$F$9</formula1>
    </dataValidation>
    <dataValidation type="list" allowBlank="1" showInputMessage="1" showErrorMessage="1" errorTitle="Erreur" sqref="Q14:Q50" xr:uid="{57C3DDDE-5777-44A1-9DC2-B3D2DD9625AC}">
      <formula1>$I$8:$I$9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Nouveau_Contact">
                <anchor moveWithCells="1" sizeWithCells="1">
                  <from>
                    <xdr:col>0</xdr:col>
                    <xdr:colOff>85725</xdr:colOff>
                    <xdr:row>8</xdr:row>
                    <xdr:rowOff>142875</xdr:rowOff>
                  </from>
                  <to>
                    <xdr:col>1</xdr:col>
                    <xdr:colOff>600075</xdr:colOff>
                    <xdr:row>10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A42FE-7C3E-4A5E-BDD2-75E5CEE87187}">
  <sheetPr codeName="Feuil2"/>
  <dimension ref="B2:J92"/>
  <sheetViews>
    <sheetView tabSelected="1" workbookViewId="0">
      <selection activeCell="G14" sqref="G14"/>
    </sheetView>
  </sheetViews>
  <sheetFormatPr defaultColWidth="11.42578125" defaultRowHeight="15" x14ac:dyDescent="0.25"/>
  <cols>
    <col min="1" max="1" width="11.42578125" style="1"/>
    <col min="2" max="2" width="20.5703125" style="1" bestFit="1" customWidth="1"/>
    <col min="3" max="3" width="11.42578125" style="1"/>
    <col min="4" max="4" width="14.85546875" style="1" bestFit="1" customWidth="1"/>
    <col min="5" max="5" width="15.85546875" style="1" bestFit="1" customWidth="1"/>
    <col min="6" max="8" width="11" style="1" bestFit="1" customWidth="1"/>
    <col min="9" max="10" width="11.28515625" style="1" bestFit="1" customWidth="1"/>
    <col min="11" max="16384" width="11.42578125" style="1"/>
  </cols>
  <sheetData>
    <row r="2" spans="2:10" x14ac:dyDescent="0.25">
      <c r="B2"/>
      <c r="C2"/>
      <c r="D2"/>
      <c r="E2"/>
      <c r="F2" s="34" t="s">
        <v>107</v>
      </c>
      <c r="G2"/>
      <c r="H2"/>
      <c r="I2"/>
      <c r="J2"/>
    </row>
    <row r="3" spans="2:10" x14ac:dyDescent="0.25">
      <c r="B3" s="34" t="s">
        <v>36</v>
      </c>
      <c r="C3" s="34" t="s">
        <v>10</v>
      </c>
      <c r="D3" s="34" t="s">
        <v>0</v>
      </c>
      <c r="E3" s="34" t="s">
        <v>22</v>
      </c>
      <c r="F3" s="33">
        <v>13</v>
      </c>
      <c r="G3" s="33">
        <v>14</v>
      </c>
      <c r="H3" s="33">
        <v>52</v>
      </c>
      <c r="I3" s="33" t="s">
        <v>109</v>
      </c>
      <c r="J3"/>
    </row>
    <row r="4" spans="2:10" x14ac:dyDescent="0.25">
      <c r="B4">
        <v>2</v>
      </c>
      <c r="C4" t="s">
        <v>11</v>
      </c>
      <c r="D4" t="s">
        <v>38</v>
      </c>
      <c r="E4" t="s">
        <v>108</v>
      </c>
      <c r="F4"/>
      <c r="G4"/>
      <c r="H4"/>
      <c r="I4"/>
      <c r="J4"/>
    </row>
    <row r="5" spans="2:10" x14ac:dyDescent="0.25">
      <c r="B5">
        <v>21</v>
      </c>
      <c r="C5" t="s">
        <v>12</v>
      </c>
      <c r="D5" t="s">
        <v>53</v>
      </c>
      <c r="E5" s="35">
        <v>43552.647037037037</v>
      </c>
      <c r="F5"/>
      <c r="G5"/>
      <c r="H5"/>
      <c r="I5"/>
      <c r="J5"/>
    </row>
    <row r="6" spans="2:10" x14ac:dyDescent="0.25">
      <c r="B6">
        <v>25</v>
      </c>
      <c r="C6" t="s">
        <v>11</v>
      </c>
      <c r="D6" t="s">
        <v>47</v>
      </c>
      <c r="E6" t="s">
        <v>108</v>
      </c>
      <c r="F6"/>
      <c r="G6"/>
      <c r="H6"/>
      <c r="I6"/>
      <c r="J6"/>
    </row>
    <row r="7" spans="2:10" x14ac:dyDescent="0.25">
      <c r="B7">
        <v>31</v>
      </c>
      <c r="C7" t="s">
        <v>11</v>
      </c>
      <c r="D7" t="s">
        <v>43</v>
      </c>
      <c r="E7" t="s">
        <v>108</v>
      </c>
      <c r="F7"/>
      <c r="G7"/>
      <c r="H7"/>
      <c r="I7"/>
      <c r="J7"/>
    </row>
    <row r="8" spans="2:10" x14ac:dyDescent="0.25">
      <c r="B8">
        <v>32</v>
      </c>
      <c r="C8" t="s">
        <v>11</v>
      </c>
      <c r="D8" t="s">
        <v>42</v>
      </c>
      <c r="E8" t="s">
        <v>108</v>
      </c>
      <c r="F8"/>
      <c r="G8"/>
      <c r="H8"/>
      <c r="I8"/>
      <c r="J8"/>
    </row>
    <row r="9" spans="2:10" x14ac:dyDescent="0.25">
      <c r="B9">
        <v>33</v>
      </c>
      <c r="C9" t="s">
        <v>13</v>
      </c>
      <c r="D9" t="s">
        <v>37</v>
      </c>
      <c r="E9" t="s">
        <v>108</v>
      </c>
      <c r="F9"/>
      <c r="G9"/>
      <c r="H9"/>
      <c r="I9"/>
      <c r="J9"/>
    </row>
    <row r="10" spans="2:10" x14ac:dyDescent="0.25">
      <c r="B10">
        <v>36</v>
      </c>
      <c r="C10" t="s">
        <v>11</v>
      </c>
      <c r="D10" t="s">
        <v>41</v>
      </c>
      <c r="E10" t="s">
        <v>108</v>
      </c>
      <c r="F10"/>
      <c r="G10"/>
      <c r="H10"/>
      <c r="I10"/>
      <c r="J10"/>
    </row>
    <row r="11" spans="2:10" x14ac:dyDescent="0.25">
      <c r="B11">
        <v>58</v>
      </c>
      <c r="C11" t="s">
        <v>13</v>
      </c>
      <c r="D11" t="s">
        <v>52</v>
      </c>
      <c r="E11" s="35">
        <v>43552.647106481483</v>
      </c>
      <c r="F11"/>
      <c r="G11"/>
      <c r="H11"/>
      <c r="I11"/>
      <c r="J11"/>
    </row>
    <row r="12" spans="2:10" x14ac:dyDescent="0.25">
      <c r="B12">
        <v>59</v>
      </c>
      <c r="C12" t="s">
        <v>12</v>
      </c>
      <c r="D12" t="s">
        <v>40</v>
      </c>
      <c r="E12" s="35">
        <v>43553.734305555554</v>
      </c>
      <c r="F12"/>
      <c r="G12"/>
      <c r="H12"/>
      <c r="I12"/>
      <c r="J12"/>
    </row>
    <row r="13" spans="2:10" x14ac:dyDescent="0.25">
      <c r="B13">
        <v>64</v>
      </c>
      <c r="C13" t="s">
        <v>11</v>
      </c>
      <c r="D13" t="s">
        <v>108</v>
      </c>
      <c r="E13" s="35">
        <v>43552.669652777775</v>
      </c>
      <c r="F13"/>
      <c r="G13"/>
      <c r="H13"/>
      <c r="I13"/>
      <c r="J13"/>
    </row>
    <row r="14" spans="2:10" x14ac:dyDescent="0.25">
      <c r="B14">
        <v>65</v>
      </c>
      <c r="C14" t="s">
        <v>13</v>
      </c>
      <c r="D14" t="s">
        <v>72</v>
      </c>
      <c r="E14" s="35">
        <v>43552.669710648152</v>
      </c>
      <c r="F14"/>
      <c r="G14"/>
      <c r="H14"/>
      <c r="I14"/>
      <c r="J14"/>
    </row>
    <row r="15" spans="2:10" x14ac:dyDescent="0.25">
      <c r="B15">
        <v>68</v>
      </c>
      <c r="C15" t="s">
        <v>12</v>
      </c>
      <c r="D15" t="s">
        <v>46</v>
      </c>
      <c r="E15" t="s">
        <v>108</v>
      </c>
      <c r="F15"/>
      <c r="G15"/>
      <c r="H15"/>
      <c r="I15"/>
      <c r="J15"/>
    </row>
    <row r="16" spans="2:10" x14ac:dyDescent="0.25">
      <c r="B16">
        <v>74</v>
      </c>
      <c r="C16" t="s">
        <v>13</v>
      </c>
      <c r="D16" t="s">
        <v>45</v>
      </c>
      <c r="E16" t="s">
        <v>108</v>
      </c>
      <c r="F16"/>
      <c r="G16"/>
      <c r="H16"/>
      <c r="I16"/>
      <c r="J16"/>
    </row>
    <row r="17" spans="2:10" x14ac:dyDescent="0.25">
      <c r="B17">
        <v>77</v>
      </c>
      <c r="C17" t="s">
        <v>11</v>
      </c>
      <c r="D17" t="s">
        <v>50</v>
      </c>
      <c r="E17" s="35">
        <v>43552.647187499999</v>
      </c>
      <c r="F17"/>
      <c r="G17"/>
      <c r="H17"/>
      <c r="I17"/>
      <c r="J17"/>
    </row>
    <row r="18" spans="2:10" x14ac:dyDescent="0.25">
      <c r="B18">
        <v>84</v>
      </c>
      <c r="C18" t="s">
        <v>11</v>
      </c>
      <c r="D18" t="s">
        <v>49</v>
      </c>
      <c r="E18" s="35">
        <v>43552.647152777776</v>
      </c>
      <c r="F18"/>
      <c r="G18"/>
      <c r="H18"/>
      <c r="I18"/>
      <c r="J18"/>
    </row>
    <row r="19" spans="2:10" x14ac:dyDescent="0.25">
      <c r="B19">
        <v>88</v>
      </c>
      <c r="C19" t="s">
        <v>11</v>
      </c>
      <c r="D19" t="s">
        <v>51</v>
      </c>
      <c r="E19" s="35">
        <v>43552.647291666668</v>
      </c>
      <c r="F19"/>
      <c r="G19"/>
      <c r="H19"/>
      <c r="I19"/>
      <c r="J19"/>
    </row>
    <row r="20" spans="2:10" x14ac:dyDescent="0.25">
      <c r="B20">
        <v>94</v>
      </c>
      <c r="C20" t="s">
        <v>11</v>
      </c>
      <c r="D20" t="s">
        <v>48</v>
      </c>
      <c r="E20" s="35">
        <v>43552.647129629629</v>
      </c>
      <c r="F20"/>
      <c r="G20"/>
      <c r="H20"/>
      <c r="I20"/>
      <c r="J20"/>
    </row>
    <row r="21" spans="2:10" x14ac:dyDescent="0.25">
      <c r="B21">
        <v>95</v>
      </c>
      <c r="C21" t="s">
        <v>12</v>
      </c>
      <c r="D21" t="s">
        <v>39</v>
      </c>
      <c r="E21" t="s">
        <v>108</v>
      </c>
      <c r="F21"/>
      <c r="G21"/>
      <c r="H21"/>
      <c r="I21"/>
      <c r="J21"/>
    </row>
    <row r="22" spans="2:10" x14ac:dyDescent="0.25">
      <c r="B22">
        <v>98</v>
      </c>
      <c r="C22" t="s">
        <v>11</v>
      </c>
      <c r="D22" t="s">
        <v>44</v>
      </c>
      <c r="E22" s="35">
        <v>43556.359386574077</v>
      </c>
      <c r="F22"/>
      <c r="G22"/>
      <c r="H22"/>
      <c r="I22"/>
      <c r="J22"/>
    </row>
    <row r="23" spans="2:10" x14ac:dyDescent="0.25">
      <c r="B23">
        <v>99</v>
      </c>
      <c r="C23" t="s">
        <v>11</v>
      </c>
      <c r="D23" t="s">
        <v>54</v>
      </c>
      <c r="E23" s="35">
        <v>43553.712546296294</v>
      </c>
      <c r="F23"/>
      <c r="G23"/>
      <c r="H23"/>
      <c r="I23"/>
      <c r="J23"/>
    </row>
    <row r="24" spans="2:10" x14ac:dyDescent="0.25">
      <c r="B24">
        <v>102</v>
      </c>
      <c r="C24" t="s">
        <v>11</v>
      </c>
      <c r="D24" t="s">
        <v>66</v>
      </c>
      <c r="E24" s="35">
        <v>43556.496412037035</v>
      </c>
      <c r="F24"/>
      <c r="G24"/>
      <c r="H24"/>
      <c r="I24"/>
      <c r="J24"/>
    </row>
    <row r="25" spans="2:10" x14ac:dyDescent="0.25">
      <c r="B25">
        <v>203</v>
      </c>
      <c r="C25" t="s">
        <v>13</v>
      </c>
      <c r="D25" t="s">
        <v>67</v>
      </c>
      <c r="E25" s="35">
        <v>43552.646608796298</v>
      </c>
      <c r="F25"/>
      <c r="G25"/>
      <c r="H25"/>
      <c r="I25"/>
      <c r="J25"/>
    </row>
    <row r="26" spans="2:10" x14ac:dyDescent="0.25">
      <c r="B26">
        <v>848</v>
      </c>
      <c r="C26" t="s">
        <v>11</v>
      </c>
      <c r="D26" t="s">
        <v>76</v>
      </c>
      <c r="E26" s="35">
        <v>43552.646643518521</v>
      </c>
      <c r="F26"/>
      <c r="G26"/>
      <c r="H26"/>
      <c r="I26"/>
      <c r="J26"/>
    </row>
    <row r="27" spans="2:10" x14ac:dyDescent="0.25">
      <c r="B27" t="s">
        <v>108</v>
      </c>
      <c r="C27" t="s">
        <v>11</v>
      </c>
      <c r="D27" t="s">
        <v>96</v>
      </c>
      <c r="E27" s="35">
        <v>43557.601493055554</v>
      </c>
      <c r="F27"/>
      <c r="G27"/>
      <c r="H27"/>
      <c r="I27"/>
      <c r="J27"/>
    </row>
    <row r="28" spans="2:10" x14ac:dyDescent="0.25">
      <c r="B28"/>
      <c r="C28"/>
      <c r="D28" t="s">
        <v>95</v>
      </c>
      <c r="E28" s="35">
        <v>43557.600856481484</v>
      </c>
      <c r="F28"/>
      <c r="G28"/>
      <c r="H28"/>
      <c r="I28"/>
      <c r="J28"/>
    </row>
    <row r="29" spans="2:10" x14ac:dyDescent="0.25">
      <c r="B29"/>
      <c r="C29" t="s">
        <v>23</v>
      </c>
      <c r="D29" t="s">
        <v>74</v>
      </c>
      <c r="E29" s="35">
        <v>43552.669490740744</v>
      </c>
      <c r="F29"/>
      <c r="G29"/>
      <c r="H29"/>
      <c r="I29"/>
      <c r="J29"/>
    </row>
    <row r="30" spans="2:10" x14ac:dyDescent="0.25">
      <c r="B30"/>
      <c r="C30"/>
      <c r="D30" t="s">
        <v>44</v>
      </c>
      <c r="E30" s="35">
        <v>43552.646412037036</v>
      </c>
      <c r="F30"/>
      <c r="G30"/>
      <c r="H30"/>
      <c r="I30"/>
      <c r="J30"/>
    </row>
    <row r="31" spans="2:10" x14ac:dyDescent="0.25">
      <c r="B31"/>
      <c r="C31" t="s">
        <v>12</v>
      </c>
      <c r="D31" t="s">
        <v>75</v>
      </c>
      <c r="E31" s="35">
        <v>43552.669456018521</v>
      </c>
      <c r="F31"/>
      <c r="G31"/>
      <c r="H31"/>
      <c r="I31"/>
      <c r="J31"/>
    </row>
    <row r="32" spans="2:10" x14ac:dyDescent="0.25">
      <c r="B32"/>
      <c r="C32"/>
      <c r="D32" t="s">
        <v>99</v>
      </c>
      <c r="E32" s="35">
        <v>43559.407442129632</v>
      </c>
      <c r="F32"/>
      <c r="G32"/>
      <c r="H32"/>
      <c r="I32"/>
      <c r="J32"/>
    </row>
    <row r="33" spans="2:10" x14ac:dyDescent="0.25">
      <c r="B33"/>
      <c r="C33" t="s">
        <v>108</v>
      </c>
      <c r="D33" t="s">
        <v>106</v>
      </c>
      <c r="E33" s="31">
        <v>43559</v>
      </c>
      <c r="F33"/>
      <c r="G33"/>
      <c r="H33"/>
      <c r="I33"/>
      <c r="J33"/>
    </row>
    <row r="34" spans="2:10" x14ac:dyDescent="0.25">
      <c r="B34"/>
      <c r="C34"/>
      <c r="D34" t="s">
        <v>98</v>
      </c>
      <c r="E34" s="31">
        <v>43559</v>
      </c>
      <c r="F34"/>
      <c r="G34"/>
      <c r="H34"/>
      <c r="I34"/>
      <c r="J34"/>
    </row>
    <row r="35" spans="2:10" x14ac:dyDescent="0.25">
      <c r="B35"/>
      <c r="C35"/>
      <c r="D35" t="s">
        <v>105</v>
      </c>
      <c r="E35" s="31">
        <v>43559</v>
      </c>
      <c r="F35"/>
      <c r="G35"/>
      <c r="H35"/>
      <c r="I35"/>
      <c r="J35"/>
    </row>
    <row r="36" spans="2:10" x14ac:dyDescent="0.25">
      <c r="B36"/>
      <c r="C36"/>
      <c r="D36" t="s">
        <v>100</v>
      </c>
      <c r="E36" s="31">
        <v>43559</v>
      </c>
      <c r="F36"/>
      <c r="G36"/>
      <c r="H36"/>
      <c r="I36"/>
      <c r="J36"/>
    </row>
    <row r="37" spans="2:10" x14ac:dyDescent="0.25">
      <c r="B37"/>
      <c r="C37"/>
      <c r="D37" t="s">
        <v>92</v>
      </c>
      <c r="E37" s="31">
        <v>43559</v>
      </c>
      <c r="F37"/>
      <c r="G37"/>
      <c r="H37"/>
      <c r="I37"/>
      <c r="J37"/>
    </row>
    <row r="38" spans="2:10" x14ac:dyDescent="0.25">
      <c r="B38"/>
      <c r="C38"/>
      <c r="D38" t="s">
        <v>94</v>
      </c>
      <c r="E38" s="31">
        <v>43559</v>
      </c>
      <c r="F38"/>
      <c r="G38"/>
      <c r="H38"/>
      <c r="I38"/>
      <c r="J38"/>
    </row>
    <row r="39" spans="2:10" x14ac:dyDescent="0.25">
      <c r="B39"/>
      <c r="C39"/>
      <c r="D39" t="s">
        <v>101</v>
      </c>
      <c r="E39" s="31">
        <v>43559</v>
      </c>
      <c r="F39"/>
      <c r="G39"/>
      <c r="H39"/>
      <c r="I39"/>
      <c r="J39"/>
    </row>
    <row r="40" spans="2:10" x14ac:dyDescent="0.25">
      <c r="B40"/>
      <c r="C40"/>
      <c r="D40" t="s">
        <v>93</v>
      </c>
      <c r="E40" s="31">
        <v>43559</v>
      </c>
      <c r="F40"/>
      <c r="G40"/>
      <c r="H40"/>
      <c r="I40"/>
      <c r="J40"/>
    </row>
    <row r="41" spans="2:10" x14ac:dyDescent="0.25">
      <c r="B41" t="s">
        <v>109</v>
      </c>
      <c r="C41"/>
      <c r="D41"/>
      <c r="E41"/>
      <c r="F41"/>
      <c r="G41"/>
      <c r="H41"/>
      <c r="I41"/>
      <c r="J41"/>
    </row>
    <row r="42" spans="2:10" x14ac:dyDescent="0.25">
      <c r="B42"/>
      <c r="C42"/>
      <c r="D42"/>
      <c r="E42"/>
      <c r="F42"/>
      <c r="G42"/>
      <c r="H42"/>
    </row>
    <row r="43" spans="2:10" x14ac:dyDescent="0.25">
      <c r="B43"/>
      <c r="C43"/>
      <c r="D43"/>
      <c r="E43"/>
      <c r="F43"/>
      <c r="G43"/>
      <c r="H43"/>
    </row>
    <row r="44" spans="2:10" x14ac:dyDescent="0.25">
      <c r="B44"/>
      <c r="C44"/>
      <c r="D44"/>
      <c r="E44"/>
      <c r="F44"/>
      <c r="G44"/>
      <c r="H44"/>
    </row>
    <row r="45" spans="2:10" x14ac:dyDescent="0.25">
      <c r="B45"/>
      <c r="C45"/>
      <c r="D45"/>
      <c r="E45"/>
      <c r="F45"/>
      <c r="G45"/>
      <c r="H45"/>
    </row>
    <row r="46" spans="2:10" x14ac:dyDescent="0.25">
      <c r="B46"/>
      <c r="C46"/>
      <c r="D46"/>
      <c r="E46"/>
      <c r="F46"/>
      <c r="G46"/>
      <c r="H46"/>
    </row>
    <row r="47" spans="2:10" x14ac:dyDescent="0.25">
      <c r="B47"/>
      <c r="C47"/>
      <c r="D47"/>
      <c r="E47"/>
      <c r="F47"/>
      <c r="G47"/>
      <c r="H47"/>
    </row>
    <row r="48" spans="2:10" x14ac:dyDescent="0.25">
      <c r="B48"/>
      <c r="C48"/>
      <c r="D48"/>
      <c r="E48"/>
      <c r="F48"/>
      <c r="G48"/>
      <c r="H48"/>
    </row>
    <row r="49" spans="2:8" x14ac:dyDescent="0.25">
      <c r="B49"/>
      <c r="C49"/>
      <c r="D49"/>
      <c r="E49"/>
      <c r="F49"/>
      <c r="G49"/>
      <c r="H49"/>
    </row>
    <row r="50" spans="2:8" x14ac:dyDescent="0.25">
      <c r="B50"/>
      <c r="C50"/>
      <c r="D50"/>
      <c r="E50"/>
      <c r="F50"/>
      <c r="G50"/>
      <c r="H50"/>
    </row>
    <row r="51" spans="2:8" x14ac:dyDescent="0.25">
      <c r="B51"/>
      <c r="C51"/>
      <c r="D51"/>
      <c r="E51"/>
      <c r="F51"/>
      <c r="G51"/>
      <c r="H51"/>
    </row>
    <row r="52" spans="2:8" x14ac:dyDescent="0.25">
      <c r="B52"/>
      <c r="C52"/>
      <c r="D52"/>
      <c r="E52"/>
      <c r="F52"/>
      <c r="G52"/>
      <c r="H52"/>
    </row>
    <row r="53" spans="2:8" x14ac:dyDescent="0.25">
      <c r="B53"/>
      <c r="C53"/>
      <c r="D53"/>
      <c r="E53"/>
      <c r="F53"/>
      <c r="G53"/>
      <c r="H53"/>
    </row>
    <row r="54" spans="2:8" x14ac:dyDescent="0.25">
      <c r="B54"/>
      <c r="C54"/>
      <c r="D54"/>
      <c r="E54"/>
      <c r="F54"/>
      <c r="G54"/>
      <c r="H54"/>
    </row>
    <row r="55" spans="2:8" x14ac:dyDescent="0.25">
      <c r="B55"/>
      <c r="C55"/>
      <c r="D55"/>
      <c r="E55"/>
      <c r="F55"/>
      <c r="G55"/>
      <c r="H55"/>
    </row>
    <row r="56" spans="2:8" x14ac:dyDescent="0.25">
      <c r="B56"/>
      <c r="C56"/>
      <c r="D56"/>
      <c r="E56"/>
      <c r="F56"/>
      <c r="G56"/>
      <c r="H56"/>
    </row>
    <row r="57" spans="2:8" x14ac:dyDescent="0.25">
      <c r="B57"/>
      <c r="C57"/>
      <c r="D57"/>
      <c r="E57"/>
      <c r="F57"/>
      <c r="G57"/>
      <c r="H57"/>
    </row>
    <row r="58" spans="2:8" x14ac:dyDescent="0.25">
      <c r="B58"/>
      <c r="C58"/>
      <c r="D58"/>
      <c r="E58"/>
      <c r="F58"/>
      <c r="G58"/>
      <c r="H58"/>
    </row>
    <row r="59" spans="2:8" x14ac:dyDescent="0.25">
      <c r="B59"/>
      <c r="C59"/>
      <c r="D59"/>
      <c r="E59"/>
      <c r="F59"/>
      <c r="G59"/>
      <c r="H59"/>
    </row>
    <row r="60" spans="2:8" x14ac:dyDescent="0.25">
      <c r="B60"/>
      <c r="C60"/>
      <c r="D60"/>
      <c r="E60"/>
      <c r="F60"/>
      <c r="G60"/>
      <c r="H60"/>
    </row>
    <row r="61" spans="2:8" x14ac:dyDescent="0.25">
      <c r="B61"/>
      <c r="C61"/>
      <c r="D61"/>
      <c r="E61"/>
      <c r="F61"/>
      <c r="G61"/>
      <c r="H61"/>
    </row>
    <row r="62" spans="2:8" x14ac:dyDescent="0.25">
      <c r="B62"/>
      <c r="C62"/>
      <c r="D62"/>
      <c r="E62"/>
      <c r="F62"/>
      <c r="G62"/>
      <c r="H62"/>
    </row>
    <row r="63" spans="2:8" x14ac:dyDescent="0.25">
      <c r="B63"/>
      <c r="C63"/>
      <c r="D63"/>
      <c r="E63"/>
      <c r="F63"/>
      <c r="G63"/>
      <c r="H63"/>
    </row>
    <row r="64" spans="2:8" x14ac:dyDescent="0.25">
      <c r="B64"/>
      <c r="C64"/>
      <c r="D64"/>
      <c r="E64"/>
      <c r="F64"/>
      <c r="G64"/>
      <c r="H64"/>
    </row>
    <row r="65" spans="2:8" x14ac:dyDescent="0.25">
      <c r="B65"/>
      <c r="C65"/>
      <c r="D65"/>
      <c r="E65"/>
      <c r="F65"/>
      <c r="G65"/>
      <c r="H65"/>
    </row>
    <row r="66" spans="2:8" x14ac:dyDescent="0.25">
      <c r="B66"/>
      <c r="C66"/>
      <c r="D66"/>
      <c r="E66"/>
      <c r="F66"/>
      <c r="G66"/>
      <c r="H66"/>
    </row>
    <row r="67" spans="2:8" x14ac:dyDescent="0.25">
      <c r="B67"/>
      <c r="C67"/>
      <c r="D67"/>
      <c r="E67"/>
      <c r="F67"/>
      <c r="G67"/>
      <c r="H67"/>
    </row>
    <row r="68" spans="2:8" x14ac:dyDescent="0.25">
      <c r="B68"/>
      <c r="C68"/>
      <c r="D68"/>
      <c r="E68"/>
      <c r="F68"/>
      <c r="G68"/>
      <c r="H68"/>
    </row>
    <row r="69" spans="2:8" x14ac:dyDescent="0.25">
      <c r="B69"/>
      <c r="C69"/>
      <c r="D69"/>
      <c r="E69"/>
      <c r="F69"/>
      <c r="G69"/>
      <c r="H69"/>
    </row>
    <row r="70" spans="2:8" x14ac:dyDescent="0.25">
      <c r="B70"/>
      <c r="C70"/>
      <c r="D70"/>
      <c r="E70"/>
      <c r="F70"/>
      <c r="G70"/>
      <c r="H70"/>
    </row>
    <row r="71" spans="2:8" x14ac:dyDescent="0.25">
      <c r="B71"/>
      <c r="C71"/>
      <c r="D71"/>
      <c r="E71"/>
      <c r="F71"/>
      <c r="G71"/>
      <c r="H71"/>
    </row>
    <row r="72" spans="2:8" x14ac:dyDescent="0.25">
      <c r="B72"/>
      <c r="C72"/>
      <c r="D72"/>
      <c r="E72"/>
      <c r="F72"/>
      <c r="G72"/>
      <c r="H72"/>
    </row>
    <row r="73" spans="2:8" x14ac:dyDescent="0.25">
      <c r="B73"/>
      <c r="C73"/>
      <c r="D73"/>
      <c r="E73"/>
      <c r="F73"/>
      <c r="G73"/>
      <c r="H73"/>
    </row>
    <row r="74" spans="2:8" x14ac:dyDescent="0.25">
      <c r="B74"/>
      <c r="C74"/>
      <c r="D74"/>
      <c r="E74"/>
      <c r="F74"/>
      <c r="G74"/>
      <c r="H74"/>
    </row>
    <row r="75" spans="2:8" x14ac:dyDescent="0.25">
      <c r="B75"/>
      <c r="C75"/>
      <c r="D75"/>
      <c r="E75"/>
      <c r="F75"/>
      <c r="G75"/>
      <c r="H75"/>
    </row>
    <row r="76" spans="2:8" x14ac:dyDescent="0.25">
      <c r="B76"/>
      <c r="C76"/>
      <c r="D76"/>
      <c r="E76"/>
      <c r="F76"/>
      <c r="G76"/>
      <c r="H76"/>
    </row>
    <row r="77" spans="2:8" x14ac:dyDescent="0.25">
      <c r="B77"/>
      <c r="C77"/>
      <c r="D77"/>
      <c r="E77"/>
      <c r="F77"/>
      <c r="G77"/>
      <c r="H77"/>
    </row>
    <row r="78" spans="2:8" x14ac:dyDescent="0.25">
      <c r="B78"/>
      <c r="C78"/>
      <c r="D78"/>
      <c r="E78"/>
      <c r="F78"/>
      <c r="G78"/>
      <c r="H78"/>
    </row>
    <row r="79" spans="2:8" x14ac:dyDescent="0.25">
      <c r="B79"/>
      <c r="C79"/>
      <c r="D79"/>
      <c r="E79"/>
      <c r="F79"/>
      <c r="G79"/>
      <c r="H79"/>
    </row>
    <row r="80" spans="2:8" x14ac:dyDescent="0.25">
      <c r="B80"/>
      <c r="C80"/>
      <c r="D80"/>
      <c r="E80"/>
      <c r="F80"/>
      <c r="G80"/>
      <c r="H80"/>
    </row>
    <row r="81" spans="2:8" x14ac:dyDescent="0.25">
      <c r="B81"/>
      <c r="C81"/>
      <c r="D81"/>
      <c r="E81"/>
      <c r="F81"/>
      <c r="G81"/>
      <c r="H81"/>
    </row>
    <row r="82" spans="2:8" x14ac:dyDescent="0.25">
      <c r="B82"/>
      <c r="C82"/>
      <c r="D82"/>
      <c r="E82"/>
      <c r="F82"/>
      <c r="G82"/>
      <c r="H82"/>
    </row>
    <row r="83" spans="2:8" x14ac:dyDescent="0.25">
      <c r="B83"/>
      <c r="C83"/>
      <c r="D83"/>
      <c r="E83"/>
      <c r="F83"/>
      <c r="G83"/>
      <c r="H83"/>
    </row>
    <row r="84" spans="2:8" x14ac:dyDescent="0.25">
      <c r="B84"/>
      <c r="C84"/>
      <c r="D84"/>
      <c r="E84"/>
      <c r="F84"/>
      <c r="G84"/>
      <c r="H84"/>
    </row>
    <row r="85" spans="2:8" x14ac:dyDescent="0.25">
      <c r="B85"/>
      <c r="C85"/>
      <c r="D85"/>
      <c r="E85"/>
      <c r="F85"/>
      <c r="G85"/>
      <c r="H85"/>
    </row>
    <row r="86" spans="2:8" x14ac:dyDescent="0.25">
      <c r="B86"/>
      <c r="C86"/>
      <c r="D86"/>
      <c r="E86"/>
      <c r="F86"/>
      <c r="G86"/>
      <c r="H86"/>
    </row>
    <row r="87" spans="2:8" x14ac:dyDescent="0.25">
      <c r="B87"/>
      <c r="C87"/>
      <c r="D87"/>
      <c r="E87"/>
      <c r="F87"/>
      <c r="G87"/>
      <c r="H87"/>
    </row>
    <row r="88" spans="2:8" x14ac:dyDescent="0.25">
      <c r="B88"/>
      <c r="C88"/>
      <c r="D88"/>
      <c r="E88"/>
      <c r="F88"/>
      <c r="G88"/>
      <c r="H88"/>
    </row>
    <row r="89" spans="2:8" x14ac:dyDescent="0.25">
      <c r="B89"/>
      <c r="C89"/>
      <c r="D89"/>
      <c r="E89"/>
      <c r="F89"/>
      <c r="G89"/>
      <c r="H89"/>
    </row>
    <row r="90" spans="2:8" x14ac:dyDescent="0.25">
      <c r="B90"/>
      <c r="C90"/>
      <c r="D90"/>
      <c r="E90"/>
      <c r="F90"/>
      <c r="G90"/>
      <c r="H90"/>
    </row>
    <row r="91" spans="2:8" x14ac:dyDescent="0.25">
      <c r="B91"/>
      <c r="C91"/>
      <c r="D91"/>
      <c r="E91"/>
      <c r="F91"/>
      <c r="G91"/>
      <c r="H91"/>
    </row>
    <row r="92" spans="2:8" x14ac:dyDescent="0.25">
      <c r="B92"/>
      <c r="C92"/>
      <c r="D92"/>
      <c r="E92"/>
      <c r="F92"/>
      <c r="G92"/>
      <c r="H92"/>
    </row>
  </sheetData>
  <pageMargins left="0.7" right="0.7" top="0.75" bottom="0.75" header="0.3" footer="0.3"/>
  <pageSetup paperSize="9" orientation="portrait" verticalDpi="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B1D46FB-0C72-49F1-8288-7FD5834612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CG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2019-04-04T09:03:42Z</dcterms:modified>
</cp:coreProperties>
</file>