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45" windowWidth="18915" windowHeight="9495" activeTab="1"/>
  </bookViews>
  <sheets>
    <sheet name="Calculs" sheetId="1" r:id="rId1"/>
    <sheet name="Présentation" sheetId="5" r:id="rId2"/>
  </sheets>
  <definedNames>
    <definedName name="rngZoomHeight">Présentation!$P$4</definedName>
    <definedName name="rngZoomWidth" localSheetId="1">Présentation!$P$3</definedName>
  </definedNames>
  <calcPr calcId="145621"/>
</workbook>
</file>

<file path=xl/calcChain.xml><?xml version="1.0" encoding="utf-8"?>
<calcChain xmlns="http://schemas.openxmlformats.org/spreadsheetml/2006/main">
  <c r="O43" i="1" l="1"/>
  <c r="O42" i="1"/>
  <c r="P42" i="1" s="1"/>
  <c r="P43" i="1"/>
  <c r="P41" i="1"/>
  <c r="N40" i="1"/>
  <c r="N41" i="1"/>
  <c r="N42" i="1"/>
  <c r="N43" i="1"/>
  <c r="N39" i="1"/>
  <c r="O39" i="1" s="1"/>
  <c r="N44" i="1"/>
  <c r="O40" i="1"/>
  <c r="O41" i="1"/>
  <c r="M40" i="1"/>
  <c r="M41" i="1"/>
  <c r="M42" i="1"/>
  <c r="M43" i="1"/>
  <c r="M39" i="1"/>
  <c r="N38" i="1"/>
  <c r="O38" i="1"/>
  <c r="P38" i="1"/>
  <c r="M38" i="1"/>
  <c r="L39" i="1"/>
  <c r="N32" i="1"/>
  <c r="N33" i="1"/>
  <c r="N34" i="1"/>
  <c r="N35" i="1"/>
  <c r="N31" i="1"/>
  <c r="M32" i="1"/>
  <c r="M33" i="1"/>
  <c r="M34" i="1"/>
  <c r="M35" i="1"/>
  <c r="M31" i="1"/>
  <c r="N30" i="1"/>
  <c r="O30" i="1"/>
  <c r="M30" i="1"/>
  <c r="L31" i="1"/>
  <c r="P24" i="1"/>
  <c r="P25" i="1"/>
  <c r="P26" i="1"/>
  <c r="P27" i="1"/>
  <c r="P23" i="1"/>
  <c r="O25" i="1"/>
  <c r="O26" i="1"/>
  <c r="O27" i="1" s="1"/>
  <c r="O24" i="1"/>
  <c r="O23" i="1"/>
  <c r="N28" i="1"/>
  <c r="M23" i="1"/>
  <c r="N23" i="1"/>
  <c r="M24" i="1"/>
  <c r="N24" i="1"/>
  <c r="M25" i="1"/>
  <c r="N25" i="1"/>
  <c r="M26" i="1"/>
  <c r="N26" i="1"/>
  <c r="M27" i="1"/>
  <c r="N27" i="1"/>
  <c r="N22" i="1"/>
  <c r="M22" i="1"/>
  <c r="L23" i="1"/>
  <c r="P40" i="1" l="1"/>
  <c r="P39" i="1"/>
  <c r="N36" i="1"/>
  <c r="D24" i="1"/>
  <c r="AD22" i="1" l="1"/>
  <c r="AD21" i="1"/>
  <c r="AD20" i="1"/>
  <c r="AD19" i="1"/>
  <c r="AD18" i="1"/>
  <c r="AD16" i="1"/>
  <c r="AD4" i="1"/>
  <c r="AD5" i="1"/>
  <c r="AD6" i="1"/>
  <c r="AD7" i="1"/>
  <c r="AD8" i="1"/>
  <c r="AD9" i="1"/>
  <c r="AD10" i="1"/>
  <c r="AD11" i="1"/>
  <c r="AD12" i="1"/>
  <c r="AD13" i="1"/>
  <c r="AD14" i="1"/>
  <c r="AD3" i="1"/>
  <c r="Y21" i="1" l="1"/>
  <c r="Y22" i="1"/>
  <c r="Y23" i="1"/>
  <c r="Y24" i="1"/>
  <c r="Y20" i="1"/>
  <c r="AE18" i="1" s="1"/>
  <c r="AE22" i="1"/>
  <c r="AE21" i="1"/>
  <c r="AE20" i="1"/>
  <c r="AE19" i="1"/>
  <c r="Y17" i="1"/>
  <c r="AE16" i="1" s="1"/>
  <c r="Y4" i="1"/>
  <c r="AE4" i="1" s="1"/>
  <c r="Y5" i="1"/>
  <c r="AE5" i="1" s="1"/>
  <c r="Y6" i="1"/>
  <c r="AE6" i="1" s="1"/>
  <c r="Y7" i="1"/>
  <c r="AE7" i="1" s="1"/>
  <c r="Y8" i="1"/>
  <c r="AE8" i="1" s="1"/>
  <c r="Y9" i="1"/>
  <c r="AE9" i="1" s="1"/>
  <c r="Y10" i="1"/>
  <c r="AE10" i="1" s="1"/>
  <c r="Y11" i="1"/>
  <c r="AE11" i="1" s="1"/>
  <c r="Y12" i="1"/>
  <c r="AE12" i="1" s="1"/>
  <c r="Y13" i="1"/>
  <c r="AE13" i="1" s="1"/>
  <c r="Y14" i="1"/>
  <c r="AE14" i="1" s="1"/>
  <c r="Y3" i="1"/>
  <c r="AE3" i="1" s="1"/>
  <c r="N14" i="1"/>
  <c r="N9" i="1"/>
  <c r="N4" i="1"/>
  <c r="H4" i="1"/>
  <c r="M15" i="1"/>
  <c r="M16" i="1" s="1"/>
  <c r="M17" i="1" s="1"/>
  <c r="M18" i="1" s="1"/>
  <c r="M10" i="1"/>
  <c r="M11" i="1" s="1"/>
  <c r="M12" i="1" s="1"/>
  <c r="M13" i="1" s="1"/>
  <c r="M5" i="1"/>
  <c r="M6" i="1" s="1"/>
  <c r="M7" i="1" s="1"/>
  <c r="M8" i="1" s="1"/>
  <c r="N3" i="1"/>
  <c r="G5" i="1"/>
  <c r="N15" i="1" s="1"/>
  <c r="I4" i="1" l="1"/>
  <c r="G6" i="1"/>
  <c r="G7" i="1" s="1"/>
  <c r="G8" i="1" s="1"/>
  <c r="N8" i="1" s="1"/>
  <c r="H5" i="1"/>
  <c r="I5" i="1" s="1"/>
  <c r="N6" i="1"/>
  <c r="N10" i="1"/>
  <c r="N16" i="1"/>
  <c r="H6" i="1"/>
  <c r="N5" i="1"/>
  <c r="N17" i="1"/>
  <c r="N11" i="1" l="1"/>
  <c r="N7" i="1"/>
  <c r="Q3" i="1" a="1"/>
  <c r="N18" i="1"/>
  <c r="N12" i="1"/>
  <c r="H7" i="1"/>
  <c r="I6" i="1"/>
  <c r="N13" i="1"/>
  <c r="H8" i="1"/>
  <c r="Q3" i="1"/>
  <c r="R3" i="1"/>
  <c r="T3" i="1"/>
  <c r="H9" i="1" l="1"/>
  <c r="S3" i="1"/>
  <c r="U3" i="1"/>
  <c r="I7" i="1"/>
  <c r="T5" i="1"/>
  <c r="T6" i="1"/>
  <c r="T7" i="1"/>
  <c r="T8" i="1"/>
  <c r="T9" i="1"/>
  <c r="T10" i="1"/>
  <c r="T11" i="1"/>
  <c r="T12" i="1"/>
  <c r="T13" i="1"/>
  <c r="T14" i="1"/>
  <c r="T4" i="1"/>
  <c r="T15" i="1" s="1"/>
  <c r="Q5" i="1"/>
  <c r="Q7" i="1"/>
  <c r="Q9" i="1"/>
  <c r="Q11" i="1"/>
  <c r="Q13" i="1"/>
  <c r="Q4" i="1"/>
  <c r="Q6" i="1"/>
  <c r="Q8" i="1"/>
  <c r="Q10" i="1"/>
  <c r="Q12" i="1"/>
  <c r="Q14" i="1"/>
  <c r="R5" i="1"/>
  <c r="R6" i="1"/>
  <c r="R7" i="1"/>
  <c r="R8" i="1"/>
  <c r="R9" i="1"/>
  <c r="R10" i="1"/>
  <c r="R11" i="1"/>
  <c r="R12" i="1"/>
  <c r="R13" i="1"/>
  <c r="R14" i="1"/>
  <c r="R4" i="1"/>
  <c r="R15" i="1" s="1"/>
  <c r="S6" i="1" l="1"/>
  <c r="S8" i="1"/>
  <c r="S10" i="1"/>
  <c r="S12" i="1"/>
  <c r="S14" i="1"/>
  <c r="S5" i="1"/>
  <c r="S7" i="1"/>
  <c r="S9" i="1"/>
  <c r="S11" i="1"/>
  <c r="S13" i="1"/>
  <c r="S4" i="1"/>
  <c r="U6" i="1"/>
  <c r="U10" i="1"/>
  <c r="U14" i="1"/>
  <c r="U7" i="1"/>
  <c r="U11" i="1"/>
  <c r="U4" i="1"/>
  <c r="U8" i="1"/>
  <c r="U12" i="1"/>
  <c r="U5" i="1"/>
  <c r="U9" i="1"/>
  <c r="U13" i="1"/>
  <c r="I8" i="1"/>
  <c r="J7" i="1" s="1"/>
  <c r="J5" i="1"/>
  <c r="J4" i="1"/>
  <c r="Q15" i="1"/>
  <c r="U15" i="1" l="1"/>
  <c r="S15" i="1"/>
  <c r="J8" i="1"/>
  <c r="J6" i="1"/>
</calcChain>
</file>

<file path=xl/sharedStrings.xml><?xml version="1.0" encoding="utf-8"?>
<sst xmlns="http://schemas.openxmlformats.org/spreadsheetml/2006/main" count="149" uniqueCount="71">
  <si>
    <t>ETAT RECAPITULATIF DES ENTRETIENS DE FIN DE CARRIERE</t>
  </si>
  <si>
    <t>SITE</t>
  </si>
  <si>
    <t>NOM</t>
  </si>
  <si>
    <t>PRENOM</t>
  </si>
  <si>
    <t>POSTE</t>
  </si>
  <si>
    <t>DATE DE DEPART ENVISAGEE</t>
  </si>
  <si>
    <t>Mireille</t>
  </si>
  <si>
    <t>employée administrative</t>
  </si>
  <si>
    <t>mécanicien</t>
  </si>
  <si>
    <t>GISELE</t>
  </si>
  <si>
    <t>chef comptable</t>
  </si>
  <si>
    <t>Jean Luc</t>
  </si>
  <si>
    <t>chef d'atelier</t>
  </si>
  <si>
    <t>Pascal</t>
  </si>
  <si>
    <t>réceptionnaire</t>
  </si>
  <si>
    <t>DANIELLE</t>
  </si>
  <si>
    <t>comptable</t>
  </si>
  <si>
    <t>Serge</t>
  </si>
  <si>
    <t>Jean-Luc</t>
  </si>
  <si>
    <t>magasinier</t>
  </si>
  <si>
    <t>Alain</t>
  </si>
  <si>
    <t>livreur-coursier</t>
  </si>
  <si>
    <t>GERALD</t>
  </si>
  <si>
    <t>Viviane</t>
  </si>
  <si>
    <t>PHILIPPE</t>
  </si>
  <si>
    <t>ALAIN</t>
  </si>
  <si>
    <t>JEAN-CLAUDE</t>
  </si>
  <si>
    <t>mécanicien-électricien</t>
  </si>
  <si>
    <t>JOCELYNE</t>
  </si>
  <si>
    <t>FRANCIS</t>
  </si>
  <si>
    <t>carrossier</t>
  </si>
  <si>
    <t>BERNARD</t>
  </si>
  <si>
    <t>OLIVE</t>
  </si>
  <si>
    <t>PIEL</t>
  </si>
  <si>
    <t>POIS</t>
  </si>
  <si>
    <t>LOKI</t>
  </si>
  <si>
    <t>TAIRO</t>
  </si>
  <si>
    <t>MALI</t>
  </si>
  <si>
    <t>ORANGE</t>
  </si>
  <si>
    <t>SUAVE</t>
  </si>
  <si>
    <t>VLEMA</t>
  </si>
  <si>
    <t>PATA</t>
  </si>
  <si>
    <t>MIN</t>
  </si>
  <si>
    <t>STROM</t>
  </si>
  <si>
    <t>LAGALE</t>
  </si>
  <si>
    <t>PELLE</t>
  </si>
  <si>
    <t>LAGIER</t>
  </si>
  <si>
    <t>TROLU</t>
  </si>
  <si>
    <t>CAVANA</t>
  </si>
  <si>
    <t>TIGRA</t>
  </si>
  <si>
    <t>nb départs</t>
  </si>
  <si>
    <t>année</t>
  </si>
  <si>
    <t>total</t>
  </si>
  <si>
    <t>site</t>
  </si>
  <si>
    <t>responsable magasin</t>
  </si>
  <si>
    <t>poste</t>
  </si>
  <si>
    <t>Danielle</t>
  </si>
  <si>
    <t>Gérald</t>
  </si>
  <si>
    <t>Gisèle</t>
  </si>
  <si>
    <t>Pois</t>
  </si>
  <si>
    <t>Site 1</t>
  </si>
  <si>
    <t>Site 10</t>
  </si>
  <si>
    <t>Site 11</t>
  </si>
  <si>
    <t>cumul</t>
  </si>
  <si>
    <t>max</t>
  </si>
  <si>
    <t>Zoom Amount</t>
  </si>
  <si>
    <t>Width:</t>
  </si>
  <si>
    <t>Height:</t>
  </si>
  <si>
    <t>Site 2</t>
  </si>
  <si>
    <t>Site 3</t>
  </si>
  <si>
    <t>doit être masqué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</si>
</sst>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0;;"/>
    <numFmt numFmtId="165" formatCode="mmm\ yy"/>
    <numFmt numFmtId="166" formatCode="&quot;le &quot;dddd\ dd\ mmmm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rgb="FF002060"/>
      <name val="Wingdings 2"/>
      <family val="1"/>
      <charset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</font>
    <font>
      <i/>
      <sz val="10"/>
      <color rgb="FFFF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45">
    <xf numFmtId="0" fontId="0" fillId="0" borderId="0" xfId="0"/>
    <xf numFmtId="0" fontId="2" fillId="0" borderId="0" xfId="1"/>
    <xf numFmtId="0" fontId="3" fillId="0" borderId="1" xfId="1" applyFont="1" applyBorder="1" applyAlignment="1"/>
    <xf numFmtId="0" fontId="4" fillId="0" borderId="1" xfId="3" applyFont="1" applyFill="1" applyBorder="1" applyAlignment="1">
      <alignment vertical="center"/>
    </xf>
    <xf numFmtId="0" fontId="2" fillId="0" borderId="1" xfId="1" applyBorder="1" applyAlignment="1"/>
    <xf numFmtId="17" fontId="2" fillId="0" borderId="1" xfId="1" applyNumberFormat="1" applyBorder="1" applyAlignment="1"/>
    <xf numFmtId="0" fontId="2" fillId="0" borderId="0" xfId="1" applyBorder="1" applyAlignment="1"/>
    <xf numFmtId="0" fontId="5" fillId="3" borderId="0" xfId="0" applyFont="1" applyFill="1"/>
    <xf numFmtId="0" fontId="0" fillId="3" borderId="0" xfId="0" applyFill="1"/>
    <xf numFmtId="164" fontId="0" fillId="3" borderId="0" xfId="0" applyNumberFormat="1" applyFill="1"/>
    <xf numFmtId="0" fontId="3" fillId="3" borderId="0" xfId="1" applyFont="1" applyFill="1" applyBorder="1" applyAlignment="1"/>
    <xf numFmtId="0" fontId="0" fillId="3" borderId="0" xfId="0" applyFont="1" applyFill="1"/>
    <xf numFmtId="165" fontId="0" fillId="0" borderId="0" xfId="0" applyNumberFormat="1"/>
    <xf numFmtId="166" fontId="0" fillId="0" borderId="0" xfId="0" applyNumberFormat="1"/>
    <xf numFmtId="9" fontId="0" fillId="0" borderId="0" xfId="0" applyNumberFormat="1"/>
    <xf numFmtId="0" fontId="0" fillId="4" borderId="0" xfId="0" applyFill="1"/>
    <xf numFmtId="0" fontId="6" fillId="4" borderId="0" xfId="0" applyFont="1" applyFill="1"/>
    <xf numFmtId="0" fontId="0" fillId="4" borderId="0" xfId="0" applyFill="1" applyBorder="1"/>
    <xf numFmtId="0" fontId="0" fillId="4" borderId="0" xfId="0" applyFill="1" applyAlignment="1"/>
    <xf numFmtId="0" fontId="0" fillId="4" borderId="4" xfId="0" applyFill="1" applyBorder="1"/>
    <xf numFmtId="0" fontId="5" fillId="4" borderId="8" xfId="0" applyFont="1" applyFill="1" applyBorder="1" applyAlignment="1">
      <alignment horizontal="left"/>
    </xf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0" xfId="0" applyFill="1" applyBorder="1" applyAlignment="1">
      <alignment horizontal="right"/>
    </xf>
    <xf numFmtId="0" fontId="0" fillId="4" borderId="14" xfId="0" applyFill="1" applyBorder="1"/>
    <xf numFmtId="0" fontId="0" fillId="4" borderId="15" xfId="0" applyFill="1" applyBorder="1"/>
    <xf numFmtId="0" fontId="0" fillId="4" borderId="16" xfId="0" applyFill="1" applyBorder="1"/>
    <xf numFmtId="166" fontId="0" fillId="4" borderId="0" xfId="0" applyNumberFormat="1" applyFill="1" applyBorder="1"/>
    <xf numFmtId="0" fontId="7" fillId="4" borderId="4" xfId="0" applyFont="1" applyFill="1" applyBorder="1" applyAlignment="1"/>
    <xf numFmtId="0" fontId="5" fillId="4" borderId="0" xfId="0" applyFont="1" applyFill="1" applyBorder="1"/>
    <xf numFmtId="0" fontId="8" fillId="4" borderId="0" xfId="0" applyFont="1" applyFill="1"/>
    <xf numFmtId="0" fontId="8" fillId="4" borderId="0" xfId="0" applyFont="1" applyFill="1" applyBorder="1"/>
    <xf numFmtId="0" fontId="10" fillId="4" borderId="5" xfId="3" applyFont="1" applyFill="1" applyBorder="1" applyAlignment="1">
      <alignment vertical="center"/>
    </xf>
    <xf numFmtId="0" fontId="10" fillId="4" borderId="6" xfId="3" applyFont="1" applyFill="1" applyBorder="1" applyAlignment="1">
      <alignment vertical="center"/>
    </xf>
    <xf numFmtId="0" fontId="11" fillId="4" borderId="6" xfId="1" applyFont="1" applyFill="1" applyBorder="1" applyAlignment="1"/>
    <xf numFmtId="0" fontId="12" fillId="4" borderId="7" xfId="1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/>
    </xf>
    <xf numFmtId="0" fontId="5" fillId="4" borderId="0" xfId="0" applyFont="1" applyFill="1" applyBorder="1" applyAlignment="1">
      <alignment vertical="top"/>
    </xf>
    <xf numFmtId="0" fontId="0" fillId="4" borderId="0" xfId="0" applyFill="1" applyBorder="1" applyAlignment="1">
      <alignment vertical="top"/>
    </xf>
    <xf numFmtId="0" fontId="13" fillId="0" borderId="0" xfId="0" applyFont="1"/>
    <xf numFmtId="0" fontId="3" fillId="2" borderId="3" xfId="1" applyFont="1" applyFill="1" applyBorder="1" applyAlignment="1">
      <alignment horizontal="center"/>
    </xf>
    <xf numFmtId="0" fontId="3" fillId="2" borderId="2" xfId="1" applyFont="1" applyFill="1" applyBorder="1" applyAlignment="1">
      <alignment horizontal="center"/>
    </xf>
  </cellXfs>
  <cellStyles count="4">
    <cellStyle name="Monétaire 2" xfId="2"/>
    <cellStyle name="Normal" xfId="0" builtinId="0"/>
    <cellStyle name="Normal 2" xfId="3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324453239196864E-2"/>
          <c:y val="0.1201416332392413"/>
          <c:w val="0.92131577215456983"/>
          <c:h val="0.722300797305997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Calculs!$H$3</c:f>
              <c:strCache>
                <c:ptCount val="1"/>
                <c:pt idx="0">
                  <c:v>nb départs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Calculs!$G$4:$G$8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Calculs!$H$4:$H$8</c:f>
              <c:numCache>
                <c:formatCode>0;;</c:formatCode>
                <c:ptCount val="5"/>
                <c:pt idx="0">
                  <c:v>4</c:v>
                </c:pt>
                <c:pt idx="1">
                  <c:v>2</c:v>
                </c:pt>
                <c:pt idx="2">
                  <c:v>2</c:v>
                </c:pt>
                <c:pt idx="3">
                  <c:v>6</c:v>
                </c:pt>
                <c:pt idx="4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384128"/>
        <c:axId val="96385664"/>
      </c:barChart>
      <c:lineChart>
        <c:grouping val="standard"/>
        <c:varyColors val="0"/>
        <c:ser>
          <c:idx val="1"/>
          <c:order val="1"/>
          <c:tx>
            <c:strRef>
              <c:f>Calculs!$I$3</c:f>
              <c:strCache>
                <c:ptCount val="1"/>
                <c:pt idx="0">
                  <c:v>cumul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Calculs!$G$4:$G$8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Calculs!$I$4:$I$8</c:f>
              <c:numCache>
                <c:formatCode>0;;</c:formatCode>
                <c:ptCount val="5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14</c:v>
                </c:pt>
                <c:pt idx="4">
                  <c:v>18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Calculs!$J$3</c:f>
              <c:strCache>
                <c:ptCount val="1"/>
                <c:pt idx="0">
                  <c:v>max</c:v>
                </c:pt>
              </c:strCache>
            </c:strRef>
          </c:tx>
          <c:marker>
            <c:symbol val="none"/>
          </c:marker>
          <c:dLbls>
            <c:numFmt formatCode="[Red]0;;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Calculs!$J$4:$J$8</c:f>
              <c:numCache>
                <c:formatCode>0;;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384128"/>
        <c:axId val="96385664"/>
      </c:lineChart>
      <c:catAx>
        <c:axId val="963841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6385664"/>
        <c:crosses val="autoZero"/>
        <c:auto val="1"/>
        <c:lblAlgn val="ctr"/>
        <c:lblOffset val="100"/>
        <c:noMultiLvlLbl val="0"/>
      </c:catAx>
      <c:valAx>
        <c:axId val="96385664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;;;" sourceLinked="0"/>
        <c:majorTickMark val="out"/>
        <c:minorTickMark val="none"/>
        <c:tickLblPos val="nextTo"/>
        <c:spPr>
          <a:ln>
            <a:noFill/>
          </a:ln>
        </c:spPr>
        <c:crossAx val="96384128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solidFill>
      <a:schemeClr val="tx2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Calculs!$N$3</c:f>
              <c:strCache>
                <c:ptCount val="1"/>
                <c:pt idx="0">
                  <c:v>nb départs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Calculs!$M$23:$M$27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Calculs!$N$23:$N$27</c:f>
              <c:numCache>
                <c:formatCode>General</c:formatCode>
                <c:ptCount val="5"/>
                <c:pt idx="0">
                  <c:v>4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551680"/>
        <c:axId val="96553216"/>
      </c:barChart>
      <c:lineChart>
        <c:grouping val="standard"/>
        <c:varyColors val="0"/>
        <c:ser>
          <c:idx val="1"/>
          <c:order val="1"/>
          <c:tx>
            <c:strRef>
              <c:f>Calculs!$O$22</c:f>
              <c:strCache>
                <c:ptCount val="1"/>
                <c:pt idx="0">
                  <c:v>cumul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Calculs!$O$23:$O$27</c:f>
              <c:numCache>
                <c:formatCode>General</c:formatCode>
                <c:ptCount val="5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10</c:v>
                </c:pt>
                <c:pt idx="4">
                  <c:v>12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Calculs!$P$22</c:f>
              <c:strCache>
                <c:ptCount val="1"/>
                <c:pt idx="0">
                  <c:v>max</c:v>
                </c:pt>
              </c:strCache>
            </c:strRef>
          </c:tx>
          <c:marker>
            <c:symbol val="none"/>
          </c:marker>
          <c:dLbls>
            <c:numFmt formatCode="[Red]0;;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Calculs!$P$23:$P$27</c:f>
              <c:numCache>
                <c:formatCode>0;;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551680"/>
        <c:axId val="96553216"/>
      </c:lineChart>
      <c:catAx>
        <c:axId val="96551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6553216"/>
        <c:crosses val="autoZero"/>
        <c:auto val="1"/>
        <c:lblAlgn val="ctr"/>
        <c:lblOffset val="100"/>
        <c:noMultiLvlLbl val="0"/>
      </c:catAx>
      <c:valAx>
        <c:axId val="9655321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;;;" sourceLinked="0"/>
        <c:majorTickMark val="out"/>
        <c:minorTickMark val="none"/>
        <c:tickLblPos val="nextTo"/>
        <c:spPr>
          <a:noFill/>
          <a:ln>
            <a:noFill/>
          </a:ln>
        </c:spPr>
        <c:crossAx val="96551680"/>
        <c:crosses val="autoZero"/>
        <c:crossBetween val="between"/>
      </c:valAx>
      <c:spPr>
        <a:solidFill>
          <a:schemeClr val="tx2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solidFill>
      <a:schemeClr val="tx2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Calculs!$N$3</c:f>
              <c:strCache>
                <c:ptCount val="1"/>
                <c:pt idx="0">
                  <c:v>nb départs</c:v>
                </c:pt>
              </c:strCache>
            </c:strRef>
          </c:tx>
          <c:invertIfNegative val="0"/>
          <c:dLbls>
            <c:dLbl>
              <c:idx val="0"/>
              <c:delete val="1"/>
            </c:dLbl>
            <c:dLbl>
              <c:idx val="2"/>
              <c:delete val="1"/>
            </c:dLbl>
            <c:dLbl>
              <c:idx val="3"/>
              <c:delete val="1"/>
            </c:dLbl>
            <c:dLbl>
              <c:idx val="4"/>
              <c:delete val="1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Calculs!$M$31:$M$35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Calculs!$N$31:$N$35</c:f>
              <c:numCache>
                <c:formatCode>General</c:formatCode>
                <c:ptCount val="5"/>
                <c:pt idx="0">
                  <c:v>#N/A</c:v>
                </c:pt>
                <c:pt idx="1">
                  <c:v>1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590848"/>
        <c:axId val="96592640"/>
      </c:barChart>
      <c:lineChart>
        <c:grouping val="standard"/>
        <c:varyColors val="0"/>
        <c:ser>
          <c:idx val="2"/>
          <c:order val="1"/>
          <c:tx>
            <c:strRef>
              <c:f>Calculs!$P$22</c:f>
              <c:strCache>
                <c:ptCount val="1"/>
                <c:pt idx="0">
                  <c:v>max</c:v>
                </c:pt>
              </c:strCache>
            </c:strRef>
          </c:tx>
          <c:marker>
            <c:symbol val="none"/>
          </c:marker>
          <c:val>
            <c:numRef>
              <c:f>Calculs!$P$23:$P$27</c:f>
              <c:numCache>
                <c:formatCode>0;;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590848"/>
        <c:axId val="96592640"/>
      </c:lineChart>
      <c:catAx>
        <c:axId val="96590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6592640"/>
        <c:crosses val="autoZero"/>
        <c:auto val="1"/>
        <c:lblAlgn val="ctr"/>
        <c:lblOffset val="100"/>
        <c:noMultiLvlLbl val="0"/>
      </c:catAx>
      <c:valAx>
        <c:axId val="96592640"/>
        <c:scaling>
          <c:orientation val="minMax"/>
          <c:max val="15"/>
          <c:min val="0"/>
        </c:scaling>
        <c:delete val="0"/>
        <c:axPos val="l"/>
        <c:majorGridlines>
          <c:spPr>
            <a:ln>
              <a:noFill/>
            </a:ln>
          </c:spPr>
        </c:majorGridlines>
        <c:numFmt formatCode=";;;" sourceLinked="0"/>
        <c:majorTickMark val="out"/>
        <c:minorTickMark val="none"/>
        <c:tickLblPos val="nextTo"/>
        <c:spPr>
          <a:noFill/>
          <a:ln>
            <a:noFill/>
          </a:ln>
        </c:spPr>
        <c:crossAx val="96590848"/>
        <c:crosses val="autoZero"/>
        <c:crossBetween val="between"/>
        <c:majorUnit val="5"/>
        <c:minorUnit val="1"/>
      </c:valAx>
      <c:spPr>
        <a:solidFill>
          <a:schemeClr val="tx2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solidFill>
      <a:schemeClr val="tx2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Calculs!$N$3</c:f>
              <c:strCache>
                <c:ptCount val="1"/>
                <c:pt idx="0">
                  <c:v>nb départs</c:v>
                </c:pt>
              </c:strCache>
            </c:strRef>
          </c:tx>
          <c:invertIfNegative val="0"/>
          <c:dLbls>
            <c:dLbl>
              <c:idx val="0"/>
              <c:delete val="1"/>
            </c:dLbl>
            <c:dLbl>
              <c:idx val="1"/>
              <c:delete val="1"/>
            </c:dLbl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Calculs!$M$39:$M$43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Calculs!$N$39:$N$43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702272"/>
        <c:axId val="97703808"/>
      </c:barChart>
      <c:lineChart>
        <c:grouping val="standard"/>
        <c:varyColors val="0"/>
        <c:ser>
          <c:idx val="1"/>
          <c:order val="1"/>
          <c:tx>
            <c:strRef>
              <c:f>Calculs!$O$38</c:f>
              <c:strCache>
                <c:ptCount val="1"/>
                <c:pt idx="0">
                  <c:v>cumul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Calculs!$O$39:$O$43</c:f>
              <c:numCache>
                <c:formatCode>General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1</c:v>
                </c:pt>
                <c:pt idx="3">
                  <c:v>3</c:v>
                </c:pt>
                <c:pt idx="4">
                  <c:v>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Calculs!$P$38</c:f>
              <c:strCache>
                <c:ptCount val="1"/>
                <c:pt idx="0">
                  <c:v>max</c:v>
                </c:pt>
              </c:strCache>
            </c:strRef>
          </c:tx>
          <c:marker>
            <c:symbol val="none"/>
          </c:marker>
          <c:dLbls>
            <c:numFmt formatCode="[Red]0;;" sourceLinked="0"/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Calculs!$P$39:$P$43</c:f>
              <c:numCache>
                <c:formatCode>0;;</c:formatCode>
                <c:ptCount val="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702272"/>
        <c:axId val="97703808"/>
      </c:lineChart>
      <c:catAx>
        <c:axId val="9770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7703808"/>
        <c:crosses val="autoZero"/>
        <c:auto val="1"/>
        <c:lblAlgn val="ctr"/>
        <c:lblOffset val="100"/>
        <c:noMultiLvlLbl val="0"/>
      </c:catAx>
      <c:valAx>
        <c:axId val="97703808"/>
        <c:scaling>
          <c:orientation val="minMax"/>
          <c:max val="15"/>
          <c:min val="0"/>
        </c:scaling>
        <c:delete val="0"/>
        <c:axPos val="l"/>
        <c:majorGridlines>
          <c:spPr>
            <a:ln>
              <a:noFill/>
            </a:ln>
          </c:spPr>
        </c:majorGridlines>
        <c:numFmt formatCode=";;;" sourceLinked="0"/>
        <c:majorTickMark val="out"/>
        <c:minorTickMark val="none"/>
        <c:tickLblPos val="nextTo"/>
        <c:spPr>
          <a:noFill/>
          <a:ln>
            <a:noFill/>
          </a:ln>
        </c:spPr>
        <c:crossAx val="97702272"/>
        <c:crosses val="autoZero"/>
        <c:crossBetween val="between"/>
        <c:majorUnit val="5"/>
        <c:minorUnit val="1"/>
      </c:valAx>
      <c:spPr>
        <a:solidFill>
          <a:schemeClr val="tx2">
            <a:lumMod val="20000"/>
            <a:lumOff val="80000"/>
          </a:schemeClr>
        </a:solidFill>
      </c:spPr>
    </c:plotArea>
    <c:plotVisOnly val="1"/>
    <c:dispBlanksAs val="gap"/>
    <c:showDLblsOverMax val="0"/>
  </c:chart>
  <c:spPr>
    <a:solidFill>
      <a:schemeClr val="tx2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emf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4761</xdr:colOff>
      <xdr:row>1</xdr:row>
      <xdr:rowOff>0</xdr:rowOff>
    </xdr:from>
    <xdr:ext cx="8458202" cy="311496"/>
    <xdr:sp macro="" textlink="">
      <xdr:nvSpPr>
        <xdr:cNvPr id="2" name="ZoneTexte 1"/>
        <xdr:cNvSpPr txBox="1"/>
      </xdr:nvSpPr>
      <xdr:spPr>
        <a:xfrm>
          <a:off x="185736" y="95250"/>
          <a:ext cx="8458202" cy="311496"/>
        </a:xfrm>
        <a:prstGeom prst="rect">
          <a:avLst/>
        </a:prstGeom>
        <a:noFill/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4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ETAT RECAPITULATIF DES ENTRETIENS DE FIN DE CARRIERE</a:t>
          </a:r>
          <a:r>
            <a:rPr lang="fr-FR" sz="1400" b="1"/>
            <a:t> </a:t>
          </a:r>
        </a:p>
      </xdr:txBody>
    </xdr:sp>
    <xdr:clientData/>
  </xdr:oneCellAnchor>
  <xdr:oneCellAnchor>
    <xdr:from>
      <xdr:col>9</xdr:col>
      <xdr:colOff>238124</xdr:colOff>
      <xdr:row>1</xdr:row>
      <xdr:rowOff>23812</xdr:rowOff>
    </xdr:from>
    <xdr:ext cx="2076450" cy="264560"/>
    <xdr:sp macro="" textlink="Calculs!D24">
      <xdr:nvSpPr>
        <xdr:cNvPr id="24" name="ZoneTexte 23"/>
        <xdr:cNvSpPr txBox="1"/>
      </xdr:nvSpPr>
      <xdr:spPr>
        <a:xfrm>
          <a:off x="6515099" y="119062"/>
          <a:ext cx="2076450" cy="264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>
          <a:spAutoFit/>
        </a:bodyPr>
        <a:lstStyle/>
        <a:p>
          <a:pPr algn="r"/>
          <a:fld id="{F2ACCAE3-F9B1-4F4C-A1A2-B81DE31BCFAB}" type="TxLink">
            <a:rPr lang="en-US" sz="1100" b="0" i="0" u="none" strike="noStrike">
              <a:solidFill>
                <a:srgbClr val="000000"/>
              </a:solidFill>
              <a:latin typeface="Calibri"/>
            </a:rPr>
            <a:pPr algn="r"/>
            <a:t>le vendredi 08 novembre 2013</a:t>
          </a:fld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10</xdr:row>
          <xdr:rowOff>66675</xdr:rowOff>
        </xdr:from>
        <xdr:to>
          <xdr:col>13</xdr:col>
          <xdr:colOff>457200</xdr:colOff>
          <xdr:row>33</xdr:row>
          <xdr:rowOff>85725</xdr:rowOff>
        </xdr:to>
        <xdr:pic>
          <xdr:nvPicPr>
            <xdr:cNvPr id="37" name="Image 36"/>
            <xdr:cNvPicPr>
              <a:picLocks noChangeAspect="1" noChangeArrowheads="1"/>
              <a:extLst>
                <a:ext uri="{84589F7E-364E-4C9E-8A38-B11213B215E9}">
                  <a14:cameraTool cellRange="Calculs!$Z$1:$AJ$23" spid="_x0000_s517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00025" y="1876425"/>
              <a:ext cx="8477250" cy="44005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xdr:twoCellAnchor>
    <xdr:from>
      <xdr:col>1</xdr:col>
      <xdr:colOff>9523</xdr:colOff>
      <xdr:row>2</xdr:row>
      <xdr:rowOff>166688</xdr:rowOff>
    </xdr:from>
    <xdr:to>
      <xdr:col>3</xdr:col>
      <xdr:colOff>676275</xdr:colOff>
      <xdr:row>9</xdr:row>
      <xdr:rowOff>179388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</xdr:col>
      <xdr:colOff>42862</xdr:colOff>
      <xdr:row>2</xdr:row>
      <xdr:rowOff>185738</xdr:rowOff>
    </xdr:from>
    <xdr:ext cx="161925" cy="142876"/>
    <xdr:sp macro="[0]!Zoom_Chart" textlink="">
      <xdr:nvSpPr>
        <xdr:cNvPr id="11" name="Zoom_Button"/>
        <xdr:cNvSpPr/>
      </xdr:nvSpPr>
      <xdr:spPr>
        <a:xfrm>
          <a:off x="223837" y="471488"/>
          <a:ext cx="161925" cy="1428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+</a:t>
          </a:r>
        </a:p>
      </xdr:txBody>
    </xdr:sp>
    <xdr:clientData/>
  </xdr:oneCellAnchor>
  <xdr:twoCellAnchor editAs="oneCell">
    <xdr:from>
      <xdr:col>4</xdr:col>
      <xdr:colOff>4765</xdr:colOff>
      <xdr:row>4</xdr:row>
      <xdr:rowOff>19049</xdr:rowOff>
    </xdr:from>
    <xdr:to>
      <xdr:col>6</xdr:col>
      <xdr:colOff>442913</xdr:colOff>
      <xdr:row>9</xdr:row>
      <xdr:rowOff>171450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4</xdr:col>
      <xdr:colOff>42869</xdr:colOff>
      <xdr:row>4</xdr:row>
      <xdr:rowOff>42863</xdr:rowOff>
    </xdr:from>
    <xdr:ext cx="161925" cy="142876"/>
    <xdr:sp macro="[0]!Zoom_Chart" textlink="">
      <xdr:nvSpPr>
        <xdr:cNvPr id="19" name="Zoom_Button2"/>
        <xdr:cNvSpPr/>
      </xdr:nvSpPr>
      <xdr:spPr>
        <a:xfrm>
          <a:off x="2509844" y="709613"/>
          <a:ext cx="161925" cy="1428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+</a:t>
          </a:r>
        </a:p>
      </xdr:txBody>
    </xdr:sp>
    <xdr:clientData/>
  </xdr:oneCellAnchor>
  <xdr:twoCellAnchor editAs="oneCell">
    <xdr:from>
      <xdr:col>7</xdr:col>
      <xdr:colOff>4763</xdr:colOff>
      <xdr:row>4</xdr:row>
      <xdr:rowOff>19050</xdr:rowOff>
    </xdr:from>
    <xdr:to>
      <xdr:col>9</xdr:col>
      <xdr:colOff>442911</xdr:colOff>
      <xdr:row>9</xdr:row>
      <xdr:rowOff>171451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7</xdr:col>
      <xdr:colOff>33332</xdr:colOff>
      <xdr:row>4</xdr:row>
      <xdr:rowOff>47625</xdr:rowOff>
    </xdr:from>
    <xdr:ext cx="161925" cy="142876"/>
    <xdr:sp macro="[0]!Zoom_Chart" textlink="">
      <xdr:nvSpPr>
        <xdr:cNvPr id="30" name="Zoom_Button3"/>
        <xdr:cNvSpPr/>
      </xdr:nvSpPr>
      <xdr:spPr>
        <a:xfrm>
          <a:off x="4529132" y="714375"/>
          <a:ext cx="161925" cy="1428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+</a:t>
          </a:r>
        </a:p>
      </xdr:txBody>
    </xdr:sp>
    <xdr:clientData/>
  </xdr:oneCellAnchor>
  <xdr:twoCellAnchor editAs="oneCell">
    <xdr:from>
      <xdr:col>10</xdr:col>
      <xdr:colOff>4762</xdr:colOff>
      <xdr:row>4</xdr:row>
      <xdr:rowOff>19050</xdr:rowOff>
    </xdr:from>
    <xdr:to>
      <xdr:col>13</xdr:col>
      <xdr:colOff>261935</xdr:colOff>
      <xdr:row>9</xdr:row>
      <xdr:rowOff>171451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oneCellAnchor>
    <xdr:from>
      <xdr:col>10</xdr:col>
      <xdr:colOff>23813</xdr:colOff>
      <xdr:row>4</xdr:row>
      <xdr:rowOff>57150</xdr:rowOff>
    </xdr:from>
    <xdr:ext cx="161925" cy="142876"/>
    <xdr:sp macro="[0]!Zoom_Chart" textlink="">
      <xdr:nvSpPr>
        <xdr:cNvPr id="26" name="Zoom_Button4"/>
        <xdr:cNvSpPr/>
      </xdr:nvSpPr>
      <xdr:spPr>
        <a:xfrm>
          <a:off x="6529388" y="723900"/>
          <a:ext cx="161925" cy="142876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+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44"/>
  <sheetViews>
    <sheetView topLeftCell="R1" zoomScaleNormal="100" workbookViewId="0">
      <selection activeCell="Z1" sqref="Z1:AJ23"/>
    </sheetView>
  </sheetViews>
  <sheetFormatPr baseColWidth="10" defaultRowHeight="15" x14ac:dyDescent="0.25"/>
  <cols>
    <col min="2" max="2" width="16.7109375" customWidth="1"/>
    <col min="3" max="3" width="18" bestFit="1" customWidth="1"/>
    <col min="4" max="4" width="28" bestFit="1" customWidth="1"/>
    <col min="5" max="5" width="26.140625" bestFit="1" customWidth="1"/>
    <col min="7" max="7" width="6.5703125" bestFit="1" customWidth="1"/>
    <col min="8" max="8" width="10.42578125" bestFit="1" customWidth="1"/>
    <col min="9" max="10" width="10.42578125" customWidth="1"/>
    <col min="12" max="12" width="4.28515625" bestFit="1" customWidth="1"/>
    <col min="13" max="13" width="6.5703125" bestFit="1" customWidth="1"/>
    <col min="14" max="14" width="10.42578125" bestFit="1" customWidth="1"/>
    <col min="16" max="16" width="23.5703125" bestFit="1" customWidth="1"/>
    <col min="17" max="21" width="5" bestFit="1" customWidth="1"/>
    <col min="23" max="23" width="2.7109375" customWidth="1"/>
    <col min="24" max="24" width="7.7109375" bestFit="1" customWidth="1"/>
    <col min="25" max="25" width="3" bestFit="1" customWidth="1"/>
    <col min="26" max="26" width="2.7109375" customWidth="1"/>
    <col min="27" max="27" width="8.5703125" bestFit="1" customWidth="1"/>
    <col min="28" max="28" width="13" bestFit="1" customWidth="1"/>
    <col min="29" max="29" width="23.5703125" bestFit="1" customWidth="1"/>
    <col min="30" max="30" width="6.5703125" bestFit="1" customWidth="1"/>
    <col min="31" max="31" width="14.42578125" customWidth="1"/>
    <col min="32" max="34" width="13.7109375" customWidth="1"/>
    <col min="35" max="35" width="14.28515625" customWidth="1"/>
    <col min="36" max="36" width="2.7109375" customWidth="1"/>
  </cols>
  <sheetData>
    <row r="1" spans="1:36" ht="15.75" thickBot="1" x14ac:dyDescent="0.3">
      <c r="A1" s="43" t="s">
        <v>0</v>
      </c>
      <c r="B1" s="44"/>
      <c r="C1" s="44"/>
      <c r="D1" s="44"/>
      <c r="E1" s="44"/>
      <c r="Z1" s="33"/>
      <c r="AA1" s="33"/>
      <c r="AB1" s="33"/>
      <c r="AC1" s="33"/>
      <c r="AD1" s="33"/>
      <c r="AE1" s="16"/>
      <c r="AF1" s="15"/>
      <c r="AG1" s="15"/>
      <c r="AH1" s="15"/>
      <c r="AI1" s="15"/>
      <c r="AJ1" s="15"/>
    </row>
    <row r="2" spans="1:36" x14ac:dyDescent="0.25">
      <c r="A2" s="1"/>
      <c r="B2" s="1"/>
      <c r="C2" s="1"/>
      <c r="D2" s="1"/>
      <c r="E2" s="1"/>
      <c r="Z2" s="33"/>
      <c r="AA2" s="32" t="s">
        <v>60</v>
      </c>
      <c r="AB2" s="34"/>
      <c r="AC2" s="34"/>
      <c r="AD2" s="34"/>
      <c r="AE2" s="39">
        <v>2014</v>
      </c>
      <c r="AF2" s="39">
        <v>2015</v>
      </c>
      <c r="AG2" s="39">
        <v>2016</v>
      </c>
      <c r="AH2" s="39">
        <v>2017</v>
      </c>
      <c r="AI2" s="39">
        <v>2018</v>
      </c>
      <c r="AJ2" s="18"/>
    </row>
    <row r="3" spans="1:36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G3" s="10" t="s">
        <v>51</v>
      </c>
      <c r="H3" s="10" t="s">
        <v>50</v>
      </c>
      <c r="I3" s="10" t="s">
        <v>63</v>
      </c>
      <c r="J3" s="10" t="s">
        <v>64</v>
      </c>
      <c r="L3" s="7" t="s">
        <v>53</v>
      </c>
      <c r="M3" s="7" t="s">
        <v>51</v>
      </c>
      <c r="N3" s="7" t="str">
        <f>H3</f>
        <v>nb départs</v>
      </c>
      <c r="P3" s="7" t="s">
        <v>55</v>
      </c>
      <c r="Q3" s="7">
        <f t="array" ref="Q3:U3">TRANSPOSE(G4:G8)</f>
        <v>2014</v>
      </c>
      <c r="R3" s="7">
        <v>2015</v>
      </c>
      <c r="S3" s="7">
        <v>2016</v>
      </c>
      <c r="T3" s="7">
        <v>2017</v>
      </c>
      <c r="U3" s="7">
        <v>2018</v>
      </c>
      <c r="X3" s="12">
        <v>43374</v>
      </c>
      <c r="Y3">
        <f t="shared" ref="Y3:Y14" si="0">DATEDIF(DATE(2014,1,1),X3,"m")+1</f>
        <v>58</v>
      </c>
      <c r="Z3" s="33"/>
      <c r="AA3" s="35" t="s">
        <v>32</v>
      </c>
      <c r="AB3" s="36" t="s">
        <v>6</v>
      </c>
      <c r="AC3" s="37" t="s">
        <v>7</v>
      </c>
      <c r="AD3" s="38" t="str">
        <f>TEXT(X3,"mmm")</f>
        <v>oct</v>
      </c>
      <c r="AE3" s="31" t="str">
        <f t="shared" ref="AE3:AE14" si="1">REPT(CHAR(161),Y3)</f>
        <v>¡¡¡¡¡¡¡¡¡¡¡¡¡¡¡¡¡¡¡¡¡¡¡¡¡¡¡¡¡¡¡¡¡¡¡¡¡¡¡¡¡¡¡¡¡¡¡¡¡¡¡¡¡¡¡¡¡¡</v>
      </c>
      <c r="AF3" s="19"/>
      <c r="AG3" s="19"/>
      <c r="AH3" s="19"/>
      <c r="AI3" s="19"/>
      <c r="AJ3" s="15"/>
    </row>
    <row r="4" spans="1:36" x14ac:dyDescent="0.25">
      <c r="A4" s="3">
        <v>1</v>
      </c>
      <c r="B4" s="3" t="s">
        <v>32</v>
      </c>
      <c r="C4" s="3" t="s">
        <v>6</v>
      </c>
      <c r="D4" s="4" t="s">
        <v>7</v>
      </c>
      <c r="E4" s="5">
        <v>43374</v>
      </c>
      <c r="G4" s="8">
        <v>2014</v>
      </c>
      <c r="H4" s="9">
        <f>SUMPRODUCT((YEAR($E$4:$E$21)=$G4)*1)</f>
        <v>4</v>
      </c>
      <c r="I4" s="9">
        <f>H4</f>
        <v>4</v>
      </c>
      <c r="J4" s="9" t="e">
        <f>IF(I4=MAX($I$4:$I$8),I4,NA())</f>
        <v>#N/A</v>
      </c>
      <c r="L4" s="8">
        <v>1</v>
      </c>
      <c r="M4" s="8">
        <v>2014</v>
      </c>
      <c r="N4" s="9">
        <f>SUMPRODUCT((YEAR($E$4:$E$21)=$G4)*($A$4:$A$21=$L$4)*1)</f>
        <v>4</v>
      </c>
      <c r="P4" s="8" t="s">
        <v>30</v>
      </c>
      <c r="Q4" s="9">
        <f>SUMPRODUCT((YEAR($E$4:$E$21)=Q$3)*($D$4:$D$21=$P4)*1)</f>
        <v>0</v>
      </c>
      <c r="R4" s="9">
        <f>SUMPRODUCT((YEAR($E$4:$E$21)=R$3)*($D$4:$D$21=$P4)*1)</f>
        <v>0</v>
      </c>
      <c r="S4" s="9">
        <f>SUMPRODUCT((YEAR($E$4:$E$21)=S$3)*($D$4:$D$21=$P4)*1)</f>
        <v>0</v>
      </c>
      <c r="T4" s="9">
        <f>SUMPRODUCT((YEAR($E$4:$E$21)=T$3)*($D$4:$D$21=$P4)*1)</f>
        <v>1</v>
      </c>
      <c r="U4" s="9">
        <f>SUMPRODUCT((YEAR($E$4:$E$21)=U$3)*($D$4:$D$21=$P4)*1)</f>
        <v>0</v>
      </c>
      <c r="X4" s="12">
        <v>43101</v>
      </c>
      <c r="Y4">
        <f t="shared" si="0"/>
        <v>49</v>
      </c>
      <c r="Z4" s="33"/>
      <c r="AA4" s="35" t="s">
        <v>33</v>
      </c>
      <c r="AB4" s="36" t="s">
        <v>59</v>
      </c>
      <c r="AC4" s="37" t="s">
        <v>8</v>
      </c>
      <c r="AD4" s="38" t="str">
        <f t="shared" ref="AD4:AD14" si="2">TEXT(X4,"mmm")</f>
        <v>janv</v>
      </c>
      <c r="AE4" s="31" t="str">
        <f t="shared" si="1"/>
        <v>¡¡¡¡¡¡¡¡¡¡¡¡¡¡¡¡¡¡¡¡¡¡¡¡¡¡¡¡¡¡¡¡¡¡¡¡¡¡¡¡¡¡¡¡¡¡¡¡¡</v>
      </c>
      <c r="AF4" s="19"/>
      <c r="AG4" s="19"/>
      <c r="AH4" s="19"/>
      <c r="AI4" s="19"/>
      <c r="AJ4" s="15"/>
    </row>
    <row r="5" spans="1:36" x14ac:dyDescent="0.25">
      <c r="A5" s="3">
        <v>1</v>
      </c>
      <c r="B5" s="3" t="s">
        <v>33</v>
      </c>
      <c r="C5" s="3" t="s">
        <v>34</v>
      </c>
      <c r="D5" s="4" t="s">
        <v>8</v>
      </c>
      <c r="E5" s="5">
        <v>43101</v>
      </c>
      <c r="G5" s="8">
        <f>G4+1</f>
        <v>2015</v>
      </c>
      <c r="H5" s="9">
        <f t="shared" ref="H5:H8" si="3">SUMPRODUCT((YEAR($E$4:$E$21)=$G5)*1)</f>
        <v>2</v>
      </c>
      <c r="I5" s="9">
        <f>H4+H5</f>
        <v>6</v>
      </c>
      <c r="J5" s="9" t="e">
        <f t="shared" ref="J5:J8" si="4">IF(I5=MAX($I$4:$I$8),I5,NA())</f>
        <v>#N/A</v>
      </c>
      <c r="L5" s="8"/>
      <c r="M5" s="8">
        <f>M4+1</f>
        <v>2015</v>
      </c>
      <c r="N5" s="9">
        <f t="shared" ref="N5:N8" si="5">SUMPRODUCT((YEAR($E$4:$E$21)=$G5)*($A$4:$A$21=$L$4)*1)</f>
        <v>1</v>
      </c>
      <c r="P5" s="8" t="s">
        <v>10</v>
      </c>
      <c r="Q5" s="9">
        <f t="shared" ref="Q5:Q14" si="6">SUMPRODUCT((YEAR($E$4:$E$21)=Q$3)*($D$4:$D$21=$P5)*1)</f>
        <v>0</v>
      </c>
      <c r="R5" s="9">
        <f t="shared" ref="R5:U14" si="7">SUMPRODUCT((YEAR($E$4:$E$21)=R$3)*($D$4:$D$21=$P5)*1)</f>
        <v>0</v>
      </c>
      <c r="S5" s="9">
        <f t="shared" si="7"/>
        <v>0</v>
      </c>
      <c r="T5" s="9">
        <f t="shared" si="7"/>
        <v>1</v>
      </c>
      <c r="U5" s="9">
        <f t="shared" si="7"/>
        <v>0</v>
      </c>
      <c r="X5" s="12">
        <v>43070</v>
      </c>
      <c r="Y5">
        <f t="shared" si="0"/>
        <v>48</v>
      </c>
      <c r="Z5" s="33"/>
      <c r="AA5" s="35" t="s">
        <v>35</v>
      </c>
      <c r="AB5" s="36" t="s">
        <v>58</v>
      </c>
      <c r="AC5" s="37" t="s">
        <v>10</v>
      </c>
      <c r="AD5" s="38" t="str">
        <f t="shared" si="2"/>
        <v>déc</v>
      </c>
      <c r="AE5" s="31" t="str">
        <f t="shared" si="1"/>
        <v>¡¡¡¡¡¡¡¡¡¡¡¡¡¡¡¡¡¡¡¡¡¡¡¡¡¡¡¡¡¡¡¡¡¡¡¡¡¡¡¡¡¡¡¡¡¡¡¡</v>
      </c>
      <c r="AF5" s="19"/>
      <c r="AG5" s="19"/>
      <c r="AH5" s="19"/>
      <c r="AI5" s="19"/>
      <c r="AJ5" s="15"/>
    </row>
    <row r="6" spans="1:36" x14ac:dyDescent="0.25">
      <c r="A6" s="3">
        <v>1</v>
      </c>
      <c r="B6" s="3" t="s">
        <v>35</v>
      </c>
      <c r="C6" s="3" t="s">
        <v>9</v>
      </c>
      <c r="D6" s="4" t="s">
        <v>10</v>
      </c>
      <c r="E6" s="5">
        <v>43070</v>
      </c>
      <c r="G6" s="8">
        <f t="shared" ref="G6:G8" si="8">G5+1</f>
        <v>2016</v>
      </c>
      <c r="H6" s="9">
        <f t="shared" si="3"/>
        <v>2</v>
      </c>
      <c r="I6" s="9">
        <f>I5+H6</f>
        <v>8</v>
      </c>
      <c r="J6" s="9" t="e">
        <f t="shared" si="4"/>
        <v>#N/A</v>
      </c>
      <c r="L6" s="8"/>
      <c r="M6" s="8">
        <f t="shared" ref="M6:M8" si="9">M5+1</f>
        <v>2016</v>
      </c>
      <c r="N6" s="9">
        <f t="shared" si="5"/>
        <v>1</v>
      </c>
      <c r="P6" s="8" t="s">
        <v>12</v>
      </c>
      <c r="Q6" s="9">
        <f t="shared" si="6"/>
        <v>0</v>
      </c>
      <c r="R6" s="9">
        <f t="shared" si="7"/>
        <v>1</v>
      </c>
      <c r="S6" s="9">
        <f t="shared" si="7"/>
        <v>0</v>
      </c>
      <c r="T6" s="9">
        <f t="shared" si="7"/>
        <v>1</v>
      </c>
      <c r="U6" s="9">
        <f t="shared" si="7"/>
        <v>0</v>
      </c>
      <c r="X6" s="12">
        <v>42826</v>
      </c>
      <c r="Y6">
        <f t="shared" si="0"/>
        <v>40</v>
      </c>
      <c r="Z6" s="33"/>
      <c r="AA6" s="35" t="s">
        <v>36</v>
      </c>
      <c r="AB6" s="36" t="s">
        <v>11</v>
      </c>
      <c r="AC6" s="37" t="s">
        <v>12</v>
      </c>
      <c r="AD6" s="38" t="str">
        <f t="shared" si="2"/>
        <v>avr</v>
      </c>
      <c r="AE6" s="31" t="str">
        <f t="shared" si="1"/>
        <v>¡¡¡¡¡¡¡¡¡¡¡¡¡¡¡¡¡¡¡¡¡¡¡¡¡¡¡¡¡¡¡¡¡¡¡¡¡¡¡¡</v>
      </c>
      <c r="AF6" s="19"/>
      <c r="AG6" s="19"/>
      <c r="AH6" s="19"/>
      <c r="AI6" s="19"/>
      <c r="AJ6" s="15"/>
    </row>
    <row r="7" spans="1:36" x14ac:dyDescent="0.25">
      <c r="A7" s="3">
        <v>1</v>
      </c>
      <c r="B7" s="3" t="s">
        <v>36</v>
      </c>
      <c r="C7" s="3" t="s">
        <v>11</v>
      </c>
      <c r="D7" s="4" t="s">
        <v>12</v>
      </c>
      <c r="E7" s="5">
        <v>42826</v>
      </c>
      <c r="G7" s="8">
        <f t="shared" si="8"/>
        <v>2017</v>
      </c>
      <c r="H7" s="9">
        <f t="shared" si="3"/>
        <v>6</v>
      </c>
      <c r="I7" s="9">
        <f t="shared" ref="I7:I8" si="10">I6+H7</f>
        <v>14</v>
      </c>
      <c r="J7" s="9" t="e">
        <f t="shared" si="4"/>
        <v>#N/A</v>
      </c>
      <c r="L7" s="8"/>
      <c r="M7" s="8">
        <f t="shared" si="9"/>
        <v>2017</v>
      </c>
      <c r="N7" s="9">
        <f t="shared" si="5"/>
        <v>4</v>
      </c>
      <c r="P7" s="8" t="s">
        <v>16</v>
      </c>
      <c r="Q7" s="9">
        <f t="shared" si="6"/>
        <v>0</v>
      </c>
      <c r="R7" s="9">
        <f t="shared" si="7"/>
        <v>0</v>
      </c>
      <c r="S7" s="9">
        <f t="shared" si="7"/>
        <v>0</v>
      </c>
      <c r="T7" s="9">
        <f t="shared" si="7"/>
        <v>1</v>
      </c>
      <c r="U7" s="9">
        <f t="shared" si="7"/>
        <v>0</v>
      </c>
      <c r="X7" s="12">
        <v>42887</v>
      </c>
      <c r="Y7">
        <f t="shared" si="0"/>
        <v>42</v>
      </c>
      <c r="Z7" s="33"/>
      <c r="AA7" s="35" t="s">
        <v>22</v>
      </c>
      <c r="AB7" s="36" t="s">
        <v>13</v>
      </c>
      <c r="AC7" s="37" t="s">
        <v>14</v>
      </c>
      <c r="AD7" s="38" t="str">
        <f t="shared" si="2"/>
        <v>juin</v>
      </c>
      <c r="AE7" s="31" t="str">
        <f t="shared" si="1"/>
        <v>¡¡¡¡¡¡¡¡¡¡¡¡¡¡¡¡¡¡¡¡¡¡¡¡¡¡¡¡¡¡¡¡¡¡¡¡¡¡¡¡¡¡</v>
      </c>
      <c r="AF7" s="19"/>
      <c r="AG7" s="19"/>
      <c r="AH7" s="19"/>
      <c r="AI7" s="19"/>
      <c r="AJ7" s="15"/>
    </row>
    <row r="8" spans="1:36" x14ac:dyDescent="0.25">
      <c r="A8" s="3">
        <v>1</v>
      </c>
      <c r="B8" s="3" t="s">
        <v>22</v>
      </c>
      <c r="C8" s="3" t="s">
        <v>13</v>
      </c>
      <c r="D8" s="4" t="s">
        <v>14</v>
      </c>
      <c r="E8" s="5">
        <v>42887</v>
      </c>
      <c r="G8" s="8">
        <f t="shared" si="8"/>
        <v>2018</v>
      </c>
      <c r="H8" s="9">
        <f t="shared" si="3"/>
        <v>4</v>
      </c>
      <c r="I8" s="9">
        <f t="shared" si="10"/>
        <v>18</v>
      </c>
      <c r="J8" s="9">
        <f t="shared" si="4"/>
        <v>18</v>
      </c>
      <c r="L8" s="8"/>
      <c r="M8" s="8">
        <f t="shared" si="9"/>
        <v>2018</v>
      </c>
      <c r="N8" s="9">
        <f t="shared" si="5"/>
        <v>2</v>
      </c>
      <c r="P8" s="8" t="s">
        <v>7</v>
      </c>
      <c r="Q8" s="9">
        <f t="shared" si="6"/>
        <v>1</v>
      </c>
      <c r="R8" s="9">
        <f t="shared" si="7"/>
        <v>0</v>
      </c>
      <c r="S8" s="9">
        <f t="shared" si="7"/>
        <v>0</v>
      </c>
      <c r="T8" s="9">
        <f t="shared" si="7"/>
        <v>0</v>
      </c>
      <c r="U8" s="9">
        <f t="shared" si="7"/>
        <v>2</v>
      </c>
      <c r="X8" s="12">
        <v>42826</v>
      </c>
      <c r="Y8">
        <f t="shared" si="0"/>
        <v>40</v>
      </c>
      <c r="Z8" s="33"/>
      <c r="AA8" s="35" t="s">
        <v>37</v>
      </c>
      <c r="AB8" s="36" t="s">
        <v>56</v>
      </c>
      <c r="AC8" s="37" t="s">
        <v>16</v>
      </c>
      <c r="AD8" s="38" t="str">
        <f t="shared" si="2"/>
        <v>avr</v>
      </c>
      <c r="AE8" s="31" t="str">
        <f t="shared" si="1"/>
        <v>¡¡¡¡¡¡¡¡¡¡¡¡¡¡¡¡¡¡¡¡¡¡¡¡¡¡¡¡¡¡¡¡¡¡¡¡¡¡¡¡</v>
      </c>
      <c r="AF8" s="19"/>
      <c r="AG8" s="19"/>
      <c r="AH8" s="19"/>
      <c r="AI8" s="19"/>
      <c r="AJ8" s="15"/>
    </row>
    <row r="9" spans="1:36" x14ac:dyDescent="0.25">
      <c r="A9" s="3">
        <v>1</v>
      </c>
      <c r="B9" s="3" t="s">
        <v>37</v>
      </c>
      <c r="C9" s="3" t="s">
        <v>15</v>
      </c>
      <c r="D9" s="4" t="s">
        <v>16</v>
      </c>
      <c r="E9" s="5">
        <v>42826</v>
      </c>
      <c r="G9" s="11" t="s">
        <v>52</v>
      </c>
      <c r="H9" s="8">
        <f>SUM(H4:H8)</f>
        <v>18</v>
      </c>
      <c r="I9" s="8"/>
      <c r="J9" s="8"/>
      <c r="L9" s="8">
        <v>10</v>
      </c>
      <c r="M9" s="8">
        <v>2014</v>
      </c>
      <c r="N9" s="9">
        <f>SUMPRODUCT((YEAR($E$4:$E$21)=$G4)*($A$4:$A$21=$L$9)*1)</f>
        <v>0</v>
      </c>
      <c r="P9" s="8" t="s">
        <v>21</v>
      </c>
      <c r="Q9" s="9">
        <f t="shared" si="6"/>
        <v>1</v>
      </c>
      <c r="R9" s="9">
        <f t="shared" si="7"/>
        <v>0</v>
      </c>
      <c r="S9" s="9">
        <f t="shared" si="7"/>
        <v>1</v>
      </c>
      <c r="T9" s="9">
        <f t="shared" si="7"/>
        <v>0</v>
      </c>
      <c r="U9" s="9">
        <f t="shared" si="7"/>
        <v>0</v>
      </c>
      <c r="X9" s="12">
        <v>42461</v>
      </c>
      <c r="Y9">
        <f t="shared" si="0"/>
        <v>28</v>
      </c>
      <c r="Z9" s="33"/>
      <c r="AA9" s="35" t="s">
        <v>38</v>
      </c>
      <c r="AB9" s="36" t="s">
        <v>11</v>
      </c>
      <c r="AC9" s="37" t="s">
        <v>8</v>
      </c>
      <c r="AD9" s="38" t="str">
        <f t="shared" si="2"/>
        <v>avr</v>
      </c>
      <c r="AE9" s="31" t="str">
        <f t="shared" si="1"/>
        <v>¡¡¡¡¡¡¡¡¡¡¡¡¡¡¡¡¡¡¡¡¡¡¡¡¡¡¡¡</v>
      </c>
      <c r="AF9" s="19"/>
      <c r="AG9" s="19"/>
      <c r="AH9" s="19"/>
      <c r="AI9" s="19"/>
      <c r="AJ9" s="15"/>
    </row>
    <row r="10" spans="1:36" x14ac:dyDescent="0.25">
      <c r="A10" s="3">
        <v>1</v>
      </c>
      <c r="B10" s="3" t="s">
        <v>38</v>
      </c>
      <c r="C10" s="3" t="s">
        <v>11</v>
      </c>
      <c r="D10" s="4" t="s">
        <v>8</v>
      </c>
      <c r="E10" s="5">
        <v>42461</v>
      </c>
      <c r="L10" s="8"/>
      <c r="M10" s="8">
        <f>M9+1</f>
        <v>2015</v>
      </c>
      <c r="N10" s="9">
        <f t="shared" ref="N10:N13" si="11">SUMPRODUCT((YEAR($E$4:$E$21)=$G5)*($A$4:$A$21=$L$9)*1)</f>
        <v>1</v>
      </c>
      <c r="P10" s="8" t="s">
        <v>19</v>
      </c>
      <c r="Q10" s="9">
        <f t="shared" si="6"/>
        <v>1</v>
      </c>
      <c r="R10" s="9">
        <f t="shared" si="7"/>
        <v>1</v>
      </c>
      <c r="S10" s="9">
        <f t="shared" si="7"/>
        <v>0</v>
      </c>
      <c r="T10" s="9">
        <f t="shared" si="7"/>
        <v>0</v>
      </c>
      <c r="U10" s="9">
        <f t="shared" si="7"/>
        <v>0</v>
      </c>
      <c r="X10" s="12">
        <v>41791</v>
      </c>
      <c r="Y10">
        <f t="shared" si="0"/>
        <v>6</v>
      </c>
      <c r="Z10" s="33"/>
      <c r="AA10" s="35" t="s">
        <v>39</v>
      </c>
      <c r="AB10" s="36" t="s">
        <v>17</v>
      </c>
      <c r="AC10" s="37" t="s">
        <v>54</v>
      </c>
      <c r="AD10" s="38" t="str">
        <f t="shared" si="2"/>
        <v>juin</v>
      </c>
      <c r="AE10" s="31" t="str">
        <f t="shared" si="1"/>
        <v>¡¡¡¡¡¡</v>
      </c>
      <c r="AF10" s="19"/>
      <c r="AG10" s="19"/>
      <c r="AH10" s="19"/>
      <c r="AI10" s="19"/>
      <c r="AJ10" s="15"/>
    </row>
    <row r="11" spans="1:36" x14ac:dyDescent="0.25">
      <c r="A11" s="3">
        <v>1</v>
      </c>
      <c r="B11" s="3" t="s">
        <v>39</v>
      </c>
      <c r="C11" s="3" t="s">
        <v>17</v>
      </c>
      <c r="D11" s="4" t="s">
        <v>54</v>
      </c>
      <c r="E11" s="5">
        <v>41791</v>
      </c>
      <c r="L11" s="8"/>
      <c r="M11" s="8">
        <f t="shared" ref="M11:M13" si="12">M10+1</f>
        <v>2016</v>
      </c>
      <c r="N11" s="9">
        <f t="shared" si="11"/>
        <v>0</v>
      </c>
      <c r="P11" s="8" t="s">
        <v>8</v>
      </c>
      <c r="Q11" s="9">
        <f t="shared" si="6"/>
        <v>0</v>
      </c>
      <c r="R11" s="9">
        <f t="shared" si="7"/>
        <v>0</v>
      </c>
      <c r="S11" s="9">
        <f t="shared" si="7"/>
        <v>1</v>
      </c>
      <c r="T11" s="9">
        <f t="shared" si="7"/>
        <v>0</v>
      </c>
      <c r="U11" s="9">
        <f t="shared" si="7"/>
        <v>2</v>
      </c>
      <c r="X11" s="12">
        <v>42005</v>
      </c>
      <c r="Y11">
        <f t="shared" si="0"/>
        <v>13</v>
      </c>
      <c r="Z11" s="33"/>
      <c r="AA11" s="35" t="s">
        <v>40</v>
      </c>
      <c r="AB11" s="36" t="s">
        <v>18</v>
      </c>
      <c r="AC11" s="37" t="s">
        <v>19</v>
      </c>
      <c r="AD11" s="38" t="str">
        <f t="shared" si="2"/>
        <v>janv</v>
      </c>
      <c r="AE11" s="31" t="str">
        <f t="shared" si="1"/>
        <v>¡¡¡¡¡¡¡¡¡¡¡¡¡</v>
      </c>
      <c r="AF11" s="19"/>
      <c r="AG11" s="19"/>
      <c r="AH11" s="19"/>
      <c r="AI11" s="19"/>
      <c r="AJ11" s="15"/>
    </row>
    <row r="12" spans="1:36" x14ac:dyDescent="0.25">
      <c r="A12" s="3">
        <v>1</v>
      </c>
      <c r="B12" s="3" t="s">
        <v>40</v>
      </c>
      <c r="C12" s="3" t="s">
        <v>18</v>
      </c>
      <c r="D12" s="4" t="s">
        <v>19</v>
      </c>
      <c r="E12" s="5">
        <v>42005</v>
      </c>
      <c r="L12" s="8"/>
      <c r="M12" s="8">
        <f t="shared" si="12"/>
        <v>2017</v>
      </c>
      <c r="N12" s="9">
        <f t="shared" si="11"/>
        <v>0</v>
      </c>
      <c r="P12" s="8" t="s">
        <v>27</v>
      </c>
      <c r="Q12" s="9">
        <f t="shared" si="6"/>
        <v>0</v>
      </c>
      <c r="R12" s="9">
        <f t="shared" si="7"/>
        <v>0</v>
      </c>
      <c r="S12" s="9">
        <f t="shared" si="7"/>
        <v>0</v>
      </c>
      <c r="T12" s="9">
        <f t="shared" si="7"/>
        <v>1</v>
      </c>
      <c r="U12" s="9">
        <f t="shared" si="7"/>
        <v>0</v>
      </c>
      <c r="X12" s="12">
        <v>41944</v>
      </c>
      <c r="Y12">
        <f t="shared" si="0"/>
        <v>11</v>
      </c>
      <c r="Z12" s="33"/>
      <c r="AA12" s="35" t="s">
        <v>41</v>
      </c>
      <c r="AB12" s="36" t="s">
        <v>20</v>
      </c>
      <c r="AC12" s="37" t="s">
        <v>21</v>
      </c>
      <c r="AD12" s="38" t="str">
        <f t="shared" si="2"/>
        <v>nov</v>
      </c>
      <c r="AE12" s="31" t="str">
        <f t="shared" si="1"/>
        <v>¡¡¡¡¡¡¡¡¡¡¡</v>
      </c>
      <c r="AF12" s="19"/>
      <c r="AG12" s="19"/>
      <c r="AH12" s="19"/>
      <c r="AI12" s="19"/>
      <c r="AJ12" s="15"/>
    </row>
    <row r="13" spans="1:36" x14ac:dyDescent="0.25">
      <c r="A13" s="3">
        <v>1</v>
      </c>
      <c r="B13" s="3" t="s">
        <v>41</v>
      </c>
      <c r="C13" s="3" t="s">
        <v>20</v>
      </c>
      <c r="D13" s="4" t="s">
        <v>21</v>
      </c>
      <c r="E13" s="5">
        <v>41944</v>
      </c>
      <c r="L13" s="8"/>
      <c r="M13" s="8">
        <f t="shared" si="12"/>
        <v>2018</v>
      </c>
      <c r="N13" s="9">
        <f t="shared" si="11"/>
        <v>0</v>
      </c>
      <c r="P13" s="8" t="s">
        <v>14</v>
      </c>
      <c r="Q13" s="9">
        <f t="shared" si="6"/>
        <v>0</v>
      </c>
      <c r="R13" s="9">
        <f t="shared" si="7"/>
        <v>0</v>
      </c>
      <c r="S13" s="9">
        <f t="shared" si="7"/>
        <v>0</v>
      </c>
      <c r="T13" s="9">
        <f t="shared" si="7"/>
        <v>1</v>
      </c>
      <c r="U13" s="9">
        <f t="shared" si="7"/>
        <v>0</v>
      </c>
      <c r="X13" s="12">
        <v>41791</v>
      </c>
      <c r="Y13">
        <f t="shared" si="0"/>
        <v>6</v>
      </c>
      <c r="Z13" s="33"/>
      <c r="AA13" s="35" t="s">
        <v>42</v>
      </c>
      <c r="AB13" s="36" t="s">
        <v>57</v>
      </c>
      <c r="AC13" s="37" t="s">
        <v>19</v>
      </c>
      <c r="AD13" s="38" t="str">
        <f t="shared" si="2"/>
        <v>juin</v>
      </c>
      <c r="AE13" s="31" t="str">
        <f t="shared" si="1"/>
        <v>¡¡¡¡¡¡</v>
      </c>
      <c r="AF13" s="19"/>
      <c r="AG13" s="19"/>
      <c r="AH13" s="19"/>
      <c r="AI13" s="19"/>
      <c r="AJ13" s="15"/>
    </row>
    <row r="14" spans="1:36" x14ac:dyDescent="0.25">
      <c r="A14" s="3">
        <v>1</v>
      </c>
      <c r="B14" s="3" t="s">
        <v>42</v>
      </c>
      <c r="C14" s="3" t="s">
        <v>22</v>
      </c>
      <c r="D14" s="4" t="s">
        <v>19</v>
      </c>
      <c r="E14" s="5">
        <v>41791</v>
      </c>
      <c r="L14" s="8">
        <v>11</v>
      </c>
      <c r="M14" s="8">
        <v>2014</v>
      </c>
      <c r="N14" s="9">
        <f>SUMPRODUCT((YEAR($E$4:$E$21)=$G4)*($A$4:$A$21=$L$14)*1)</f>
        <v>0</v>
      </c>
      <c r="P14" s="8" t="s">
        <v>54</v>
      </c>
      <c r="Q14" s="9">
        <f t="shared" si="6"/>
        <v>1</v>
      </c>
      <c r="R14" s="9">
        <f t="shared" si="7"/>
        <v>0</v>
      </c>
      <c r="S14" s="9">
        <f t="shared" si="7"/>
        <v>0</v>
      </c>
      <c r="T14" s="9">
        <f t="shared" si="7"/>
        <v>0</v>
      </c>
      <c r="U14" s="9">
        <f t="shared" si="7"/>
        <v>0</v>
      </c>
      <c r="X14" s="12">
        <v>41730</v>
      </c>
      <c r="Y14">
        <f t="shared" si="0"/>
        <v>4</v>
      </c>
      <c r="Z14" s="33"/>
      <c r="AA14" s="35" t="s">
        <v>43</v>
      </c>
      <c r="AB14" s="36" t="s">
        <v>23</v>
      </c>
      <c r="AC14" s="37" t="s">
        <v>7</v>
      </c>
      <c r="AD14" s="38" t="str">
        <f t="shared" si="2"/>
        <v>avr</v>
      </c>
      <c r="AE14" s="31" t="str">
        <f t="shared" si="1"/>
        <v>¡¡¡¡</v>
      </c>
      <c r="AF14" s="19"/>
      <c r="AG14" s="19"/>
      <c r="AH14" s="19"/>
      <c r="AI14" s="19"/>
      <c r="AJ14" s="15"/>
    </row>
    <row r="15" spans="1:36" x14ac:dyDescent="0.25">
      <c r="A15" s="3">
        <v>1</v>
      </c>
      <c r="B15" s="3" t="s">
        <v>43</v>
      </c>
      <c r="C15" s="3" t="s">
        <v>23</v>
      </c>
      <c r="D15" s="4" t="s">
        <v>7</v>
      </c>
      <c r="E15" s="5">
        <v>41730</v>
      </c>
      <c r="L15" s="8"/>
      <c r="M15" s="8">
        <f>M14+1</f>
        <v>2015</v>
      </c>
      <c r="N15" s="9">
        <f t="shared" ref="N15:N18" si="13">SUMPRODUCT((YEAR($E$4:$E$21)=$G5)*($A$4:$A$21=$L$14)*1)</f>
        <v>0</v>
      </c>
      <c r="P15" s="8" t="s">
        <v>52</v>
      </c>
      <c r="Q15" s="9">
        <f>SUM(Q4:Q14)</f>
        <v>4</v>
      </c>
      <c r="R15" s="9">
        <f t="shared" ref="R15:U15" si="14">SUM(R4:R14)</f>
        <v>2</v>
      </c>
      <c r="S15" s="9">
        <f t="shared" si="14"/>
        <v>2</v>
      </c>
      <c r="T15" s="9">
        <f t="shared" si="14"/>
        <v>6</v>
      </c>
      <c r="U15" s="9">
        <f t="shared" si="14"/>
        <v>4</v>
      </c>
      <c r="Z15" s="33"/>
      <c r="AA15" s="32" t="s">
        <v>61</v>
      </c>
      <c r="AB15" s="34"/>
      <c r="AC15" s="34"/>
      <c r="AD15" s="34"/>
      <c r="AE15" s="20"/>
      <c r="AF15" s="20"/>
      <c r="AG15" s="20"/>
      <c r="AH15" s="20"/>
      <c r="AI15" s="20"/>
      <c r="AJ15" s="15"/>
    </row>
    <row r="16" spans="1:36" x14ac:dyDescent="0.25">
      <c r="A16" s="3">
        <v>10</v>
      </c>
      <c r="B16" s="3" t="s">
        <v>44</v>
      </c>
      <c r="C16" s="3" t="s">
        <v>24</v>
      </c>
      <c r="D16" s="4" t="s">
        <v>12</v>
      </c>
      <c r="E16" s="5">
        <v>42064</v>
      </c>
      <c r="L16" s="8"/>
      <c r="M16" s="8">
        <f t="shared" ref="M16:M18" si="15">M15+1</f>
        <v>2016</v>
      </c>
      <c r="N16" s="9">
        <f t="shared" si="13"/>
        <v>1</v>
      </c>
      <c r="Z16" s="33"/>
      <c r="AA16" s="35" t="s">
        <v>44</v>
      </c>
      <c r="AB16" s="36" t="s">
        <v>24</v>
      </c>
      <c r="AC16" s="37" t="s">
        <v>12</v>
      </c>
      <c r="AD16" s="38" t="str">
        <f t="shared" ref="AD16" si="16">TEXT(X17,"mmm")</f>
        <v>mars</v>
      </c>
      <c r="AE16" s="31" t="str">
        <f>REPT(CHAR(161),Y17)</f>
        <v>¡¡¡¡¡¡¡¡¡¡¡¡¡¡¡</v>
      </c>
      <c r="AF16" s="19"/>
      <c r="AG16" s="19"/>
      <c r="AH16" s="19"/>
      <c r="AI16" s="19"/>
      <c r="AJ16" s="15"/>
    </row>
    <row r="17" spans="1:36" x14ac:dyDescent="0.25">
      <c r="A17" s="3">
        <v>11</v>
      </c>
      <c r="B17" s="3" t="s">
        <v>45</v>
      </c>
      <c r="C17" s="3" t="s">
        <v>25</v>
      </c>
      <c r="D17" s="4" t="s">
        <v>8</v>
      </c>
      <c r="E17" s="5">
        <v>43282</v>
      </c>
      <c r="L17" s="8"/>
      <c r="M17" s="8">
        <f t="shared" si="15"/>
        <v>2017</v>
      </c>
      <c r="N17" s="9">
        <f t="shared" si="13"/>
        <v>2</v>
      </c>
      <c r="X17" s="12">
        <v>42064</v>
      </c>
      <c r="Y17">
        <f t="shared" ref="Y17" si="17">DATEDIF(DATE(2014,1,1),X17,"m")+1</f>
        <v>15</v>
      </c>
      <c r="Z17" s="33"/>
      <c r="AA17" s="32" t="s">
        <v>62</v>
      </c>
      <c r="AB17" s="34"/>
      <c r="AC17" s="34"/>
      <c r="AD17" s="34"/>
      <c r="AE17" s="20"/>
      <c r="AF17" s="20"/>
      <c r="AG17" s="20"/>
      <c r="AH17" s="20"/>
      <c r="AI17" s="20"/>
      <c r="AJ17" s="15"/>
    </row>
    <row r="18" spans="1:36" x14ac:dyDescent="0.25">
      <c r="A18" s="3">
        <v>11</v>
      </c>
      <c r="B18" s="3" t="s">
        <v>46</v>
      </c>
      <c r="C18" s="3" t="s">
        <v>26</v>
      </c>
      <c r="D18" s="4" t="s">
        <v>27</v>
      </c>
      <c r="E18" s="5">
        <v>42826</v>
      </c>
      <c r="L18" s="8"/>
      <c r="M18" s="8">
        <f t="shared" si="15"/>
        <v>2018</v>
      </c>
      <c r="N18" s="9">
        <f t="shared" si="13"/>
        <v>2</v>
      </c>
      <c r="Z18" s="33"/>
      <c r="AA18" s="35" t="s">
        <v>45</v>
      </c>
      <c r="AB18" s="36" t="s">
        <v>25</v>
      </c>
      <c r="AC18" s="37" t="s">
        <v>8</v>
      </c>
      <c r="AD18" s="38" t="str">
        <f t="shared" ref="AD18:AD22" si="18">TEXT(X20,"mmm")</f>
        <v>juil</v>
      </c>
      <c r="AE18" s="31" t="str">
        <f>REPT(CHAR(161),Y20)</f>
        <v>¡¡¡¡¡¡¡¡¡¡¡¡¡¡¡¡¡¡¡¡¡¡¡¡¡¡¡¡¡¡¡¡¡¡¡¡¡¡¡¡¡¡¡¡¡¡¡¡¡¡¡¡¡¡¡</v>
      </c>
      <c r="AF18" s="19"/>
      <c r="AG18" s="19"/>
      <c r="AH18" s="19"/>
      <c r="AI18" s="19"/>
      <c r="AJ18" s="15"/>
    </row>
    <row r="19" spans="1:36" x14ac:dyDescent="0.25">
      <c r="A19" s="3">
        <v>11</v>
      </c>
      <c r="B19" s="3" t="s">
        <v>47</v>
      </c>
      <c r="C19" s="3" t="s">
        <v>28</v>
      </c>
      <c r="D19" s="4" t="s">
        <v>7</v>
      </c>
      <c r="E19" s="5">
        <v>43101</v>
      </c>
      <c r="Z19" s="33"/>
      <c r="AA19" s="35" t="s">
        <v>46</v>
      </c>
      <c r="AB19" s="36" t="s">
        <v>26</v>
      </c>
      <c r="AC19" s="37" t="s">
        <v>27</v>
      </c>
      <c r="AD19" s="38" t="str">
        <f t="shared" si="18"/>
        <v>avr</v>
      </c>
      <c r="AE19" s="31" t="str">
        <f>REPT(CHAR(161),Y21)</f>
        <v>¡¡¡¡¡¡¡¡¡¡¡¡¡¡¡¡¡¡¡¡¡¡¡¡¡¡¡¡¡¡¡¡¡¡¡¡¡¡¡¡</v>
      </c>
      <c r="AF19" s="19"/>
      <c r="AG19" s="19"/>
      <c r="AH19" s="19"/>
      <c r="AI19" s="19"/>
      <c r="AJ19" s="15"/>
    </row>
    <row r="20" spans="1:36" x14ac:dyDescent="0.25">
      <c r="A20" s="3">
        <v>11</v>
      </c>
      <c r="B20" s="3" t="s">
        <v>48</v>
      </c>
      <c r="C20" s="3" t="s">
        <v>29</v>
      </c>
      <c r="D20" s="4" t="s">
        <v>30</v>
      </c>
      <c r="E20" s="5">
        <v>42795</v>
      </c>
      <c r="X20" s="12">
        <v>43282</v>
      </c>
      <c r="Y20">
        <f t="shared" ref="Y20:Y24" si="19">DATEDIF(DATE(2014,1,1),X20,"m")+1</f>
        <v>55</v>
      </c>
      <c r="Z20" s="33"/>
      <c r="AA20" s="35" t="s">
        <v>47</v>
      </c>
      <c r="AB20" s="36" t="s">
        <v>28</v>
      </c>
      <c r="AC20" s="37" t="s">
        <v>7</v>
      </c>
      <c r="AD20" s="38" t="str">
        <f t="shared" si="18"/>
        <v>janv</v>
      </c>
      <c r="AE20" s="31" t="str">
        <f>REPT(CHAR(161),Y22)</f>
        <v>¡¡¡¡¡¡¡¡¡¡¡¡¡¡¡¡¡¡¡¡¡¡¡¡¡¡¡¡¡¡¡¡¡¡¡¡¡¡¡¡¡¡¡¡¡¡¡¡¡</v>
      </c>
      <c r="AF20" s="19"/>
      <c r="AG20" s="19"/>
      <c r="AH20" s="19"/>
      <c r="AI20" s="19"/>
      <c r="AJ20" s="15"/>
    </row>
    <row r="21" spans="1:36" x14ac:dyDescent="0.25">
      <c r="A21" s="3">
        <v>11</v>
      </c>
      <c r="B21" s="3" t="s">
        <v>49</v>
      </c>
      <c r="C21" s="3" t="s">
        <v>31</v>
      </c>
      <c r="D21" s="4" t="s">
        <v>21</v>
      </c>
      <c r="E21" s="5">
        <v>42461</v>
      </c>
      <c r="X21" s="12">
        <v>42826</v>
      </c>
      <c r="Y21">
        <f t="shared" si="19"/>
        <v>40</v>
      </c>
      <c r="Z21" s="33"/>
      <c r="AA21" s="35" t="s">
        <v>48</v>
      </c>
      <c r="AB21" s="36" t="s">
        <v>29</v>
      </c>
      <c r="AC21" s="37" t="s">
        <v>30</v>
      </c>
      <c r="AD21" s="38" t="str">
        <f t="shared" si="18"/>
        <v>mars</v>
      </c>
      <c r="AE21" s="31" t="str">
        <f>REPT(CHAR(161),Y23)</f>
        <v>¡¡¡¡¡¡¡¡¡¡¡¡¡¡¡¡¡¡¡¡¡¡¡¡¡¡¡¡¡¡¡¡¡¡¡¡¡¡¡</v>
      </c>
      <c r="AF21" s="19"/>
      <c r="AG21" s="19"/>
      <c r="AH21" s="19"/>
      <c r="AI21" s="19"/>
      <c r="AJ21" s="15"/>
    </row>
    <row r="22" spans="1:36" x14ac:dyDescent="0.25">
      <c r="M22" s="8" t="str">
        <f>M3</f>
        <v>année</v>
      </c>
      <c r="N22" s="8" t="str">
        <f>N3</f>
        <v>nb départs</v>
      </c>
      <c r="O22" s="8" t="s">
        <v>63</v>
      </c>
      <c r="P22" s="8" t="s">
        <v>64</v>
      </c>
      <c r="X22" s="12">
        <v>43101</v>
      </c>
      <c r="Y22">
        <f t="shared" si="19"/>
        <v>49</v>
      </c>
      <c r="Z22" s="33"/>
      <c r="AA22" s="35" t="s">
        <v>49</v>
      </c>
      <c r="AB22" s="36" t="s">
        <v>31</v>
      </c>
      <c r="AC22" s="37" t="s">
        <v>21</v>
      </c>
      <c r="AD22" s="38" t="str">
        <f t="shared" si="18"/>
        <v>avr</v>
      </c>
      <c r="AE22" s="31" t="str">
        <f>REPT(CHAR(161),Y24)</f>
        <v>¡¡¡¡¡¡¡¡¡¡¡¡¡¡¡¡¡¡¡¡¡¡¡¡¡¡¡¡</v>
      </c>
      <c r="AF22" s="19"/>
      <c r="AG22" s="19"/>
      <c r="AH22" s="19"/>
      <c r="AI22" s="19"/>
      <c r="AJ22" s="15"/>
    </row>
    <row r="23" spans="1:36" x14ac:dyDescent="0.25">
      <c r="L23">
        <f>L4</f>
        <v>1</v>
      </c>
      <c r="M23" s="8">
        <f t="shared" ref="M23:N23" si="20">M4</f>
        <v>2014</v>
      </c>
      <c r="N23" s="8">
        <f t="shared" si="20"/>
        <v>4</v>
      </c>
      <c r="O23" s="8">
        <f>N23</f>
        <v>4</v>
      </c>
      <c r="P23" s="9" t="e">
        <f>IF(O23=MAX($O$23:$O$27),O23,NA())</f>
        <v>#N/A</v>
      </c>
      <c r="X23" s="12">
        <v>42795</v>
      </c>
      <c r="Y23">
        <f t="shared" si="19"/>
        <v>39</v>
      </c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</row>
    <row r="24" spans="1:36" x14ac:dyDescent="0.25">
      <c r="D24" s="13">
        <f ca="1">TODAY()</f>
        <v>41586</v>
      </c>
      <c r="M24" s="8">
        <f t="shared" ref="M24:N27" si="21">M5</f>
        <v>2015</v>
      </c>
      <c r="N24" s="8">
        <f t="shared" si="21"/>
        <v>1</v>
      </c>
      <c r="O24" s="8">
        <f>O23+N24</f>
        <v>5</v>
      </c>
      <c r="P24" s="9" t="e">
        <f t="shared" ref="P24:P27" si="22">IF(O24=MAX($O$23:$O$27),O24,NA())</f>
        <v>#N/A</v>
      </c>
      <c r="X24" s="12">
        <v>42461</v>
      </c>
      <c r="Y24">
        <f t="shared" si="19"/>
        <v>28</v>
      </c>
    </row>
    <row r="25" spans="1:36" x14ac:dyDescent="0.25">
      <c r="M25" s="8">
        <f t="shared" si="21"/>
        <v>2016</v>
      </c>
      <c r="N25" s="8">
        <f t="shared" si="21"/>
        <v>1</v>
      </c>
      <c r="O25" s="8">
        <f t="shared" ref="O25:O27" si="23">O24+N25</f>
        <v>6</v>
      </c>
      <c r="P25" s="9" t="e">
        <f t="shared" si="22"/>
        <v>#N/A</v>
      </c>
    </row>
    <row r="26" spans="1:36" x14ac:dyDescent="0.25">
      <c r="D26" s="6"/>
      <c r="M26" s="8">
        <f t="shared" si="21"/>
        <v>2017</v>
      </c>
      <c r="N26" s="8">
        <f t="shared" si="21"/>
        <v>4</v>
      </c>
      <c r="O26" s="8">
        <f t="shared" si="23"/>
        <v>10</v>
      </c>
      <c r="P26" s="9" t="e">
        <f t="shared" si="22"/>
        <v>#N/A</v>
      </c>
    </row>
    <row r="27" spans="1:36" x14ac:dyDescent="0.25">
      <c r="D27" s="6"/>
      <c r="M27" s="8">
        <f t="shared" si="21"/>
        <v>2018</v>
      </c>
      <c r="N27" s="8">
        <f t="shared" si="21"/>
        <v>2</v>
      </c>
      <c r="O27" s="8">
        <f t="shared" si="23"/>
        <v>12</v>
      </c>
      <c r="P27" s="9">
        <f t="shared" si="22"/>
        <v>12</v>
      </c>
    </row>
    <row r="28" spans="1:36" x14ac:dyDescent="0.25">
      <c r="D28" s="6"/>
      <c r="M28" s="8" t="s">
        <v>52</v>
      </c>
      <c r="N28" s="8">
        <f>SUM(N23:N27)</f>
        <v>12</v>
      </c>
      <c r="O28" s="8"/>
      <c r="P28" s="8"/>
    </row>
    <row r="29" spans="1:36" x14ac:dyDescent="0.25">
      <c r="D29" s="6"/>
    </row>
    <row r="30" spans="1:36" x14ac:dyDescent="0.25">
      <c r="D30" s="6"/>
      <c r="M30" t="str">
        <f>M22</f>
        <v>année</v>
      </c>
      <c r="N30" t="str">
        <f t="shared" ref="N30:O30" si="24">N22</f>
        <v>nb départs</v>
      </c>
      <c r="O30" t="str">
        <f t="shared" si="24"/>
        <v>cumul</v>
      </c>
    </row>
    <row r="31" spans="1:36" x14ac:dyDescent="0.25">
      <c r="D31" s="6"/>
      <c r="L31">
        <f>L9</f>
        <v>10</v>
      </c>
      <c r="M31">
        <f t="shared" ref="M31" si="25">M9</f>
        <v>2014</v>
      </c>
      <c r="N31" s="8" t="e">
        <f>IF(N9=0,NA(),N9)</f>
        <v>#N/A</v>
      </c>
      <c r="O31" s="8"/>
      <c r="P31" s="9"/>
    </row>
    <row r="32" spans="1:36" x14ac:dyDescent="0.25">
      <c r="D32" s="6"/>
      <c r="M32">
        <f t="shared" ref="M32" si="26">M10</f>
        <v>2015</v>
      </c>
      <c r="N32" s="8">
        <f t="shared" ref="N32:N35" si="27">IF(N10=0,NA(),N10)</f>
        <v>1</v>
      </c>
      <c r="O32" s="8"/>
      <c r="P32" s="9"/>
    </row>
    <row r="33" spans="4:16" x14ac:dyDescent="0.25">
      <c r="D33" s="6"/>
      <c r="M33">
        <f t="shared" ref="M33" si="28">M11</f>
        <v>2016</v>
      </c>
      <c r="N33" s="8" t="e">
        <f t="shared" si="27"/>
        <v>#N/A</v>
      </c>
      <c r="O33" s="8"/>
      <c r="P33" s="9"/>
    </row>
    <row r="34" spans="4:16" x14ac:dyDescent="0.25">
      <c r="D34" s="6"/>
      <c r="M34">
        <f t="shared" ref="M34" si="29">M12</f>
        <v>2017</v>
      </c>
      <c r="N34" s="8" t="e">
        <f t="shared" si="27"/>
        <v>#N/A</v>
      </c>
      <c r="O34" s="8"/>
      <c r="P34" s="9"/>
    </row>
    <row r="35" spans="4:16" x14ac:dyDescent="0.25">
      <c r="D35" s="6"/>
      <c r="M35">
        <f t="shared" ref="M35" si="30">M13</f>
        <v>2018</v>
      </c>
      <c r="N35" s="8" t="e">
        <f t="shared" si="27"/>
        <v>#N/A</v>
      </c>
      <c r="O35" s="8"/>
      <c r="P35" s="9"/>
    </row>
    <row r="36" spans="4:16" x14ac:dyDescent="0.25">
      <c r="D36" s="6"/>
      <c r="M36" s="8" t="s">
        <v>52</v>
      </c>
      <c r="N36" s="8" t="e">
        <f>SUM(N31:N35)</f>
        <v>#N/A</v>
      </c>
      <c r="O36" s="8"/>
      <c r="P36" s="8"/>
    </row>
    <row r="37" spans="4:16" x14ac:dyDescent="0.25">
      <c r="D37" s="6"/>
    </row>
    <row r="38" spans="4:16" x14ac:dyDescent="0.25">
      <c r="D38" s="6"/>
      <c r="M38" t="str">
        <f>M22</f>
        <v>année</v>
      </c>
      <c r="N38" t="str">
        <f t="shared" ref="N38:P38" si="31">N22</f>
        <v>nb départs</v>
      </c>
      <c r="O38" t="str">
        <f t="shared" si="31"/>
        <v>cumul</v>
      </c>
      <c r="P38" t="str">
        <f t="shared" si="31"/>
        <v>max</v>
      </c>
    </row>
    <row r="39" spans="4:16" x14ac:dyDescent="0.25">
      <c r="D39" s="6"/>
      <c r="L39">
        <f>L14</f>
        <v>11</v>
      </c>
      <c r="M39">
        <f t="shared" ref="M39" si="32">M14</f>
        <v>2014</v>
      </c>
      <c r="N39" t="e">
        <f>IF(N14=0,NA(),N14)</f>
        <v>#N/A</v>
      </c>
      <c r="O39" s="8" t="e">
        <f>N39</f>
        <v>#N/A</v>
      </c>
      <c r="P39" s="9" t="e">
        <f>IF(O39=MAX($O$39:$O$43),O39,NA())</f>
        <v>#N/A</v>
      </c>
    </row>
    <row r="40" spans="4:16" x14ac:dyDescent="0.25">
      <c r="D40" s="6"/>
      <c r="M40">
        <f t="shared" ref="M40" si="33">M15</f>
        <v>2015</v>
      </c>
      <c r="N40" t="e">
        <f t="shared" ref="N40:N43" si="34">IF(N15=0,NA(),N15)</f>
        <v>#N/A</v>
      </c>
      <c r="O40" s="8" t="e">
        <f t="shared" ref="O40:O41" si="35">N40</f>
        <v>#N/A</v>
      </c>
      <c r="P40" s="9" t="e">
        <f t="shared" ref="P40" si="36">IF(O40=MAX($O$39:$O$43),O40,NA())</f>
        <v>#N/A</v>
      </c>
    </row>
    <row r="41" spans="4:16" x14ac:dyDescent="0.25">
      <c r="D41" s="6"/>
      <c r="M41">
        <f t="shared" ref="M41" si="37">M16</f>
        <v>2016</v>
      </c>
      <c r="N41">
        <f t="shared" si="34"/>
        <v>1</v>
      </c>
      <c r="O41" s="8">
        <f t="shared" si="35"/>
        <v>1</v>
      </c>
      <c r="P41" s="9" t="e">
        <f>IF(O41=MAX($O$41:$O$43),O41,NA())</f>
        <v>#N/A</v>
      </c>
    </row>
    <row r="42" spans="4:16" x14ac:dyDescent="0.25">
      <c r="D42" s="6"/>
      <c r="M42">
        <f t="shared" ref="M42" si="38">M17</f>
        <v>2017</v>
      </c>
      <c r="N42">
        <f t="shared" si="34"/>
        <v>2</v>
      </c>
      <c r="O42" s="8">
        <f>O41+N42</f>
        <v>3</v>
      </c>
      <c r="P42" s="9" t="e">
        <f t="shared" ref="P42:P43" si="39">IF(O42=MAX($O$41:$O$43),O42,NA())</f>
        <v>#N/A</v>
      </c>
    </row>
    <row r="43" spans="4:16" x14ac:dyDescent="0.25">
      <c r="D43" s="6"/>
      <c r="M43">
        <f t="shared" ref="M43" si="40">M18</f>
        <v>2018</v>
      </c>
      <c r="N43">
        <f t="shared" si="34"/>
        <v>2</v>
      </c>
      <c r="O43" s="8">
        <f>O42+N43</f>
        <v>5</v>
      </c>
      <c r="P43" s="9">
        <f t="shared" si="39"/>
        <v>5</v>
      </c>
    </row>
    <row r="44" spans="4:16" x14ac:dyDescent="0.25">
      <c r="M44" s="8" t="s">
        <v>52</v>
      </c>
      <c r="N44" s="8" t="e">
        <f>SUM(N39:N43)</f>
        <v>#N/A</v>
      </c>
    </row>
  </sheetData>
  <sortState ref="D26:D43">
    <sortCondition ref="D26:D43"/>
  </sortState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34"/>
  <sheetViews>
    <sheetView showGridLines="0" tabSelected="1" zoomScaleNormal="100" workbookViewId="0">
      <selection activeCell="P16" sqref="P16"/>
    </sheetView>
  </sheetViews>
  <sheetFormatPr baseColWidth="10" defaultRowHeight="15" x14ac:dyDescent="0.25"/>
  <cols>
    <col min="1" max="1" width="2.7109375" customWidth="1"/>
    <col min="7" max="7" width="7.5703125" customWidth="1"/>
    <col min="10" max="10" width="7.42578125" customWidth="1"/>
    <col min="13" max="13" width="2.7109375" customWidth="1"/>
    <col min="14" max="14" width="8.7109375" customWidth="1"/>
  </cols>
  <sheetData>
    <row r="1" spans="1:16" ht="7.5" customHeight="1" x14ac:dyDescent="0.25">
      <c r="A1" s="21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3"/>
    </row>
    <row r="2" spans="1:16" x14ac:dyDescent="0.25">
      <c r="A2" s="24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5"/>
      <c r="O2" t="s">
        <v>65</v>
      </c>
    </row>
    <row r="3" spans="1:16" x14ac:dyDescent="0.25">
      <c r="A3" s="2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25"/>
      <c r="O3" t="s">
        <v>66</v>
      </c>
      <c r="P3" s="14">
        <v>2</v>
      </c>
    </row>
    <row r="4" spans="1:16" x14ac:dyDescent="0.25">
      <c r="A4" s="24"/>
      <c r="B4" s="17"/>
      <c r="C4" s="17"/>
      <c r="D4" s="17"/>
      <c r="E4" s="40" t="s">
        <v>60</v>
      </c>
      <c r="F4" s="41"/>
      <c r="G4" s="41"/>
      <c r="H4" s="40" t="s">
        <v>68</v>
      </c>
      <c r="I4" s="41"/>
      <c r="J4" s="41"/>
      <c r="K4" s="40" t="s">
        <v>69</v>
      </c>
      <c r="L4" s="41"/>
      <c r="M4" s="17"/>
      <c r="N4" s="25"/>
      <c r="O4" t="s">
        <v>67</v>
      </c>
      <c r="P4" s="14">
        <v>1.5</v>
      </c>
    </row>
    <row r="5" spans="1:16" x14ac:dyDescent="0.25">
      <c r="A5" s="24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25"/>
      <c r="O5" s="42" t="s">
        <v>70</v>
      </c>
    </row>
    <row r="6" spans="1:16" x14ac:dyDescent="0.25">
      <c r="A6" s="24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25"/>
    </row>
    <row r="7" spans="1:16" x14ac:dyDescent="0.25">
      <c r="A7" s="24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25"/>
    </row>
    <row r="8" spans="1:16" x14ac:dyDescent="0.25">
      <c r="A8" s="24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25"/>
    </row>
    <row r="9" spans="1:16" x14ac:dyDescent="0.25">
      <c r="A9" s="24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25"/>
    </row>
    <row r="10" spans="1:16" x14ac:dyDescent="0.25">
      <c r="A10" s="24"/>
      <c r="B10" s="17"/>
      <c r="C10" s="17"/>
      <c r="D10" s="17"/>
      <c r="E10" s="17"/>
      <c r="F10" s="17"/>
      <c r="G10" s="17"/>
      <c r="H10" s="17"/>
      <c r="I10" s="17"/>
      <c r="J10" s="30"/>
      <c r="K10" s="17"/>
      <c r="L10" s="17"/>
      <c r="M10" s="17"/>
      <c r="N10" s="25"/>
    </row>
    <row r="11" spans="1:16" x14ac:dyDescent="0.25">
      <c r="A11" s="24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25"/>
    </row>
    <row r="12" spans="1:16" x14ac:dyDescent="0.25">
      <c r="A12" s="24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25"/>
    </row>
    <row r="13" spans="1:16" x14ac:dyDescent="0.25">
      <c r="A13" s="24"/>
      <c r="B13" s="26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25"/>
    </row>
    <row r="14" spans="1:16" x14ac:dyDescent="0.25">
      <c r="A14" s="24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25"/>
    </row>
    <row r="15" spans="1:16" x14ac:dyDescent="0.25">
      <c r="A15" s="24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25"/>
    </row>
    <row r="16" spans="1:16" x14ac:dyDescent="0.25">
      <c r="A16" s="2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25"/>
    </row>
    <row r="17" spans="1:14" x14ac:dyDescent="0.25">
      <c r="A17" s="24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25"/>
    </row>
    <row r="18" spans="1:14" x14ac:dyDescent="0.25">
      <c r="A18" s="24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25"/>
    </row>
    <row r="19" spans="1:14" x14ac:dyDescent="0.25">
      <c r="A19" s="24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25"/>
    </row>
    <row r="20" spans="1:14" x14ac:dyDescent="0.25">
      <c r="A20" s="24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25"/>
    </row>
    <row r="21" spans="1:14" x14ac:dyDescent="0.25">
      <c r="A21" s="24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25"/>
    </row>
    <row r="22" spans="1:14" x14ac:dyDescent="0.25">
      <c r="A22" s="2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25"/>
    </row>
    <row r="23" spans="1:14" x14ac:dyDescent="0.25">
      <c r="A23" s="24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25"/>
    </row>
    <row r="24" spans="1:14" x14ac:dyDescent="0.25">
      <c r="A24" s="24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25"/>
    </row>
    <row r="25" spans="1:14" x14ac:dyDescent="0.25">
      <c r="A25" s="24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25"/>
    </row>
    <row r="26" spans="1:14" x14ac:dyDescent="0.25">
      <c r="A26" s="24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25"/>
    </row>
    <row r="27" spans="1:14" x14ac:dyDescent="0.25">
      <c r="A27" s="24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25"/>
    </row>
    <row r="28" spans="1:14" x14ac:dyDescent="0.25">
      <c r="A28" s="24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25"/>
    </row>
    <row r="29" spans="1:14" x14ac:dyDescent="0.25">
      <c r="A29" s="24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25"/>
    </row>
    <row r="30" spans="1:14" x14ac:dyDescent="0.25">
      <c r="A30" s="24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25"/>
    </row>
    <row r="31" spans="1:14" x14ac:dyDescent="0.25">
      <c r="A31" s="24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25"/>
    </row>
    <row r="32" spans="1:14" x14ac:dyDescent="0.25">
      <c r="A32" s="24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25"/>
    </row>
    <row r="33" spans="1:14" x14ac:dyDescent="0.25">
      <c r="A33" s="24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25"/>
    </row>
    <row r="34" spans="1:14" x14ac:dyDescent="0.25">
      <c r="A34" s="27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9"/>
    </row>
  </sheetData>
  <pageMargins left="0.23622047244094491" right="0.23622047244094491" top="0.55118110236220474" bottom="0.35433070866141736" header="0" footer="0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Calculs</vt:lpstr>
      <vt:lpstr>Présentation</vt:lpstr>
      <vt:lpstr>rngZoomHeight</vt:lpstr>
      <vt:lpstr>Présentation!rngZoomWidth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</dc:creator>
  <cp:lastModifiedBy>Jean-Eric</cp:lastModifiedBy>
  <cp:lastPrinted>2013-11-08T05:33:39Z</cp:lastPrinted>
  <dcterms:created xsi:type="dcterms:W3CDTF">2013-11-07T20:29:05Z</dcterms:created>
  <dcterms:modified xsi:type="dcterms:W3CDTF">2013-11-08T06:49:24Z</dcterms:modified>
</cp:coreProperties>
</file>