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387D1F3-487E-4EC4-B4BA-40A393302B85}" xr6:coauthVersionLast="43" xr6:coauthVersionMax="43" xr10:uidLastSave="{00000000-0000-0000-0000-000000000000}"/>
  <bookViews>
    <workbookView xWindow="0" yWindow="0" windowWidth="24000" windowHeight="13500" activeTab="3" xr2:uid="{00000000-000D-0000-FFFF-FFFF00000000}"/>
  </bookViews>
  <sheets>
    <sheet name="Feuil1" sheetId="1" r:id="rId1"/>
    <sheet name="Données" sheetId="2" r:id="rId2"/>
    <sheet name="Listes" sheetId="5" r:id="rId3"/>
    <sheet name="TCD" sheetId="4" r:id="rId4"/>
  </sheets>
  <definedNames>
    <definedName name="d.états">T_Etat[Etat]</definedName>
  </definedNames>
  <calcPr calcId="191029"/>
  <pivotCaches>
    <pivotCache cacheId="22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5" i="1" l="1"/>
  <c r="E6" i="1" l="1"/>
  <c r="B27" i="1" l="1"/>
  <c r="E3" i="1" l="1"/>
  <c r="E20" i="1" s="1"/>
  <c r="F8" i="1" l="1"/>
  <c r="E4" i="1" l="1"/>
  <c r="E21" i="1" s="1"/>
  <c r="E22" i="1" s="1"/>
  <c r="E23" i="1" s="1"/>
  <c r="E24" i="1" s="1"/>
  <c r="F9" i="1" l="1"/>
  <c r="F10" i="1"/>
  <c r="F2" i="1"/>
  <c r="E14" i="1"/>
  <c r="E15" i="1" s="1"/>
  <c r="C13" i="1"/>
  <c r="C12" i="1"/>
  <c r="F12" i="1" s="1"/>
  <c r="C11" i="1"/>
  <c r="C7" i="1"/>
  <c r="F7" i="1" s="1"/>
  <c r="C6" i="1"/>
  <c r="F6" i="1" s="1"/>
  <c r="C5" i="1"/>
  <c r="F5" i="1" s="1"/>
  <c r="C4" i="1"/>
  <c r="F4" i="1" s="1"/>
  <c r="C3" i="1"/>
  <c r="B13" i="1"/>
  <c r="B12" i="1"/>
  <c r="B11" i="1"/>
  <c r="B28" i="1" s="1"/>
  <c r="B10" i="1"/>
  <c r="D10" i="1" s="1"/>
  <c r="B29" i="1" l="1"/>
  <c r="B30" i="1" s="1"/>
  <c r="B31" i="1" s="1"/>
  <c r="B32" i="1" s="1"/>
  <c r="D13" i="1"/>
  <c r="F13" i="1"/>
  <c r="F3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D11" i="1"/>
  <c r="F11" i="1"/>
  <c r="D12" i="1"/>
  <c r="B14" i="1"/>
  <c r="B15" i="1" s="1"/>
  <c r="C14" i="1"/>
  <c r="C15" i="1" s="1"/>
  <c r="F14" i="1" l="1"/>
  <c r="D15" i="1"/>
  <c r="F15" i="1"/>
</calcChain>
</file>

<file path=xl/sharedStrings.xml><?xml version="1.0" encoding="utf-8"?>
<sst xmlns="http://schemas.openxmlformats.org/spreadsheetml/2006/main" count="138" uniqueCount="57">
  <si>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</si>
  <si>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</si>
  <si>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</si>
  <si>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</si>
  <si>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</si>
  <si>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</si>
  <si>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</si>
  <si>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</si>
  <si>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</si>
  <si>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</si>
  <si>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</si>
  <si>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</si>
  <si>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ttc</t>
  </si>
  <si>
    <t>total ht</t>
  </si>
  <si>
    <t>évolution</t>
  </si>
  <si>
    <t>restauration fauteuil</t>
  </si>
  <si>
    <t>AAA</t>
  </si>
  <si>
    <t>asso</t>
  </si>
  <si>
    <t>restauration canapé</t>
  </si>
  <si>
    <t>BBB</t>
  </si>
  <si>
    <t>cours collectif</t>
  </si>
  <si>
    <t>confection rideau</t>
  </si>
  <si>
    <t>CCC</t>
  </si>
  <si>
    <t>confection coussins</t>
  </si>
  <si>
    <t>DDD</t>
  </si>
  <si>
    <t>EEE</t>
  </si>
  <si>
    <t>presence salon</t>
  </si>
  <si>
    <t>FFF</t>
  </si>
  <si>
    <t>GGG</t>
  </si>
  <si>
    <t>HHH</t>
  </si>
  <si>
    <t>LLL</t>
  </si>
  <si>
    <t>MMM</t>
  </si>
  <si>
    <t>en cours</t>
  </si>
  <si>
    <t>terminé</t>
  </si>
  <si>
    <t>prévision</t>
  </si>
  <si>
    <t>Total général</t>
  </si>
  <si>
    <t>Date</t>
  </si>
  <si>
    <t>Prestation</t>
  </si>
  <si>
    <t>Client</t>
  </si>
  <si>
    <t>Montant</t>
  </si>
  <si>
    <t>Etat</t>
  </si>
  <si>
    <t>Σ Montant</t>
  </si>
  <si>
    <t>janv</t>
  </si>
  <si>
    <t>févr</t>
  </si>
  <si>
    <t>avr</t>
  </si>
  <si>
    <t>juil</t>
  </si>
  <si>
    <t>sept</t>
  </si>
  <si>
    <t>oct</t>
  </si>
  <si>
    <t>nov</t>
  </si>
  <si>
    <t>déc</t>
  </si>
  <si>
    <t>2019</t>
  </si>
  <si>
    <t>Cliquer sur le boutopn +/- sur un mois pour afficher le détail.</t>
  </si>
  <si>
    <t>(Tous)</t>
  </si>
  <si>
    <t>Ou, faire un double-clic dans la cellule dont on veut le détail.</t>
  </si>
  <si>
    <t>XXX</t>
  </si>
  <si>
    <t>2018</t>
  </si>
  <si>
    <t>Le TCD ainsi réalisé ne peut pas faire la différence entre les années.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</si>
</sst>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7" formatCode="#,##0.00_ ;[Red]\-#,##0.00\ ;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0" fontId="1" fillId="0" borderId="0" xfId="0" applyNumberFormat="1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0" fontId="1" fillId="0" borderId="0" xfId="0" applyNumberFormat="1" applyFont="1"/>
    <xf numFmtId="10" fontId="2" fillId="0" borderId="0" xfId="0" applyNumberFormat="1" applyFont="1"/>
    <xf numFmtId="0" fontId="0" fillId="2" borderId="0" xfId="0" applyFill="1"/>
    <xf numFmtId="10" fontId="1" fillId="2" borderId="0" xfId="0" applyNumberFormat="1" applyFont="1" applyFill="1" applyAlignment="1">
      <alignment horizontal="center"/>
    </xf>
    <xf numFmtId="10" fontId="2" fillId="2" borderId="0" xfId="0" applyNumberFormat="1" applyFont="1" applyFill="1" applyAlignment="1">
      <alignment horizontal="center"/>
    </xf>
    <xf numFmtId="0" fontId="4" fillId="2" borderId="0" xfId="0" applyFont="1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2" borderId="1" xfId="0" applyFill="1" applyBorder="1"/>
    <xf numFmtId="164" fontId="0" fillId="2" borderId="1" xfId="1" applyFont="1" applyFill="1" applyBorder="1"/>
    <xf numFmtId="0" fontId="3" fillId="0" borderId="1" xfId="0" applyFont="1" applyBorder="1"/>
    <xf numFmtId="0" fontId="0" fillId="2" borderId="2" xfId="0" applyFill="1" applyBorder="1"/>
    <xf numFmtId="0" fontId="3" fillId="2" borderId="0" xfId="0" applyFont="1" applyFill="1" applyAlignment="1">
      <alignment horizontal="center"/>
    </xf>
    <xf numFmtId="0" fontId="0" fillId="0" borderId="0" xfId="0" pivotButton="1"/>
    <xf numFmtId="14" fontId="0" fillId="0" borderId="0" xfId="0" applyNumberFormat="1"/>
    <xf numFmtId="167" fontId="0" fillId="0" borderId="0" xfId="0" applyNumberFormat="1"/>
    <xf numFmtId="0" fontId="6" fillId="0" borderId="0" xfId="0" applyFont="1"/>
  </cellXfs>
  <cellStyles count="2">
    <cellStyle name="Milliers" xfId="1" builtinId="3"/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548640</xdr:colOff>
      <xdr:row>5</xdr:row>
      <xdr:rowOff>167640</xdr:rowOff>
    </xdr:from>
    <xdr:to>
      <xdr:col>13</xdr:col>
      <xdr:colOff>701040</xdr:colOff>
      <xdr:row>19</xdr:row>
      <xdr:rowOff>106680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911340" y="1082040"/>
          <a:ext cx="4907280" cy="2499360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cellule E5</a:t>
          </a:r>
          <a:r>
            <a:rPr lang="fr-FR" sz="1100"/>
            <a:t>:</a:t>
          </a:r>
          <a:r>
            <a:rPr lang="fr-FR" sz="1100" baseline="0"/>
            <a:t> 250€ =vente salon + 1383€ = restauration canapé +1278 € restauration fauteuil + 315€ cours de formation</a:t>
          </a:r>
        </a:p>
        <a:p>
          <a:r>
            <a:rPr lang="fr-FR" sz="1100" baseline="0"/>
            <a:t>total = </a:t>
          </a:r>
          <a:r>
            <a:rPr lang="fr-FR" sz="1100" b="1" u="sng" baseline="0"/>
            <a:t>3226 €</a:t>
          </a:r>
        </a:p>
        <a:p>
          <a:endParaRPr lang="fr-FR" sz="1100" baseline="0"/>
        </a:p>
        <a:p>
          <a:r>
            <a:rPr lang="fr-FR" sz="1100" baseline="0"/>
            <a:t>Existe t'il une possibilité d'avoir le détail de cette somme (montant et type de prestation, simplement en cliquant sur la cellule E5 ?</a:t>
          </a:r>
        </a:p>
        <a:p>
          <a:endParaRPr lang="fr-FR" sz="1100" baseline="0"/>
        </a:p>
        <a:p>
          <a:r>
            <a:rPr lang="fr-FR" sz="1100" baseline="0"/>
            <a:t>Autre possibilité : en cliquant sur la cellule E5, est il possible de renvoyer à un tableau mensuel avec le détail, en sachant qu'il peut y avoir 10 prestations différentes dans le mois,</a:t>
          </a:r>
        </a:p>
        <a:p>
          <a:endParaRPr lang="fr-FR" sz="1100" baseline="0"/>
        </a:p>
        <a:p>
          <a:r>
            <a:rPr lang="fr-FR" sz="1100" baseline="0"/>
            <a:t>merci d'avance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75.98624189815" createdVersion="6" refreshedVersion="6" minRefreshableVersion="3" recordCount="26" xr:uid="{4726B6A7-D0B8-4D53-AF83-ADD65FF4439B}">
  <cacheSource type="worksheet">
    <worksheetSource name="T_Données"/>
  </cacheSource>
  <cacheFields count="6">
    <cacheField name="Date" numFmtId="14">
      <sharedItems containsSemiMixedTypes="0" containsNonDate="0" containsDate="1" containsString="0" minDate="2018-01-12T00:00:00" maxDate="2019-06-16T00:00:00" count="25">
        <d v="2019-01-10T00:00:00"/>
        <d v="2019-02-04T00:00:00"/>
        <d v="2019-02-11T00:00:00"/>
        <d v="2019-02-13T00:00:00"/>
        <d v="2019-02-16T00:00:00"/>
        <d v="2019-02-22T00:00:00"/>
        <d v="2019-03-04T00:00:00"/>
        <d v="2019-03-07T00:00:00"/>
        <d v="2019-03-12T00:00:00"/>
        <d v="2019-03-16T00:00:00"/>
        <d v="2019-03-26T00:00:00"/>
        <d v="2019-04-02T00:00:00"/>
        <d v="2019-04-06T00:00:00"/>
        <d v="2019-04-11T00:00:00"/>
        <d v="2019-04-13T00:00:00"/>
        <d v="2019-05-06T00:00:00"/>
        <d v="2019-05-11T00:00:00"/>
        <d v="2019-05-18T00:00:00"/>
        <d v="2019-05-20T00:00:00"/>
        <d v="2019-05-24T00:00:00"/>
        <d v="2019-06-01T00:00:00"/>
        <d v="2019-06-06T00:00:00"/>
        <d v="2019-06-12T00:00:00"/>
        <d v="2019-06-15T00:00:00"/>
        <d v="2018-01-12T00:00:00"/>
      </sharedItems>
      <fieldGroup par="5" base="0">
        <rangePr groupBy="months" startDate="2018-01-12T00:00:00" endDate="2019-06-16T00:00:00"/>
        <groupItems count="14">
          <s v="&lt;12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6/2019"/>
        </groupItems>
      </fieldGroup>
    </cacheField>
    <cacheField name="Prestation" numFmtId="0">
      <sharedItems count="6">
        <s v="restauration fauteuil"/>
        <s v="cours collectif"/>
        <s v="restauration canapé"/>
        <s v="confection rideau"/>
        <s v="confection coussins"/>
        <s v="presence salon"/>
      </sharedItems>
    </cacheField>
    <cacheField name="Client" numFmtId="0">
      <sharedItems/>
    </cacheField>
    <cacheField name="Montant" numFmtId="0">
      <sharedItems containsSemiMixedTypes="0" containsString="0" containsNumber="1" minValue="103.54" maxValue="2408.8000000000002"/>
    </cacheField>
    <cacheField name="Etat" numFmtId="0">
      <sharedItems count="3">
        <s v="terminé"/>
        <s v="en cours"/>
        <s v="prévision"/>
      </sharedItems>
    </cacheField>
    <cacheField name="Années" numFmtId="0" databaseField="0">
      <fieldGroup base="0">
        <rangePr groupBy="years" startDate="2018-01-12T00:00:00" endDate="2019-06-16T00:00:00"/>
        <groupItems count="4">
          <s v="&lt;12/01/2018"/>
          <s v="2018"/>
          <s v="2019"/>
          <s v="&gt;16/06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s v="AAA"/>
    <n v="400"/>
    <x v="0"/>
  </r>
  <r>
    <x v="1"/>
    <x v="1"/>
    <s v="asso"/>
    <n v="350"/>
    <x v="0"/>
  </r>
  <r>
    <x v="2"/>
    <x v="2"/>
    <s v="BBB"/>
    <n v="1558.5"/>
    <x v="0"/>
  </r>
  <r>
    <x v="3"/>
    <x v="1"/>
    <s v="asso"/>
    <n v="315"/>
    <x v="0"/>
  </r>
  <r>
    <x v="4"/>
    <x v="1"/>
    <s v="asso"/>
    <n v="240"/>
    <x v="0"/>
  </r>
  <r>
    <x v="5"/>
    <x v="3"/>
    <s v="CCC"/>
    <n v="103.54"/>
    <x v="0"/>
  </r>
  <r>
    <x v="6"/>
    <x v="4"/>
    <s v="CCC"/>
    <n v="520"/>
    <x v="0"/>
  </r>
  <r>
    <x v="7"/>
    <x v="4"/>
    <s v="DDD"/>
    <n v="288"/>
    <x v="0"/>
  </r>
  <r>
    <x v="8"/>
    <x v="0"/>
    <s v="DDD"/>
    <n v="550"/>
    <x v="0"/>
  </r>
  <r>
    <x v="9"/>
    <x v="1"/>
    <s v="asso"/>
    <n v="241.5"/>
    <x v="0"/>
  </r>
  <r>
    <x v="10"/>
    <x v="0"/>
    <s v="EEE"/>
    <n v="660.03"/>
    <x v="0"/>
  </r>
  <r>
    <x v="11"/>
    <x v="5"/>
    <s v="asso"/>
    <n v="250"/>
    <x v="0"/>
  </r>
  <r>
    <x v="12"/>
    <x v="2"/>
    <s v="FFF"/>
    <n v="1383"/>
    <x v="0"/>
  </r>
  <r>
    <x v="13"/>
    <x v="0"/>
    <s v="GGG"/>
    <n v="1278"/>
    <x v="0"/>
  </r>
  <r>
    <x v="14"/>
    <x v="1"/>
    <s v="asso"/>
    <n v="315"/>
    <x v="1"/>
  </r>
  <r>
    <x v="15"/>
    <x v="2"/>
    <s v="HHH"/>
    <n v="2408.8000000000002"/>
    <x v="2"/>
  </r>
  <r>
    <x v="16"/>
    <x v="1"/>
    <s v="asso"/>
    <n v="350"/>
    <x v="2"/>
  </r>
  <r>
    <x v="16"/>
    <x v="0"/>
    <s v="HHH"/>
    <n v="1800"/>
    <x v="2"/>
  </r>
  <r>
    <x v="17"/>
    <x v="1"/>
    <s v="asso"/>
    <n v="390"/>
    <x v="2"/>
  </r>
  <r>
    <x v="18"/>
    <x v="3"/>
    <s v="HHH"/>
    <n v="846"/>
    <x v="2"/>
  </r>
  <r>
    <x v="19"/>
    <x v="4"/>
    <s v="LLL"/>
    <n v="288"/>
    <x v="2"/>
  </r>
  <r>
    <x v="20"/>
    <x v="1"/>
    <s v="asso"/>
    <n v="290"/>
    <x v="2"/>
  </r>
  <r>
    <x v="21"/>
    <x v="2"/>
    <s v="MMM"/>
    <n v="1500"/>
    <x v="2"/>
  </r>
  <r>
    <x v="22"/>
    <x v="0"/>
    <s v="MMM"/>
    <n v="863.88"/>
    <x v="2"/>
  </r>
  <r>
    <x v="23"/>
    <x v="1"/>
    <s v="asso"/>
    <n v="315"/>
    <x v="2"/>
  </r>
  <r>
    <x v="24"/>
    <x v="1"/>
    <s v="XXX"/>
    <n v="3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CF1464-6045-4953-BDB7-C263622952CA}" name="Tableau croisé dynamique2" cacheId="22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showHeaders="0" compact="0" compactData="0" multipleFieldFilters="0">
  <location ref="A3:D17" firstHeaderRow="1" firstDataRow="2" firstDataCol="2" rowPageCount="1" colPageCount="1"/>
  <pivotFields count="6">
    <pivotField name="Mois" axis="axisRow" compact="0" numFmtId="14" outline="0">
      <items count="15">
        <item h="1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x="13"/>
        <item t="default"/>
      </items>
    </pivotField>
    <pivotField axis="axisRow" compact="0" outline="0" showAll="0">
      <items count="7">
        <item x="4"/>
        <item x="3"/>
        <item x="1"/>
        <item x="5"/>
        <item x="2"/>
        <item x="0"/>
        <item t="default"/>
      </items>
    </pivotField>
    <pivotField compact="0" outline="0" showAll="0"/>
    <pivotField dataField="1" compact="0" outline="0" showAll="0"/>
    <pivotField axis="axisPage" compact="0" outline="0" showAll="0">
      <items count="4">
        <item x="1"/>
        <item x="2"/>
        <item x="0"/>
        <item t="default"/>
      </items>
    </pivotField>
    <pivotField axis="axisCol" compact="0" outline="0">
      <items count="5">
        <item x="2"/>
        <item h="1" x="3"/>
        <item h="1" x="0"/>
        <item x="1"/>
        <item t="default"/>
      </items>
    </pivotField>
  </pivotFields>
  <rowFields count="2">
    <field x="0"/>
    <field x="1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5"/>
  </colFields>
  <colItems count="2">
    <i>
      <x/>
    </i>
    <i>
      <x v="3"/>
    </i>
  </colItems>
  <pageFields count="1">
    <pageField fld="4" hier="-1"/>
  </pageFields>
  <dataFields count="1">
    <dataField name="Σ Montant" fld="3" baseField="0" baseItem="0" numFmtId="167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4BA1D5-ED0C-435E-ACC5-AE3AA4BD6057}" name="T_Données" displayName="T_Données" ref="A1:E27" totalsRowShown="0">
  <autoFilter ref="A1:E27" xr:uid="{A01EB075-7E4E-407F-9F44-3258E173DEAF}"/>
  <tableColumns count="5">
    <tableColumn id="1" xr3:uid="{48D20E67-781C-45BD-9B72-DE86AFB3DD21}" name="Date" dataDxfId="0"/>
    <tableColumn id="2" xr3:uid="{F7FB7E38-AF1B-4301-9FD4-4E7A8DB1077B}" name="Prestation"/>
    <tableColumn id="3" xr3:uid="{E5218D07-E9FB-460E-B78A-EBF1D3D6818F}" name="Client"/>
    <tableColumn id="4" xr3:uid="{FF58DA5B-CBC1-4E24-8064-8FC5764094CD}" name="Montant"/>
    <tableColumn id="5" xr3:uid="{5F0E316C-6AF4-4493-AB7C-CB5DB2FD3375}" name="Eta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20D8A2-FC11-44CA-AAF9-28502073B4E2}" name="T_Etat" displayName="T_Etat" ref="A1:A4" totalsRowShown="0">
  <autoFilter ref="A1:A4" xr:uid="{D82E15B6-567A-4697-81DB-24885C7A55A4}"/>
  <tableColumns count="1">
    <tableColumn id="1" xr3:uid="{7F421080-FAE1-4F4A-B22D-9EDA2E46B19F}" name="Eta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workbookViewId="0">
      <selection activeCell="G24" sqref="G24"/>
    </sheetView>
  </sheetViews>
  <sheetFormatPr baseColWidth="10" defaultRowHeight="15" x14ac:dyDescent="0.25"/>
  <cols>
    <col min="2" max="2" width="16.28515625" customWidth="1"/>
    <col min="3" max="3" width="14.140625" customWidth="1"/>
    <col min="4" max="4" width="12.7109375" customWidth="1"/>
    <col min="5" max="5" width="13" customWidth="1"/>
    <col min="6" max="6" width="13.5703125" customWidth="1"/>
  </cols>
  <sheetData>
    <row r="1" spans="1:6" x14ac:dyDescent="0.25">
      <c r="B1" s="1">
        <v>2017</v>
      </c>
      <c r="C1" s="1">
        <v>2018</v>
      </c>
      <c r="D1" s="1" t="s">
        <v>14</v>
      </c>
      <c r="E1" s="1">
        <v>2019</v>
      </c>
      <c r="F1" s="1" t="s">
        <v>14</v>
      </c>
    </row>
    <row r="2" spans="1:6" x14ac:dyDescent="0.25">
      <c r="A2" t="s">
        <v>0</v>
      </c>
      <c r="B2" s="5">
        <v>0</v>
      </c>
      <c r="C2" s="5">
        <v>1026</v>
      </c>
      <c r="D2" s="2"/>
      <c r="E2" s="5">
        <v>400</v>
      </c>
      <c r="F2" s="6">
        <f>(E2/C2)-1</f>
        <v>-0.61013645224171542</v>
      </c>
    </row>
    <row r="3" spans="1:6" x14ac:dyDescent="0.25">
      <c r="A3" t="s">
        <v>1</v>
      </c>
      <c r="B3" s="5">
        <v>0</v>
      </c>
      <c r="C3" s="5">
        <f>249.6+115.78+153</f>
        <v>518.38</v>
      </c>
      <c r="D3" s="2"/>
      <c r="E3" s="5">
        <f>350+1558.5+315+240+103.54</f>
        <v>2567.04</v>
      </c>
      <c r="F3" s="7">
        <f t="shared" ref="F3:F15" si="0">(E3/C3)-1</f>
        <v>3.9520429028897723</v>
      </c>
    </row>
    <row r="4" spans="1:6" x14ac:dyDescent="0.25">
      <c r="A4" t="s">
        <v>2</v>
      </c>
      <c r="B4" s="5">
        <v>0</v>
      </c>
      <c r="C4" s="5">
        <f>760+60</f>
        <v>820</v>
      </c>
      <c r="D4" s="2"/>
      <c r="E4" s="5">
        <f>520+288+550+241.5+660.03</f>
        <v>2259.5299999999997</v>
      </c>
      <c r="F4" s="7">
        <f t="shared" si="0"/>
        <v>1.7555243902439019</v>
      </c>
    </row>
    <row r="5" spans="1:6" x14ac:dyDescent="0.25">
      <c r="A5" t="s">
        <v>3</v>
      </c>
      <c r="B5" s="5">
        <v>0</v>
      </c>
      <c r="C5" s="5">
        <f>85+768+276.51</f>
        <v>1129.51</v>
      </c>
      <c r="D5" s="2"/>
      <c r="E5" s="19">
        <f>250+1383+ 1278+315</f>
        <v>3226</v>
      </c>
      <c r="F5" s="7">
        <f t="shared" si="0"/>
        <v>1.8561057449690574</v>
      </c>
    </row>
    <row r="6" spans="1:6" x14ac:dyDescent="0.25">
      <c r="A6" t="s">
        <v>4</v>
      </c>
      <c r="B6" s="5">
        <v>0</v>
      </c>
      <c r="C6" s="5">
        <f>2400+764</f>
        <v>3164</v>
      </c>
      <c r="D6" s="2"/>
      <c r="E6" s="5">
        <f>2408.8+350+1800+390+846+288</f>
        <v>6082.8</v>
      </c>
      <c r="F6" s="7">
        <f t="shared" si="0"/>
        <v>0.92250316055625792</v>
      </c>
    </row>
    <row r="7" spans="1:6" x14ac:dyDescent="0.25">
      <c r="A7" t="s">
        <v>5</v>
      </c>
      <c r="B7" s="5">
        <v>0</v>
      </c>
      <c r="C7" s="5">
        <f>252.3+94.8</f>
        <v>347.1</v>
      </c>
      <c r="D7" s="2"/>
      <c r="E7" s="5">
        <f>290+1500+863.88+315</f>
        <v>2968.88</v>
      </c>
      <c r="F7" s="7">
        <f t="shared" si="0"/>
        <v>7.5533851915874379</v>
      </c>
    </row>
    <row r="8" spans="1:6" x14ac:dyDescent="0.25">
      <c r="A8" t="s">
        <v>6</v>
      </c>
      <c r="B8" s="5">
        <v>0</v>
      </c>
      <c r="C8" s="5">
        <v>1179.0999999999999</v>
      </c>
      <c r="D8" s="2"/>
      <c r="E8" s="5"/>
      <c r="F8" s="6">
        <f t="shared" si="0"/>
        <v>-1</v>
      </c>
    </row>
    <row r="9" spans="1:6" x14ac:dyDescent="0.25">
      <c r="A9" t="s">
        <v>7</v>
      </c>
      <c r="B9" s="5">
        <v>0</v>
      </c>
      <c r="C9" s="5">
        <v>0</v>
      </c>
      <c r="D9" s="2"/>
      <c r="E9" s="5"/>
      <c r="F9" s="6" t="e">
        <f t="shared" si="0"/>
        <v>#DIV/0!</v>
      </c>
    </row>
    <row r="10" spans="1:6" x14ac:dyDescent="0.25">
      <c r="A10" t="s">
        <v>8</v>
      </c>
      <c r="B10" s="5">
        <f>300+200+380+60+330</f>
        <v>1270</v>
      </c>
      <c r="C10" s="5">
        <v>570.09</v>
      </c>
      <c r="D10" s="3">
        <f>(C10/B10)-1</f>
        <v>-0.55111023622047239</v>
      </c>
      <c r="E10" s="5"/>
      <c r="F10" s="6">
        <f t="shared" si="0"/>
        <v>-1</v>
      </c>
    </row>
    <row r="11" spans="1:6" x14ac:dyDescent="0.25">
      <c r="A11" t="s">
        <v>9</v>
      </c>
      <c r="B11" s="5">
        <f>66.72+180+80+31.74</f>
        <v>358.46000000000004</v>
      </c>
      <c r="C11" s="5">
        <f>150+516.79+396.91+16.75</f>
        <v>1080.45</v>
      </c>
      <c r="D11" s="4">
        <f t="shared" ref="D11:D15" si="1">(C11/B11)-1</f>
        <v>2.0141438375271994</v>
      </c>
      <c r="E11" s="5"/>
      <c r="F11" s="6">
        <f t="shared" si="0"/>
        <v>-1</v>
      </c>
    </row>
    <row r="12" spans="1:6" x14ac:dyDescent="0.25">
      <c r="A12" t="s">
        <v>10</v>
      </c>
      <c r="B12" s="5">
        <f>320+45</f>
        <v>365</v>
      </c>
      <c r="C12" s="5">
        <f>356.38+50+900</f>
        <v>1306.3800000000001</v>
      </c>
      <c r="D12" s="4">
        <f t="shared" si="1"/>
        <v>2.5791232876712331</v>
      </c>
      <c r="E12" s="5"/>
      <c r="F12" s="6">
        <f t="shared" si="0"/>
        <v>-1</v>
      </c>
    </row>
    <row r="13" spans="1:6" x14ac:dyDescent="0.25">
      <c r="A13" t="s">
        <v>11</v>
      </c>
      <c r="B13" s="5">
        <f>686.83+1344.5+244.5+850+330</f>
        <v>3455.83</v>
      </c>
      <c r="C13" s="5">
        <f>1100+150+551+159</f>
        <v>1960</v>
      </c>
      <c r="D13" s="3">
        <f t="shared" si="1"/>
        <v>-0.43284247199659709</v>
      </c>
      <c r="E13" s="5"/>
      <c r="F13" s="6">
        <f t="shared" si="0"/>
        <v>-1</v>
      </c>
    </row>
    <row r="14" spans="1:6" x14ac:dyDescent="0.25">
      <c r="A14" s="8" t="s">
        <v>12</v>
      </c>
      <c r="B14" s="11">
        <f>SUM(B2:B13)</f>
        <v>5449.29</v>
      </c>
      <c r="C14" s="8">
        <f>SUM(C2:C13)</f>
        <v>13101.010000000002</v>
      </c>
      <c r="D14" s="9"/>
      <c r="E14" s="8">
        <f>SUM(E2:E13)</f>
        <v>17504.25</v>
      </c>
      <c r="F14" s="6">
        <f t="shared" si="0"/>
        <v>0.33609927784193716</v>
      </c>
    </row>
    <row r="15" spans="1:6" x14ac:dyDescent="0.25">
      <c r="A15" s="8" t="s">
        <v>13</v>
      </c>
      <c r="B15" s="11">
        <f>B14/1.2</f>
        <v>4541.0749999999998</v>
      </c>
      <c r="C15" s="8">
        <f>C14/1.2</f>
        <v>10917.508333333335</v>
      </c>
      <c r="D15" s="10">
        <f t="shared" si="1"/>
        <v>1.4041682494416707</v>
      </c>
      <c r="E15" s="8">
        <f>E14/1.2</f>
        <v>14586.875</v>
      </c>
      <c r="F15" s="6">
        <f t="shared" si="0"/>
        <v>0.33609927784193716</v>
      </c>
    </row>
    <row r="18" spans="1:5" x14ac:dyDescent="0.25">
      <c r="A18" s="12"/>
      <c r="B18" s="13">
        <v>2017</v>
      </c>
      <c r="C18" s="13">
        <v>2018</v>
      </c>
      <c r="D18" s="12"/>
      <c r="E18" s="13">
        <v>2019</v>
      </c>
    </row>
    <row r="19" spans="1:5" x14ac:dyDescent="0.25">
      <c r="A19" s="12" t="s">
        <v>0</v>
      </c>
      <c r="B19" s="14">
        <v>0</v>
      </c>
      <c r="C19" s="14">
        <v>1026</v>
      </c>
      <c r="D19" s="17"/>
      <c r="E19" s="14">
        <v>400</v>
      </c>
    </row>
    <row r="20" spans="1:5" x14ac:dyDescent="0.25">
      <c r="A20" s="12" t="s">
        <v>1</v>
      </c>
      <c r="B20" s="14">
        <v>0</v>
      </c>
      <c r="C20" s="14">
        <f>+C19+C3</f>
        <v>1544.38</v>
      </c>
      <c r="D20" s="17"/>
      <c r="E20" s="14">
        <f>+E19+E3</f>
        <v>2967.04</v>
      </c>
    </row>
    <row r="21" spans="1:5" x14ac:dyDescent="0.25">
      <c r="A21" s="12" t="s">
        <v>2</v>
      </c>
      <c r="B21" s="14">
        <v>0</v>
      </c>
      <c r="C21" s="14">
        <f t="shared" ref="C21:C30" si="2">+C20+C4</f>
        <v>2364.38</v>
      </c>
      <c r="D21" s="17"/>
      <c r="E21" s="14">
        <f t="shared" ref="E21:E24" si="3">+E20+E4</f>
        <v>5226.57</v>
      </c>
    </row>
    <row r="22" spans="1:5" x14ac:dyDescent="0.25">
      <c r="A22" s="12" t="s">
        <v>3</v>
      </c>
      <c r="B22" s="14">
        <v>0</v>
      </c>
      <c r="C22" s="14">
        <f t="shared" si="2"/>
        <v>3493.8900000000003</v>
      </c>
      <c r="D22" s="17"/>
      <c r="E22" s="14">
        <f t="shared" si="3"/>
        <v>8452.57</v>
      </c>
    </row>
    <row r="23" spans="1:5" x14ac:dyDescent="0.25">
      <c r="A23" s="12" t="s">
        <v>4</v>
      </c>
      <c r="B23" s="14">
        <v>0</v>
      </c>
      <c r="C23" s="14">
        <f t="shared" si="2"/>
        <v>6657.89</v>
      </c>
      <c r="D23" s="17"/>
      <c r="E23" s="14">
        <f t="shared" si="3"/>
        <v>14535.369999999999</v>
      </c>
    </row>
    <row r="24" spans="1:5" x14ac:dyDescent="0.25">
      <c r="A24" s="12" t="s">
        <v>5</v>
      </c>
      <c r="B24" s="14">
        <v>0</v>
      </c>
      <c r="C24" s="14">
        <f t="shared" si="2"/>
        <v>7004.9900000000007</v>
      </c>
      <c r="D24" s="12"/>
      <c r="E24" s="14">
        <f t="shared" si="3"/>
        <v>17504.25</v>
      </c>
    </row>
    <row r="25" spans="1:5" x14ac:dyDescent="0.25">
      <c r="A25" s="12" t="s">
        <v>6</v>
      </c>
      <c r="B25" s="14">
        <v>0</v>
      </c>
      <c r="C25" s="14">
        <f t="shared" si="2"/>
        <v>8184.09</v>
      </c>
      <c r="D25" s="12"/>
      <c r="E25" s="14"/>
    </row>
    <row r="26" spans="1:5" x14ac:dyDescent="0.25">
      <c r="A26" s="12" t="s">
        <v>7</v>
      </c>
      <c r="B26" s="14">
        <v>0</v>
      </c>
      <c r="C26" s="14">
        <f t="shared" si="2"/>
        <v>8184.09</v>
      </c>
      <c r="D26" s="12"/>
      <c r="E26" s="12"/>
    </row>
    <row r="27" spans="1:5" x14ac:dyDescent="0.25">
      <c r="A27" s="12" t="s">
        <v>8</v>
      </c>
      <c r="B27" s="14">
        <f>300+200+380+60+330</f>
        <v>1270</v>
      </c>
      <c r="C27" s="14">
        <f t="shared" si="2"/>
        <v>8754.18</v>
      </c>
      <c r="D27" s="12"/>
      <c r="E27" s="12"/>
    </row>
    <row r="28" spans="1:5" x14ac:dyDescent="0.25">
      <c r="A28" s="12" t="s">
        <v>9</v>
      </c>
      <c r="B28" s="14">
        <f>+B27+B11</f>
        <v>1628.46</v>
      </c>
      <c r="C28" s="14">
        <f t="shared" si="2"/>
        <v>9834.630000000001</v>
      </c>
      <c r="D28" s="12"/>
      <c r="E28" s="12"/>
    </row>
    <row r="29" spans="1:5" x14ac:dyDescent="0.25">
      <c r="A29" s="12" t="s">
        <v>10</v>
      </c>
      <c r="B29" s="14">
        <f t="shared" ref="B29:B30" si="4">+B28+B12</f>
        <v>1993.46</v>
      </c>
      <c r="C29" s="14">
        <f t="shared" si="2"/>
        <v>11141.010000000002</v>
      </c>
      <c r="D29" s="12"/>
      <c r="E29" s="12"/>
    </row>
    <row r="30" spans="1:5" x14ac:dyDescent="0.25">
      <c r="A30" s="12" t="s">
        <v>11</v>
      </c>
      <c r="B30" s="14">
        <f t="shared" si="4"/>
        <v>5449.29</v>
      </c>
      <c r="C30" s="14">
        <f t="shared" si="2"/>
        <v>13101.010000000002</v>
      </c>
      <c r="D30" s="12"/>
      <c r="E30" s="12"/>
    </row>
    <row r="31" spans="1:5" x14ac:dyDescent="0.25">
      <c r="A31" s="15" t="s">
        <v>12</v>
      </c>
      <c r="B31" s="15">
        <f>+B30</f>
        <v>5449.29</v>
      </c>
      <c r="C31" s="15">
        <f>+C30</f>
        <v>13101.010000000002</v>
      </c>
      <c r="D31" s="15"/>
      <c r="E31" s="15"/>
    </row>
    <row r="32" spans="1:5" x14ac:dyDescent="0.25">
      <c r="A32" s="15" t="s">
        <v>13</v>
      </c>
      <c r="B32" s="16">
        <f>+B31/1.2</f>
        <v>4541.0749999999998</v>
      </c>
      <c r="C32" s="16">
        <f>+C31/1.2</f>
        <v>10917.508333333335</v>
      </c>
      <c r="D32" s="15"/>
      <c r="E32" s="1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"/>
  <sheetViews>
    <sheetView showGridLines="0" workbookViewId="0">
      <selection activeCell="G25" sqref="G25"/>
    </sheetView>
  </sheetViews>
  <sheetFormatPr baseColWidth="10" defaultRowHeight="15" x14ac:dyDescent="0.25"/>
  <cols>
    <col min="1" max="1" width="11.5703125"/>
    <col min="2" max="2" width="19.42578125" bestFit="1" customWidth="1"/>
    <col min="3" max="3" width="11.5703125"/>
    <col min="4" max="4" width="11" bestFit="1" customWidth="1"/>
    <col min="5" max="5" width="9.28515625" bestFit="1" customWidth="1"/>
  </cols>
  <sheetData>
    <row r="1" spans="1:5" x14ac:dyDescent="0.25">
      <c r="A1" t="s">
        <v>36</v>
      </c>
      <c r="B1" t="s">
        <v>37</v>
      </c>
      <c r="C1" t="s">
        <v>38</v>
      </c>
      <c r="D1" t="s">
        <v>39</v>
      </c>
      <c r="E1" t="s">
        <v>40</v>
      </c>
    </row>
    <row r="2" spans="1:5" x14ac:dyDescent="0.25">
      <c r="A2" s="21">
        <v>43475</v>
      </c>
      <c r="B2" t="s">
        <v>15</v>
      </c>
      <c r="C2" t="s">
        <v>16</v>
      </c>
      <c r="D2">
        <v>400</v>
      </c>
      <c r="E2" t="s">
        <v>33</v>
      </c>
    </row>
    <row r="3" spans="1:5" x14ac:dyDescent="0.25">
      <c r="A3" s="21">
        <v>43500</v>
      </c>
      <c r="B3" t="s">
        <v>20</v>
      </c>
      <c r="C3" t="s">
        <v>17</v>
      </c>
      <c r="D3">
        <v>350</v>
      </c>
      <c r="E3" t="s">
        <v>33</v>
      </c>
    </row>
    <row r="4" spans="1:5" x14ac:dyDescent="0.25">
      <c r="A4" s="21">
        <v>43507</v>
      </c>
      <c r="B4" t="s">
        <v>18</v>
      </c>
      <c r="C4" t="s">
        <v>19</v>
      </c>
      <c r="D4">
        <v>1558.5</v>
      </c>
      <c r="E4" t="s">
        <v>33</v>
      </c>
    </row>
    <row r="5" spans="1:5" x14ac:dyDescent="0.25">
      <c r="A5" s="21">
        <v>43509</v>
      </c>
      <c r="B5" t="s">
        <v>20</v>
      </c>
      <c r="C5" t="s">
        <v>17</v>
      </c>
      <c r="D5">
        <v>315</v>
      </c>
      <c r="E5" t="s">
        <v>33</v>
      </c>
    </row>
    <row r="6" spans="1:5" x14ac:dyDescent="0.25">
      <c r="A6" s="21">
        <v>43512</v>
      </c>
      <c r="B6" t="s">
        <v>20</v>
      </c>
      <c r="C6" t="s">
        <v>17</v>
      </c>
      <c r="D6">
        <v>240</v>
      </c>
      <c r="E6" t="s">
        <v>33</v>
      </c>
    </row>
    <row r="7" spans="1:5" x14ac:dyDescent="0.25">
      <c r="A7" s="21">
        <v>43518</v>
      </c>
      <c r="B7" t="s">
        <v>21</v>
      </c>
      <c r="C7" t="s">
        <v>22</v>
      </c>
      <c r="D7">
        <v>103.54</v>
      </c>
      <c r="E7" t="s">
        <v>33</v>
      </c>
    </row>
    <row r="8" spans="1:5" x14ac:dyDescent="0.25">
      <c r="A8" s="21">
        <v>43528</v>
      </c>
      <c r="B8" t="s">
        <v>23</v>
      </c>
      <c r="C8" t="s">
        <v>22</v>
      </c>
      <c r="D8">
        <v>520</v>
      </c>
      <c r="E8" t="s">
        <v>33</v>
      </c>
    </row>
    <row r="9" spans="1:5" x14ac:dyDescent="0.25">
      <c r="A9" s="21">
        <v>43531</v>
      </c>
      <c r="B9" t="s">
        <v>23</v>
      </c>
      <c r="C9" t="s">
        <v>24</v>
      </c>
      <c r="D9">
        <v>288</v>
      </c>
      <c r="E9" t="s">
        <v>33</v>
      </c>
    </row>
    <row r="10" spans="1:5" x14ac:dyDescent="0.25">
      <c r="A10" s="21">
        <v>43536</v>
      </c>
      <c r="B10" t="s">
        <v>15</v>
      </c>
      <c r="C10" t="s">
        <v>24</v>
      </c>
      <c r="D10">
        <v>550</v>
      </c>
      <c r="E10" t="s">
        <v>33</v>
      </c>
    </row>
    <row r="11" spans="1:5" x14ac:dyDescent="0.25">
      <c r="A11" s="21">
        <v>43540</v>
      </c>
      <c r="B11" t="s">
        <v>20</v>
      </c>
      <c r="C11" t="s">
        <v>17</v>
      </c>
      <c r="D11">
        <v>241.5</v>
      </c>
      <c r="E11" t="s">
        <v>33</v>
      </c>
    </row>
    <row r="12" spans="1:5" x14ac:dyDescent="0.25">
      <c r="A12" s="21">
        <v>43550</v>
      </c>
      <c r="B12" t="s">
        <v>15</v>
      </c>
      <c r="C12" t="s">
        <v>25</v>
      </c>
      <c r="D12">
        <v>660.03</v>
      </c>
      <c r="E12" t="s">
        <v>33</v>
      </c>
    </row>
    <row r="13" spans="1:5" x14ac:dyDescent="0.25">
      <c r="A13" s="21">
        <v>43557</v>
      </c>
      <c r="B13" t="s">
        <v>26</v>
      </c>
      <c r="C13" t="s">
        <v>17</v>
      </c>
      <c r="D13">
        <v>250</v>
      </c>
      <c r="E13" t="s">
        <v>33</v>
      </c>
    </row>
    <row r="14" spans="1:5" x14ac:dyDescent="0.25">
      <c r="A14" s="21">
        <v>43561</v>
      </c>
      <c r="B14" t="s">
        <v>18</v>
      </c>
      <c r="C14" t="s">
        <v>27</v>
      </c>
      <c r="D14">
        <v>1383</v>
      </c>
      <c r="E14" t="s">
        <v>33</v>
      </c>
    </row>
    <row r="15" spans="1:5" x14ac:dyDescent="0.25">
      <c r="A15" s="21">
        <v>43566</v>
      </c>
      <c r="B15" t="s">
        <v>15</v>
      </c>
      <c r="C15" t="s">
        <v>28</v>
      </c>
      <c r="D15">
        <v>1278</v>
      </c>
      <c r="E15" t="s">
        <v>33</v>
      </c>
    </row>
    <row r="16" spans="1:5" x14ac:dyDescent="0.25">
      <c r="A16" s="21">
        <v>43568</v>
      </c>
      <c r="B16" t="s">
        <v>20</v>
      </c>
      <c r="C16" t="s">
        <v>17</v>
      </c>
      <c r="D16">
        <v>315</v>
      </c>
      <c r="E16" t="s">
        <v>32</v>
      </c>
    </row>
    <row r="17" spans="1:5" x14ac:dyDescent="0.25">
      <c r="A17" s="21">
        <v>43591</v>
      </c>
      <c r="B17" t="s">
        <v>18</v>
      </c>
      <c r="C17" t="s">
        <v>29</v>
      </c>
      <c r="D17">
        <v>2408.8000000000002</v>
      </c>
      <c r="E17" t="s">
        <v>34</v>
      </c>
    </row>
    <row r="18" spans="1:5" x14ac:dyDescent="0.25">
      <c r="A18" s="21">
        <v>43596</v>
      </c>
      <c r="B18" t="s">
        <v>20</v>
      </c>
      <c r="C18" t="s">
        <v>17</v>
      </c>
      <c r="D18">
        <v>350</v>
      </c>
      <c r="E18" t="s">
        <v>34</v>
      </c>
    </row>
    <row r="19" spans="1:5" x14ac:dyDescent="0.25">
      <c r="A19" s="21">
        <v>43596</v>
      </c>
      <c r="B19" t="s">
        <v>15</v>
      </c>
      <c r="C19" t="s">
        <v>29</v>
      </c>
      <c r="D19">
        <v>1800</v>
      </c>
      <c r="E19" t="s">
        <v>34</v>
      </c>
    </row>
    <row r="20" spans="1:5" x14ac:dyDescent="0.25">
      <c r="A20" s="21">
        <v>43603</v>
      </c>
      <c r="B20" t="s">
        <v>20</v>
      </c>
      <c r="C20" t="s">
        <v>17</v>
      </c>
      <c r="D20">
        <v>390</v>
      </c>
      <c r="E20" t="s">
        <v>34</v>
      </c>
    </row>
    <row r="21" spans="1:5" x14ac:dyDescent="0.25">
      <c r="A21" s="21">
        <v>43605</v>
      </c>
      <c r="B21" t="s">
        <v>21</v>
      </c>
      <c r="C21" t="s">
        <v>29</v>
      </c>
      <c r="D21">
        <v>846</v>
      </c>
      <c r="E21" t="s">
        <v>34</v>
      </c>
    </row>
    <row r="22" spans="1:5" x14ac:dyDescent="0.25">
      <c r="A22" s="21">
        <v>43609</v>
      </c>
      <c r="B22" t="s">
        <v>23</v>
      </c>
      <c r="C22" t="s">
        <v>30</v>
      </c>
      <c r="D22">
        <v>288</v>
      </c>
      <c r="E22" t="s">
        <v>34</v>
      </c>
    </row>
    <row r="23" spans="1:5" x14ac:dyDescent="0.25">
      <c r="A23" s="21">
        <v>43617</v>
      </c>
      <c r="B23" t="s">
        <v>20</v>
      </c>
      <c r="C23" t="s">
        <v>17</v>
      </c>
      <c r="D23">
        <v>290</v>
      </c>
      <c r="E23" t="s">
        <v>34</v>
      </c>
    </row>
    <row r="24" spans="1:5" x14ac:dyDescent="0.25">
      <c r="A24" s="21">
        <v>43622</v>
      </c>
      <c r="B24" t="s">
        <v>18</v>
      </c>
      <c r="C24" t="s">
        <v>31</v>
      </c>
      <c r="D24">
        <v>1500</v>
      </c>
      <c r="E24" t="s">
        <v>34</v>
      </c>
    </row>
    <row r="25" spans="1:5" x14ac:dyDescent="0.25">
      <c r="A25" s="21">
        <v>43628</v>
      </c>
      <c r="B25" t="s">
        <v>15</v>
      </c>
      <c r="C25" t="s">
        <v>31</v>
      </c>
      <c r="D25">
        <v>863.88</v>
      </c>
      <c r="E25" t="s">
        <v>34</v>
      </c>
    </row>
    <row r="26" spans="1:5" x14ac:dyDescent="0.25">
      <c r="A26" s="21">
        <v>43631</v>
      </c>
      <c r="B26" t="s">
        <v>20</v>
      </c>
      <c r="C26" t="s">
        <v>17</v>
      </c>
      <c r="D26">
        <v>315</v>
      </c>
      <c r="E26" t="s">
        <v>34</v>
      </c>
    </row>
    <row r="27" spans="1:5" x14ac:dyDescent="0.25">
      <c r="A27" s="21">
        <v>43112</v>
      </c>
      <c r="B27" t="s">
        <v>20</v>
      </c>
      <c r="C27" t="s">
        <v>54</v>
      </c>
      <c r="D27">
        <v>300</v>
      </c>
      <c r="E27" t="s">
        <v>33</v>
      </c>
    </row>
  </sheetData>
  <dataValidations count="1">
    <dataValidation type="list" allowBlank="1" showInputMessage="1" showErrorMessage="1" sqref="E2:E27" xr:uid="{00000000-0002-0000-0200-000000000000}">
      <formula1>d.états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36B31-736D-4170-83FC-04B8700850DA}">
  <dimension ref="A1:A4"/>
  <sheetViews>
    <sheetView showGridLines="0" workbookViewId="0">
      <selection activeCell="A2" sqref="A2:A4"/>
    </sheetView>
  </sheetViews>
  <sheetFormatPr baseColWidth="10" defaultRowHeight="15" x14ac:dyDescent="0.25"/>
  <sheetData>
    <row r="1" spans="1:1" x14ac:dyDescent="0.25">
      <c r="A1" t="s">
        <v>40</v>
      </c>
    </row>
    <row r="2" spans="1:1" x14ac:dyDescent="0.25">
      <c r="A2" t="s">
        <v>34</v>
      </c>
    </row>
    <row r="3" spans="1:1" x14ac:dyDescent="0.25">
      <c r="A3" t="s">
        <v>32</v>
      </c>
    </row>
    <row r="4" spans="1:1" x14ac:dyDescent="0.25">
      <c r="A4" t="s"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7"/>
  <sheetViews>
    <sheetView showGridLines="0" tabSelected="1" workbookViewId="0">
      <selection activeCell="F25" sqref="F25"/>
    </sheetView>
  </sheetViews>
  <sheetFormatPr baseColWidth="10" defaultRowHeight="15" x14ac:dyDescent="0.25"/>
  <cols>
    <col min="1" max="1" width="19.42578125" bestFit="1" customWidth="1"/>
    <col min="2" max="2" width="8.85546875" bestFit="1" customWidth="1"/>
    <col min="3" max="3" width="9.42578125" bestFit="1" customWidth="1"/>
    <col min="4" max="4" width="7" bestFit="1" customWidth="1"/>
    <col min="5" max="6" width="12.5703125" bestFit="1" customWidth="1"/>
    <col min="7" max="7" width="12.5703125" customWidth="1"/>
    <col min="8" max="8" width="9.7109375" customWidth="1"/>
  </cols>
  <sheetData>
    <row r="1" spans="1:8" x14ac:dyDescent="0.25">
      <c r="A1" s="20" t="s">
        <v>40</v>
      </c>
      <c r="B1" t="s">
        <v>52</v>
      </c>
    </row>
    <row r="3" spans="1:8" x14ac:dyDescent="0.25">
      <c r="A3" s="20" t="s">
        <v>41</v>
      </c>
      <c r="H3" s="23" t="s">
        <v>51</v>
      </c>
    </row>
    <row r="4" spans="1:8" x14ac:dyDescent="0.25">
      <c r="C4" t="s">
        <v>50</v>
      </c>
      <c r="D4" t="s">
        <v>55</v>
      </c>
      <c r="H4" s="23" t="s">
        <v>53</v>
      </c>
    </row>
    <row r="5" spans="1:8" x14ac:dyDescent="0.25">
      <c r="A5" s="21" t="s">
        <v>42</v>
      </c>
      <c r="C5" s="22">
        <v>400</v>
      </c>
      <c r="D5" s="22">
        <v>300</v>
      </c>
    </row>
    <row r="6" spans="1:8" x14ac:dyDescent="0.25">
      <c r="A6" s="21" t="s">
        <v>43</v>
      </c>
      <c r="C6" s="22">
        <v>2567.04</v>
      </c>
      <c r="D6" s="22"/>
      <c r="H6" s="23" t="s">
        <v>56</v>
      </c>
    </row>
    <row r="7" spans="1:8" x14ac:dyDescent="0.25">
      <c r="A7" s="21" t="s">
        <v>2</v>
      </c>
      <c r="C7" s="22">
        <v>2259.5299999999997</v>
      </c>
      <c r="D7" s="22"/>
    </row>
    <row r="8" spans="1:8" x14ac:dyDescent="0.25">
      <c r="A8" s="21" t="s">
        <v>44</v>
      </c>
      <c r="C8" s="22">
        <v>3226</v>
      </c>
      <c r="D8" s="22"/>
    </row>
    <row r="9" spans="1:8" x14ac:dyDescent="0.25">
      <c r="A9" s="21" t="s">
        <v>4</v>
      </c>
      <c r="C9" s="22">
        <v>6082.8</v>
      </c>
      <c r="D9" s="22"/>
    </row>
    <row r="10" spans="1:8" x14ac:dyDescent="0.25">
      <c r="A10" s="21" t="s">
        <v>5</v>
      </c>
      <c r="C10" s="22">
        <v>2968.88</v>
      </c>
      <c r="D10" s="22"/>
    </row>
    <row r="11" spans="1:8" x14ac:dyDescent="0.25">
      <c r="A11" s="21" t="s">
        <v>45</v>
      </c>
      <c r="C11" s="22"/>
      <c r="D11" s="22"/>
    </row>
    <row r="12" spans="1:8" x14ac:dyDescent="0.25">
      <c r="A12" s="21" t="s">
        <v>7</v>
      </c>
      <c r="C12" s="22"/>
      <c r="D12" s="22"/>
    </row>
    <row r="13" spans="1:8" x14ac:dyDescent="0.25">
      <c r="A13" s="21" t="s">
        <v>46</v>
      </c>
      <c r="C13" s="22"/>
      <c r="D13" s="22"/>
    </row>
    <row r="14" spans="1:8" x14ac:dyDescent="0.25">
      <c r="A14" s="21" t="s">
        <v>47</v>
      </c>
      <c r="C14" s="22"/>
      <c r="D14" s="22"/>
    </row>
    <row r="15" spans="1:8" x14ac:dyDescent="0.25">
      <c r="A15" s="21" t="s">
        <v>48</v>
      </c>
      <c r="C15" s="22"/>
      <c r="D15" s="22"/>
    </row>
    <row r="16" spans="1:8" x14ac:dyDescent="0.25">
      <c r="A16" s="21" t="s">
        <v>49</v>
      </c>
      <c r="C16" s="22"/>
      <c r="D16" s="22"/>
    </row>
    <row r="17" spans="1:4" x14ac:dyDescent="0.25">
      <c r="A17" s="21" t="s">
        <v>35</v>
      </c>
      <c r="C17" s="22">
        <v>17504.25</v>
      </c>
      <c r="D17" s="22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Données</vt:lpstr>
      <vt:lpstr>Listes</vt:lpstr>
      <vt:lpstr>TCD</vt:lpstr>
      <vt:lpstr>d.états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</dc:creator>
  <cp:lastModifiedBy>Jean-Eric Pelouas</cp:lastModifiedBy>
  <cp:lastPrinted>2019-04-20T17:40:11Z</cp:lastPrinted>
  <dcterms:created xsi:type="dcterms:W3CDTF">2019-02-27T22:29:38Z</dcterms:created>
  <dcterms:modified xsi:type="dcterms:W3CDTF">2019-04-20T21:42:33Z</dcterms:modified>
</cp:coreProperties>
</file>