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480" yWindow="75" windowWidth="18195" windowHeight="117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43" i="1" l="1"/>
  <c r="E43" i="1"/>
  <c r="D43" i="1"/>
  <c r="E36" i="1"/>
  <c r="E37" i="1"/>
  <c r="E38" i="1"/>
  <c r="E39" i="1"/>
  <c r="E40" i="1"/>
  <c r="E41" i="1"/>
  <c r="D36" i="1"/>
  <c r="D37" i="1"/>
  <c r="D38" i="1"/>
  <c r="D39" i="1"/>
  <c r="D40" i="1"/>
  <c r="D41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2" i="1"/>
  <c r="N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B25" i="3" a="1"/>
  <c r="B25" i="3" s="1"/>
  <c r="B26" i="3" a="1"/>
  <c r="B26" i="3" s="1"/>
  <c r="B27" i="3" a="1"/>
  <c r="B27" i="3" s="1"/>
  <c r="B28" i="3" a="1"/>
  <c r="B28" i="3" s="1"/>
  <c r="B29" i="3" a="1"/>
  <c r="B29" i="3" s="1"/>
  <c r="B30" i="3" a="1"/>
  <c r="B30" i="3" s="1"/>
  <c r="B31" i="3" a="1"/>
  <c r="B31" i="3" s="1"/>
  <c r="B32" i="3" a="1"/>
  <c r="B32" i="3" s="1"/>
  <c r="B33" i="3" a="1"/>
  <c r="B33" i="3" s="1"/>
  <c r="B24" i="3" a="1"/>
  <c r="B24" i="3" s="1"/>
  <c r="D25" i="3"/>
  <c r="D26" i="3"/>
  <c r="D27" i="3"/>
  <c r="D28" i="3"/>
  <c r="D29" i="3"/>
  <c r="D30" i="3"/>
  <c r="D31" i="3"/>
  <c r="D32" i="3"/>
  <c r="D33" i="3"/>
  <c r="D24" i="3"/>
  <c r="B11" i="3" a="1"/>
  <c r="B11" i="3" s="1"/>
  <c r="B12" i="3" a="1"/>
  <c r="B12" i="3" s="1"/>
  <c r="B13" i="3" a="1"/>
  <c r="B13" i="3" s="1"/>
  <c r="B14" i="3" a="1"/>
  <c r="B14" i="3" s="1"/>
  <c r="B15" i="3" a="1"/>
  <c r="B15" i="3" s="1"/>
  <c r="B16" i="3" a="1"/>
  <c r="B16" i="3" s="1"/>
  <c r="B17" i="3" a="1"/>
  <c r="B17" i="3" s="1"/>
  <c r="B18" i="3" a="1"/>
  <c r="B18" i="3" s="1"/>
  <c r="B19" i="3" a="1"/>
  <c r="B19" i="3" s="1"/>
  <c r="B10" i="3" a="1"/>
  <c r="B10" i="3" s="1"/>
  <c r="D11" i="3" l="1"/>
  <c r="D12" i="3"/>
  <c r="D13" i="3"/>
  <c r="D14" i="3"/>
  <c r="D15" i="3"/>
  <c r="D16" i="3"/>
  <c r="D17" i="3"/>
  <c r="D18" i="3"/>
  <c r="D19" i="3"/>
  <c r="D10" i="3"/>
  <c r="I25" i="1" l="1"/>
  <c r="I26" i="1"/>
  <c r="I27" i="1"/>
  <c r="I28" i="1"/>
  <c r="I29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2" i="1"/>
  <c r="D6" i="3" l="1"/>
  <c r="D5" i="3"/>
  <c r="D4" i="3"/>
  <c r="D3" i="3"/>
  <c r="E6" i="3"/>
  <c r="E5" i="3"/>
  <c r="E4" i="3"/>
  <c r="E3" i="3"/>
  <c r="K23" i="1"/>
  <c r="L23" i="1" s="1"/>
  <c r="M23" i="1" s="1"/>
  <c r="K19" i="1"/>
  <c r="L19" i="1" s="1"/>
  <c r="M19" i="1" s="1"/>
  <c r="K15" i="1"/>
  <c r="L15" i="1" s="1"/>
  <c r="M15" i="1" s="1"/>
  <c r="K11" i="1"/>
  <c r="L11" i="1" s="1"/>
  <c r="M11" i="1" s="1"/>
  <c r="K7" i="1"/>
  <c r="L7" i="1" s="1"/>
  <c r="M7" i="1" s="1"/>
  <c r="K3" i="1"/>
  <c r="L3" i="1" s="1"/>
  <c r="M3" i="1" s="1"/>
  <c r="K26" i="1"/>
  <c r="L26" i="1" s="1"/>
  <c r="M26" i="1" s="1"/>
  <c r="K22" i="1"/>
  <c r="L22" i="1" s="1"/>
  <c r="M22" i="1" s="1"/>
  <c r="K18" i="1"/>
  <c r="L18" i="1" s="1"/>
  <c r="M18" i="1" s="1"/>
  <c r="K14" i="1"/>
  <c r="L14" i="1" s="1"/>
  <c r="M14" i="1" s="1"/>
  <c r="K10" i="1"/>
  <c r="L10" i="1" s="1"/>
  <c r="M10" i="1" s="1"/>
  <c r="K6" i="1"/>
  <c r="L6" i="1" s="1"/>
  <c r="M6" i="1" s="1"/>
  <c r="K29" i="1"/>
  <c r="L29" i="1" s="1"/>
  <c r="M29" i="1" s="1"/>
  <c r="K25" i="1"/>
  <c r="L25" i="1" s="1"/>
  <c r="M25" i="1" s="1"/>
  <c r="K2" i="1"/>
  <c r="L2" i="1" s="1"/>
  <c r="M2" i="1" s="1"/>
  <c r="K21" i="1"/>
  <c r="L21" i="1" s="1"/>
  <c r="M21" i="1" s="1"/>
  <c r="K17" i="1"/>
  <c r="L17" i="1" s="1"/>
  <c r="M17" i="1" s="1"/>
  <c r="K13" i="1"/>
  <c r="L13" i="1" s="1"/>
  <c r="M13" i="1" s="1"/>
  <c r="K9" i="1"/>
  <c r="L9" i="1" s="1"/>
  <c r="M9" i="1" s="1"/>
  <c r="K5" i="1"/>
  <c r="L5" i="1" s="1"/>
  <c r="M5" i="1" s="1"/>
  <c r="K28" i="1"/>
  <c r="L28" i="1" s="1"/>
  <c r="M28" i="1" s="1"/>
  <c r="K24" i="1"/>
  <c r="L24" i="1" s="1"/>
  <c r="M24" i="1" s="1"/>
  <c r="K20" i="1"/>
  <c r="L20" i="1" s="1"/>
  <c r="M20" i="1" s="1"/>
  <c r="K16" i="1"/>
  <c r="L16" i="1" s="1"/>
  <c r="M16" i="1" s="1"/>
  <c r="K12" i="1"/>
  <c r="L12" i="1" s="1"/>
  <c r="M12" i="1" s="1"/>
  <c r="K8" i="1"/>
  <c r="L8" i="1" s="1"/>
  <c r="M8" i="1" s="1"/>
  <c r="K4" i="1"/>
  <c r="L4" i="1" s="1"/>
  <c r="M4" i="1" s="1"/>
  <c r="K27" i="1"/>
  <c r="L27" i="1" s="1"/>
  <c r="M27" i="1" s="1"/>
  <c r="J28" i="1"/>
  <c r="J26" i="1"/>
  <c r="J24" i="1"/>
  <c r="J22" i="1"/>
  <c r="J20" i="1"/>
  <c r="J18" i="1"/>
  <c r="J16" i="1"/>
  <c r="J14" i="1"/>
  <c r="J12" i="1"/>
  <c r="J10" i="1"/>
  <c r="J8" i="1"/>
  <c r="J6" i="1"/>
  <c r="J4" i="1"/>
  <c r="J2" i="1"/>
  <c r="J29" i="1"/>
  <c r="J27" i="1"/>
  <c r="J25" i="1"/>
  <c r="J23" i="1"/>
  <c r="J21" i="1"/>
  <c r="J19" i="1"/>
  <c r="J17" i="1"/>
  <c r="J15" i="1"/>
  <c r="J13" i="1"/>
  <c r="J11" i="1"/>
  <c r="J9" i="1"/>
  <c r="J7" i="1"/>
  <c r="J5" i="1"/>
  <c r="J3" i="1"/>
</calcChain>
</file>

<file path=xl/sharedStrings.xml><?xml version="1.0" encoding="utf-8"?>
<sst xmlns="http://schemas.openxmlformats.org/spreadsheetml/2006/main" count="91" uniqueCount="82">
  <si>
    <t>Item No.</t>
  </si>
  <si>
    <t>Device Type</t>
  </si>
  <si>
    <t>Unit Cost</t>
  </si>
  <si>
    <t>Unit Sales 
Price</t>
  </si>
  <si>
    <t>Average Units On Hand</t>
  </si>
  <si>
    <t>Average Unit Sales/Year</t>
  </si>
  <si>
    <t>Z115</t>
  </si>
  <si>
    <t>HP Ultrabook</t>
  </si>
  <si>
    <t>T212</t>
  </si>
  <si>
    <t>HP Notebook</t>
  </si>
  <si>
    <t>T213</t>
  </si>
  <si>
    <t>HP Laptop</t>
  </si>
  <si>
    <t>T214</t>
  </si>
  <si>
    <t>Sony Vaio</t>
  </si>
  <si>
    <t>T215</t>
  </si>
  <si>
    <t>Sony Vaio Pro</t>
  </si>
  <si>
    <t>T216</t>
  </si>
  <si>
    <t>Sony Vaio Tap</t>
  </si>
  <si>
    <t>T217</t>
  </si>
  <si>
    <t>Apple iPad Air</t>
  </si>
  <si>
    <t>B1021</t>
  </si>
  <si>
    <t>Apple iPad Mini</t>
  </si>
  <si>
    <t>B1022</t>
  </si>
  <si>
    <t>Apple iPad 2</t>
  </si>
  <si>
    <t>B1023</t>
  </si>
  <si>
    <t>Galaxy Tab 1</t>
  </si>
  <si>
    <t>P2421</t>
  </si>
  <si>
    <t>Galaxy Tab 2</t>
  </si>
  <si>
    <t>P2422</t>
  </si>
  <si>
    <t>Galaxy Tab 3</t>
  </si>
  <si>
    <t>P2423</t>
  </si>
  <si>
    <t xml:space="preserve">Dell Inspiron </t>
  </si>
  <si>
    <t>P2424</t>
  </si>
  <si>
    <t>P2425</t>
  </si>
  <si>
    <t>C5121</t>
  </si>
  <si>
    <t xml:space="preserve">Dell Latitude </t>
  </si>
  <si>
    <t>C5122</t>
  </si>
  <si>
    <t xml:space="preserve">Dell Latitude Pro </t>
  </si>
  <si>
    <t>C5123</t>
  </si>
  <si>
    <t>C5124</t>
  </si>
  <si>
    <t>C5125</t>
  </si>
  <si>
    <t>Apple Mac Book Air 1</t>
  </si>
  <si>
    <t>C5126</t>
  </si>
  <si>
    <t>Apple Mac Book Air 2</t>
  </si>
  <si>
    <t>C5127</t>
  </si>
  <si>
    <t>Apple Mac Book Air 3</t>
  </si>
  <si>
    <t>T5212</t>
  </si>
  <si>
    <t>Apple Mac Book Pro 1</t>
  </si>
  <si>
    <t>T5213</t>
  </si>
  <si>
    <t>Apple Mac Book Pro 2</t>
  </si>
  <si>
    <t>T5214</t>
  </si>
  <si>
    <t>Acer Laptop</t>
  </si>
  <si>
    <t>T5215</t>
  </si>
  <si>
    <t>T5216</t>
  </si>
  <si>
    <t>H2128</t>
  </si>
  <si>
    <t>Column1</t>
  </si>
  <si>
    <t>Column2</t>
  </si>
  <si>
    <t>Acer</t>
  </si>
  <si>
    <t>Dell</t>
  </si>
  <si>
    <t>Apple</t>
  </si>
  <si>
    <t>HP</t>
  </si>
  <si>
    <t>Sony</t>
  </si>
  <si>
    <t>Galaxy</t>
  </si>
  <si>
    <t>Cost of average inventory</t>
  </si>
  <si>
    <t>Annual sales</t>
  </si>
  <si>
    <t>Cost of goods sold</t>
  </si>
  <si>
    <t>Annual gross profit</t>
  </si>
  <si>
    <t>Inventory turnover</t>
  </si>
  <si>
    <t>Days in inventory</t>
  </si>
  <si>
    <t>Minimum</t>
  </si>
  <si>
    <t>Maximum</t>
  </si>
  <si>
    <t>Average</t>
  </si>
  <si>
    <t>Total</t>
  </si>
  <si>
    <t>Top 10 sellers</t>
  </si>
  <si>
    <t>Flop 10 sellers</t>
  </si>
  <si>
    <t>voir fonction 'Agregat'</t>
  </si>
  <si>
    <t>Management to review</t>
  </si>
  <si>
    <t>Discount</t>
  </si>
  <si>
    <t>No review</t>
  </si>
  <si>
    <t>Review</t>
  </si>
  <si>
    <t>Competitor</t>
  </si>
  <si>
    <t>somme.si.ens = countifs en anglais!!!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</si>
</sst>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70" formatCode="#,##0_ ;\-#,##0\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/>
      <top style="thin">
        <color indexed="64"/>
      </top>
      <bottom/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/>
      <top style="thin">
        <color theme="1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4" fillId="0" borderId="0" xfId="0" applyFont="1"/>
    <xf numFmtId="164" fontId="4" fillId="0" borderId="0" xfId="0" applyNumberFormat="1" applyFont="1"/>
    <xf numFmtId="44" fontId="4" fillId="0" borderId="0" xfId="2" applyFont="1"/>
    <xf numFmtId="0" fontId="5" fillId="0" borderId="0" xfId="0" applyFont="1"/>
    <xf numFmtId="2" fontId="4" fillId="0" borderId="3" xfId="0" applyNumberFormat="1" applyFont="1" applyBorder="1"/>
    <xf numFmtId="2" fontId="5" fillId="0" borderId="6" xfId="0" applyNumberFormat="1" applyFont="1" applyBorder="1"/>
    <xf numFmtId="164" fontId="4" fillId="0" borderId="6" xfId="0" applyNumberFormat="1" applyFont="1" applyBorder="1"/>
    <xf numFmtId="44" fontId="4" fillId="0" borderId="6" xfId="2" applyNumberFormat="1" applyFont="1" applyBorder="1"/>
    <xf numFmtId="2" fontId="4" fillId="0" borderId="6" xfId="0" applyNumberFormat="1" applyFont="1" applyBorder="1"/>
    <xf numFmtId="0" fontId="5" fillId="5" borderId="0" xfId="0" applyFont="1" applyFill="1" applyBorder="1"/>
    <xf numFmtId="0" fontId="6" fillId="5" borderId="0" xfId="0" applyFont="1" applyFill="1" applyBorder="1"/>
    <xf numFmtId="44" fontId="5" fillId="5" borderId="0" xfId="2" applyFont="1" applyFill="1" applyBorder="1"/>
    <xf numFmtId="0" fontId="7" fillId="5" borderId="0" xfId="0" applyFont="1" applyFill="1" applyBorder="1"/>
    <xf numFmtId="0" fontId="5" fillId="5" borderId="0" xfId="2" applyNumberFormat="1" applyFont="1" applyFill="1" applyBorder="1"/>
    <xf numFmtId="0" fontId="8" fillId="5" borderId="0" xfId="0" applyFont="1" applyFill="1" applyBorder="1"/>
    <xf numFmtId="44" fontId="4" fillId="0" borderId="4" xfId="2" applyNumberFormat="1" applyFont="1" applyBorder="1"/>
    <xf numFmtId="2" fontId="3" fillId="4" borderId="7" xfId="1" applyNumberFormat="1" applyFont="1" applyFill="1" applyBorder="1" applyAlignment="1">
      <alignment horizontal="center"/>
    </xf>
    <xf numFmtId="164" fontId="3" fillId="4" borderId="7" xfId="1" applyNumberFormat="1" applyFont="1" applyFill="1" applyBorder="1" applyAlignment="1">
      <alignment horizontal="center"/>
    </xf>
    <xf numFmtId="44" fontId="3" fillId="4" borderId="7" xfId="2" applyNumberFormat="1" applyFont="1" applyFill="1" applyBorder="1" applyAlignment="1">
      <alignment horizontal="center"/>
    </xf>
    <xf numFmtId="44" fontId="3" fillId="4" borderId="8" xfId="2" applyNumberFormat="1" applyFont="1" applyFill="1" applyBorder="1" applyAlignment="1">
      <alignment horizontal="center"/>
    </xf>
    <xf numFmtId="2" fontId="4" fillId="3" borderId="9" xfId="0" applyNumberFormat="1" applyFont="1" applyFill="1" applyBorder="1"/>
    <xf numFmtId="2" fontId="5" fillId="3" borderId="5" xfId="0" applyNumberFormat="1" applyFont="1" applyFill="1" applyBorder="1"/>
    <xf numFmtId="164" fontId="4" fillId="3" borderId="5" xfId="0" applyNumberFormat="1" applyFont="1" applyFill="1" applyBorder="1"/>
    <xf numFmtId="44" fontId="4" fillId="3" borderId="5" xfId="2" applyNumberFormat="1" applyFont="1" applyFill="1" applyBorder="1"/>
    <xf numFmtId="2" fontId="4" fillId="3" borderId="5" xfId="0" applyNumberFormat="1" applyFont="1" applyFill="1" applyBorder="1"/>
    <xf numFmtId="44" fontId="4" fillId="3" borderId="10" xfId="2" applyNumberFormat="1" applyFont="1" applyFill="1" applyBorder="1"/>
    <xf numFmtId="2" fontId="4" fillId="0" borderId="1" xfId="0" applyNumberFormat="1" applyFont="1" applyBorder="1"/>
    <xf numFmtId="2" fontId="5" fillId="0" borderId="11" xfId="0" applyNumberFormat="1" applyFont="1" applyBorder="1"/>
    <xf numFmtId="164" fontId="4" fillId="0" borderId="11" xfId="0" applyNumberFormat="1" applyFont="1" applyBorder="1"/>
    <xf numFmtId="44" fontId="4" fillId="0" borderId="11" xfId="2" applyNumberFormat="1" applyFont="1" applyBorder="1"/>
    <xf numFmtId="2" fontId="4" fillId="0" borderId="11" xfId="0" applyNumberFormat="1" applyFont="1" applyBorder="1"/>
    <xf numFmtId="44" fontId="4" fillId="0" borderId="2" xfId="2" applyNumberFormat="1" applyFont="1" applyBorder="1"/>
    <xf numFmtId="2" fontId="4" fillId="3" borderId="1" xfId="0" applyNumberFormat="1" applyFont="1" applyFill="1" applyBorder="1"/>
    <xf numFmtId="2" fontId="5" fillId="3" borderId="11" xfId="0" applyNumberFormat="1" applyFont="1" applyFill="1" applyBorder="1"/>
    <xf numFmtId="164" fontId="4" fillId="3" borderId="11" xfId="0" applyNumberFormat="1" applyFont="1" applyFill="1" applyBorder="1"/>
    <xf numFmtId="44" fontId="4" fillId="3" borderId="11" xfId="2" applyNumberFormat="1" applyFont="1" applyFill="1" applyBorder="1"/>
    <xf numFmtId="2" fontId="4" fillId="3" borderId="11" xfId="0" applyNumberFormat="1" applyFont="1" applyFill="1" applyBorder="1"/>
    <xf numFmtId="44" fontId="4" fillId="3" borderId="2" xfId="2" applyNumberFormat="1" applyFont="1" applyFill="1" applyBorder="1"/>
    <xf numFmtId="170" fontId="4" fillId="0" borderId="0" xfId="2" applyNumberFormat="1" applyFont="1"/>
    <xf numFmtId="44" fontId="9" fillId="0" borderId="0" xfId="2" applyFont="1"/>
  </cellXfs>
  <cellStyles count="3">
    <cellStyle name="Accent1" xfId="1" builtinId="29"/>
    <cellStyle name="Monétaire" xfId="2" builtinId="4"/>
    <cellStyle name="Normal" xfId="0" builtinId="0"/>
  </cellStyles>
  <dxfs count="6">
    <dxf>
      <font>
        <strike val="0"/>
        <outline val="0"/>
        <shadow val="0"/>
        <u val="none"/>
        <vertAlign val="baseline"/>
        <sz val="12"/>
        <name val="Times New Roman"/>
        <scheme val="none"/>
      </font>
      <numFmt numFmtId="170" formatCode="#,##0_ ;\-#,##0\ "/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numFmt numFmtId="170" formatCode="#,##0_ ;\-#,##0\ "/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numFmt numFmtId="164" formatCode="_-* #,##0.00\ [$€-40C]_-;\-* #,##0.00\ [$€-40C]_-;_-* &quot;-&quot;??\ [$€-4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Sheet3!$D$9</c:f>
          <c:strCache>
            <c:ptCount val="1"/>
            <c:pt idx="0">
              <c:v>Top 10 sellers</c:v>
            </c:pt>
          </c:strCache>
        </c:strRef>
      </c:tx>
      <c:layout/>
      <c:overlay val="0"/>
      <c:txPr>
        <a:bodyPr/>
        <a:lstStyle/>
        <a:p>
          <a:pPr>
            <a:defRPr sz="1200"/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Sheet3!$D$9</c:f>
              <c:strCache>
                <c:ptCount val="1"/>
                <c:pt idx="0">
                  <c:v>Top 10 sellers</c:v>
                </c:pt>
              </c:strCache>
            </c:strRef>
          </c:tx>
          <c:invertIfNegative val="0"/>
          <c:cat>
            <c:strRef>
              <c:f>Sheet3!$B$10:$B$19</c:f>
              <c:strCache>
                <c:ptCount val="10"/>
                <c:pt idx="0">
                  <c:v>T212</c:v>
                </c:pt>
                <c:pt idx="1">
                  <c:v>P2424</c:v>
                </c:pt>
                <c:pt idx="2">
                  <c:v>Z115</c:v>
                </c:pt>
                <c:pt idx="3">
                  <c:v>C5123</c:v>
                </c:pt>
                <c:pt idx="4">
                  <c:v>C5126</c:v>
                </c:pt>
                <c:pt idx="5">
                  <c:v>C5121</c:v>
                </c:pt>
                <c:pt idx="6">
                  <c:v>B1022</c:v>
                </c:pt>
                <c:pt idx="7">
                  <c:v>B1023</c:v>
                </c:pt>
                <c:pt idx="8">
                  <c:v>C5127</c:v>
                </c:pt>
                <c:pt idx="9">
                  <c:v>T216</c:v>
                </c:pt>
              </c:strCache>
            </c:strRef>
          </c:cat>
          <c:val>
            <c:numRef>
              <c:f>Sheet3!$D$10:$D$19</c:f>
              <c:numCache>
                <c:formatCode>General</c:formatCode>
                <c:ptCount val="10"/>
                <c:pt idx="0">
                  <c:v>300</c:v>
                </c:pt>
                <c:pt idx="1">
                  <c:v>300</c:v>
                </c:pt>
                <c:pt idx="2">
                  <c:v>275</c:v>
                </c:pt>
                <c:pt idx="3">
                  <c:v>237</c:v>
                </c:pt>
                <c:pt idx="4">
                  <c:v>230</c:v>
                </c:pt>
                <c:pt idx="5">
                  <c:v>114</c:v>
                </c:pt>
                <c:pt idx="6">
                  <c:v>80</c:v>
                </c:pt>
                <c:pt idx="7">
                  <c:v>80</c:v>
                </c:pt>
                <c:pt idx="8">
                  <c:v>80</c:v>
                </c:pt>
                <c:pt idx="9">
                  <c:v>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442432"/>
        <c:axId val="29443968"/>
      </c:barChart>
      <c:catAx>
        <c:axId val="29442432"/>
        <c:scaling>
          <c:orientation val="minMax"/>
        </c:scaling>
        <c:delete val="0"/>
        <c:axPos val="b"/>
        <c:majorTickMark val="out"/>
        <c:minorTickMark val="none"/>
        <c:tickLblPos val="nextTo"/>
        <c:crossAx val="29443968"/>
        <c:crosses val="autoZero"/>
        <c:auto val="1"/>
        <c:lblAlgn val="ctr"/>
        <c:lblOffset val="100"/>
        <c:noMultiLvlLbl val="0"/>
      </c:catAx>
      <c:valAx>
        <c:axId val="294439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94424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Sheet3!$D$23</c:f>
          <c:strCache>
            <c:ptCount val="1"/>
            <c:pt idx="0">
              <c:v>Flop 10 sellers</c:v>
            </c:pt>
          </c:strCache>
        </c:strRef>
      </c:tx>
      <c:layout/>
      <c:overlay val="0"/>
      <c:txPr>
        <a:bodyPr/>
        <a:lstStyle/>
        <a:p>
          <a:pPr>
            <a:defRPr sz="1200"/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Sheet3!$D$23</c:f>
              <c:strCache>
                <c:ptCount val="1"/>
                <c:pt idx="0">
                  <c:v>Flop 10 sellers</c:v>
                </c:pt>
              </c:strCache>
            </c:strRef>
          </c:tx>
          <c:invertIfNegative val="0"/>
          <c:cat>
            <c:strRef>
              <c:f>Sheet3!$B$24:$B$33</c:f>
              <c:strCache>
                <c:ptCount val="10"/>
                <c:pt idx="0">
                  <c:v>T213</c:v>
                </c:pt>
                <c:pt idx="1">
                  <c:v>H2128</c:v>
                </c:pt>
                <c:pt idx="2">
                  <c:v>P2422</c:v>
                </c:pt>
                <c:pt idx="3">
                  <c:v>T5212</c:v>
                </c:pt>
                <c:pt idx="4">
                  <c:v>C5124</c:v>
                </c:pt>
                <c:pt idx="5">
                  <c:v>P2421</c:v>
                </c:pt>
                <c:pt idx="6">
                  <c:v>P2423</c:v>
                </c:pt>
                <c:pt idx="7">
                  <c:v>T5215</c:v>
                </c:pt>
                <c:pt idx="8">
                  <c:v>T5216</c:v>
                </c:pt>
                <c:pt idx="9">
                  <c:v>B1021</c:v>
                </c:pt>
              </c:strCache>
            </c:strRef>
          </c:cat>
          <c:val>
            <c:numRef>
              <c:f>Sheet3!$D$24:$D$33</c:f>
              <c:numCache>
                <c:formatCode>General</c:formatCode>
                <c:ptCount val="10"/>
                <c:pt idx="0">
                  <c:v>2</c:v>
                </c:pt>
                <c:pt idx="1">
                  <c:v>10</c:v>
                </c:pt>
                <c:pt idx="2">
                  <c:v>10</c:v>
                </c:pt>
                <c:pt idx="3">
                  <c:v>12</c:v>
                </c:pt>
                <c:pt idx="4">
                  <c:v>12</c:v>
                </c:pt>
                <c:pt idx="5">
                  <c:v>14</c:v>
                </c:pt>
                <c:pt idx="6">
                  <c:v>15</c:v>
                </c:pt>
                <c:pt idx="7">
                  <c:v>20</c:v>
                </c:pt>
                <c:pt idx="8">
                  <c:v>25</c:v>
                </c:pt>
                <c:pt idx="9">
                  <c:v>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7709440"/>
        <c:axId val="98452608"/>
      </c:barChart>
      <c:catAx>
        <c:axId val="97709440"/>
        <c:scaling>
          <c:orientation val="minMax"/>
        </c:scaling>
        <c:delete val="0"/>
        <c:axPos val="b"/>
        <c:majorTickMark val="out"/>
        <c:minorTickMark val="none"/>
        <c:tickLblPos val="nextTo"/>
        <c:crossAx val="98452608"/>
        <c:crosses val="autoZero"/>
        <c:auto val="1"/>
        <c:lblAlgn val="ctr"/>
        <c:lblOffset val="100"/>
        <c:noMultiLvlLbl val="0"/>
      </c:catAx>
      <c:valAx>
        <c:axId val="984526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77094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600074</xdr:colOff>
      <xdr:row>6</xdr:row>
      <xdr:rowOff>180975</xdr:rowOff>
    </xdr:from>
    <xdr:to>
      <xdr:col>12</xdr:col>
      <xdr:colOff>9524</xdr:colOff>
      <xdr:row>21</xdr:row>
      <xdr:rowOff>57150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581025</xdr:colOff>
      <xdr:row>22</xdr:row>
      <xdr:rowOff>114300</xdr:rowOff>
    </xdr:from>
    <xdr:to>
      <xdr:col>11</xdr:col>
      <xdr:colOff>600075</xdr:colOff>
      <xdr:row>36</xdr:row>
      <xdr:rowOff>180975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2" displayName="Table2" ref="B35:E41" totalsRowShown="0" headerRowDxfId="5" dataDxfId="4">
  <autoFilter ref="B35:E41"/>
  <tableColumns count="4">
    <tableColumn id="1" name="Column1" dataDxfId="3"/>
    <tableColumn id="2" name="Column2" dataDxfId="2"/>
    <tableColumn id="3" name="Review" dataDxfId="1">
      <calculatedColumnFormula>SUMIFS($E$2:$E$29,$O$2:$O$29,Table2[[#This Row],[Column1]],$M$2:$M$29,Table2[[#Headers],[Review]])</calculatedColumnFormula>
    </tableColumn>
    <tableColumn id="4" name="No review" dataDxfId="0">
      <calculatedColumnFormula>SUMIFS($E$2:$E$29,$O$2:$O$29,Table2[[#This Row],[Column1]],$M$2:$M$29,Table2[[#Headers],[No review]])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tabSelected="1" topLeftCell="A24" workbookViewId="0">
      <selection activeCell="D37" sqref="D37"/>
    </sheetView>
  </sheetViews>
  <sheetFormatPr baseColWidth="10" defaultColWidth="9.140625" defaultRowHeight="15.75" x14ac:dyDescent="0.25"/>
  <cols>
    <col min="1" max="1" width="14" style="1" bestFit="1" customWidth="1"/>
    <col min="2" max="2" width="22" style="1" bestFit="1" customWidth="1"/>
    <col min="3" max="3" width="16" style="2" bestFit="1" customWidth="1"/>
    <col min="4" max="4" width="24" style="3" bestFit="1" customWidth="1"/>
    <col min="5" max="5" width="28.7109375" style="1" bestFit="1" customWidth="1"/>
    <col min="6" max="6" width="29.42578125" style="1" bestFit="1" customWidth="1"/>
    <col min="7" max="7" width="32.140625" style="3" bestFit="1" customWidth="1"/>
    <col min="8" max="8" width="19.140625" style="3" bestFit="1" customWidth="1"/>
    <col min="9" max="9" width="24.5703125" style="3" bestFit="1" customWidth="1"/>
    <col min="10" max="10" width="25.28515625" style="3" bestFit="1" customWidth="1"/>
    <col min="11" max="11" width="23.7109375" style="1" bestFit="1" customWidth="1"/>
    <col min="12" max="12" width="22.5703125" style="1" bestFit="1" customWidth="1"/>
    <col min="13" max="13" width="29.28515625" style="1" bestFit="1" customWidth="1"/>
    <col min="14" max="14" width="9.5703125" style="1" bestFit="1" customWidth="1"/>
    <col min="15" max="16384" width="9.140625" style="1"/>
  </cols>
  <sheetData>
    <row r="1" spans="1:15" x14ac:dyDescent="0.25">
      <c r="A1" s="17" t="s">
        <v>0</v>
      </c>
      <c r="B1" s="17" t="s">
        <v>1</v>
      </c>
      <c r="C1" s="18" t="s">
        <v>2</v>
      </c>
      <c r="D1" s="19" t="s">
        <v>3</v>
      </c>
      <c r="E1" s="17" t="s">
        <v>4</v>
      </c>
      <c r="F1" s="17" t="s">
        <v>5</v>
      </c>
      <c r="G1" s="19" t="s">
        <v>63</v>
      </c>
      <c r="H1" s="19" t="s">
        <v>64</v>
      </c>
      <c r="I1" s="19" t="s">
        <v>65</v>
      </c>
      <c r="J1" s="19" t="s">
        <v>66</v>
      </c>
      <c r="K1" s="17" t="s">
        <v>67</v>
      </c>
      <c r="L1" s="17" t="s">
        <v>68</v>
      </c>
      <c r="M1" s="19" t="s">
        <v>76</v>
      </c>
      <c r="N1" s="20" t="s">
        <v>77</v>
      </c>
      <c r="O1" s="1" t="s">
        <v>80</v>
      </c>
    </row>
    <row r="2" spans="1:15" x14ac:dyDescent="0.25">
      <c r="A2" s="21" t="s">
        <v>6</v>
      </c>
      <c r="B2" s="22" t="s">
        <v>7</v>
      </c>
      <c r="C2" s="23">
        <v>1017</v>
      </c>
      <c r="D2" s="24">
        <v>1300</v>
      </c>
      <c r="E2" s="25">
        <v>275</v>
      </c>
      <c r="F2" s="25">
        <v>201</v>
      </c>
      <c r="G2" s="24">
        <f>PRODUCT(C2,E2)</f>
        <v>279675</v>
      </c>
      <c r="H2" s="24">
        <f>PRODUCT(D2,F2)</f>
        <v>261300</v>
      </c>
      <c r="I2" s="24">
        <f>PRODUCT(C2,F2)</f>
        <v>204417</v>
      </c>
      <c r="J2" s="24">
        <f>SUM(H2,-I2)</f>
        <v>56883</v>
      </c>
      <c r="K2" s="25">
        <f>I2/G2</f>
        <v>0.73090909090909095</v>
      </c>
      <c r="L2" s="25">
        <f>365/K2</f>
        <v>499.37810945273628</v>
      </c>
      <c r="M2" s="24" t="str">
        <f>IF(Sheet1!$L2&gt;=200,"Review","No review")</f>
        <v>Review</v>
      </c>
      <c r="N2" s="26">
        <f>VLOOKUP(MID(Sheet1!$B2,1,FIND(" ",Sheet1!$B2)-1),Table2[],2,FALSE)*Sheet1!$D2</f>
        <v>39</v>
      </c>
      <c r="O2" s="1" t="str">
        <f>MID(B2,1,FIND(" ",B2)-1)</f>
        <v>HP</v>
      </c>
    </row>
    <row r="3" spans="1:15" x14ac:dyDescent="0.25">
      <c r="A3" s="27" t="s">
        <v>8</v>
      </c>
      <c r="B3" s="28" t="s">
        <v>9</v>
      </c>
      <c r="C3" s="29">
        <v>900</v>
      </c>
      <c r="D3" s="30">
        <v>1000</v>
      </c>
      <c r="E3" s="31">
        <v>300</v>
      </c>
      <c r="F3" s="31">
        <v>278</v>
      </c>
      <c r="G3" s="30">
        <f t="shared" ref="G3:G29" si="0">PRODUCT(C3,E3)</f>
        <v>270000</v>
      </c>
      <c r="H3" s="30">
        <f t="shared" ref="H3:H29" si="1">PRODUCT(D3,F3)</f>
        <v>278000</v>
      </c>
      <c r="I3" s="30">
        <f t="shared" ref="I3:I29" si="2">PRODUCT(C3,F3)</f>
        <v>250200</v>
      </c>
      <c r="J3" s="30">
        <f t="shared" ref="J3:J29" si="3">SUM(H3,-I3)</f>
        <v>27800</v>
      </c>
      <c r="K3" s="31">
        <f t="shared" ref="K3:K29" si="4">I3/G3</f>
        <v>0.92666666666666664</v>
      </c>
      <c r="L3" s="31">
        <f t="shared" ref="L3:L29" si="5">365/K3</f>
        <v>393.88489208633092</v>
      </c>
      <c r="M3" s="30" t="str">
        <f>IF(Sheet1!$L3&gt;=200,"Review","No review")</f>
        <v>Review</v>
      </c>
      <c r="N3" s="32">
        <f>VLOOKUP(MID(Sheet1!$B3,1,FIND(" ",Sheet1!$B3)-1),Table2[],2,FALSE)*Sheet1!$D3</f>
        <v>30</v>
      </c>
      <c r="O3" s="1" t="str">
        <f t="shared" ref="O3:O29" si="6">MID(B3,1,FIND(" ",B3)-1)</f>
        <v>HP</v>
      </c>
    </row>
    <row r="4" spans="1:15" x14ac:dyDescent="0.25">
      <c r="A4" s="33" t="s">
        <v>10</v>
      </c>
      <c r="B4" s="34" t="s">
        <v>11</v>
      </c>
      <c r="C4" s="35">
        <v>800</v>
      </c>
      <c r="D4" s="36">
        <v>900</v>
      </c>
      <c r="E4" s="37">
        <v>2</v>
      </c>
      <c r="F4" s="37">
        <v>2</v>
      </c>
      <c r="G4" s="36">
        <f t="shared" si="0"/>
        <v>1600</v>
      </c>
      <c r="H4" s="36">
        <f t="shared" si="1"/>
        <v>1800</v>
      </c>
      <c r="I4" s="36">
        <f t="shared" si="2"/>
        <v>1600</v>
      </c>
      <c r="J4" s="36">
        <f t="shared" si="3"/>
        <v>200</v>
      </c>
      <c r="K4" s="37">
        <f t="shared" si="4"/>
        <v>1</v>
      </c>
      <c r="L4" s="37">
        <f t="shared" si="5"/>
        <v>365</v>
      </c>
      <c r="M4" s="36" t="str">
        <f>IF(Sheet1!$L4&gt;=200,"Review","No review")</f>
        <v>Review</v>
      </c>
      <c r="N4" s="38">
        <f>VLOOKUP(MID(Sheet1!$B4,1,FIND(" ",Sheet1!$B4)-1),Table2[],2,FALSE)*Sheet1!$D4</f>
        <v>27</v>
      </c>
      <c r="O4" s="1" t="str">
        <f t="shared" si="6"/>
        <v>HP</v>
      </c>
    </row>
    <row r="5" spans="1:15" x14ac:dyDescent="0.25">
      <c r="A5" s="27" t="s">
        <v>12</v>
      </c>
      <c r="B5" s="28" t="s">
        <v>13</v>
      </c>
      <c r="C5" s="29">
        <v>650</v>
      </c>
      <c r="D5" s="30">
        <v>800</v>
      </c>
      <c r="E5" s="31">
        <v>72</v>
      </c>
      <c r="F5" s="31">
        <v>75</v>
      </c>
      <c r="G5" s="30">
        <f t="shared" si="0"/>
        <v>46800</v>
      </c>
      <c r="H5" s="30">
        <f t="shared" si="1"/>
        <v>60000</v>
      </c>
      <c r="I5" s="30">
        <f t="shared" si="2"/>
        <v>48750</v>
      </c>
      <c r="J5" s="30">
        <f t="shared" si="3"/>
        <v>11250</v>
      </c>
      <c r="K5" s="31">
        <f t="shared" si="4"/>
        <v>1.0416666666666667</v>
      </c>
      <c r="L5" s="31">
        <f t="shared" si="5"/>
        <v>350.4</v>
      </c>
      <c r="M5" s="30" t="str">
        <f>IF(Sheet1!$L5&gt;=200,"Review","No review")</f>
        <v>Review</v>
      </c>
      <c r="N5" s="32">
        <f>VLOOKUP(MID(Sheet1!$B5,1,FIND(" ",Sheet1!$B5)-1),Table2[],2,FALSE)*Sheet1!$D5</f>
        <v>40</v>
      </c>
      <c r="O5" s="1" t="str">
        <f t="shared" si="6"/>
        <v>Sony</v>
      </c>
    </row>
    <row r="6" spans="1:15" x14ac:dyDescent="0.25">
      <c r="A6" s="33" t="s">
        <v>14</v>
      </c>
      <c r="B6" s="34" t="s">
        <v>15</v>
      </c>
      <c r="C6" s="35">
        <v>750</v>
      </c>
      <c r="D6" s="36">
        <v>950</v>
      </c>
      <c r="E6" s="37">
        <v>42</v>
      </c>
      <c r="F6" s="37">
        <v>75</v>
      </c>
      <c r="G6" s="36">
        <f t="shared" si="0"/>
        <v>31500</v>
      </c>
      <c r="H6" s="36">
        <f t="shared" si="1"/>
        <v>71250</v>
      </c>
      <c r="I6" s="36">
        <f t="shared" si="2"/>
        <v>56250</v>
      </c>
      <c r="J6" s="36">
        <f t="shared" si="3"/>
        <v>15000</v>
      </c>
      <c r="K6" s="37">
        <f t="shared" si="4"/>
        <v>1.7857142857142858</v>
      </c>
      <c r="L6" s="37">
        <f t="shared" si="5"/>
        <v>204.39999999999998</v>
      </c>
      <c r="M6" s="36" t="str">
        <f>IF(Sheet1!$L6&gt;=200,"Review","No review")</f>
        <v>Review</v>
      </c>
      <c r="N6" s="38">
        <f>VLOOKUP(MID(Sheet1!$B6,1,FIND(" ",Sheet1!$B6)-1),Table2[],2,FALSE)*Sheet1!$D6</f>
        <v>47.5</v>
      </c>
      <c r="O6" s="1" t="str">
        <f t="shared" si="6"/>
        <v>Sony</v>
      </c>
    </row>
    <row r="7" spans="1:15" x14ac:dyDescent="0.25">
      <c r="A7" s="27" t="s">
        <v>16</v>
      </c>
      <c r="B7" s="28" t="s">
        <v>17</v>
      </c>
      <c r="C7" s="29">
        <v>1000</v>
      </c>
      <c r="D7" s="30">
        <v>1100</v>
      </c>
      <c r="E7" s="31">
        <v>75</v>
      </c>
      <c r="F7" s="31">
        <v>136</v>
      </c>
      <c r="G7" s="30">
        <f t="shared" si="0"/>
        <v>75000</v>
      </c>
      <c r="H7" s="30">
        <f t="shared" si="1"/>
        <v>149600</v>
      </c>
      <c r="I7" s="30">
        <f t="shared" si="2"/>
        <v>136000</v>
      </c>
      <c r="J7" s="30">
        <f t="shared" si="3"/>
        <v>13600</v>
      </c>
      <c r="K7" s="31">
        <f t="shared" si="4"/>
        <v>1.8133333333333332</v>
      </c>
      <c r="L7" s="31">
        <f t="shared" si="5"/>
        <v>201.28676470588238</v>
      </c>
      <c r="M7" s="30" t="str">
        <f>IF(Sheet1!$L7&gt;=200,"Review","No review")</f>
        <v>Review</v>
      </c>
      <c r="N7" s="32">
        <f>VLOOKUP(MID(Sheet1!$B7,1,FIND(" ",Sheet1!$B7)-1),Table2[],2,FALSE)*Sheet1!$D7</f>
        <v>55</v>
      </c>
      <c r="O7" s="1" t="str">
        <f t="shared" si="6"/>
        <v>Sony</v>
      </c>
    </row>
    <row r="8" spans="1:15" x14ac:dyDescent="0.25">
      <c r="A8" s="33" t="s">
        <v>18</v>
      </c>
      <c r="B8" s="34" t="s">
        <v>19</v>
      </c>
      <c r="C8" s="35">
        <v>400</v>
      </c>
      <c r="D8" s="36">
        <v>489</v>
      </c>
      <c r="E8" s="37">
        <v>71</v>
      </c>
      <c r="F8" s="37">
        <v>144</v>
      </c>
      <c r="G8" s="36">
        <f t="shared" si="0"/>
        <v>28400</v>
      </c>
      <c r="H8" s="36">
        <f t="shared" si="1"/>
        <v>70416</v>
      </c>
      <c r="I8" s="36">
        <f t="shared" si="2"/>
        <v>57600</v>
      </c>
      <c r="J8" s="36">
        <f t="shared" si="3"/>
        <v>12816</v>
      </c>
      <c r="K8" s="37">
        <f t="shared" si="4"/>
        <v>2.028169014084507</v>
      </c>
      <c r="L8" s="37">
        <f t="shared" si="5"/>
        <v>179.96527777777777</v>
      </c>
      <c r="M8" s="36" t="str">
        <f>IF(Sheet1!$L8&gt;=200,"Review","No review")</f>
        <v>No review</v>
      </c>
      <c r="N8" s="38">
        <f>VLOOKUP(MID(Sheet1!$B8,1,FIND(" ",Sheet1!$B8)-1),Table2[],2,FALSE)*Sheet1!$D8</f>
        <v>9.7799999999999994</v>
      </c>
      <c r="O8" s="1" t="str">
        <f t="shared" si="6"/>
        <v>Apple</v>
      </c>
    </row>
    <row r="9" spans="1:15" x14ac:dyDescent="0.25">
      <c r="A9" s="27" t="s">
        <v>20</v>
      </c>
      <c r="B9" s="28" t="s">
        <v>21</v>
      </c>
      <c r="C9" s="29">
        <v>250</v>
      </c>
      <c r="D9" s="30">
        <v>299</v>
      </c>
      <c r="E9" s="31">
        <v>32</v>
      </c>
      <c r="F9" s="31">
        <v>65</v>
      </c>
      <c r="G9" s="30">
        <f t="shared" si="0"/>
        <v>8000</v>
      </c>
      <c r="H9" s="30">
        <f t="shared" si="1"/>
        <v>19435</v>
      </c>
      <c r="I9" s="30">
        <f t="shared" si="2"/>
        <v>16250</v>
      </c>
      <c r="J9" s="30">
        <f t="shared" si="3"/>
        <v>3185</v>
      </c>
      <c r="K9" s="31">
        <f t="shared" si="4"/>
        <v>2.03125</v>
      </c>
      <c r="L9" s="31">
        <f t="shared" si="5"/>
        <v>179.69230769230768</v>
      </c>
      <c r="M9" s="30" t="str">
        <f>IF(Sheet1!$L9&gt;=200,"Review","No review")</f>
        <v>No review</v>
      </c>
      <c r="N9" s="32">
        <f>VLOOKUP(MID(Sheet1!$B9,1,FIND(" ",Sheet1!$B9)-1),Table2[],2,FALSE)*Sheet1!$D9</f>
        <v>5.98</v>
      </c>
      <c r="O9" s="1" t="str">
        <f t="shared" si="6"/>
        <v>Apple</v>
      </c>
    </row>
    <row r="10" spans="1:15" x14ac:dyDescent="0.25">
      <c r="A10" s="33" t="s">
        <v>22</v>
      </c>
      <c r="B10" s="34" t="s">
        <v>23</v>
      </c>
      <c r="C10" s="35">
        <v>340</v>
      </c>
      <c r="D10" s="36">
        <v>389</v>
      </c>
      <c r="E10" s="37">
        <v>80</v>
      </c>
      <c r="F10" s="37">
        <v>175</v>
      </c>
      <c r="G10" s="36">
        <f t="shared" si="0"/>
        <v>27200</v>
      </c>
      <c r="H10" s="36">
        <f t="shared" si="1"/>
        <v>68075</v>
      </c>
      <c r="I10" s="36">
        <f t="shared" si="2"/>
        <v>59500</v>
      </c>
      <c r="J10" s="36">
        <f t="shared" si="3"/>
        <v>8575</v>
      </c>
      <c r="K10" s="37">
        <f t="shared" si="4"/>
        <v>2.1875</v>
      </c>
      <c r="L10" s="37">
        <f t="shared" si="5"/>
        <v>166.85714285714286</v>
      </c>
      <c r="M10" s="36" t="str">
        <f>IF(Sheet1!$L10&gt;=200,"Review","No review")</f>
        <v>No review</v>
      </c>
      <c r="N10" s="38">
        <f>VLOOKUP(MID(Sheet1!$B10,1,FIND(" ",Sheet1!$B10)-1),Table2[],2,FALSE)*Sheet1!$D10</f>
        <v>7.78</v>
      </c>
      <c r="O10" s="1" t="str">
        <f t="shared" si="6"/>
        <v>Apple</v>
      </c>
    </row>
    <row r="11" spans="1:15" x14ac:dyDescent="0.25">
      <c r="A11" s="27" t="s">
        <v>24</v>
      </c>
      <c r="B11" s="28" t="s">
        <v>25</v>
      </c>
      <c r="C11" s="29">
        <v>200</v>
      </c>
      <c r="D11" s="30">
        <v>220</v>
      </c>
      <c r="E11" s="31">
        <v>80</v>
      </c>
      <c r="F11" s="31">
        <v>200</v>
      </c>
      <c r="G11" s="30">
        <f t="shared" si="0"/>
        <v>16000</v>
      </c>
      <c r="H11" s="30">
        <f t="shared" si="1"/>
        <v>44000</v>
      </c>
      <c r="I11" s="30">
        <f t="shared" si="2"/>
        <v>40000</v>
      </c>
      <c r="J11" s="30">
        <f t="shared" si="3"/>
        <v>4000</v>
      </c>
      <c r="K11" s="31">
        <f t="shared" si="4"/>
        <v>2.5</v>
      </c>
      <c r="L11" s="31">
        <f t="shared" si="5"/>
        <v>146</v>
      </c>
      <c r="M11" s="30" t="str">
        <f>IF(Sheet1!$L11&gt;=200,"Review","No review")</f>
        <v>No review</v>
      </c>
      <c r="N11" s="32">
        <f>VLOOKUP(MID(Sheet1!$B11,1,FIND(" ",Sheet1!$B11)-1),Table2[],2,FALSE)*Sheet1!$D11</f>
        <v>8.8000000000000007</v>
      </c>
      <c r="O11" s="1" t="str">
        <f t="shared" si="6"/>
        <v>Galaxy</v>
      </c>
    </row>
    <row r="12" spans="1:15" x14ac:dyDescent="0.25">
      <c r="A12" s="33" t="s">
        <v>26</v>
      </c>
      <c r="B12" s="34" t="s">
        <v>27</v>
      </c>
      <c r="C12" s="35">
        <v>207</v>
      </c>
      <c r="D12" s="36">
        <v>260</v>
      </c>
      <c r="E12" s="37">
        <v>14</v>
      </c>
      <c r="F12" s="37">
        <v>35</v>
      </c>
      <c r="G12" s="36">
        <f t="shared" si="0"/>
        <v>2898</v>
      </c>
      <c r="H12" s="36">
        <f t="shared" si="1"/>
        <v>9100</v>
      </c>
      <c r="I12" s="36">
        <f t="shared" si="2"/>
        <v>7245</v>
      </c>
      <c r="J12" s="36">
        <f t="shared" si="3"/>
        <v>1855</v>
      </c>
      <c r="K12" s="37">
        <f t="shared" si="4"/>
        <v>2.5</v>
      </c>
      <c r="L12" s="37">
        <f t="shared" si="5"/>
        <v>146</v>
      </c>
      <c r="M12" s="36" t="str">
        <f>IF(Sheet1!$L12&gt;=200,"Review","No review")</f>
        <v>No review</v>
      </c>
      <c r="N12" s="38">
        <f>VLOOKUP(MID(Sheet1!$B12,1,FIND(" ",Sheet1!$B12)-1),Table2[],2,FALSE)*Sheet1!$D12</f>
        <v>10.4</v>
      </c>
      <c r="O12" s="1" t="str">
        <f t="shared" si="6"/>
        <v>Galaxy</v>
      </c>
    </row>
    <row r="13" spans="1:15" x14ac:dyDescent="0.25">
      <c r="A13" s="27" t="s">
        <v>28</v>
      </c>
      <c r="B13" s="28" t="s">
        <v>29</v>
      </c>
      <c r="C13" s="29">
        <v>300</v>
      </c>
      <c r="D13" s="30">
        <v>360</v>
      </c>
      <c r="E13" s="31">
        <v>10</v>
      </c>
      <c r="F13" s="31">
        <v>25</v>
      </c>
      <c r="G13" s="30">
        <f t="shared" si="0"/>
        <v>3000</v>
      </c>
      <c r="H13" s="30">
        <f t="shared" si="1"/>
        <v>9000</v>
      </c>
      <c r="I13" s="30">
        <f t="shared" si="2"/>
        <v>7500</v>
      </c>
      <c r="J13" s="30">
        <f t="shared" si="3"/>
        <v>1500</v>
      </c>
      <c r="K13" s="31">
        <f t="shared" si="4"/>
        <v>2.5</v>
      </c>
      <c r="L13" s="31">
        <f t="shared" si="5"/>
        <v>146</v>
      </c>
      <c r="M13" s="30" t="str">
        <f>IF(Sheet1!$L13&gt;=200,"Review","No review")</f>
        <v>No review</v>
      </c>
      <c r="N13" s="32">
        <f>VLOOKUP(MID(Sheet1!$B13,1,FIND(" ",Sheet1!$B13)-1),Table2[],2,FALSE)*Sheet1!$D13</f>
        <v>14.4</v>
      </c>
      <c r="O13" s="1" t="str">
        <f t="shared" si="6"/>
        <v>Galaxy</v>
      </c>
    </row>
    <row r="14" spans="1:15" x14ac:dyDescent="0.25">
      <c r="A14" s="33" t="s">
        <v>30</v>
      </c>
      <c r="B14" s="37" t="s">
        <v>31</v>
      </c>
      <c r="C14" s="35">
        <v>299</v>
      </c>
      <c r="D14" s="36">
        <v>412</v>
      </c>
      <c r="E14" s="37">
        <v>15</v>
      </c>
      <c r="F14" s="37">
        <v>39</v>
      </c>
      <c r="G14" s="36">
        <f t="shared" si="0"/>
        <v>4485</v>
      </c>
      <c r="H14" s="36">
        <f t="shared" si="1"/>
        <v>16068</v>
      </c>
      <c r="I14" s="36">
        <f t="shared" si="2"/>
        <v>11661</v>
      </c>
      <c r="J14" s="36">
        <f t="shared" si="3"/>
        <v>4407</v>
      </c>
      <c r="K14" s="37">
        <f t="shared" si="4"/>
        <v>2.6</v>
      </c>
      <c r="L14" s="37">
        <f t="shared" si="5"/>
        <v>140.38461538461539</v>
      </c>
      <c r="M14" s="36" t="str">
        <f>IF(Sheet1!$L14&gt;=200,"Review","No review")</f>
        <v>No review</v>
      </c>
      <c r="N14" s="38">
        <f>VLOOKUP(MID(Sheet1!$B14,1,FIND(" ",Sheet1!$B14)-1),Table2[],2,FALSE)*Sheet1!$D14</f>
        <v>28.840000000000003</v>
      </c>
      <c r="O14" s="1" t="str">
        <f t="shared" si="6"/>
        <v>Dell</v>
      </c>
    </row>
    <row r="15" spans="1:15" x14ac:dyDescent="0.25">
      <c r="A15" s="27" t="s">
        <v>32</v>
      </c>
      <c r="B15" s="31" t="s">
        <v>31</v>
      </c>
      <c r="C15" s="29">
        <v>299</v>
      </c>
      <c r="D15" s="30">
        <v>412</v>
      </c>
      <c r="E15" s="31">
        <v>300</v>
      </c>
      <c r="F15" s="31">
        <v>330</v>
      </c>
      <c r="G15" s="30">
        <f t="shared" si="0"/>
        <v>89700</v>
      </c>
      <c r="H15" s="30">
        <f t="shared" si="1"/>
        <v>135960</v>
      </c>
      <c r="I15" s="30">
        <f t="shared" si="2"/>
        <v>98670</v>
      </c>
      <c r="J15" s="30">
        <f t="shared" si="3"/>
        <v>37290</v>
      </c>
      <c r="K15" s="31">
        <f t="shared" si="4"/>
        <v>1.1000000000000001</v>
      </c>
      <c r="L15" s="31">
        <f t="shared" si="5"/>
        <v>331.81818181818181</v>
      </c>
      <c r="M15" s="30" t="str">
        <f>IF(Sheet1!$L15&gt;=200,"Review","No review")</f>
        <v>Review</v>
      </c>
      <c r="N15" s="32">
        <f>VLOOKUP(MID(Sheet1!$B15,1,FIND(" ",Sheet1!$B15)-1),Table2[],2,FALSE)*Sheet1!$D15</f>
        <v>28.840000000000003</v>
      </c>
      <c r="O15" s="1" t="str">
        <f t="shared" si="6"/>
        <v>Dell</v>
      </c>
    </row>
    <row r="16" spans="1:15" x14ac:dyDescent="0.25">
      <c r="A16" s="33" t="s">
        <v>33</v>
      </c>
      <c r="B16" s="37" t="s">
        <v>31</v>
      </c>
      <c r="C16" s="35">
        <v>299</v>
      </c>
      <c r="D16" s="36">
        <v>412</v>
      </c>
      <c r="E16" s="37">
        <v>75</v>
      </c>
      <c r="F16" s="37">
        <v>202</v>
      </c>
      <c r="G16" s="36">
        <f t="shared" si="0"/>
        <v>22425</v>
      </c>
      <c r="H16" s="36">
        <f t="shared" si="1"/>
        <v>83224</v>
      </c>
      <c r="I16" s="36">
        <f t="shared" si="2"/>
        <v>60398</v>
      </c>
      <c r="J16" s="36">
        <f t="shared" si="3"/>
        <v>22826</v>
      </c>
      <c r="K16" s="37">
        <f t="shared" si="4"/>
        <v>2.6933333333333334</v>
      </c>
      <c r="L16" s="37">
        <f t="shared" si="5"/>
        <v>135.51980198019803</v>
      </c>
      <c r="M16" s="36" t="str">
        <f>IF(Sheet1!$L16&gt;=200,"Review","No review")</f>
        <v>No review</v>
      </c>
      <c r="N16" s="38">
        <f>VLOOKUP(MID(Sheet1!$B16,1,FIND(" ",Sheet1!$B16)-1),Table2[],2,FALSE)*Sheet1!$D16</f>
        <v>28.840000000000003</v>
      </c>
      <c r="O16" s="1" t="str">
        <f t="shared" si="6"/>
        <v>Dell</v>
      </c>
    </row>
    <row r="17" spans="1:15" x14ac:dyDescent="0.25">
      <c r="A17" s="27" t="s">
        <v>34</v>
      </c>
      <c r="B17" s="28" t="s">
        <v>35</v>
      </c>
      <c r="C17" s="29">
        <v>590</v>
      </c>
      <c r="D17" s="30">
        <v>600</v>
      </c>
      <c r="E17" s="31">
        <v>114</v>
      </c>
      <c r="F17" s="31">
        <v>325</v>
      </c>
      <c r="G17" s="30">
        <f t="shared" si="0"/>
        <v>67260</v>
      </c>
      <c r="H17" s="30">
        <f t="shared" si="1"/>
        <v>195000</v>
      </c>
      <c r="I17" s="30">
        <f t="shared" si="2"/>
        <v>191750</v>
      </c>
      <c r="J17" s="30">
        <f t="shared" si="3"/>
        <v>3250</v>
      </c>
      <c r="K17" s="31">
        <f t="shared" si="4"/>
        <v>2.8508771929824563</v>
      </c>
      <c r="L17" s="31">
        <f t="shared" si="5"/>
        <v>128.03076923076921</v>
      </c>
      <c r="M17" s="30" t="str">
        <f>IF(Sheet1!$L17&gt;=200,"Review","No review")</f>
        <v>No review</v>
      </c>
      <c r="N17" s="32">
        <f>VLOOKUP(MID(Sheet1!$B17,1,FIND(" ",Sheet1!$B17)-1),Table2[],2,FALSE)*Sheet1!$D17</f>
        <v>42.000000000000007</v>
      </c>
      <c r="O17" s="1" t="str">
        <f t="shared" si="6"/>
        <v>Dell</v>
      </c>
    </row>
    <row r="18" spans="1:15" x14ac:dyDescent="0.25">
      <c r="A18" s="33" t="s">
        <v>36</v>
      </c>
      <c r="B18" s="34" t="s">
        <v>37</v>
      </c>
      <c r="C18" s="35">
        <v>700</v>
      </c>
      <c r="D18" s="36">
        <v>900</v>
      </c>
      <c r="E18" s="37">
        <v>48</v>
      </c>
      <c r="F18" s="37">
        <v>140</v>
      </c>
      <c r="G18" s="36">
        <f t="shared" si="0"/>
        <v>33600</v>
      </c>
      <c r="H18" s="36">
        <f t="shared" si="1"/>
        <v>126000</v>
      </c>
      <c r="I18" s="36">
        <f t="shared" si="2"/>
        <v>98000</v>
      </c>
      <c r="J18" s="36">
        <f t="shared" si="3"/>
        <v>28000</v>
      </c>
      <c r="K18" s="37">
        <f t="shared" si="4"/>
        <v>2.9166666666666665</v>
      </c>
      <c r="L18" s="37">
        <f t="shared" si="5"/>
        <v>125.14285714285715</v>
      </c>
      <c r="M18" s="36" t="str">
        <f>IF(Sheet1!$L18&gt;=200,"Review","No review")</f>
        <v>No review</v>
      </c>
      <c r="N18" s="38">
        <f>VLOOKUP(MID(Sheet1!$B18,1,FIND(" ",Sheet1!$B18)-1),Table2[],2,FALSE)*Sheet1!$D18</f>
        <v>63.000000000000007</v>
      </c>
      <c r="O18" s="1" t="str">
        <f t="shared" si="6"/>
        <v>Dell</v>
      </c>
    </row>
    <row r="19" spans="1:15" x14ac:dyDescent="0.25">
      <c r="A19" s="27" t="s">
        <v>38</v>
      </c>
      <c r="B19" s="31" t="s">
        <v>11</v>
      </c>
      <c r="C19" s="29">
        <v>312</v>
      </c>
      <c r="D19" s="30">
        <v>492</v>
      </c>
      <c r="E19" s="31">
        <v>237</v>
      </c>
      <c r="F19" s="31">
        <v>255</v>
      </c>
      <c r="G19" s="30">
        <f t="shared" si="0"/>
        <v>73944</v>
      </c>
      <c r="H19" s="30">
        <f t="shared" si="1"/>
        <v>125460</v>
      </c>
      <c r="I19" s="30">
        <f t="shared" si="2"/>
        <v>79560</v>
      </c>
      <c r="J19" s="30">
        <f t="shared" si="3"/>
        <v>45900</v>
      </c>
      <c r="K19" s="31">
        <f t="shared" si="4"/>
        <v>1.0759493670886076</v>
      </c>
      <c r="L19" s="31">
        <f t="shared" si="5"/>
        <v>339.23529411764707</v>
      </c>
      <c r="M19" s="30" t="str">
        <f>IF(Sheet1!$L19&gt;=200,"Review","No review")</f>
        <v>Review</v>
      </c>
      <c r="N19" s="32">
        <f>VLOOKUP(MID(Sheet1!$B19,1,FIND(" ",Sheet1!$B19)-1),Table2[],2,FALSE)*Sheet1!$D19</f>
        <v>14.76</v>
      </c>
      <c r="O19" s="1" t="str">
        <f t="shared" si="6"/>
        <v>HP</v>
      </c>
    </row>
    <row r="20" spans="1:15" x14ac:dyDescent="0.25">
      <c r="A20" s="33" t="s">
        <v>39</v>
      </c>
      <c r="B20" s="37" t="s">
        <v>11</v>
      </c>
      <c r="C20" s="35">
        <v>312</v>
      </c>
      <c r="D20" s="36">
        <v>512</v>
      </c>
      <c r="E20" s="37">
        <v>12</v>
      </c>
      <c r="F20" s="37">
        <v>42</v>
      </c>
      <c r="G20" s="36">
        <f t="shared" si="0"/>
        <v>3744</v>
      </c>
      <c r="H20" s="36">
        <f t="shared" si="1"/>
        <v>21504</v>
      </c>
      <c r="I20" s="36">
        <f t="shared" si="2"/>
        <v>13104</v>
      </c>
      <c r="J20" s="36">
        <f t="shared" si="3"/>
        <v>8400</v>
      </c>
      <c r="K20" s="37">
        <f t="shared" si="4"/>
        <v>3.5</v>
      </c>
      <c r="L20" s="37">
        <f t="shared" si="5"/>
        <v>104.28571428571429</v>
      </c>
      <c r="M20" s="36" t="str">
        <f>IF(Sheet1!$L20&gt;=200,"Review","No review")</f>
        <v>No review</v>
      </c>
      <c r="N20" s="38">
        <f>VLOOKUP(MID(Sheet1!$B20,1,FIND(" ",Sheet1!$B20)-1),Table2[],2,FALSE)*Sheet1!$D20</f>
        <v>15.36</v>
      </c>
      <c r="O20" s="1" t="str">
        <f t="shared" si="6"/>
        <v>HP</v>
      </c>
    </row>
    <row r="21" spans="1:15" x14ac:dyDescent="0.25">
      <c r="A21" s="27" t="s">
        <v>40</v>
      </c>
      <c r="B21" s="28" t="s">
        <v>41</v>
      </c>
      <c r="C21" s="29">
        <v>1000</v>
      </c>
      <c r="D21" s="30">
        <v>1049</v>
      </c>
      <c r="E21" s="31">
        <v>44</v>
      </c>
      <c r="F21" s="31">
        <v>157</v>
      </c>
      <c r="G21" s="30">
        <f t="shared" si="0"/>
        <v>44000</v>
      </c>
      <c r="H21" s="30">
        <f t="shared" si="1"/>
        <v>164693</v>
      </c>
      <c r="I21" s="30">
        <f t="shared" si="2"/>
        <v>157000</v>
      </c>
      <c r="J21" s="30">
        <f t="shared" si="3"/>
        <v>7693</v>
      </c>
      <c r="K21" s="31">
        <f t="shared" si="4"/>
        <v>3.5681818181818183</v>
      </c>
      <c r="L21" s="31">
        <f t="shared" si="5"/>
        <v>102.29299363057325</v>
      </c>
      <c r="M21" s="30" t="str">
        <f>IF(Sheet1!$L21&gt;=200,"Review","No review")</f>
        <v>No review</v>
      </c>
      <c r="N21" s="32">
        <f>VLOOKUP(MID(Sheet1!$B21,1,FIND(" ",Sheet1!$B21)-1),Table2[],2,FALSE)*Sheet1!$D21</f>
        <v>20.98</v>
      </c>
      <c r="O21" s="1" t="str">
        <f t="shared" si="6"/>
        <v>Apple</v>
      </c>
    </row>
    <row r="22" spans="1:15" x14ac:dyDescent="0.25">
      <c r="A22" s="33" t="s">
        <v>42</v>
      </c>
      <c r="B22" s="34" t="s">
        <v>43</v>
      </c>
      <c r="C22" s="35">
        <v>1100</v>
      </c>
      <c r="D22" s="36">
        <v>1200</v>
      </c>
      <c r="E22" s="37">
        <v>230</v>
      </c>
      <c r="F22" s="37">
        <v>150</v>
      </c>
      <c r="G22" s="36">
        <f t="shared" si="0"/>
        <v>253000</v>
      </c>
      <c r="H22" s="36">
        <f t="shared" si="1"/>
        <v>180000</v>
      </c>
      <c r="I22" s="36">
        <f t="shared" si="2"/>
        <v>165000</v>
      </c>
      <c r="J22" s="36">
        <f t="shared" si="3"/>
        <v>15000</v>
      </c>
      <c r="K22" s="37">
        <f t="shared" si="4"/>
        <v>0.65217391304347827</v>
      </c>
      <c r="L22" s="37">
        <f t="shared" si="5"/>
        <v>559.66666666666663</v>
      </c>
      <c r="M22" s="36" t="str">
        <f>IF(Sheet1!$L22&gt;=200,"Review","No review")</f>
        <v>Review</v>
      </c>
      <c r="N22" s="38">
        <f>VLOOKUP(MID(Sheet1!$B22,1,FIND(" ",Sheet1!$B22)-1),Table2[],2,FALSE)*Sheet1!$D22</f>
        <v>24</v>
      </c>
      <c r="O22" s="1" t="str">
        <f t="shared" si="6"/>
        <v>Apple</v>
      </c>
    </row>
    <row r="23" spans="1:15" x14ac:dyDescent="0.25">
      <c r="A23" s="27" t="s">
        <v>44</v>
      </c>
      <c r="B23" s="28" t="s">
        <v>45</v>
      </c>
      <c r="C23" s="29">
        <v>1149</v>
      </c>
      <c r="D23" s="30">
        <v>1250</v>
      </c>
      <c r="E23" s="31">
        <v>80</v>
      </c>
      <c r="F23" s="31">
        <v>302</v>
      </c>
      <c r="G23" s="30">
        <f t="shared" si="0"/>
        <v>91920</v>
      </c>
      <c r="H23" s="30">
        <f t="shared" si="1"/>
        <v>377500</v>
      </c>
      <c r="I23" s="30">
        <f t="shared" si="2"/>
        <v>346998</v>
      </c>
      <c r="J23" s="30">
        <f t="shared" si="3"/>
        <v>30502</v>
      </c>
      <c r="K23" s="31">
        <f t="shared" si="4"/>
        <v>3.7749999999999999</v>
      </c>
      <c r="L23" s="31">
        <f t="shared" si="5"/>
        <v>96.688741721854313</v>
      </c>
      <c r="M23" s="30" t="str">
        <f>IF(Sheet1!$L23&gt;=200,"Review","No review")</f>
        <v>No review</v>
      </c>
      <c r="N23" s="32">
        <f>VLOOKUP(MID(Sheet1!$B23,1,FIND(" ",Sheet1!$B23)-1),Table2[],2,FALSE)*Sheet1!$D23</f>
        <v>25</v>
      </c>
      <c r="O23" s="1" t="str">
        <f t="shared" si="6"/>
        <v>Apple</v>
      </c>
    </row>
    <row r="24" spans="1:15" x14ac:dyDescent="0.25">
      <c r="A24" s="33" t="s">
        <v>46</v>
      </c>
      <c r="B24" s="34" t="s">
        <v>47</v>
      </c>
      <c r="C24" s="35">
        <v>700</v>
      </c>
      <c r="D24" s="36">
        <v>850</v>
      </c>
      <c r="E24" s="37">
        <v>12</v>
      </c>
      <c r="F24" s="37">
        <v>50</v>
      </c>
      <c r="G24" s="36">
        <f t="shared" si="0"/>
        <v>8400</v>
      </c>
      <c r="H24" s="36">
        <f t="shared" si="1"/>
        <v>42500</v>
      </c>
      <c r="I24" s="36">
        <f t="shared" si="2"/>
        <v>35000</v>
      </c>
      <c r="J24" s="36">
        <f t="shared" si="3"/>
        <v>7500</v>
      </c>
      <c r="K24" s="37">
        <f t="shared" si="4"/>
        <v>4.166666666666667</v>
      </c>
      <c r="L24" s="37">
        <f t="shared" si="5"/>
        <v>87.6</v>
      </c>
      <c r="M24" s="36" t="str">
        <f>IF(Sheet1!$L24&gt;=200,"Review","No review")</f>
        <v>No review</v>
      </c>
      <c r="N24" s="38">
        <f>VLOOKUP(MID(Sheet1!$B24,1,FIND(" ",Sheet1!$B24)-1),Table2[],2,FALSE)*Sheet1!$D24</f>
        <v>17</v>
      </c>
      <c r="O24" s="1" t="str">
        <f t="shared" si="6"/>
        <v>Apple</v>
      </c>
    </row>
    <row r="25" spans="1:15" x14ac:dyDescent="0.25">
      <c r="A25" s="27" t="s">
        <v>48</v>
      </c>
      <c r="B25" s="28" t="s">
        <v>49</v>
      </c>
      <c r="C25" s="29">
        <v>780</v>
      </c>
      <c r="D25" s="30">
        <v>900</v>
      </c>
      <c r="E25" s="31">
        <v>50</v>
      </c>
      <c r="F25" s="31">
        <v>215</v>
      </c>
      <c r="G25" s="30">
        <f t="shared" si="0"/>
        <v>39000</v>
      </c>
      <c r="H25" s="30">
        <f t="shared" si="1"/>
        <v>193500</v>
      </c>
      <c r="I25" s="30">
        <f t="shared" si="2"/>
        <v>167700</v>
      </c>
      <c r="J25" s="30">
        <f t="shared" si="3"/>
        <v>25800</v>
      </c>
      <c r="K25" s="31">
        <f t="shared" si="4"/>
        <v>4.3</v>
      </c>
      <c r="L25" s="31">
        <f t="shared" si="5"/>
        <v>84.883720930232556</v>
      </c>
      <c r="M25" s="30" t="str">
        <f>IF(Sheet1!$L25&gt;=200,"Review","No review")</f>
        <v>No review</v>
      </c>
      <c r="N25" s="32">
        <f>VLOOKUP(MID(Sheet1!$B25,1,FIND(" ",Sheet1!$B25)-1),Table2[],2,FALSE)*Sheet1!$D25</f>
        <v>18</v>
      </c>
      <c r="O25" s="1" t="str">
        <f t="shared" si="6"/>
        <v>Apple</v>
      </c>
    </row>
    <row r="26" spans="1:15" x14ac:dyDescent="0.25">
      <c r="A26" s="33" t="s">
        <v>50</v>
      </c>
      <c r="B26" s="34" t="s">
        <v>51</v>
      </c>
      <c r="C26" s="35">
        <v>250</v>
      </c>
      <c r="D26" s="36">
        <v>325</v>
      </c>
      <c r="E26" s="37">
        <v>50</v>
      </c>
      <c r="F26" s="37">
        <v>241</v>
      </c>
      <c r="G26" s="36">
        <f t="shared" si="0"/>
        <v>12500</v>
      </c>
      <c r="H26" s="36">
        <f t="shared" si="1"/>
        <v>78325</v>
      </c>
      <c r="I26" s="36">
        <f t="shared" si="2"/>
        <v>60250</v>
      </c>
      <c r="J26" s="36">
        <f t="shared" si="3"/>
        <v>18075</v>
      </c>
      <c r="K26" s="37">
        <f t="shared" si="4"/>
        <v>4.82</v>
      </c>
      <c r="L26" s="37">
        <f t="shared" si="5"/>
        <v>75.726141078838168</v>
      </c>
      <c r="M26" s="36" t="str">
        <f>IF(Sheet1!$L26&gt;=200,"Review","No review")</f>
        <v>No review</v>
      </c>
      <c r="N26" s="38">
        <f>VLOOKUP(MID(Sheet1!$B26,1,FIND(" ",Sheet1!$B26)-1),Table2[],2,FALSE)*Sheet1!$D26</f>
        <v>32.5</v>
      </c>
      <c r="O26" s="1" t="str">
        <f t="shared" si="6"/>
        <v>Acer</v>
      </c>
    </row>
    <row r="27" spans="1:15" x14ac:dyDescent="0.25">
      <c r="A27" s="27" t="s">
        <v>52</v>
      </c>
      <c r="B27" s="28" t="s">
        <v>51</v>
      </c>
      <c r="C27" s="29">
        <v>250</v>
      </c>
      <c r="D27" s="30">
        <v>325</v>
      </c>
      <c r="E27" s="31">
        <v>20</v>
      </c>
      <c r="F27" s="31">
        <v>100</v>
      </c>
      <c r="G27" s="30">
        <f t="shared" si="0"/>
        <v>5000</v>
      </c>
      <c r="H27" s="30">
        <f t="shared" si="1"/>
        <v>32500</v>
      </c>
      <c r="I27" s="30">
        <f t="shared" si="2"/>
        <v>25000</v>
      </c>
      <c r="J27" s="30">
        <f t="shared" si="3"/>
        <v>7500</v>
      </c>
      <c r="K27" s="31">
        <f t="shared" si="4"/>
        <v>5</v>
      </c>
      <c r="L27" s="31">
        <f t="shared" si="5"/>
        <v>73</v>
      </c>
      <c r="M27" s="30" t="str">
        <f>IF(Sheet1!$L27&gt;=200,"Review","No review")</f>
        <v>No review</v>
      </c>
      <c r="N27" s="32">
        <f>VLOOKUP(MID(Sheet1!$B27,1,FIND(" ",Sheet1!$B27)-1),Table2[],2,FALSE)*Sheet1!$D27</f>
        <v>32.5</v>
      </c>
      <c r="O27" s="1" t="str">
        <f t="shared" si="6"/>
        <v>Acer</v>
      </c>
    </row>
    <row r="28" spans="1:15" x14ac:dyDescent="0.25">
      <c r="A28" s="33" t="s">
        <v>53</v>
      </c>
      <c r="B28" s="34" t="s">
        <v>51</v>
      </c>
      <c r="C28" s="35">
        <v>250</v>
      </c>
      <c r="D28" s="36">
        <v>325</v>
      </c>
      <c r="E28" s="37">
        <v>25</v>
      </c>
      <c r="F28" s="37">
        <v>147</v>
      </c>
      <c r="G28" s="36">
        <f t="shared" si="0"/>
        <v>6250</v>
      </c>
      <c r="H28" s="36">
        <f t="shared" si="1"/>
        <v>47775</v>
      </c>
      <c r="I28" s="36">
        <f t="shared" si="2"/>
        <v>36750</v>
      </c>
      <c r="J28" s="36">
        <f t="shared" si="3"/>
        <v>11025</v>
      </c>
      <c r="K28" s="37">
        <f t="shared" si="4"/>
        <v>5.88</v>
      </c>
      <c r="L28" s="37">
        <f t="shared" si="5"/>
        <v>62.074829931972793</v>
      </c>
      <c r="M28" s="36" t="str">
        <f>IF(Sheet1!$L28&gt;=200,"Review","No review")</f>
        <v>No review</v>
      </c>
      <c r="N28" s="38">
        <f>VLOOKUP(MID(Sheet1!$B28,1,FIND(" ",Sheet1!$B28)-1),Table2[],2,FALSE)*Sheet1!$D28</f>
        <v>32.5</v>
      </c>
      <c r="O28" s="1" t="str">
        <f t="shared" si="6"/>
        <v>Acer</v>
      </c>
    </row>
    <row r="29" spans="1:15" x14ac:dyDescent="0.25">
      <c r="A29" s="5" t="s">
        <v>54</v>
      </c>
      <c r="B29" s="6" t="s">
        <v>51</v>
      </c>
      <c r="C29" s="7">
        <v>250</v>
      </c>
      <c r="D29" s="8">
        <v>325</v>
      </c>
      <c r="E29" s="9">
        <v>10</v>
      </c>
      <c r="F29" s="9">
        <v>67</v>
      </c>
      <c r="G29" s="8">
        <f t="shared" si="0"/>
        <v>2500</v>
      </c>
      <c r="H29" s="8">
        <f t="shared" si="1"/>
        <v>21775</v>
      </c>
      <c r="I29" s="8">
        <f t="shared" si="2"/>
        <v>16750</v>
      </c>
      <c r="J29" s="8">
        <f t="shared" si="3"/>
        <v>5025</v>
      </c>
      <c r="K29" s="9">
        <f t="shared" si="4"/>
        <v>6.7</v>
      </c>
      <c r="L29" s="9">
        <f t="shared" si="5"/>
        <v>54.477611940298509</v>
      </c>
      <c r="M29" s="8" t="str">
        <f>IF(Sheet1!$L29&gt;=200,"Review","No review")</f>
        <v>No review</v>
      </c>
      <c r="N29" s="16">
        <f>VLOOKUP(MID(Sheet1!$B29,1,FIND(" ",Sheet1!$B29)-1),Table2[],2,FALSE)*Sheet1!$D29</f>
        <v>32.5</v>
      </c>
      <c r="O29" s="1" t="str">
        <f t="shared" si="6"/>
        <v>Acer</v>
      </c>
    </row>
    <row r="30" spans="1:15" ht="12" customHeight="1" x14ac:dyDescent="0.25"/>
    <row r="31" spans="1:15" x14ac:dyDescent="0.25">
      <c r="F31" s="3"/>
      <c r="H31" s="1"/>
      <c r="I31" s="1"/>
      <c r="J31" s="1"/>
    </row>
    <row r="32" spans="1:15" x14ac:dyDescent="0.25">
      <c r="F32" s="3"/>
      <c r="H32" s="1"/>
      <c r="I32" s="1"/>
      <c r="J32" s="1"/>
    </row>
    <row r="33" spans="2:10" x14ac:dyDescent="0.25">
      <c r="F33" s="3"/>
      <c r="H33" s="1"/>
      <c r="I33" s="1"/>
      <c r="J33" s="1"/>
    </row>
    <row r="34" spans="2:10" x14ac:dyDescent="0.25">
      <c r="F34" s="3"/>
      <c r="H34" s="1"/>
      <c r="I34" s="1"/>
      <c r="J34" s="1"/>
    </row>
    <row r="35" spans="2:10" x14ac:dyDescent="0.25">
      <c r="B35" s="4" t="s">
        <v>55</v>
      </c>
      <c r="C35" s="2" t="s">
        <v>56</v>
      </c>
      <c r="D35" s="3" t="s">
        <v>79</v>
      </c>
      <c r="E35" s="1" t="s">
        <v>78</v>
      </c>
      <c r="F35" s="3"/>
      <c r="H35" s="1"/>
      <c r="I35" s="1"/>
      <c r="J35" s="1"/>
    </row>
    <row r="36" spans="2:10" x14ac:dyDescent="0.25">
      <c r="B36" s="4" t="s">
        <v>57</v>
      </c>
      <c r="C36" s="2">
        <v>0.1</v>
      </c>
      <c r="D36" s="39">
        <f>SUMIFS($E$2:$E$29,$O$2:$O$29,Table2[[#This Row],[Column1]],$M$2:$M$29,Table2[[#Headers],[Review]])</f>
        <v>0</v>
      </c>
      <c r="E36" s="39">
        <f>SUMIFS($E$2:$E$29,$O$2:$O$29,Table2[[#This Row],[Column1]],$M$2:$M$29,Table2[[#Headers],[No review]])</f>
        <v>105</v>
      </c>
      <c r="F36" s="3"/>
      <c r="H36" s="1"/>
      <c r="I36" s="1"/>
      <c r="J36" s="1"/>
    </row>
    <row r="37" spans="2:10" x14ac:dyDescent="0.25">
      <c r="B37" s="4" t="s">
        <v>58</v>
      </c>
      <c r="C37" s="2">
        <v>7.0000000000000007E-2</v>
      </c>
      <c r="D37" s="39">
        <f>SUMIFS($E$2:$E$29,$O$2:$O$29,Table2[[#This Row],[Column1]],$M$2:$M$29,Table2[[#Headers],[Review]])</f>
        <v>300</v>
      </c>
      <c r="E37" s="39">
        <f>SUMIFS($E$2:$E$29,$O$2:$O$29,Table2[[#This Row],[Column1]],$M$2:$M$29,Table2[[#Headers],[No review]])</f>
        <v>252</v>
      </c>
      <c r="F37" s="3"/>
      <c r="H37" s="1"/>
      <c r="I37" s="1"/>
      <c r="J37" s="1"/>
    </row>
    <row r="38" spans="2:10" x14ac:dyDescent="0.25">
      <c r="B38" s="4" t="s">
        <v>59</v>
      </c>
      <c r="C38" s="2">
        <v>0.02</v>
      </c>
      <c r="D38" s="39">
        <f>SUMIFS($E$2:$E$29,$O$2:$O$29,Table2[[#This Row],[Column1]],$M$2:$M$29,Table2[[#Headers],[Review]])</f>
        <v>230</v>
      </c>
      <c r="E38" s="39">
        <f>SUMIFS($E$2:$E$29,$O$2:$O$29,Table2[[#This Row],[Column1]],$M$2:$M$29,Table2[[#Headers],[No review]])</f>
        <v>369</v>
      </c>
    </row>
    <row r="39" spans="2:10" x14ac:dyDescent="0.25">
      <c r="B39" s="4" t="s">
        <v>60</v>
      </c>
      <c r="C39" s="2">
        <v>0.03</v>
      </c>
      <c r="D39" s="39">
        <f>SUMIFS($E$2:$E$29,$O$2:$O$29,Table2[[#This Row],[Column1]],$M$2:$M$29,Table2[[#Headers],[Review]])</f>
        <v>814</v>
      </c>
      <c r="E39" s="39">
        <f>SUMIFS($E$2:$E$29,$O$2:$O$29,Table2[[#This Row],[Column1]],$M$2:$M$29,Table2[[#Headers],[No review]])</f>
        <v>12</v>
      </c>
    </row>
    <row r="40" spans="2:10" x14ac:dyDescent="0.25">
      <c r="B40" s="4" t="s">
        <v>61</v>
      </c>
      <c r="C40" s="2">
        <v>0.05</v>
      </c>
      <c r="D40" s="39">
        <f>SUMIFS($E$2:$E$29,$O$2:$O$29,Table2[[#This Row],[Column1]],$M$2:$M$29,Table2[[#Headers],[Review]])</f>
        <v>189</v>
      </c>
      <c r="E40" s="39">
        <f>SUMIFS($E$2:$E$29,$O$2:$O$29,Table2[[#This Row],[Column1]],$M$2:$M$29,Table2[[#Headers],[No review]])</f>
        <v>0</v>
      </c>
    </row>
    <row r="41" spans="2:10" x14ac:dyDescent="0.25">
      <c r="B41" s="4" t="s">
        <v>62</v>
      </c>
      <c r="C41" s="2">
        <v>0.04</v>
      </c>
      <c r="D41" s="39">
        <f>SUMIFS($E$2:$E$29,$O$2:$O$29,Table2[[#This Row],[Column1]],$M$2:$M$29,Table2[[#Headers],[Review]])</f>
        <v>0</v>
      </c>
      <c r="E41" s="39">
        <f>SUMIFS($E$2:$E$29,$O$2:$O$29,Table2[[#This Row],[Column1]],$M$2:$M$29,Table2[[#Headers],[No review]])</f>
        <v>104</v>
      </c>
    </row>
    <row r="43" spans="2:10" x14ac:dyDescent="0.25">
      <c r="D43" s="39">
        <f>SUM(Table2[Review])</f>
        <v>1533</v>
      </c>
      <c r="E43" s="39">
        <f>SUM(Table2[No review])</f>
        <v>842</v>
      </c>
      <c r="F43" s="3" t="b">
        <f>D43+E43=SUM(E2:E29)</f>
        <v>1</v>
      </c>
      <c r="H43" s="1"/>
      <c r="I43" s="1"/>
      <c r="J43" s="1"/>
    </row>
    <row r="44" spans="2:10" x14ac:dyDescent="0.25">
      <c r="E44" s="3"/>
      <c r="F44" s="3"/>
      <c r="H44" s="1"/>
      <c r="I44" s="1"/>
      <c r="J44" s="1"/>
    </row>
    <row r="45" spans="2:10" x14ac:dyDescent="0.25">
      <c r="D45" s="40" t="s">
        <v>81</v>
      </c>
      <c r="E45" s="3"/>
      <c r="F45" s="3"/>
      <c r="H45" s="1"/>
      <c r="I45" s="1"/>
      <c r="J45" s="1"/>
    </row>
    <row r="46" spans="2:10" x14ac:dyDescent="0.25">
      <c r="E46" s="3"/>
      <c r="F46" s="3"/>
      <c r="H46" s="1"/>
      <c r="I46" s="1"/>
      <c r="J46" s="1"/>
    </row>
    <row r="47" spans="2:10" x14ac:dyDescent="0.25">
      <c r="E47" s="3"/>
      <c r="F47" s="3"/>
      <c r="H47" s="1"/>
      <c r="I47" s="1"/>
      <c r="J47" s="1"/>
    </row>
    <row r="48" spans="2:10" x14ac:dyDescent="0.25">
      <c r="E48" s="3"/>
      <c r="F48" s="3"/>
      <c r="H48" s="1"/>
      <c r="I48" s="1"/>
      <c r="J48" s="1"/>
    </row>
    <row r="49" spans="5:10" x14ac:dyDescent="0.25">
      <c r="E49" s="3"/>
      <c r="F49" s="3"/>
      <c r="H49" s="1"/>
      <c r="I49" s="1"/>
      <c r="J49" s="1"/>
    </row>
    <row r="50" spans="5:10" x14ac:dyDescent="0.25">
      <c r="E50" s="3"/>
      <c r="F50" s="3"/>
      <c r="H50" s="1"/>
      <c r="I50" s="1"/>
      <c r="J50" s="1"/>
    </row>
    <row r="51" spans="5:10" x14ac:dyDescent="0.25">
      <c r="E51" s="3"/>
      <c r="F51" s="3"/>
      <c r="H51" s="1"/>
      <c r="I51" s="1"/>
      <c r="J51" s="1"/>
    </row>
    <row r="52" spans="5:10" x14ac:dyDescent="0.25">
      <c r="E52" s="3"/>
      <c r="F52" s="3"/>
      <c r="H52" s="1"/>
      <c r="I52" s="1"/>
      <c r="J52" s="1"/>
    </row>
    <row r="53" spans="5:10" x14ac:dyDescent="0.25">
      <c r="E53" s="3"/>
      <c r="F53" s="3"/>
      <c r="H53" s="1"/>
      <c r="I53" s="1"/>
      <c r="J53" s="1"/>
    </row>
    <row r="54" spans="5:10" x14ac:dyDescent="0.25">
      <c r="E54" s="3"/>
      <c r="F54" s="3"/>
      <c r="H54" s="1"/>
      <c r="I54" s="1"/>
      <c r="J54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14" sqref="A14"/>
    </sheetView>
  </sheetViews>
  <sheetFormatPr baseColWidth="10" defaultColWidth="9.140625" defaultRowHeight="15" x14ac:dyDescent="0.25"/>
  <cols>
    <col min="1" max="1" width="59.7109375" customWidth="1"/>
    <col min="2" max="2" width="43.1406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3"/>
  <sheetViews>
    <sheetView topLeftCell="A10" workbookViewId="0">
      <selection activeCell="D22" sqref="D22"/>
    </sheetView>
  </sheetViews>
  <sheetFormatPr baseColWidth="10" defaultColWidth="9.140625" defaultRowHeight="15" x14ac:dyDescent="0.25"/>
  <cols>
    <col min="1" max="1" width="9.140625" style="13"/>
    <col min="2" max="2" width="9.5703125" style="13" bestFit="1" customWidth="1"/>
    <col min="3" max="3" width="7.5703125" style="13" bestFit="1" customWidth="1"/>
    <col min="4" max="4" width="25.140625" style="13" bestFit="1" customWidth="1"/>
    <col min="5" max="5" width="16.5703125" style="13" bestFit="1" customWidth="1"/>
    <col min="6" max="6" width="18.7109375" style="13" customWidth="1"/>
    <col min="7" max="16384" width="9.140625" style="13"/>
  </cols>
  <sheetData>
    <row r="2" spans="2:6" ht="15.75" x14ac:dyDescent="0.25">
      <c r="B2" s="11"/>
      <c r="C2" s="12"/>
      <c r="D2" s="12" t="s">
        <v>63</v>
      </c>
      <c r="E2" s="12" t="s">
        <v>64</v>
      </c>
    </row>
    <row r="3" spans="2:6" ht="15.75" x14ac:dyDescent="0.25">
      <c r="B3" s="10" t="s">
        <v>71</v>
      </c>
      <c r="C3" s="14">
        <v>1</v>
      </c>
      <c r="D3" s="12">
        <f>_xlfn.AGGREGATE(C3,6,Sheet1!$G$2:$G$29)</f>
        <v>55278.607142857145</v>
      </c>
      <c r="E3" s="12">
        <f>_xlfn.AGGREGATE(C3,6,Sheet1!$H$2:$H$29)</f>
        <v>102991.42857142857</v>
      </c>
    </row>
    <row r="4" spans="2:6" ht="15.75" x14ac:dyDescent="0.25">
      <c r="B4" s="10" t="s">
        <v>69</v>
      </c>
      <c r="C4" s="14">
        <v>5</v>
      </c>
      <c r="D4" s="12">
        <f>_xlfn.AGGREGATE(C4,6,Sheet1!$G$2:$G$29)</f>
        <v>1600</v>
      </c>
      <c r="E4" s="12">
        <f>_xlfn.AGGREGATE(C4,6,Sheet1!$H$2:$H$29)</f>
        <v>1800</v>
      </c>
      <c r="F4" s="15" t="s">
        <v>75</v>
      </c>
    </row>
    <row r="5" spans="2:6" ht="15.75" x14ac:dyDescent="0.25">
      <c r="B5" s="10" t="s">
        <v>70</v>
      </c>
      <c r="C5" s="14">
        <v>4</v>
      </c>
      <c r="D5" s="12">
        <f>_xlfn.AGGREGATE(C5,6,Sheet1!$G$2:$G$29)</f>
        <v>279675</v>
      </c>
      <c r="E5" s="12">
        <f>_xlfn.AGGREGATE(C5,6,Sheet1!$H$2:$H$29)</f>
        <v>377500</v>
      </c>
    </row>
    <row r="6" spans="2:6" ht="15.75" x14ac:dyDescent="0.25">
      <c r="B6" s="10" t="s">
        <v>72</v>
      </c>
      <c r="C6" s="14">
        <v>9</v>
      </c>
      <c r="D6" s="12">
        <f>_xlfn.AGGREGATE(C6,6,Sheet1!$G$2:$G$29)</f>
        <v>1547801</v>
      </c>
      <c r="E6" s="12">
        <f>_xlfn.AGGREGATE(C6,6,Sheet1!$H$2:$H$29)</f>
        <v>2883760</v>
      </c>
    </row>
    <row r="9" spans="2:6" ht="15.75" x14ac:dyDescent="0.25">
      <c r="D9" s="10" t="s">
        <v>73</v>
      </c>
    </row>
    <row r="10" spans="2:6" x14ac:dyDescent="0.25">
      <c r="B10" s="13" t="str">
        <f t="array" ref="B10">INDEX(Sheet1!$A$2:$A$29,MATCH(LARGE(Sheet1!$E$2:$E$29+ROW(Sheet1!$E$2:$E$29)^-8,Sheet3!C10),Sheet1!$E$2:$E$29+ROW(Sheet1!$E$2:$E$29)^-8,))</f>
        <v>T212</v>
      </c>
      <c r="C10" s="13">
        <v>1</v>
      </c>
      <c r="D10" s="13">
        <f>_xlfn.AGGREGATE(14,6,Sheet1!$E$2:$E$29,C10)</f>
        <v>300</v>
      </c>
    </row>
    <row r="11" spans="2:6" x14ac:dyDescent="0.25">
      <c r="B11" s="13" t="str">
        <f t="array" ref="B11">INDEX(Sheet1!$A$2:$A$29,MATCH(LARGE(Sheet1!$E$2:$E$29+ROW(Sheet1!$E$2:$E$29)^-8,Sheet3!C11),Sheet1!$E$2:$E$29+ROW(Sheet1!$E$2:$E$29)^-8,))</f>
        <v>P2424</v>
      </c>
      <c r="C11" s="13">
        <v>2</v>
      </c>
      <c r="D11" s="13">
        <f>_xlfn.AGGREGATE(14,6,Sheet1!$E$2:$E$29,C11)</f>
        <v>300</v>
      </c>
    </row>
    <row r="12" spans="2:6" x14ac:dyDescent="0.25">
      <c r="B12" s="13" t="str">
        <f t="array" ref="B12">INDEX(Sheet1!$A$2:$A$29,MATCH(LARGE(Sheet1!$E$2:$E$29+ROW(Sheet1!$E$2:$E$29)^-8,Sheet3!C12),Sheet1!$E$2:$E$29+ROW(Sheet1!$E$2:$E$29)^-8,))</f>
        <v>Z115</v>
      </c>
      <c r="C12" s="13">
        <v>3</v>
      </c>
      <c r="D12" s="13">
        <f>_xlfn.AGGREGATE(14,6,Sheet1!$E$2:$E$29,C12)</f>
        <v>275</v>
      </c>
    </row>
    <row r="13" spans="2:6" x14ac:dyDescent="0.25">
      <c r="B13" s="13" t="str">
        <f t="array" ref="B13">INDEX(Sheet1!$A$2:$A$29,MATCH(LARGE(Sheet1!$E$2:$E$29+ROW(Sheet1!$E$2:$E$29)^-8,Sheet3!C13),Sheet1!$E$2:$E$29+ROW(Sheet1!$E$2:$E$29)^-8,))</f>
        <v>C5123</v>
      </c>
      <c r="C13" s="13">
        <v>4</v>
      </c>
      <c r="D13" s="13">
        <f>_xlfn.AGGREGATE(14,6,Sheet1!$E$2:$E$29,C13)</f>
        <v>237</v>
      </c>
    </row>
    <row r="14" spans="2:6" x14ac:dyDescent="0.25">
      <c r="B14" s="13" t="str">
        <f t="array" ref="B14">INDEX(Sheet1!$A$2:$A$29,MATCH(LARGE(Sheet1!$E$2:$E$29+ROW(Sheet1!$E$2:$E$29)^-8,Sheet3!C14),Sheet1!$E$2:$E$29+ROW(Sheet1!$E$2:$E$29)^-8,))</f>
        <v>C5126</v>
      </c>
      <c r="C14" s="13">
        <v>5</v>
      </c>
      <c r="D14" s="13">
        <f>_xlfn.AGGREGATE(14,6,Sheet1!$E$2:$E$29,C14)</f>
        <v>230</v>
      </c>
    </row>
    <row r="15" spans="2:6" x14ac:dyDescent="0.25">
      <c r="B15" s="13" t="str">
        <f t="array" ref="B15">INDEX(Sheet1!$A$2:$A$29,MATCH(LARGE(Sheet1!$E$2:$E$29+ROW(Sheet1!$E$2:$E$29)^-8,Sheet3!C15),Sheet1!$E$2:$E$29+ROW(Sheet1!$E$2:$E$29)^-8,))</f>
        <v>C5121</v>
      </c>
      <c r="C15" s="13">
        <v>6</v>
      </c>
      <c r="D15" s="13">
        <f>_xlfn.AGGREGATE(14,6,Sheet1!$E$2:$E$29,C15)</f>
        <v>114</v>
      </c>
    </row>
    <row r="16" spans="2:6" x14ac:dyDescent="0.25">
      <c r="B16" s="13" t="str">
        <f t="array" ref="B16">INDEX(Sheet1!$A$2:$A$29,MATCH(LARGE(Sheet1!$E$2:$E$29+ROW(Sheet1!$E$2:$E$29)^-8,Sheet3!C16),Sheet1!$E$2:$E$29+ROW(Sheet1!$E$2:$E$29)^-8,))</f>
        <v>B1022</v>
      </c>
      <c r="C16" s="13">
        <v>7</v>
      </c>
      <c r="D16" s="13">
        <f>_xlfn.AGGREGATE(14,6,Sheet1!$E$2:$E$29,C16)</f>
        <v>80</v>
      </c>
    </row>
    <row r="17" spans="2:4" x14ac:dyDescent="0.25">
      <c r="B17" s="13" t="str">
        <f t="array" ref="B17">INDEX(Sheet1!$A$2:$A$29,MATCH(LARGE(Sheet1!$E$2:$E$29+ROW(Sheet1!$E$2:$E$29)^-8,Sheet3!C17),Sheet1!$E$2:$E$29+ROW(Sheet1!$E$2:$E$29)^-8,))</f>
        <v>B1023</v>
      </c>
      <c r="C17" s="13">
        <v>8</v>
      </c>
      <c r="D17" s="13">
        <f>_xlfn.AGGREGATE(14,6,Sheet1!$E$2:$E$29,C17)</f>
        <v>80</v>
      </c>
    </row>
    <row r="18" spans="2:4" x14ac:dyDescent="0.25">
      <c r="B18" s="13" t="str">
        <f t="array" ref="B18">INDEX(Sheet1!$A$2:$A$29,MATCH(LARGE(Sheet1!$E$2:$E$29+ROW(Sheet1!$E$2:$E$29)^-8,Sheet3!C18),Sheet1!$E$2:$E$29+ROW(Sheet1!$E$2:$E$29)^-8,))</f>
        <v>C5127</v>
      </c>
      <c r="C18" s="13">
        <v>9</v>
      </c>
      <c r="D18" s="13">
        <f>_xlfn.AGGREGATE(14,6,Sheet1!$E$2:$E$29,C18)</f>
        <v>80</v>
      </c>
    </row>
    <row r="19" spans="2:4" x14ac:dyDescent="0.25">
      <c r="B19" s="13" t="str">
        <f t="array" ref="B19">INDEX(Sheet1!$A$2:$A$29,MATCH(LARGE(Sheet1!$E$2:$E$29+ROW(Sheet1!$E$2:$E$29)^-8,Sheet3!C19),Sheet1!$E$2:$E$29+ROW(Sheet1!$E$2:$E$29)^-8,))</f>
        <v>T216</v>
      </c>
      <c r="C19" s="13">
        <v>10</v>
      </c>
      <c r="D19" s="13">
        <f>_xlfn.AGGREGATE(14,6,Sheet1!$E$2:$E$29,C19)</f>
        <v>75</v>
      </c>
    </row>
    <row r="23" spans="2:4" ht="15.75" x14ac:dyDescent="0.25">
      <c r="D23" s="10" t="s">
        <v>74</v>
      </c>
    </row>
    <row r="24" spans="2:4" x14ac:dyDescent="0.25">
      <c r="B24" s="13" t="str">
        <f t="array" ref="B24">INDEX(Sheet1!$A$2:$A$29,MATCH(SMALL(Sheet1!$E$2:$E$29+ROW(Sheet1!$E$2:$E$29)^-8,Sheet3!C24),Sheet1!$E$2:$E$29+ROW(Sheet1!$E$2:$E$29)^-8,))</f>
        <v>T213</v>
      </c>
      <c r="C24" s="13">
        <v>1</v>
      </c>
      <c r="D24" s="13">
        <f>_xlfn.AGGREGATE(15,6,Sheet1!$E$2:$E$29,C24)</f>
        <v>2</v>
      </c>
    </row>
    <row r="25" spans="2:4" x14ac:dyDescent="0.25">
      <c r="B25" s="13" t="str">
        <f t="array" ref="B25">INDEX(Sheet1!$A$2:$A$29,MATCH(SMALL(Sheet1!$E$2:$E$29+ROW(Sheet1!$E$2:$E$29)^-8,Sheet3!C25),Sheet1!$E$2:$E$29+ROW(Sheet1!$E$2:$E$29)^-8,))</f>
        <v>H2128</v>
      </c>
      <c r="C25" s="13">
        <v>2</v>
      </c>
      <c r="D25" s="13">
        <f>_xlfn.AGGREGATE(15,6,Sheet1!$E$2:$E$29,C25)</f>
        <v>10</v>
      </c>
    </row>
    <row r="26" spans="2:4" x14ac:dyDescent="0.25">
      <c r="B26" s="13" t="str">
        <f t="array" ref="B26">INDEX(Sheet1!$A$2:$A$29,MATCH(SMALL(Sheet1!$E$2:$E$29+ROW(Sheet1!$E$2:$E$29)^-8,Sheet3!C26),Sheet1!$E$2:$E$29+ROW(Sheet1!$E$2:$E$29)^-8,))</f>
        <v>P2422</v>
      </c>
      <c r="C26" s="13">
        <v>3</v>
      </c>
      <c r="D26" s="13">
        <f>_xlfn.AGGREGATE(15,6,Sheet1!$E$2:$E$29,C26)</f>
        <v>10</v>
      </c>
    </row>
    <row r="27" spans="2:4" x14ac:dyDescent="0.25">
      <c r="B27" s="13" t="str">
        <f t="array" ref="B27">INDEX(Sheet1!$A$2:$A$29,MATCH(SMALL(Sheet1!$E$2:$E$29+ROW(Sheet1!$E$2:$E$29)^-8,Sheet3!C27),Sheet1!$E$2:$E$29+ROW(Sheet1!$E$2:$E$29)^-8,))</f>
        <v>T5212</v>
      </c>
      <c r="C27" s="13">
        <v>4</v>
      </c>
      <c r="D27" s="13">
        <f>_xlfn.AGGREGATE(15,6,Sheet1!$E$2:$E$29,C27)</f>
        <v>12</v>
      </c>
    </row>
    <row r="28" spans="2:4" x14ac:dyDescent="0.25">
      <c r="B28" s="13" t="str">
        <f t="array" ref="B28">INDEX(Sheet1!$A$2:$A$29,MATCH(SMALL(Sheet1!$E$2:$E$29+ROW(Sheet1!$E$2:$E$29)^-8,Sheet3!C28),Sheet1!$E$2:$E$29+ROW(Sheet1!$E$2:$E$29)^-8,))</f>
        <v>C5124</v>
      </c>
      <c r="C28" s="13">
        <v>5</v>
      </c>
      <c r="D28" s="13">
        <f>_xlfn.AGGREGATE(15,6,Sheet1!$E$2:$E$29,C28)</f>
        <v>12</v>
      </c>
    </row>
    <row r="29" spans="2:4" x14ac:dyDescent="0.25">
      <c r="B29" s="13" t="str">
        <f t="array" ref="B29">INDEX(Sheet1!$A$2:$A$29,MATCH(SMALL(Sheet1!$E$2:$E$29+ROW(Sheet1!$E$2:$E$29)^-8,Sheet3!C29),Sheet1!$E$2:$E$29+ROW(Sheet1!$E$2:$E$29)^-8,))</f>
        <v>P2421</v>
      </c>
      <c r="C29" s="13">
        <v>6</v>
      </c>
      <c r="D29" s="13">
        <f>_xlfn.AGGREGATE(15,6,Sheet1!$E$2:$E$29,C29)</f>
        <v>14</v>
      </c>
    </row>
    <row r="30" spans="2:4" x14ac:dyDescent="0.25">
      <c r="B30" s="13" t="str">
        <f t="array" ref="B30">INDEX(Sheet1!$A$2:$A$29,MATCH(SMALL(Sheet1!$E$2:$E$29+ROW(Sheet1!$E$2:$E$29)^-8,Sheet3!C30),Sheet1!$E$2:$E$29+ROW(Sheet1!$E$2:$E$29)^-8,))</f>
        <v>P2423</v>
      </c>
      <c r="C30" s="13">
        <v>7</v>
      </c>
      <c r="D30" s="13">
        <f>_xlfn.AGGREGATE(15,6,Sheet1!$E$2:$E$29,C30)</f>
        <v>15</v>
      </c>
    </row>
    <row r="31" spans="2:4" x14ac:dyDescent="0.25">
      <c r="B31" s="13" t="str">
        <f t="array" ref="B31">INDEX(Sheet1!$A$2:$A$29,MATCH(SMALL(Sheet1!$E$2:$E$29+ROW(Sheet1!$E$2:$E$29)^-8,Sheet3!C31),Sheet1!$E$2:$E$29+ROW(Sheet1!$E$2:$E$29)^-8,))</f>
        <v>T5215</v>
      </c>
      <c r="C31" s="13">
        <v>8</v>
      </c>
      <c r="D31" s="13">
        <f>_xlfn.AGGREGATE(15,6,Sheet1!$E$2:$E$29,C31)</f>
        <v>20</v>
      </c>
    </row>
    <row r="32" spans="2:4" x14ac:dyDescent="0.25">
      <c r="B32" s="13" t="str">
        <f t="array" ref="B32">INDEX(Sheet1!$A$2:$A$29,MATCH(SMALL(Sheet1!$E$2:$E$29+ROW(Sheet1!$E$2:$E$29)^-8,Sheet3!C32),Sheet1!$E$2:$E$29+ROW(Sheet1!$E$2:$E$29)^-8,))</f>
        <v>T5216</v>
      </c>
      <c r="C32" s="13">
        <v>9</v>
      </c>
      <c r="D32" s="13">
        <f>_xlfn.AGGREGATE(15,6,Sheet1!$E$2:$E$29,C32)</f>
        <v>25</v>
      </c>
    </row>
    <row r="33" spans="2:4" x14ac:dyDescent="0.25">
      <c r="B33" s="13" t="str">
        <f t="array" ref="B33">INDEX(Sheet1!$A$2:$A$29,MATCH(SMALL(Sheet1!$E$2:$E$29+ROW(Sheet1!$E$2:$E$29)^-8,Sheet3!C33),Sheet1!$E$2:$E$29+ROW(Sheet1!$E$2:$E$29)^-8,))</f>
        <v>B1021</v>
      </c>
      <c r="C33" s="13">
        <v>10</v>
      </c>
      <c r="D33" s="13">
        <f>_xlfn.AGGREGATE(15,6,Sheet1!$E$2:$E$29,C33)</f>
        <v>32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Dublin City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Dublin City University</dc:creator>
  <cp:lastModifiedBy>Jean-Eric Pelouas</cp:lastModifiedBy>
  <dcterms:created xsi:type="dcterms:W3CDTF">2013-11-06T12:29:35Z</dcterms:created>
  <dcterms:modified xsi:type="dcterms:W3CDTF">2013-11-26T22:54:20Z</dcterms:modified>
</cp:coreProperties>
</file>