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pivotCache/pivotCacheDefinition6.xml" ContentType="application/vnd.openxmlformats-officedocument.spreadsheetml.pivotCacheDefinition+xml"/>
  <Override PartName="/xl/pivotCache/pivotCacheRecords6.xml" ContentType="application/vnd.openxmlformats-officedocument.spreadsheetml.pivotCacheRecords+xml"/>
  <Override PartName="/xl/pivotCache/pivotCacheDefinition7.xml" ContentType="application/vnd.openxmlformats-officedocument.spreadsheetml.pivotCacheDefinition+xml"/>
  <Override PartName="/xl/pivotCache/pivotCacheRecords7.xml" ContentType="application/vnd.openxmlformats-officedocument.spreadsheetml.pivotCacheRecords+xml"/>
  <Override PartName="/xl/pivotCache/pivotCacheDefinition8.xml" ContentType="application/vnd.openxmlformats-officedocument.spreadsheetml.pivotCacheDefinition+xml"/>
  <Override PartName="/xl/pivotCache/pivotCacheRecords8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tabRatio="845" firstSheet="4" activeTab="4"/>
  </bookViews>
  <sheets>
    <sheet name="MENU" sheetId="27" r:id="rId1"/>
    <sheet name="Synthèse" sheetId="10" r:id="rId2"/>
    <sheet name="Liste chantiers" sheetId="14" r:id="rId3"/>
    <sheet name="Liste personnel" sheetId="25" r:id="rId4"/>
    <sheet name="Factures" sheetId="16" r:id="rId5"/>
    <sheet name="Personnel" sheetId="26" r:id="rId6"/>
    <sheet name="Fournitures" sheetId="17" r:id="rId7"/>
    <sheet name="Stock" sheetId="23" r:id="rId8"/>
    <sheet name="Locations" sheetId="18" r:id="rId9"/>
    <sheet name="Soustraitants" sheetId="19" r:id="rId10"/>
    <sheet name="Intérimaires" sheetId="20" r:id="rId11"/>
    <sheet name="Chantiers N-1 saisie" sheetId="30" r:id="rId12"/>
    <sheet name="Paramètres" sheetId="31" r:id="rId13"/>
    <sheet name="Factures saisie" sheetId="8" r:id="rId14"/>
    <sheet name="Personnel saisie" sheetId="24" r:id="rId15"/>
    <sheet name="Fournitures saisie" sheetId="1" r:id="rId16"/>
    <sheet name="Stock saisie" sheetId="21" r:id="rId17"/>
    <sheet name="Locations saisie" sheetId="6" r:id="rId18"/>
    <sheet name="Soustraitants saisie" sheetId="3" r:id="rId19"/>
    <sheet name="Intérimaires saisie" sheetId="11" r:id="rId20"/>
    <sheet name="Liste de stock" sheetId="22" r:id="rId21"/>
  </sheets>
  <definedNames>
    <definedName name="DonnéesExternes_1" localSheetId="11" hidden="1">'Chantiers N-1 saisie'!$A$4:$I$5</definedName>
    <definedName name="_xlnm.Print_Titles" localSheetId="1">Synthèse!$4:$5</definedName>
    <definedName name="_xlnm.Print_Area" localSheetId="1">Synthèse!$A$4:$O$46</definedName>
  </definedNames>
  <calcPr calcId="162913"/>
  <pivotCaches>
    <pivotCache cacheId="165" r:id="rId22"/>
    <pivotCache cacheId="170" r:id="rId23"/>
    <pivotCache cacheId="176" r:id="rId24"/>
    <pivotCache cacheId="181" r:id="rId25"/>
    <pivotCache cacheId="187" r:id="rId26"/>
    <pivotCache cacheId="196" r:id="rId27"/>
    <pivotCache cacheId="202" r:id="rId28"/>
    <pivotCache cacheId="207" r:id="rId29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24" l="1"/>
  <c r="E6" i="11" l="1"/>
  <c r="E7" i="11"/>
  <c r="E8" i="11"/>
  <c r="E9" i="11"/>
  <c r="E10" i="11"/>
  <c r="E5" i="11"/>
  <c r="F6" i="3"/>
  <c r="F7" i="3"/>
  <c r="F8" i="3"/>
  <c r="F9" i="3"/>
  <c r="F10" i="3"/>
  <c r="F5" i="3"/>
  <c r="F6" i="6"/>
  <c r="F7" i="6"/>
  <c r="F8" i="6"/>
  <c r="F9" i="6"/>
  <c r="F10" i="6"/>
  <c r="F5" i="6"/>
  <c r="F11" i="1"/>
  <c r="F10" i="1"/>
  <c r="F9" i="1"/>
  <c r="F8" i="1"/>
  <c r="F7" i="1"/>
  <c r="F6" i="1"/>
  <c r="F5" i="1"/>
  <c r="E25" i="31"/>
  <c r="S5" i="24" s="1"/>
  <c r="T5" i="24" s="1"/>
  <c r="A1" i="30"/>
  <c r="A1" i="31"/>
  <c r="A1" i="8"/>
  <c r="S12" i="24" l="1"/>
  <c r="T12" i="24" s="1"/>
  <c r="S8" i="24"/>
  <c r="T8" i="24" s="1"/>
  <c r="S11" i="24"/>
  <c r="T11" i="24" s="1"/>
  <c r="S7" i="24"/>
  <c r="T7" i="24" s="1"/>
  <c r="S14" i="24"/>
  <c r="T14" i="24" s="1"/>
  <c r="S10" i="24"/>
  <c r="T10" i="24" s="1"/>
  <c r="S6" i="24"/>
  <c r="T6" i="24" s="1"/>
  <c r="S13" i="24"/>
  <c r="T13" i="24" s="1"/>
  <c r="S9" i="24"/>
  <c r="T9" i="24" s="1"/>
  <c r="M4" i="14"/>
  <c r="M5" i="14"/>
  <c r="M6" i="14"/>
  <c r="M7" i="14"/>
  <c r="M8" i="14"/>
  <c r="M9" i="14"/>
  <c r="E13" i="21" l="1"/>
  <c r="F13" i="21" s="1"/>
  <c r="G13" i="21" s="1"/>
  <c r="A1" i="20" l="1"/>
  <c r="A1" i="14" l="1"/>
  <c r="C6" i="25" l="1"/>
  <c r="C7" i="25"/>
  <c r="C8" i="25"/>
  <c r="C9" i="25"/>
  <c r="C5" i="25"/>
  <c r="C4" i="25"/>
  <c r="E6" i="14" l="1"/>
  <c r="E7" i="14"/>
  <c r="E8" i="14"/>
  <c r="E9" i="14"/>
  <c r="E5" i="14"/>
  <c r="E4" i="14"/>
  <c r="E12" i="21" l="1"/>
  <c r="F12" i="21" s="1"/>
  <c r="G12" i="21" s="1"/>
  <c r="A1" i="10" l="1"/>
  <c r="E11" i="21"/>
  <c r="F11" i="21" s="1"/>
  <c r="G11" i="21" s="1"/>
  <c r="A1" i="11" l="1"/>
  <c r="A1" i="3"/>
  <c r="A1" i="6"/>
  <c r="A1" i="21"/>
  <c r="A1" i="1"/>
  <c r="A1" i="27" l="1"/>
  <c r="A1" i="26" l="1"/>
  <c r="A1" i="25" l="1"/>
  <c r="A1" i="23"/>
  <c r="E9" i="21"/>
  <c r="F9" i="21" s="1"/>
  <c r="G9" i="21" s="1"/>
  <c r="E10" i="21"/>
  <c r="F10" i="21" s="1"/>
  <c r="G10" i="21" s="1"/>
  <c r="E8" i="21"/>
  <c r="F8" i="21" s="1"/>
  <c r="G8" i="21" s="1"/>
  <c r="E6" i="21"/>
  <c r="F6" i="21" s="1"/>
  <c r="G6" i="21" s="1"/>
  <c r="E5" i="21"/>
  <c r="F5" i="21" s="1"/>
  <c r="G5" i="21" s="1"/>
  <c r="E7" i="21"/>
  <c r="F7" i="21" s="1"/>
  <c r="G7" i="21" s="1"/>
  <c r="A1" i="22"/>
  <c r="A1" i="19" l="1"/>
  <c r="A1" i="18"/>
  <c r="A1" i="17"/>
  <c r="A1" i="16"/>
</calcChain>
</file>

<file path=xl/connections.xml><?xml version="1.0" encoding="utf-8"?>
<connections xmlns="http://schemas.openxmlformats.org/spreadsheetml/2006/main">
  <connection id="1" keepAlive="1" name="Requête - Append1" description="Connexion à la requête « Append1 » dans le classeur." type="5" refreshedVersion="0" background="1">
    <dbPr connection="Provider=Microsoft.Mashup.OleDb.1;Data Source=$Workbook$;Location=Append1;Extended Properties=&quot;&quot;" command="SELECT * FROM [Append1]"/>
  </connection>
  <connection id="2" keepAlive="1" name="Requête - Chantiers_année_dernière" description="Connexion à la requête « Chantiers_année_dernière » dans le classeur." type="5" refreshedVersion="0" background="1">
    <dbPr connection="Provider=Microsoft.Mashup.OleDb.1;Data Source=$Workbook$;Location=Chantiers_année_dernière;Extended Properties=&quot;&quot;" command="SELECT * FROM [Chantiers_année_dernière]"/>
  </connection>
  <connection id="3" keepAlive="1" name="Requête - Chantiers_liste" description="Connexion à la requête « Chantiers_liste » dans le classeur." type="5" refreshedVersion="6" background="1" saveData="1">
    <dbPr connection="Provider=Microsoft.Mashup.OleDb.1;Data Source=$Workbook$;Location=Chantiers_liste;Extended Properties=&quot;&quot;" command="SELECT * FROM [Chantiers_liste]"/>
  </connection>
  <connection id="4" keepAlive="1" name="Requête - Factures" description="Connexion à la requête « Factures » dans le classeur." type="5" refreshedVersion="0" background="1">
    <dbPr connection="Provider=Microsoft.Mashup.OleDb.1;Data Source=$Workbook$;Location=Factures;Extended Properties=&quot;&quot;" command="SELECT * FROM [Factures]"/>
  </connection>
  <connection id="5" keepAlive="1" name="Requête - Factures_année_dernière" description="Connexion à la requête « Factures_année_dernière » dans le classeur." type="5" refreshedVersion="0" background="1">
    <dbPr connection="Provider=Microsoft.Mashup.OleDb.1;Data Source=$Workbook$;Location=Factures_année_dernière;Extended Properties=&quot;&quot;" command="SELECT * FROM [Factures_année_dernière]"/>
  </connection>
  <connection id="6" keepAlive="1" name="Requête - Fournitures" description="Connexion à la requête « Fournitures » dans le classeur." type="5" refreshedVersion="0" background="1">
    <dbPr connection="Provider=Microsoft.Mashup.OleDb.1;Data Source=$Workbook$;Location=Fournitures;Extended Properties=&quot;&quot;" command="SELECT * FROM [Fournitures]"/>
  </connection>
  <connection id="7" keepAlive="1" name="Requête - Fournitures_année_dernière" description="Connexion à la requête « Fournitures_année_dernière » dans le classeur." type="5" refreshedVersion="0" background="1">
    <dbPr connection="Provider=Microsoft.Mashup.OleDb.1;Data Source=$Workbook$;Location=Fournitures_année_dernière;Extended Properties=&quot;&quot;" command="SELECT * FROM [Fournitures_année_dernière]"/>
  </connection>
  <connection id="8" keepAlive="1" name="Requête - Intérimaires" description="Connexion à la requête « Intérimaires » dans le classeur." type="5" refreshedVersion="0" background="1">
    <dbPr connection="Provider=Microsoft.Mashup.OleDb.1;Data Source=$Workbook$;Location=Intérimaires;Extended Properties=&quot;&quot;" command="SELECT * FROM [Intérimaires]"/>
  </connection>
  <connection id="9" keepAlive="1" name="Requête - Intérimaires_année_dernière" description="Connexion à la requête « Intérimaires_année_dernière » dans le classeur." type="5" refreshedVersion="0" background="1">
    <dbPr connection="Provider=Microsoft.Mashup.OleDb.1;Data Source=$Workbook$;Location=Intérimaires_année_dernière;Extended Properties=&quot;&quot;" command="SELECT * FROM [Intérimaires_année_dernière]"/>
  </connection>
  <connection id="10" keepAlive="1" name="Requête - Locations" description="Connexion à la requête « Locations » dans le classeur." type="5" refreshedVersion="0" background="1">
    <dbPr connection="Provider=Microsoft.Mashup.OleDb.1;Data Source=$Workbook$;Location=Locations;Extended Properties=&quot;&quot;" command="SELECT * FROM [Locations]"/>
  </connection>
  <connection id="11" keepAlive="1" name="Requête - Locations_année_dernière" description="Connexion à la requête « Locations_année_dernière » dans le classeur." type="5" refreshedVersion="0" background="1">
    <dbPr connection="Provider=Microsoft.Mashup.OleDb.1;Data Source=$Workbook$;Location=Locations_année_dernière;Extended Properties=&quot;&quot;" command="SELECT * FROM [Locations_année_dernière]"/>
  </connection>
  <connection id="12" keepAlive="1" name="Requête - Personnel" description="Connexion à la requête « Personnel » dans le classeur." type="5" refreshedVersion="0" background="1">
    <dbPr connection="Provider=Microsoft.Mashup.OleDb.1;Data Source=$Workbook$;Location=Personnel;Extended Properties=&quot;&quot;" command="SELECT * FROM [Personnel]"/>
  </connection>
  <connection id="13" keepAlive="1" name="Requête - Personnel_année_dernière" description="Connexion à la requête « Personnel_année_dernière » dans le classeur." type="5" refreshedVersion="0" background="1">
    <dbPr connection="Provider=Microsoft.Mashup.OleDb.1;Data Source=$Workbook$;Location=Personnel_année_dernière;Extended Properties=&quot;&quot;" command="SELECT * FROM [Personnel_année_dernière]"/>
  </connection>
  <connection id="14" keepAlive="1" name="Requête - Soustraitants" description="Connexion à la requête « Soustraitants » dans le classeur." type="5" refreshedVersion="0" background="1">
    <dbPr connection="Provider=Microsoft.Mashup.OleDb.1;Data Source=$Workbook$;Location=Soustraitants;Extended Properties=&quot;&quot;" command="SELECT * FROM [Soustraitants]"/>
  </connection>
  <connection id="15" keepAlive="1" name="Requête - Soustraitants_année_dernière" description="Connexion à la requête « Soustraitants_année_dernière » dans le classeur." type="5" refreshedVersion="0" background="1">
    <dbPr connection="Provider=Microsoft.Mashup.OleDb.1;Data Source=$Workbook$;Location=Soustraitants_année_dernière;Extended Properties=&quot;&quot;" command="SELECT * FROM [Soustraitants_année_dernière]"/>
  </connection>
  <connection id="16" keepAlive="1" name="Requête - Stock" description="Connexion à la requête « Stock » dans le classeur." type="5" refreshedVersion="0" background="1">
    <dbPr connection="Provider=Microsoft.Mashup.OleDb.1;Data Source=$Workbook$;Location=Stock;Extended Properties=&quot;&quot;" command="SELECT * FROM [Stock]"/>
  </connection>
  <connection id="17" keepAlive="1" name="Requête - Stock_année_dernière" description="Connexion à la requête « Stock_année_dernière » dans le classeur." type="5" refreshedVersion="0" background="1">
    <dbPr connection="Provider=Microsoft.Mashup.OleDb.1;Data Source=$Workbook$;Location=Stock_année_dernière;Extended Properties=&quot;&quot;" command="SELECT * FROM [Stock_année_dernière]"/>
  </connection>
  <connection id="18" keepAlive="1" name="Requête - Tout" description="Connexion à la requête « Tout » dans le classeur." type="5" refreshedVersion="6">
    <dbPr connection="Provider=Microsoft.Mashup.OleDb.1;Data Source=$Workbook$;Location=Tout;Extended Properties=&quot;&quot;" command="SELECT * FROM [Tout]"/>
  </connection>
</connections>
</file>

<file path=xl/sharedStrings.xml><?xml version="1.0" encoding="utf-8"?>
<sst xmlns="http://schemas.openxmlformats.org/spreadsheetml/2006/main" count="755" uniqueCount="245">
  <si>
    <t>Date</t>
  </si>
  <si>
    <t>Chantier</t>
  </si>
  <si>
    <t>Fournisseur</t>
  </si>
  <si>
    <t>Montant HT</t>
  </si>
  <si>
    <t>2018-001</t>
  </si>
  <si>
    <t>2018-002</t>
  </si>
  <si>
    <t>2018-003</t>
  </si>
  <si>
    <t>Total général</t>
  </si>
  <si>
    <t>juin</t>
  </si>
  <si>
    <t>juil</t>
  </si>
  <si>
    <t>Situation/DGD</t>
  </si>
  <si>
    <t>Situation 2</t>
  </si>
  <si>
    <t>DGD</t>
  </si>
  <si>
    <t>sept</t>
  </si>
  <si>
    <t>N°</t>
  </si>
  <si>
    <t>Libellé du chantier</t>
  </si>
  <si>
    <t>Conducteur
de Travaux</t>
  </si>
  <si>
    <t>BD</t>
  </si>
  <si>
    <t>JD</t>
  </si>
  <si>
    <t>2018-004</t>
  </si>
  <si>
    <t>Détails achats</t>
  </si>
  <si>
    <t>Détail location</t>
  </si>
  <si>
    <t>Détail prestations</t>
  </si>
  <si>
    <t>Produit</t>
  </si>
  <si>
    <t>Quantité</t>
  </si>
  <si>
    <t>Prix unitaire</t>
  </si>
  <si>
    <t>Badilith poudre</t>
  </si>
  <si>
    <t>Batichaux FL 5</t>
  </si>
  <si>
    <t>Chaux Blanche Nathural NHL 3,5</t>
  </si>
  <si>
    <t>Chaux Colorée HL 2</t>
  </si>
  <si>
    <t>Chaux Grise Tradibat 85 HL 5</t>
  </si>
  <si>
    <t>Chaux Prompt</t>
  </si>
  <si>
    <t>Chaux Pure Blanc LC NHL 3,5</t>
  </si>
  <si>
    <t>Chauxsable</t>
  </si>
  <si>
    <t>Ciment fondu</t>
  </si>
  <si>
    <t>Ciment Le Prompt</t>
  </si>
  <si>
    <t>Ciment Superblanc 32,5</t>
  </si>
  <si>
    <t>Clavex</t>
  </si>
  <si>
    <t>Coulinex</t>
  </si>
  <si>
    <t>Décofond</t>
  </si>
  <si>
    <t>Decorchaux pâte CL 90</t>
  </si>
  <si>
    <t>Decorchaux poudre CL 90</t>
  </si>
  <si>
    <t>Mortier de réparation pierre</t>
  </si>
  <si>
    <t>Polyane 150 microns</t>
  </si>
  <si>
    <t>Polyane 200 microns</t>
  </si>
  <si>
    <t>Polyane 70 microns</t>
  </si>
  <si>
    <t>Ragrelith</t>
  </si>
  <si>
    <t>Résine FIS HT 300 T</t>
  </si>
  <si>
    <t>Résine FIS HT 380 C</t>
  </si>
  <si>
    <t>Résine C-Mix Plus</t>
  </si>
  <si>
    <t>Sable alluvionnaire 0/2 en big bag de 1T6</t>
  </si>
  <si>
    <t>Sable alluvionnaire 0/4 en big bag de 1T6</t>
  </si>
  <si>
    <t>Scotch Barnier 50 mm X 33 M</t>
  </si>
  <si>
    <t>Sikaflex Pro 11FC</t>
  </si>
  <si>
    <t>Lankolatex 751</t>
  </si>
  <si>
    <t>Sikalatex</t>
  </si>
  <si>
    <t>Silice HN 0,4/0,8 - S30</t>
  </si>
  <si>
    <t>Silice HN 0,6/1,6 - S32</t>
  </si>
  <si>
    <t>Silice HN31 - 0,2/0,5 - HN31 - S28</t>
  </si>
  <si>
    <t>Silice HN38 - 0,05/0,25</t>
  </si>
  <si>
    <t>Tradi 100</t>
  </si>
  <si>
    <t>Tradiblanc</t>
  </si>
  <si>
    <t>Prix</t>
  </si>
  <si>
    <t>Conditionnement</t>
  </si>
  <si>
    <t>Fabriquant</t>
  </si>
  <si>
    <t>Olgrit S1</t>
  </si>
  <si>
    <t>Olgrit S2</t>
  </si>
  <si>
    <t>Olgrit L1</t>
  </si>
  <si>
    <t>Sienne naturelle</t>
  </si>
  <si>
    <t>Ombre naturelle</t>
  </si>
  <si>
    <t>Olgrit S3</t>
  </si>
  <si>
    <t>Oxyde de fer noir naturel</t>
  </si>
  <si>
    <t>Noir à la chaux oxyde minéral</t>
  </si>
  <si>
    <t>Ciment gris Le Classic 32,5 - 25 KG</t>
  </si>
  <si>
    <t>Ciment gris Le Classic 32,5 - 35 KG</t>
  </si>
  <si>
    <t>Recettes</t>
  </si>
  <si>
    <t>Fournitures</t>
  </si>
  <si>
    <t>Stock</t>
  </si>
  <si>
    <t>Locations</t>
  </si>
  <si>
    <t>Soustraitants</t>
  </si>
  <si>
    <t>Intérimaires</t>
  </si>
  <si>
    <t>Nom</t>
  </si>
  <si>
    <t>Prénom</t>
  </si>
  <si>
    <t>Personnel</t>
  </si>
  <si>
    <t>HN</t>
  </si>
  <si>
    <t>H Charg.</t>
  </si>
  <si>
    <t>Heures chantier</t>
  </si>
  <si>
    <t>H 25%</t>
  </si>
  <si>
    <t>H 50%</t>
  </si>
  <si>
    <t>H 100%</t>
  </si>
  <si>
    <t>Petit déplacement</t>
  </si>
  <si>
    <t>Panier</t>
  </si>
  <si>
    <t>Grand déplacement</t>
  </si>
  <si>
    <t>Prime
transport</t>
  </si>
  <si>
    <t>Heure
route</t>
  </si>
  <si>
    <t>Prime
GD</t>
  </si>
  <si>
    <t>Zone
1B</t>
  </si>
  <si>
    <t>Zone
2</t>
  </si>
  <si>
    <t>Zone
3</t>
  </si>
  <si>
    <t>Zone
4</t>
  </si>
  <si>
    <t>Zone
5</t>
  </si>
  <si>
    <t>Définition des charges Personnel DEMARS</t>
  </si>
  <si>
    <t>Heures chantiers</t>
  </si>
  <si>
    <t>Heures normales</t>
  </si>
  <si>
    <t>Petit Déplacement</t>
  </si>
  <si>
    <t>Zone 1A</t>
  </si>
  <si>
    <t>Zone 1B</t>
  </si>
  <si>
    <t>Zone 2</t>
  </si>
  <si>
    <t>Zone 3</t>
  </si>
  <si>
    <t>Zone 4</t>
  </si>
  <si>
    <t>Zone 5</t>
  </si>
  <si>
    <t>Prime transport</t>
  </si>
  <si>
    <t>Grand Déplacement</t>
  </si>
  <si>
    <t>Prime déplacement</t>
  </si>
  <si>
    <t>Heure de route</t>
  </si>
  <si>
    <t>Montant</t>
  </si>
  <si>
    <t>janv</t>
  </si>
  <si>
    <t>févr</t>
  </si>
  <si>
    <t>mars</t>
  </si>
  <si>
    <t>avr</t>
  </si>
  <si>
    <t>mai</t>
  </si>
  <si>
    <t>août</t>
  </si>
  <si>
    <t>oct</t>
  </si>
  <si>
    <t>nov</t>
  </si>
  <si>
    <t>déc</t>
  </si>
  <si>
    <t>Dépenses</t>
  </si>
  <si>
    <t>Pour accéder aux différentes feuilles :</t>
  </si>
  <si>
    <t>Liste chantiers</t>
  </si>
  <si>
    <t>Liste personnel</t>
  </si>
  <si>
    <t>Factures</t>
  </si>
  <si>
    <t>Fournitures saisie</t>
  </si>
  <si>
    <t>Stock saisie</t>
  </si>
  <si>
    <t>Locations saisie</t>
  </si>
  <si>
    <t>Soustraitants saisie</t>
  </si>
  <si>
    <t>Liste du stock</t>
  </si>
  <si>
    <t>Factures saisie</t>
  </si>
  <si>
    <t>Personnel saisie</t>
  </si>
  <si>
    <t>Intérimaires saisie</t>
  </si>
  <si>
    <t>Synthèse générale</t>
  </si>
  <si>
    <t>Retour au menu principal</t>
  </si>
  <si>
    <t>Situation 1</t>
  </si>
  <si>
    <t>2018-005</t>
  </si>
  <si>
    <t>Terechaux NHL 2</t>
  </si>
  <si>
    <t>Archifine GL50 - 0,1/0,5</t>
  </si>
  <si>
    <t>Archifine N°5 - 0,075/0,18</t>
  </si>
  <si>
    <t>Artopierre TF</t>
  </si>
  <si>
    <t>Artopierre TM</t>
  </si>
  <si>
    <t>Bekagrit BG08 - 0,2/0,8</t>
  </si>
  <si>
    <t>Bekagrit BGX - 0,5/1,25</t>
  </si>
  <si>
    <t>Chausable</t>
  </si>
  <si>
    <t>Colorchausable</t>
  </si>
  <si>
    <t>Mortier Pierre DM</t>
  </si>
  <si>
    <t>Mortier Pierre TF</t>
  </si>
  <si>
    <t>Situation 3</t>
  </si>
  <si>
    <t>POINT P</t>
  </si>
  <si>
    <t>33 KG</t>
  </si>
  <si>
    <t>VILVERT</t>
  </si>
  <si>
    <t>PAREX</t>
  </si>
  <si>
    <t>30 KG</t>
  </si>
  <si>
    <t>SAGRA</t>
  </si>
  <si>
    <t>CESA</t>
  </si>
  <si>
    <t>20 KG</t>
  </si>
  <si>
    <t>35 KG</t>
  </si>
  <si>
    <t>25 KG</t>
  </si>
  <si>
    <t>LAFARGE</t>
  </si>
  <si>
    <t>VICAT</t>
  </si>
  <si>
    <t>LANKO</t>
  </si>
  <si>
    <t>12 KG</t>
  </si>
  <si>
    <t>2L</t>
  </si>
  <si>
    <t>5L</t>
  </si>
  <si>
    <t>20 L</t>
  </si>
  <si>
    <t>DOUSSELIN</t>
  </si>
  <si>
    <t>5 KG</t>
  </si>
  <si>
    <t>DESCOURS ET CABAUD</t>
  </si>
  <si>
    <t>150 M2</t>
  </si>
  <si>
    <t>240 M2</t>
  </si>
  <si>
    <t>SPIT</t>
  </si>
  <si>
    <t>300 ML</t>
  </si>
  <si>
    <t>1 T</t>
  </si>
  <si>
    <t>SIKA</t>
  </si>
  <si>
    <t>2 L</t>
  </si>
  <si>
    <t>5 L</t>
  </si>
  <si>
    <t>SAISIE</t>
  </si>
  <si>
    <t>DEPENSES 'LOCATIONS' PAR CHANTIERS</t>
  </si>
  <si>
    <t>DEPENSES 'STOCK' PAR CHANTIERS</t>
  </si>
  <si>
    <t>DEPENSES 'FOURNITURES' PAR CHANTIERS</t>
  </si>
  <si>
    <t>DEPENSES 'SOUSTRAITANTS' PAR CHANTIERS</t>
  </si>
  <si>
    <t>DEPENSES 'INTERIMAIRES' PAR CHANTIERS</t>
  </si>
  <si>
    <t>DEPENSES 'PERSONNEL' PAR CHANTIERS</t>
  </si>
  <si>
    <t>FACTURATION PAR CHANTIERS</t>
  </si>
  <si>
    <t>Étiquettes de colonnes</t>
  </si>
  <si>
    <t>Étiquettes de lignes</t>
  </si>
  <si>
    <t>Zone
1A</t>
  </si>
  <si>
    <t>CHANTIERS</t>
  </si>
  <si>
    <t>2018-006</t>
  </si>
  <si>
    <t>CONCAT</t>
  </si>
  <si>
    <t>Démarrer sur
l'année précédente</t>
  </si>
  <si>
    <t>CONSULTATION</t>
  </si>
  <si>
    <t>Chantiers N-1</t>
  </si>
  <si>
    <t>Chantier 1</t>
  </si>
  <si>
    <t>Chantier 2</t>
  </si>
  <si>
    <t>Chantier 3</t>
  </si>
  <si>
    <t>Chantier 4</t>
  </si>
  <si>
    <t>Chantier 5</t>
  </si>
  <si>
    <t>Chantier 6</t>
  </si>
  <si>
    <t>Non</t>
  </si>
  <si>
    <t>BLANC</t>
  </si>
  <si>
    <t>NOIR</t>
  </si>
  <si>
    <t>ORANGE</t>
  </si>
  <si>
    <t>VIOLET</t>
  </si>
  <si>
    <t>BLEU</t>
  </si>
  <si>
    <t>ROUGE</t>
  </si>
  <si>
    <t>Carmin</t>
  </si>
  <si>
    <t>Ciel</t>
  </si>
  <si>
    <t>Pourpre</t>
  </si>
  <si>
    <t>Carotte</t>
  </si>
  <si>
    <t>Nuit</t>
  </si>
  <si>
    <t>Pur</t>
  </si>
  <si>
    <t>2018-001 - Chantier 1</t>
  </si>
  <si>
    <t>2018-003 - Chantier 3</t>
  </si>
  <si>
    <t>2018-002 - Chantier 2</t>
  </si>
  <si>
    <t>2018-004 - Chantier 4</t>
  </si>
  <si>
    <t>2018-005 - Chantier 5</t>
  </si>
  <si>
    <t>BLANC Pur</t>
  </si>
  <si>
    <t>NOIR Nuit</t>
  </si>
  <si>
    <t>VIOLET Pourpre</t>
  </si>
  <si>
    <t>BLEU Ciel</t>
  </si>
  <si>
    <t>2018-006 - Chantier 6</t>
  </si>
  <si>
    <t>(vide)</t>
  </si>
  <si>
    <t>Total 2018-001 - Chantier 1</t>
  </si>
  <si>
    <t>Total 2018-002 - Chantier 2</t>
  </si>
  <si>
    <t>Total 2018-003 - Chantier 3</t>
  </si>
  <si>
    <t>Total 2018-004 - Chantier 4</t>
  </si>
  <si>
    <t>Total 2018-005 - Chantier 5</t>
  </si>
  <si>
    <t>Total 2018-006 - Chantier 6</t>
  </si>
  <si>
    <t>Tableau de synthèse</t>
  </si>
  <si>
    <t>Coefficient sur :</t>
  </si>
  <si>
    <t>Année en cours :</t>
  </si>
  <si>
    <t>Déboursé</t>
  </si>
  <si>
    <t>Personnel2</t>
  </si>
  <si>
    <t>Oui</t>
  </si>
  <si>
    <t>2017</t>
  </si>
  <si>
    <t>2018</t>
  </si>
  <si>
    <t>Année</t>
  </si>
  <si>
    <t>Total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</si>
</sst>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12" x14ac:knownFonts="1"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u/>
      <sz val="10"/>
      <color theme="8" tint="-0.249977111117893"/>
      <name val="Calibri"/>
      <family val="2"/>
      <scheme val="minor"/>
    </font>
    <font>
      <u/>
      <sz val="10"/>
      <color theme="8" tint="-0.24994659260841701"/>
      <name val="Calibri"/>
      <family val="2"/>
      <scheme val="minor"/>
    </font>
    <font>
      <u/>
      <sz val="12"/>
      <color theme="8" tint="-0.24994659260841701"/>
      <name val="Calibri"/>
      <family val="2"/>
      <scheme val="minor"/>
    </font>
    <font>
      <b/>
      <sz val="10"/>
      <color theme="0"/>
      <name val="Calibri"/>
      <family val="2"/>
      <scheme val="minor"/>
    </font>
    <font>
      <u/>
      <sz val="10"/>
      <color theme="10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48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hair">
        <color theme="2"/>
      </bottom>
      <diagonal/>
    </border>
    <border>
      <left/>
      <right/>
      <top style="thin">
        <color auto="1"/>
      </top>
      <bottom style="hair">
        <color theme="2"/>
      </bottom>
      <diagonal/>
    </border>
    <border>
      <left/>
      <right style="thin">
        <color auto="1"/>
      </right>
      <top style="thin">
        <color auto="1"/>
      </top>
      <bottom style="hair">
        <color theme="2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/>
      <top/>
      <bottom/>
      <diagonal/>
    </border>
  </borders>
  <cellStyleXfs count="3">
    <xf numFmtId="0" fontId="0" fillId="0" borderId="0"/>
    <xf numFmtId="0" fontId="7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181">
    <xf numFmtId="0" fontId="0" fillId="0" borderId="0" xfId="0"/>
    <xf numFmtId="4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44" fontId="2" fillId="0" borderId="9" xfId="0" applyNumberFormat="1" applyFont="1" applyBorder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left"/>
    </xf>
    <xf numFmtId="0" fontId="0" fillId="0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vertical="center"/>
    </xf>
    <xf numFmtId="0" fontId="2" fillId="0" borderId="0" xfId="0" applyFont="1"/>
    <xf numFmtId="0" fontId="1" fillId="0" borderId="1" xfId="0" applyFont="1" applyFill="1" applyBorder="1" applyAlignment="1"/>
    <xf numFmtId="0" fontId="1" fillId="0" borderId="4" xfId="0" applyFont="1" applyFill="1" applyBorder="1" applyAlignment="1"/>
    <xf numFmtId="0" fontId="1" fillId="0" borderId="22" xfId="0" applyFont="1" applyFill="1" applyBorder="1" applyAlignment="1"/>
    <xf numFmtId="0" fontId="1" fillId="0" borderId="0" xfId="0" applyFont="1" applyFill="1" applyBorder="1" applyAlignment="1"/>
    <xf numFmtId="44" fontId="1" fillId="0" borderId="0" xfId="0" applyNumberFormat="1" applyFont="1" applyFill="1" applyBorder="1" applyAlignment="1"/>
    <xf numFmtId="0" fontId="1" fillId="0" borderId="7" xfId="0" applyFont="1" applyFill="1" applyBorder="1" applyAlignment="1"/>
    <xf numFmtId="0" fontId="8" fillId="0" borderId="0" xfId="1" applyFont="1" applyAlignment="1">
      <alignment horizontal="center"/>
    </xf>
    <xf numFmtId="0" fontId="8" fillId="0" borderId="0" xfId="1" applyFont="1" applyAlignment="1"/>
    <xf numFmtId="0" fontId="3" fillId="0" borderId="0" xfId="0" applyFont="1" applyAlignment="1">
      <alignment horizontal="left" vertical="center"/>
    </xf>
    <xf numFmtId="0" fontId="6" fillId="0" borderId="0" xfId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2" borderId="24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8" fillId="0" borderId="0" xfId="1" applyFont="1" applyAlignment="1">
      <alignment horizontal="center"/>
    </xf>
    <xf numFmtId="0" fontId="3" fillId="0" borderId="0" xfId="0" applyFont="1" applyAlignment="1">
      <alignment horizontal="left"/>
    </xf>
    <xf numFmtId="0" fontId="0" fillId="0" borderId="0" xfId="0" applyNumberFormat="1"/>
    <xf numFmtId="0" fontId="3" fillId="0" borderId="0" xfId="0" applyFont="1" applyAlignment="1">
      <alignment horizontal="left"/>
    </xf>
    <xf numFmtId="0" fontId="0" fillId="0" borderId="0" xfId="0" applyBorder="1"/>
    <xf numFmtId="0" fontId="2" fillId="0" borderId="8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44" fontId="0" fillId="0" borderId="11" xfId="0" applyNumberFormat="1" applyFill="1" applyBorder="1"/>
    <xf numFmtId="0" fontId="0" fillId="0" borderId="0" xfId="0" applyAlignment="1">
      <alignment horizontal="left" indent="2"/>
    </xf>
    <xf numFmtId="0" fontId="0" fillId="0" borderId="5" xfId="0" applyFont="1" applyFill="1" applyBorder="1" applyAlignment="1">
      <alignment vertical="center"/>
    </xf>
    <xf numFmtId="0" fontId="4" fillId="0" borderId="18" xfId="1" applyFont="1" applyFill="1" applyBorder="1"/>
    <xf numFmtId="0" fontId="0" fillId="0" borderId="20" xfId="0" applyFont="1" applyFill="1" applyBorder="1"/>
    <xf numFmtId="0" fontId="2" fillId="0" borderId="29" xfId="0" applyFont="1" applyBorder="1" applyAlignment="1">
      <alignment horizontal="center"/>
    </xf>
    <xf numFmtId="0" fontId="2" fillId="0" borderId="25" xfId="0" applyFont="1" applyBorder="1"/>
    <xf numFmtId="0" fontId="4" fillId="0" borderId="15" xfId="0" applyFont="1" applyFill="1" applyBorder="1"/>
    <xf numFmtId="0" fontId="0" fillId="0" borderId="2" xfId="0" applyFont="1" applyFill="1" applyBorder="1" applyAlignment="1">
      <alignment vertical="center"/>
    </xf>
    <xf numFmtId="0" fontId="0" fillId="0" borderId="3" xfId="0" applyFont="1" applyFill="1" applyBorder="1" applyAlignment="1">
      <alignment horizontal="center" vertical="center"/>
    </xf>
    <xf numFmtId="0" fontId="4" fillId="0" borderId="16" xfId="0" applyFont="1" applyFill="1" applyBorder="1"/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horizontal="center" vertical="center" wrapText="1"/>
    </xf>
    <xf numFmtId="44" fontId="2" fillId="0" borderId="29" xfId="0" applyNumberFormat="1" applyFont="1" applyBorder="1" applyAlignment="1">
      <alignment horizontal="center"/>
    </xf>
    <xf numFmtId="0" fontId="0" fillId="0" borderId="5" xfId="0" applyFont="1" applyFill="1" applyBorder="1"/>
    <xf numFmtId="0" fontId="0" fillId="0" borderId="0" xfId="0" pivotButton="1" applyBorder="1"/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left" indent="1"/>
    </xf>
    <xf numFmtId="0" fontId="0" fillId="0" borderId="0" xfId="0" applyBorder="1" applyAlignment="1">
      <alignment horizontal="left" indent="2"/>
    </xf>
    <xf numFmtId="44" fontId="0" fillId="0" borderId="32" xfId="0" applyNumberFormat="1" applyBorder="1"/>
    <xf numFmtId="44" fontId="0" fillId="0" borderId="33" xfId="0" applyNumberFormat="1" applyBorder="1"/>
    <xf numFmtId="0" fontId="3" fillId="0" borderId="0" xfId="0" applyFont="1" applyAlignment="1"/>
    <xf numFmtId="0" fontId="0" fillId="0" borderId="0" xfId="0"/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3" fillId="0" borderId="0" xfId="0" applyFont="1" applyAlignment="1">
      <alignment horizontal="left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4" fillId="4" borderId="0" xfId="0" applyFont="1" applyFill="1"/>
    <xf numFmtId="0" fontId="0" fillId="4" borderId="0" xfId="0" applyFill="1"/>
    <xf numFmtId="44" fontId="0" fillId="0" borderId="5" xfId="0" applyNumberFormat="1" applyFill="1" applyBorder="1"/>
    <xf numFmtId="0" fontId="4" fillId="0" borderId="4" xfId="1" applyFont="1" applyFill="1" applyBorder="1"/>
    <xf numFmtId="0" fontId="0" fillId="0" borderId="6" xfId="0" applyFont="1" applyFill="1" applyBorder="1" applyAlignment="1">
      <alignment horizontal="center"/>
    </xf>
    <xf numFmtId="0" fontId="4" fillId="0" borderId="4" xfId="0" applyFont="1" applyFill="1" applyBorder="1"/>
    <xf numFmtId="0" fontId="0" fillId="0" borderId="16" xfId="0" applyFont="1" applyFill="1" applyBorder="1"/>
    <xf numFmtId="0" fontId="0" fillId="0" borderId="37" xfId="0" applyFont="1" applyFill="1" applyBorder="1"/>
    <xf numFmtId="0" fontId="0" fillId="0" borderId="31" xfId="0" applyFont="1" applyFill="1" applyBorder="1" applyAlignment="1">
      <alignment horizontal="center"/>
    </xf>
    <xf numFmtId="0" fontId="0" fillId="0" borderId="38" xfId="0" applyFont="1" applyFill="1" applyBorder="1"/>
    <xf numFmtId="0" fontId="0" fillId="0" borderId="38" xfId="0" applyFont="1" applyFill="1" applyBorder="1" applyAlignment="1">
      <alignment horizontal="center"/>
    </xf>
    <xf numFmtId="44" fontId="0" fillId="0" borderId="3" xfId="0" applyNumberFormat="1" applyFill="1" applyBorder="1"/>
    <xf numFmtId="44" fontId="0" fillId="0" borderId="6" xfId="0" applyNumberFormat="1" applyFill="1" applyBorder="1"/>
    <xf numFmtId="0" fontId="2" fillId="0" borderId="39" xfId="0" applyFont="1" applyFill="1" applyBorder="1" applyAlignment="1">
      <alignment horizontal="center"/>
    </xf>
    <xf numFmtId="0" fontId="2" fillId="0" borderId="30" xfId="0" applyFont="1" applyFill="1" applyBorder="1" applyAlignment="1">
      <alignment horizontal="center"/>
    </xf>
    <xf numFmtId="44" fontId="2" fillId="0" borderId="10" xfId="0" applyNumberFormat="1" applyFont="1" applyFill="1" applyBorder="1" applyAlignment="1">
      <alignment horizontal="center"/>
    </xf>
    <xf numFmtId="44" fontId="0" fillId="0" borderId="2" xfId="0" applyNumberFormat="1" applyFill="1" applyBorder="1"/>
    <xf numFmtId="0" fontId="2" fillId="0" borderId="3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44" fontId="2" fillId="0" borderId="10" xfId="0" applyNumberFormat="1" applyFont="1" applyBorder="1" applyAlignment="1">
      <alignment horizontal="center"/>
    </xf>
    <xf numFmtId="0" fontId="2" fillId="0" borderId="3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44" fontId="2" fillId="0" borderId="30" xfId="0" applyNumberFormat="1" applyFont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44" fontId="2" fillId="0" borderId="10" xfId="0" applyNumberFormat="1" applyFont="1" applyBorder="1" applyAlignment="1">
      <alignment horizontal="center" vertical="center" wrapText="1"/>
    </xf>
    <xf numFmtId="44" fontId="0" fillId="0" borderId="11" xfId="0" applyNumberFormat="1" applyFill="1" applyBorder="1" applyAlignment="1">
      <alignment horizontal="center"/>
    </xf>
    <xf numFmtId="14" fontId="3" fillId="0" borderId="0" xfId="0" applyNumberFormat="1" applyFont="1" applyAlignment="1">
      <alignment horizontal="left"/>
    </xf>
    <xf numFmtId="14" fontId="0" fillId="0" borderId="0" xfId="0" applyNumberFormat="1" applyAlignment="1">
      <alignment horizontal="center"/>
    </xf>
    <xf numFmtId="14" fontId="2" fillId="0" borderId="7" xfId="0" applyNumberFormat="1" applyFont="1" applyBorder="1" applyAlignment="1">
      <alignment horizontal="center"/>
    </xf>
    <xf numFmtId="0" fontId="0" fillId="0" borderId="33" xfId="0" applyBorder="1" applyAlignment="1">
      <alignment horizontal="center"/>
    </xf>
    <xf numFmtId="0" fontId="2" fillId="0" borderId="29" xfId="0" applyFont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/>
    </xf>
    <xf numFmtId="0" fontId="0" fillId="0" borderId="37" xfId="0" applyFont="1" applyFill="1" applyBorder="1" applyAlignment="1">
      <alignment horizontal="center"/>
    </xf>
    <xf numFmtId="0" fontId="7" fillId="2" borderId="24" xfId="1" applyFill="1" applyBorder="1" applyAlignment="1">
      <alignment horizontal="center" vertical="center"/>
    </xf>
    <xf numFmtId="0" fontId="11" fillId="0" borderId="0" xfId="0" applyFont="1"/>
    <xf numFmtId="14" fontId="0" fillId="0" borderId="0" xfId="0" applyNumberFormat="1"/>
    <xf numFmtId="0" fontId="0" fillId="0" borderId="37" xfId="0" applyFill="1" applyBorder="1"/>
    <xf numFmtId="0" fontId="0" fillId="0" borderId="41" xfId="0" applyFill="1" applyBorder="1"/>
    <xf numFmtId="0" fontId="0" fillId="0" borderId="38" xfId="0" applyFill="1" applyBorder="1"/>
    <xf numFmtId="0" fontId="0" fillId="0" borderId="26" xfId="0" applyBorder="1"/>
    <xf numFmtId="14" fontId="0" fillId="0" borderId="41" xfId="0" applyNumberFormat="1" applyFill="1" applyBorder="1"/>
    <xf numFmtId="14" fontId="0" fillId="0" borderId="37" xfId="0" applyNumberFormat="1" applyFill="1" applyBorder="1"/>
    <xf numFmtId="14" fontId="0" fillId="0" borderId="38" xfId="0" applyNumberFormat="1" applyFill="1" applyBorder="1"/>
    <xf numFmtId="0" fontId="0" fillId="0" borderId="42" xfId="0" applyBorder="1"/>
    <xf numFmtId="0" fontId="0" fillId="0" borderId="40" xfId="0" applyFill="1" applyBorder="1"/>
    <xf numFmtId="0" fontId="0" fillId="0" borderId="16" xfId="0" applyFill="1" applyBorder="1"/>
    <xf numFmtId="0" fontId="0" fillId="0" borderId="43" xfId="0" applyFill="1" applyBorder="1"/>
    <xf numFmtId="44" fontId="0" fillId="0" borderId="44" xfId="0" applyNumberFormat="1" applyFill="1" applyBorder="1"/>
    <xf numFmtId="0" fontId="8" fillId="0" borderId="0" xfId="1" applyFont="1" applyAlignment="1">
      <alignment horizontal="center"/>
    </xf>
    <xf numFmtId="0" fontId="3" fillId="0" borderId="0" xfId="0" applyFont="1" applyAlignment="1">
      <alignment horizontal="left"/>
    </xf>
    <xf numFmtId="0" fontId="0" fillId="4" borderId="0" xfId="0" applyNumberFormat="1" applyFill="1" applyAlignment="1">
      <alignment vertical="center"/>
    </xf>
    <xf numFmtId="0" fontId="0" fillId="5" borderId="45" xfId="0" applyFill="1" applyBorder="1" applyAlignment="1">
      <alignment horizontal="center"/>
    </xf>
    <xf numFmtId="0" fontId="0" fillId="0" borderId="46" xfId="0" applyFill="1" applyBorder="1" applyAlignment="1">
      <alignment horizontal="center"/>
    </xf>
    <xf numFmtId="0" fontId="5" fillId="0" borderId="0" xfId="0" applyFont="1"/>
    <xf numFmtId="44" fontId="1" fillId="5" borderId="9" xfId="0" applyNumberFormat="1" applyFont="1" applyFill="1" applyBorder="1" applyAlignment="1"/>
    <xf numFmtId="44" fontId="1" fillId="5" borderId="3" xfId="0" applyNumberFormat="1" applyFont="1" applyFill="1" applyBorder="1" applyAlignment="1"/>
    <xf numFmtId="44" fontId="1" fillId="5" borderId="6" xfId="0" applyNumberFormat="1" applyFont="1" applyFill="1" applyBorder="1" applyAlignment="1"/>
    <xf numFmtId="44" fontId="1" fillId="5" borderId="23" xfId="0" applyNumberFormat="1" applyFont="1" applyFill="1" applyBorder="1" applyAlignment="1"/>
    <xf numFmtId="0" fontId="2" fillId="0" borderId="10" xfId="0" applyFont="1" applyBorder="1" applyAlignment="1">
      <alignment horizontal="center"/>
    </xf>
    <xf numFmtId="14" fontId="0" fillId="0" borderId="14" xfId="0" applyNumberFormat="1" applyFill="1" applyBorder="1" applyAlignment="1" applyProtection="1">
      <alignment horizontal="center"/>
      <protection locked="0"/>
    </xf>
    <xf numFmtId="0" fontId="0" fillId="0" borderId="5" xfId="0" applyFill="1" applyBorder="1" applyAlignment="1" applyProtection="1">
      <alignment horizontal="center"/>
      <protection locked="0"/>
    </xf>
    <xf numFmtId="14" fontId="0" fillId="0" borderId="27" xfId="0" applyNumberFormat="1" applyFill="1" applyBorder="1" applyAlignment="1" applyProtection="1">
      <alignment horizontal="center"/>
      <protection locked="0"/>
    </xf>
    <xf numFmtId="0" fontId="0" fillId="0" borderId="20" xfId="0" applyFill="1" applyBorder="1" applyAlignment="1" applyProtection="1">
      <alignment horizontal="center"/>
      <protection locked="0"/>
    </xf>
    <xf numFmtId="0" fontId="0" fillId="0" borderId="14" xfId="0" applyFill="1" applyBorder="1" applyAlignment="1" applyProtection="1">
      <alignment horizontal="center"/>
      <protection locked="0"/>
    </xf>
    <xf numFmtId="14" fontId="0" fillId="0" borderId="5" xfId="0" applyNumberFormat="1" applyFill="1" applyBorder="1" applyAlignment="1" applyProtection="1">
      <alignment horizontal="center"/>
      <protection locked="0"/>
    </xf>
    <xf numFmtId="0" fontId="0" fillId="0" borderId="27" xfId="0" applyFill="1" applyBorder="1" applyAlignment="1" applyProtection="1">
      <alignment horizontal="center"/>
      <protection locked="0"/>
    </xf>
    <xf numFmtId="14" fontId="0" fillId="0" borderId="20" xfId="0" applyNumberFormat="1" applyFill="1" applyBorder="1" applyAlignment="1" applyProtection="1">
      <alignment horizontal="center"/>
      <protection locked="0"/>
    </xf>
    <xf numFmtId="14" fontId="0" fillId="0" borderId="1" xfId="0" applyNumberFormat="1" applyFill="1" applyBorder="1" applyAlignment="1" applyProtection="1">
      <alignment horizontal="center"/>
      <protection locked="0"/>
    </xf>
    <xf numFmtId="0" fontId="0" fillId="0" borderId="2" xfId="0" applyFill="1" applyBorder="1" applyAlignment="1" applyProtection="1">
      <alignment horizontal="center"/>
      <protection locked="0"/>
    </xf>
    <xf numFmtId="0" fontId="0" fillId="0" borderId="2" xfId="0" applyFill="1" applyBorder="1" applyProtection="1">
      <protection locked="0"/>
    </xf>
    <xf numFmtId="44" fontId="0" fillId="0" borderId="2" xfId="0" applyNumberFormat="1" applyFill="1" applyBorder="1" applyProtection="1">
      <protection locked="0"/>
    </xf>
    <xf numFmtId="14" fontId="0" fillId="0" borderId="4" xfId="0" applyNumberFormat="1" applyFill="1" applyBorder="1" applyAlignment="1" applyProtection="1">
      <alignment horizontal="center"/>
      <protection locked="0"/>
    </xf>
    <xf numFmtId="0" fontId="0" fillId="0" borderId="5" xfId="0" applyFill="1" applyBorder="1" applyProtection="1">
      <protection locked="0"/>
    </xf>
    <xf numFmtId="44" fontId="0" fillId="0" borderId="5" xfId="0" applyNumberFormat="1" applyFill="1" applyBorder="1" applyProtection="1">
      <protection locked="0"/>
    </xf>
    <xf numFmtId="14" fontId="0" fillId="0" borderId="18" xfId="0" applyNumberFormat="1" applyFill="1" applyBorder="1" applyAlignment="1" applyProtection="1">
      <alignment horizontal="center"/>
      <protection locked="0"/>
    </xf>
    <xf numFmtId="0" fontId="0" fillId="0" borderId="20" xfId="0" applyFill="1" applyBorder="1" applyProtection="1">
      <protection locked="0"/>
    </xf>
    <xf numFmtId="44" fontId="0" fillId="0" borderId="20" xfId="0" applyNumberFormat="1" applyFill="1" applyBorder="1" applyProtection="1">
      <protection locked="0"/>
    </xf>
    <xf numFmtId="0" fontId="2" fillId="0" borderId="10" xfId="0" applyFont="1" applyFill="1" applyBorder="1" applyAlignment="1">
      <alignment horizontal="center"/>
    </xf>
    <xf numFmtId="44" fontId="0" fillId="0" borderId="11" xfId="0" applyNumberFormat="1" applyFill="1" applyBorder="1" applyAlignment="1" applyProtection="1">
      <alignment horizontal="center"/>
      <protection locked="0"/>
    </xf>
    <xf numFmtId="44" fontId="0" fillId="0" borderId="19" xfId="0" applyNumberFormat="1" applyFill="1" applyBorder="1" applyAlignment="1" applyProtection="1">
      <alignment horizontal="center"/>
      <protection locked="0"/>
    </xf>
    <xf numFmtId="0" fontId="2" fillId="0" borderId="10" xfId="0" applyFont="1" applyBorder="1" applyAlignment="1">
      <alignment horizontal="center" vertical="center" wrapText="1"/>
    </xf>
    <xf numFmtId="44" fontId="0" fillId="0" borderId="11" xfId="0" applyNumberFormat="1" applyFill="1" applyBorder="1" applyProtection="1">
      <protection locked="0"/>
    </xf>
    <xf numFmtId="44" fontId="0" fillId="0" borderId="19" xfId="0" applyNumberFormat="1" applyFill="1" applyBorder="1" applyProtection="1">
      <protection locked="0"/>
    </xf>
    <xf numFmtId="0" fontId="0" fillId="0" borderId="13" xfId="0" applyBorder="1" applyAlignment="1" applyProtection="1">
      <alignment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/>
      <protection locked="0"/>
    </xf>
    <xf numFmtId="44" fontId="0" fillId="0" borderId="12" xfId="0" applyNumberFormat="1" applyBorder="1" applyAlignment="1" applyProtection="1">
      <alignment horizontal="center"/>
      <protection locked="0"/>
    </xf>
    <xf numFmtId="0" fontId="0" fillId="0" borderId="14" xfId="0" applyBorder="1" applyAlignment="1" applyProtection="1">
      <alignment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/>
      <protection locked="0"/>
    </xf>
    <xf numFmtId="44" fontId="0" fillId="0" borderId="11" xfId="0" applyNumberFormat="1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vertical="center"/>
      <protection locked="0"/>
    </xf>
    <xf numFmtId="44" fontId="0" fillId="0" borderId="19" xfId="0" applyNumberFormat="1" applyBorder="1" applyAlignment="1" applyProtection="1">
      <alignment horizontal="center"/>
      <protection locked="0"/>
    </xf>
    <xf numFmtId="0" fontId="0" fillId="0" borderId="5" xfId="0" applyFill="1" applyBorder="1" applyAlignment="1" applyProtection="1">
      <alignment horizontal="left"/>
      <protection locked="0"/>
    </xf>
    <xf numFmtId="0" fontId="0" fillId="0" borderId="20" xfId="0" applyFill="1" applyBorder="1" applyAlignment="1" applyProtection="1">
      <alignment horizontal="left"/>
      <protection locked="0"/>
    </xf>
    <xf numFmtId="0" fontId="0" fillId="0" borderId="33" xfId="0" applyBorder="1"/>
    <xf numFmtId="44" fontId="0" fillId="0" borderId="0" xfId="0" applyNumberFormat="1" applyBorder="1"/>
    <xf numFmtId="0" fontId="0" fillId="0" borderId="47" xfId="0" applyBorder="1"/>
    <xf numFmtId="0" fontId="5" fillId="0" borderId="0" xfId="0" applyFont="1" applyAlignment="1">
      <alignment horizontal="center" vertical="center"/>
    </xf>
    <xf numFmtId="0" fontId="8" fillId="0" borderId="0" xfId="1" applyFont="1" applyAlignment="1">
      <alignment horizontal="center"/>
    </xf>
    <xf numFmtId="0" fontId="3" fillId="0" borderId="0" xfId="0" applyFont="1" applyAlignment="1">
      <alignment horizontal="left"/>
    </xf>
    <xf numFmtId="0" fontId="6" fillId="0" borderId="0" xfId="1" applyFont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9" fillId="3" borderId="34" xfId="0" applyFont="1" applyFill="1" applyBorder="1" applyAlignment="1">
      <alignment horizontal="center"/>
    </xf>
    <xf numFmtId="0" fontId="9" fillId="3" borderId="36" xfId="0" applyFont="1" applyFill="1" applyBorder="1" applyAlignment="1">
      <alignment horizontal="center"/>
    </xf>
    <xf numFmtId="0" fontId="9" fillId="3" borderId="35" xfId="0" applyFont="1" applyFill="1" applyBorder="1" applyAlignment="1">
      <alignment horizontal="center"/>
    </xf>
  </cellXfs>
  <cellStyles count="3">
    <cellStyle name="Lien hypertexte" xfId="1" builtinId="8" customBuiltin="1"/>
    <cellStyle name="Lien hypertexte 2" xfId="2"/>
    <cellStyle name="Normal" xfId="0" builtinId="0"/>
  </cellStyles>
  <dxfs count="173">
    <dxf>
      <numFmt numFmtId="19" formatCode="dd/mm/yyyy"/>
    </dxf>
    <dxf>
      <font>
        <color rgb="FFFF0000"/>
      </font>
    </dxf>
    <dxf>
      <numFmt numFmtId="34" formatCode="_-* #,##0.00\ &quot;€&quot;_-;\-* #,##0.00\ &quot;€&quot;_-;_-* &quot;-&quot;??\ &quot;€&quot;_-;_-@_-"/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/>
        <top style="hair">
          <color auto="1"/>
        </top>
        <bottom style="hair">
          <color auto="1"/>
        </bottom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  <protection locked="0" hidden="0"/>
    </dxf>
    <dxf>
      <alignment horizontal="general" vertical="center" textRotation="0" wrapText="0" indent="0" justifyLastLine="0" shrinkToFit="0" readingOrder="0"/>
      <border diagonalUp="0" diagonalDown="0"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  <protection locked="0" hidden="0"/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hair">
          <color auto="1"/>
        </bottom>
      </border>
    </dxf>
    <dxf>
      <protection locked="0" hidden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border diagonalUp="0" diagonalDown="0" outline="0">
        <left/>
        <right/>
        <top style="hair">
          <color auto="1"/>
        </top>
        <bottom style="hair">
          <color auto="1"/>
        </bottom>
      </border>
    </dxf>
    <dxf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>
        <left style="hair">
          <color auto="1"/>
        </left>
        <right/>
        <top style="hair">
          <color auto="1"/>
        </top>
        <bottom style="hair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0" hidden="0"/>
    </dxf>
    <dxf>
      <border>
        <top style="hair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hair">
          <color auto="1"/>
        </bottom>
      </border>
    </dxf>
    <dxf>
      <fill>
        <patternFill patternType="none">
          <fgColor indexed="64"/>
          <bgColor auto="1"/>
        </patternFill>
      </fill>
    </dxf>
    <dxf>
      <border>
        <bottom style="hair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 style="hair">
          <color auto="1"/>
        </horizontal>
      </border>
    </dxf>
    <dxf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border diagonalUp="0" diagonalDown="0" outline="0">
        <left/>
        <right/>
        <top style="hair">
          <color auto="1"/>
        </top>
        <bottom style="hair">
          <color auto="1"/>
        </bottom>
      </border>
    </dxf>
    <dxf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>
        <left style="hair">
          <color auto="1"/>
        </left>
        <right/>
        <top style="hair">
          <color auto="1"/>
        </top>
        <bottom style="hair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0" hidden="0"/>
    </dxf>
    <dxf>
      <border>
        <top style="hair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hair">
          <color auto="1"/>
        </bottom>
      </border>
    </dxf>
    <dxf>
      <fill>
        <patternFill patternType="none">
          <fgColor indexed="64"/>
          <bgColor auto="1"/>
        </patternFill>
      </fill>
    </dxf>
    <dxf>
      <border>
        <bottom style="hair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 style="hair">
          <color auto="1"/>
        </horizontal>
      </border>
    </dxf>
    <dxf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border diagonalUp="0" diagonalDown="0" outline="0">
        <left/>
        <right style="thin">
          <color auto="1"/>
        </right>
        <top style="hair">
          <color auto="1"/>
        </top>
        <bottom style="hair">
          <color auto="1"/>
        </bottom>
      </border>
    </dxf>
    <dxf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>
        <left style="hair">
          <color auto="1"/>
        </left>
        <right/>
        <top style="hair">
          <color auto="1"/>
        </top>
        <bottom style="hair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0" hidden="0"/>
    </dxf>
    <dxf>
      <border>
        <top style="hair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hair">
          <color auto="1"/>
        </bottom>
      </border>
    </dxf>
    <dxf>
      <fill>
        <patternFill patternType="none">
          <fgColor indexed="64"/>
          <bgColor auto="1"/>
        </patternFill>
      </fill>
    </dxf>
    <dxf>
      <border>
        <bottom style="hair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 style="hair">
          <color auto="1"/>
        </horizontal>
      </border>
    </dxf>
    <dxf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0" hidden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hair">
          <color auto="1"/>
        </bottom>
      </border>
    </dxf>
    <dxf>
      <border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border diagonalUp="0" diagonalDown="0" outline="0">
        <left/>
        <right/>
        <top style="hair">
          <color auto="1"/>
        </top>
        <bottom style="hair">
          <color auto="1"/>
        </bottom>
      </border>
    </dxf>
    <dxf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auto="1"/>
        </left>
        <right/>
        <top style="hair">
          <color auto="1"/>
        </top>
        <bottom/>
      </border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0" hidden="0"/>
    </dxf>
    <dxf>
      <border>
        <top style="hair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hair">
          <color auto="1"/>
        </bottom>
      </border>
    </dxf>
    <dxf>
      <fill>
        <patternFill patternType="none">
          <fgColor indexed="64"/>
          <bgColor auto="1"/>
        </patternFill>
      </fill>
    </dxf>
    <dxf>
      <border>
        <bottom style="hair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 style="hair">
          <color auto="1"/>
        </horizontal>
      </border>
    </dxf>
    <dxf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hair">
          <color auto="1"/>
        </top>
        <bottom style="hair">
          <color auto="1"/>
        </bottom>
      </border>
    </dxf>
    <dxf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auto="1"/>
        </left>
        <right/>
        <top style="hair">
          <color auto="1"/>
        </top>
        <bottom style="hair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hair">
          <color auto="1"/>
        </right>
        <top style="hair">
          <color auto="1"/>
        </top>
        <bottom/>
        <vertical/>
        <horizontal/>
      </border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0" hidden="0"/>
    </dxf>
    <dxf>
      <border>
        <top style="hair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hair">
          <color auto="1"/>
        </bottom>
      </border>
    </dxf>
    <dxf>
      <fill>
        <patternFill patternType="none">
          <fgColor indexed="64"/>
          <bgColor auto="1"/>
        </patternFill>
      </fill>
    </dxf>
    <dxf>
      <border>
        <bottom style="hair">
          <color auto="1"/>
        </bottom>
      </border>
    </dxf>
    <dxf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 style="hair">
          <color auto="1"/>
        </horizontal>
      </border>
    </dxf>
    <dxf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border diagonalUp="0" diagonalDown="0">
        <left style="hair">
          <color auto="1"/>
        </left>
        <right/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0" hidden="0"/>
    </dxf>
    <dxf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0" hidden="0"/>
    </dxf>
    <dxf>
      <border>
        <top style="hair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hair">
          <color auto="1"/>
        </bottom>
      </border>
    </dxf>
    <dxf>
      <fill>
        <patternFill patternType="none">
          <fgColor indexed="64"/>
          <bgColor auto="1"/>
        </patternFill>
      </fill>
      <protection locked="0" hidden="0"/>
    </dxf>
    <dxf>
      <border>
        <bottom style="hair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 style="hair">
          <color auto="1"/>
        </horizontal>
      </border>
    </dxf>
    <dxf>
      <font>
        <color auto="1"/>
      </font>
      <fill>
        <patternFill patternType="solid">
          <fgColor indexed="64"/>
          <bgColor theme="4" tint="0.39997558519241921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color auto="1"/>
      </font>
      <fill>
        <patternFill patternType="solid">
          <fgColor indexed="64"/>
          <bgColor theme="4" tint="0.39997558519241921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>
          <bgColor theme="4" tint="0.39997558519241921"/>
        </patternFill>
      </fill>
    </dxf>
    <dxf>
      <font>
        <color auto="1"/>
      </font>
    </dxf>
    <dxf>
      <fill>
        <patternFill>
          <bgColor theme="9" tint="0.39997558519241921"/>
        </patternFill>
      </fill>
    </dxf>
    <dxf>
      <font>
        <color theme="0"/>
      </font>
    </dxf>
    <dxf>
      <fill>
        <patternFill>
          <bgColor theme="1"/>
        </patternFill>
      </fill>
    </dxf>
    <dxf>
      <fill>
        <patternFill patternType="solid">
          <bgColor theme="1" tint="4.9989318521683403E-2"/>
        </patternFill>
      </fill>
    </dxf>
    <dxf>
      <alignment horizontal="center"/>
    </dxf>
    <dxf>
      <alignment horizontal="center"/>
    </dxf>
    <dxf>
      <fill>
        <patternFill patternType="solid">
          <bgColor theme="4" tint="0.39997558519241921"/>
        </patternFill>
      </fill>
    </dxf>
    <dxf>
      <alignment horizontal="center"/>
    </dxf>
    <dxf>
      <alignment horizontal="center"/>
    </dxf>
    <dxf>
      <fill>
        <patternFill patternType="none">
          <fgColor indexed="64"/>
          <bgColor auto="1"/>
        </patternFill>
      </fill>
      <border diagonalUp="0" diagonalDown="0">
        <top style="hair">
          <color auto="1"/>
        </top>
        <bottom style="hair">
          <color auto="1"/>
        </bottom>
        <horizontal style="hair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hair">
          <color auto="1"/>
        </top>
        <bottom/>
        <vertical/>
        <horizontal/>
      </border>
    </dxf>
    <dxf>
      <fill>
        <patternFill patternType="none">
          <fgColor indexed="64"/>
          <bgColor auto="1"/>
        </patternFill>
      </fill>
      <border diagonalUp="0" diagonalDown="0">
        <top style="hair">
          <color auto="1"/>
        </top>
        <bottom style="hair">
          <color auto="1"/>
        </bottom>
        <horizontal style="hair">
          <color auto="1"/>
        </horizontal>
      </border>
    </dxf>
    <dxf>
      <border outline="0">
        <right style="thin">
          <color auto="1"/>
        </right>
        <top style="thin">
          <color auto="1"/>
        </top>
        <bottom style="hair">
          <color auto="1"/>
        </bottom>
      </border>
    </dxf>
    <dxf>
      <fill>
        <patternFill patternType="none">
          <fgColor indexed="64"/>
          <bgColor auto="1"/>
        </patternFill>
      </fill>
    </dxf>
    <dxf>
      <border>
        <bottom style="thin">
          <color auto="1"/>
        </bottom>
      </border>
    </dxf>
    <dxf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numFmt numFmtId="19" formatCode="dd/mm/yyyy"/>
      <fill>
        <patternFill patternType="none">
          <fgColor indexed="64"/>
          <bgColor auto="1"/>
        </patternFill>
      </fill>
      <border diagonalUp="0" diagonalDown="0">
        <top style="hair">
          <color auto="1"/>
        </top>
        <bottom style="hair">
          <color auto="1"/>
        </bottom>
        <horizontal style="hair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top style="hair">
          <color auto="1"/>
        </top>
        <bottom style="hair">
          <color auto="1"/>
        </bottom>
        <horizontal style="hair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top style="hair">
          <color auto="1"/>
        </top>
        <bottom style="hair">
          <color auto="1"/>
        </bottom>
        <horizontal style="hair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top style="hair">
          <color auto="1"/>
        </top>
        <bottom style="hair">
          <color auto="1"/>
        </bottom>
        <horizontal style="hair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top style="hair">
          <color auto="1"/>
        </top>
        <bottom style="hair">
          <color auto="1"/>
        </bottom>
        <horizontal style="hair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top style="hair">
          <color auto="1"/>
        </top>
        <bottom style="hair">
          <color auto="1"/>
        </bottom>
        <horizontal style="hair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top style="hair">
          <color auto="1"/>
        </top>
        <bottom style="hair">
          <color auto="1"/>
        </bottom>
        <horizontal style="hair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top style="hair">
          <color auto="1"/>
        </top>
        <bottom style="hair">
          <color auto="1"/>
        </bottom>
        <horizontal style="hair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top style="hair">
          <color auto="1"/>
        </top>
        <bottom style="hair">
          <color auto="1"/>
        </bottom>
        <horizontal style="hair">
          <color auto="1"/>
        </horizontal>
      </border>
    </dxf>
    <dxf>
      <alignment horizontal="center" textRotation="0" indent="0" justifyLastLine="0" shrinkToFit="0" readingOrder="0"/>
    </dxf>
    <dxf>
      <fill>
        <patternFill patternType="none">
          <fgColor indexed="64"/>
          <bgColor auto="1"/>
        </patternFill>
      </fill>
      <border diagonalUp="0" diagonalDown="0">
        <top style="hair">
          <color auto="1"/>
        </top>
        <bottom style="hair">
          <color auto="1"/>
        </bottom>
        <horizontal style="hair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top style="hair">
          <color auto="1"/>
        </top>
        <bottom style="hair">
          <color auto="1"/>
        </bottom>
        <horizontal style="hair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hair">
          <color auto="1"/>
        </bottom>
      </border>
    </dxf>
    <dxf>
      <fill>
        <patternFill patternType="none">
          <fgColor indexed="64"/>
          <bgColor auto="1"/>
        </patternFill>
      </fill>
    </dxf>
    <dxf>
      <border>
        <bottom style="thin">
          <color auto="1"/>
        </bottom>
      </border>
    </dxf>
    <dxf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border>
        <left style="dotted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</border>
    </dxf>
    <dxf>
      <alignment horizontal="center"/>
    </dxf>
    <dxf>
      <fill>
        <patternFill patternType="none">
          <bgColor auto="1"/>
        </patternFill>
      </fill>
    </dxf>
    <dxf>
      <fill>
        <patternFill>
          <bgColor theme="2"/>
        </patternFill>
      </fill>
      <border>
        <top style="dotted">
          <color auto="1"/>
        </top>
      </border>
    </dxf>
    <dxf>
      <font>
        <b/>
        <i val="0"/>
      </font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  <border>
        <top style="dotted">
          <color auto="1"/>
        </top>
      </border>
    </dxf>
    <dxf>
      <fill>
        <patternFill patternType="none">
          <bgColor auto="1"/>
        </patternFill>
      </fill>
    </dxf>
    <dxf>
      <fill>
        <patternFill>
          <bgColor theme="2" tint="-9.9948118533890809E-2"/>
        </patternFill>
      </fill>
      <border>
        <top style="dotted">
          <color auto="1"/>
        </top>
      </border>
    </dxf>
    <dxf>
      <font>
        <b/>
        <i val="0"/>
      </font>
      <fill>
        <patternFill>
          <bgColor theme="2" tint="-9.9948118533890809E-2"/>
        </patternFill>
      </fill>
      <border>
        <top style="dotted">
          <color auto="1"/>
        </top>
        <bottom style="thin">
          <color auto="1"/>
        </bottom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>
        <left style="thin">
          <color auto="1"/>
        </left>
      </border>
    </dxf>
    <dxf>
      <fill>
        <patternFill patternType="none">
          <bgColor auto="1"/>
        </patternFill>
      </fill>
      <border>
        <right style="thin">
          <color auto="1"/>
        </right>
      </border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hair">
          <color auto="1"/>
        </horizontal>
      </border>
    </dxf>
  </dxfs>
  <tableStyles count="1" defaultTableStyle="TableStyleMedium2" defaultPivotStyle="Style de tableau croisé dynamique 1">
    <tableStyle name="Style de tableau croisé dynamique 1" table="0" count="14">
      <tableStyleElement type="wholeTable" dxfId="172"/>
      <tableStyleElement type="headerRow" dxfId="171"/>
      <tableStyleElement type="totalRow" dxfId="170"/>
      <tableStyleElement type="firstColumn" dxfId="169"/>
      <tableStyleElement type="lastColumn" dxfId="168"/>
      <tableStyleElement type="firstRowStripe" dxfId="167"/>
      <tableStyleElement type="firstColumnStripe" dxfId="166"/>
      <tableStyleElement type="firstSubtotalRow" dxfId="165"/>
      <tableStyleElement type="secondSubtotalRow" dxfId="164"/>
      <tableStyleElement type="firstColumnSubheading" dxfId="163"/>
      <tableStyleElement type="secondColumnSubheading" dxfId="162"/>
      <tableStyleElement type="firstRowSubheading" dxfId="161"/>
      <tableStyleElement type="secondRowSubheading" dxfId="160"/>
      <tableStyleElement type="pageFieldLabels" dxfId="15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pivotCacheDefinition" Target="pivotCache/pivotCacheDefinition5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pivotCacheDefinition" Target="pivotCache/pivotCacheDefinition4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pivotCacheDefinition" Target="pivotCache/pivotCacheDefinition8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pivotCacheDefinition" Target="pivotCache/pivotCacheDefinition3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pivotCacheDefinition" Target="pivotCache/pivotCacheDefinition2.xml"/><Relationship Id="rId28" Type="http://schemas.openxmlformats.org/officeDocument/2006/relationships/pivotCacheDefinition" Target="pivotCache/pivotCacheDefinition7.xml"/><Relationship Id="rId36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pivotCacheDefinition" Target="pivotCache/pivotCacheDefinition1.xml"/><Relationship Id="rId27" Type="http://schemas.openxmlformats.org/officeDocument/2006/relationships/pivotCacheDefinition" Target="pivotCache/pivotCacheDefinition6.xml"/><Relationship Id="rId30" Type="http://schemas.openxmlformats.org/officeDocument/2006/relationships/theme" Target="theme/theme1.xml"/><Relationship Id="rId35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_rels/pivotCacheDefinition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6.xml"/></Relationships>
</file>

<file path=xl/pivotCache/_rels/pivotCacheDefinition7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7.xml"/></Relationships>
</file>

<file path=xl/pivotCache/_rels/pivotCacheDefinition8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8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274.389052314815" missingItemsLimit="0" createdVersion="6" refreshedVersion="6" minRefreshableVersion="3" recordCount="60">
  <cacheSource type="external" connectionId="18"/>
  <cacheFields count="7">
    <cacheField name="Date" numFmtId="0">
      <sharedItems containsSemiMixedTypes="0" containsNonDate="0" containsDate="1" containsString="0" minDate="2017-12-31T00:00:00" maxDate="2018-10-01T00:00:00" count="19">
        <d v="2017-12-31T00:00:00"/>
        <d v="2018-05-23T00:00:00"/>
        <d v="2018-05-24T00:00:00"/>
        <d v="2018-05-25T00:00:00"/>
        <d v="2018-06-01T00:00:00"/>
        <d v="2018-06-02T00:00:00"/>
        <d v="2018-06-05T00:00:00"/>
        <d v="2018-06-22T00:00:00"/>
        <d v="2018-06-30T00:00:00"/>
        <d v="2018-07-15T00:00:00"/>
        <d v="2018-07-19T00:00:00"/>
        <d v="2018-07-20T00:00:00"/>
        <d v="2018-07-21T00:00:00"/>
        <d v="2018-07-22T00:00:00"/>
        <d v="2018-07-31T00:00:00"/>
        <d v="2018-08-20T00:00:00"/>
        <d v="2018-08-21T00:00:00"/>
        <d v="2018-08-31T00:00:00"/>
        <d v="2018-09-30T00:00:00"/>
      </sharedItems>
      <fieldGroup par="6" base="0">
        <rangePr groupBy="months" startDate="2017-12-31T00:00:00" endDate="2018-10-01T00:00:00"/>
        <groupItems count="14">
          <s v="&lt;31/12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10/2018"/>
        </groupItems>
      </fieldGroup>
    </cacheField>
    <cacheField name="Chantier" numFmtId="0">
      <sharedItems count="6">
        <s v="2018-001 - Chantier 1"/>
        <s v="2018-002 - Chantier 2"/>
        <s v="2018-003 - Chantier 3"/>
        <s v="2018-006 - Chantier 6"/>
        <s v="2018-005 - Chantier 5"/>
        <s v="2018-004 - Chantier 4"/>
      </sharedItems>
    </cacheField>
    <cacheField name="Type" numFmtId="0">
      <sharedItems count="7">
        <s v="Factures"/>
        <s v="Fournitures"/>
        <s v="Intérimaires"/>
        <s v="Locations"/>
        <s v="Personnel"/>
        <s v="Soustraitants"/>
        <s v="Stock"/>
      </sharedItems>
    </cacheField>
    <cacheField name="Sens" numFmtId="0">
      <sharedItems count="2">
        <s v="Recettes"/>
        <s v="Dépenses"/>
      </sharedItems>
    </cacheField>
    <cacheField name="Montant HT" numFmtId="0">
      <sharedItems containsSemiMixedTypes="0" containsString="0" containsNumber="1" minValue="-17268.075000000001" maxValue="18569.68"/>
    </cacheField>
    <cacheField name="Trimestres" numFmtId="0" databaseField="0">
      <fieldGroup base="0">
        <rangePr groupBy="quarters" startDate="2017-12-31T00:00:00" endDate="2018-10-01T00:00:00"/>
        <groupItems count="6">
          <s v="&lt;31/12/2017"/>
          <s v="Trimestre1"/>
          <s v="Trimestre2"/>
          <s v="Trimestre3"/>
          <s v="Trimestre4"/>
          <s v="&gt;01/10/2018"/>
        </groupItems>
      </fieldGroup>
    </cacheField>
    <cacheField name="Années" numFmtId="0" databaseField="0">
      <fieldGroup base="0">
        <rangePr groupBy="years" startDate="2017-12-31T00:00:00" endDate="2018-10-01T00:00:00"/>
        <groupItems count="4">
          <s v="&lt;31/12/2017"/>
          <s v="2017"/>
          <s v="2018"/>
          <s v="&gt;01/10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Jean-Eric Pelouas" refreshedDate="43274.389052430553" missingItemsLimit="0" createdVersion="6" refreshedVersion="6" minRefreshableVersion="3" recordCount="6">
  <cacheSource type="worksheet">
    <worksheetSource ref="A4:E10" sheet="Intérimaires saisie"/>
  </cacheSource>
  <cacheFields count="6">
    <cacheField name="Date" numFmtId="14">
      <sharedItems containsSemiMixedTypes="0" containsNonDate="0" containsDate="1" containsString="0" minDate="2018-06-01T00:00:00" maxDate="2018-07-20T00:00:00" count="5">
        <d v="2018-06-01T00:00:00"/>
        <d v="2018-06-02T00:00:00"/>
        <d v="2018-06-05T00:00:00"/>
        <d v="2018-07-15T00:00:00"/>
        <d v="2018-07-19T00:00:00"/>
      </sharedItems>
      <fieldGroup par="5" base="0">
        <rangePr groupBy="days" startDate="2018-06-01T00:00:00" endDate="2018-07-20T00:00:00"/>
        <groupItems count="368">
          <s v="&lt;01/06/2018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0/07/2018"/>
        </groupItems>
      </fieldGroup>
    </cacheField>
    <cacheField name="Chantier" numFmtId="0">
      <sharedItems count="4">
        <s v="2018-001 - Chantier 1"/>
        <s v="2018-002 - Chantier 2"/>
        <s v="2018-003 - Chantier 3"/>
        <s v="2018-004 - Chantier 4"/>
      </sharedItems>
    </cacheField>
    <cacheField name="Fournisseur" numFmtId="0">
      <sharedItems containsNonDate="0" containsString="0" containsBlank="1" count="1">
        <m/>
      </sharedItems>
    </cacheField>
    <cacheField name="Déboursé" numFmtId="44">
      <sharedItems containsSemiMixedTypes="0" containsString="0" containsNumber="1" minValue="486.95" maxValue="3598.6"/>
    </cacheField>
    <cacheField name="Montant HT" numFmtId="44">
      <sharedItems containsSemiMixedTypes="0" containsString="0" containsNumber="1" minValue="535.64499999999998" maxValue="3958.46"/>
    </cacheField>
    <cacheField name="Mois" numFmtId="0" databaseField="0">
      <fieldGroup base="0">
        <rangePr groupBy="months" startDate="2018-06-01T00:00:00" endDate="2018-07-20T00:00:00"/>
        <groupItems count="14">
          <s v="&lt;01/06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0/07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Jean-Eric Pelouas" refreshedDate="43274.389052893515" missingItemsLimit="0" createdVersion="6" refreshedVersion="6" minRefreshableVersion="3" recordCount="6">
  <cacheSource type="worksheet">
    <worksheetSource ref="A4:F10" sheet="Locations saisie"/>
  </cacheSource>
  <cacheFields count="7">
    <cacheField name="Date" numFmtId="14">
      <sharedItems containsSemiMixedTypes="0" containsNonDate="0" containsDate="1" containsString="0" minDate="2018-05-23T00:00:00" maxDate="2018-07-20T00:00:00" count="5">
        <d v="2018-05-23T00:00:00"/>
        <d v="2018-06-01T00:00:00"/>
        <d v="2018-06-02T00:00:00"/>
        <d v="2018-06-05T00:00:00"/>
        <d v="2018-07-19T00:00:00"/>
      </sharedItems>
      <fieldGroup par="6" base="0">
        <rangePr groupBy="days" startDate="2018-05-23T00:00:00" endDate="2018-07-20T00:00:00"/>
        <groupItems count="368">
          <s v="&lt;23/05/2018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0/07/2018"/>
        </groupItems>
      </fieldGroup>
    </cacheField>
    <cacheField name="Chantier" numFmtId="0">
      <sharedItems count="4">
        <s v="2018-001 - Chantier 1"/>
        <s v="2018-002 - Chantier 2"/>
        <s v="2018-003 - Chantier 3"/>
        <s v="2018-005 - Chantier 5"/>
      </sharedItems>
    </cacheField>
    <cacheField name="Fournisseur" numFmtId="0">
      <sharedItems containsNonDate="0" containsString="0" containsBlank="1" count="1">
        <m/>
      </sharedItems>
    </cacheField>
    <cacheField name="Détail location" numFmtId="0">
      <sharedItems containsNonDate="0" containsString="0" containsBlank="1" count="1">
        <m/>
      </sharedItems>
    </cacheField>
    <cacheField name="Déboursé" numFmtId="44">
      <sharedItems containsSemiMixedTypes="0" containsString="0" containsNumber="1" minValue="269.85000000000002" maxValue="2536.25"/>
    </cacheField>
    <cacheField name="Montant HT" numFmtId="44">
      <sharedItems containsSemiMixedTypes="0" containsString="0" containsNumber="1" minValue="296.83500000000004" maxValue="2789.875"/>
    </cacheField>
    <cacheField name="Mois" numFmtId="0" databaseField="0">
      <fieldGroup base="0">
        <rangePr groupBy="months" startDate="2018-05-23T00:00:00" endDate="2018-07-20T00:00:00"/>
        <groupItems count="14">
          <s v="&lt;23/05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0/07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Jean-Eric Pelouas" refreshedDate="43274.389053009261" missingItemsLimit="0" createdVersion="6" refreshedVersion="6" minRefreshableVersion="3" recordCount="9">
  <cacheSource type="worksheet">
    <worksheetSource ref="A4:G13" sheet="Stock saisie"/>
  </cacheSource>
  <cacheFields count="8">
    <cacheField name="Date" numFmtId="14">
      <sharedItems containsSemiMixedTypes="0" containsNonDate="0" containsDate="1" containsString="0" minDate="2018-05-24T00:00:00" maxDate="2018-08-22T00:00:00" count="9">
        <d v="2018-05-24T00:00:00"/>
        <d v="2018-06-01T00:00:00"/>
        <d v="2018-06-02T00:00:00"/>
        <d v="2018-06-05T00:00:00"/>
        <d v="2018-07-15T00:00:00"/>
        <d v="2018-07-19T00:00:00"/>
        <d v="2018-08-20T00:00:00"/>
        <d v="2018-08-21T00:00:00"/>
        <d v="2018-06-22T00:00:00"/>
      </sharedItems>
      <fieldGroup par="7" base="0">
        <rangePr groupBy="days" startDate="2018-05-24T00:00:00" endDate="2018-08-22T00:00:00"/>
        <groupItems count="368">
          <s v="&lt;24/05/2018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2/08/2018"/>
        </groupItems>
      </fieldGroup>
    </cacheField>
    <cacheField name="Chantier" numFmtId="0">
      <sharedItems count="5">
        <s v="2018-001 - Chantier 1"/>
        <s v="2018-002 - Chantier 2"/>
        <s v="2018-003 - Chantier 3"/>
        <s v="2018-004 - Chantier 4"/>
        <s v="2018-005 - Chantier 5"/>
      </sharedItems>
    </cacheField>
    <cacheField name="Produit" numFmtId="0">
      <sharedItems count="8">
        <s v="Artopierre TF"/>
        <s v="Olgrit S1"/>
        <s v="Artopierre TM"/>
        <s v="Chaux Pure Blanc LC NHL 3,5"/>
        <s v="Ciment gris Le Classic 32,5 - 35 KG"/>
        <s v="Noir à la chaux oxyde minéral"/>
        <s v="Terechaux NHL 2"/>
        <s v="Ciment Superblanc 32,5"/>
      </sharedItems>
    </cacheField>
    <cacheField name="Quantité" numFmtId="0">
      <sharedItems containsSemiMixedTypes="0" containsString="0" containsNumber="1" containsInteger="1" minValue="1" maxValue="30"/>
    </cacheField>
    <cacheField name="Prix unitaire" numFmtId="44">
      <sharedItems containsSemiMixedTypes="0" containsString="0" containsNumber="1" minValue="4.99" maxValue="38.93"/>
    </cacheField>
    <cacheField name="Déboursé" numFmtId="44">
      <sharedItems containsSemiMixedTypes="0" containsString="0" containsNumber="1" minValue="10.72" maxValue="389.3"/>
    </cacheField>
    <cacheField name="Montant HT" numFmtId="44">
      <sharedItems containsSemiMixedTypes="0" containsString="0" containsNumber="1" minValue="11.792000000000002" maxValue="428.23000000000008"/>
    </cacheField>
    <cacheField name="Mois" numFmtId="0" databaseField="0">
      <fieldGroup base="0">
        <rangePr groupBy="months" startDate="2018-05-24T00:00:00" endDate="2018-08-22T00:00:00"/>
        <groupItems count="14">
          <s v="&lt;24/05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2/08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r:id="rId1" refreshedBy="Jean-Eric Pelouas" refreshedDate="43274.389053240739" missingItemsLimit="0" createdVersion="6" refreshedVersion="6" minRefreshableVersion="3" recordCount="7">
  <cacheSource type="worksheet">
    <worksheetSource ref="A4:F11" sheet="Fournitures saisie"/>
  </cacheSource>
  <cacheFields count="7">
    <cacheField name="Date" numFmtId="14">
      <sharedItems containsSemiMixedTypes="0" containsNonDate="0" containsDate="1" containsString="0" minDate="2018-05-25T00:00:00" maxDate="2018-07-21T00:00:00" count="7">
        <d v="2018-05-25T00:00:00"/>
        <d v="2018-06-01T00:00:00"/>
        <d v="2018-06-02T00:00:00"/>
        <d v="2018-06-05T00:00:00"/>
        <d v="2018-07-15T00:00:00"/>
        <d v="2018-07-19T00:00:00"/>
        <d v="2018-07-20T00:00:00"/>
      </sharedItems>
      <fieldGroup par="6" base="0">
        <rangePr groupBy="days" startDate="2018-05-25T00:00:00" endDate="2018-07-21T00:00:00"/>
        <groupItems count="368">
          <s v="&lt;25/05/2018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1/07/2018"/>
        </groupItems>
      </fieldGroup>
    </cacheField>
    <cacheField name="Chantier" numFmtId="0">
      <sharedItems count="4">
        <s v="2018-001 - Chantier 1"/>
        <s v="2018-002 - Chantier 2"/>
        <s v="2018-003 - Chantier 3"/>
        <s v="2018-004 - Chantier 4"/>
      </sharedItems>
    </cacheField>
    <cacheField name="Fournisseur" numFmtId="0">
      <sharedItems containsNonDate="0" containsString="0" containsBlank="1" count="1">
        <m/>
      </sharedItems>
    </cacheField>
    <cacheField name="Détails achats" numFmtId="0">
      <sharedItems containsNonDate="0" containsString="0" containsBlank="1" count="1">
        <m/>
      </sharedItems>
    </cacheField>
    <cacheField name="Déboursé" numFmtId="44">
      <sharedItems containsSemiMixedTypes="0" containsString="0" containsNumber="1" minValue="25.36" maxValue="2536.25"/>
    </cacheField>
    <cacheField name="Montant HT" numFmtId="44">
      <sharedItems containsSemiMixedTypes="0" containsString="0" containsNumber="1" minValue="27.896000000000001" maxValue="2789.875"/>
    </cacheField>
    <cacheField name="Mois" numFmtId="0" databaseField="0">
      <fieldGroup base="0">
        <rangePr groupBy="months" startDate="2018-05-25T00:00:00" endDate="2018-07-21T00:00:00"/>
        <groupItems count="14">
          <s v="&lt;25/05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1/07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r:id="rId1" refreshedBy="Jean-Eric Pelouas" refreshedDate="43274.3890537037" missingItemsLimit="0" createdVersion="6" refreshedVersion="6" minRefreshableVersion="3" recordCount="10">
  <cacheSource type="worksheet">
    <worksheetSource ref="A4:T14" sheet="Personnel saisie"/>
  </cacheSource>
  <cacheFields count="21">
    <cacheField name="Date" numFmtId="14">
      <sharedItems containsSemiMixedTypes="0" containsNonDate="0" containsDate="1" containsString="0" minDate="2018-06-01T00:00:00" maxDate="2018-09-01T00:00:00" count="9">
        <d v="2018-06-01T00:00:00"/>
        <d v="2018-06-02T00:00:00"/>
        <d v="2018-06-05T00:00:00"/>
        <d v="2018-07-15T00:00:00"/>
        <d v="2018-07-19T00:00:00"/>
        <d v="2018-07-20T00:00:00"/>
        <d v="2018-07-21T00:00:00"/>
        <d v="2018-07-22T00:00:00"/>
        <d v="2018-08-31T00:00:00"/>
      </sharedItems>
      <fieldGroup par="20" base="0">
        <rangePr groupBy="days" startDate="2018-06-01T00:00:00" endDate="2018-09-01T00:00:00"/>
        <groupItems count="368">
          <s v="&lt;01/06/2018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1/09/2018"/>
        </groupItems>
      </fieldGroup>
    </cacheField>
    <cacheField name="Personnel2" numFmtId="0">
      <sharedItems/>
    </cacheField>
    <cacheField name="Chantier" numFmtId="0">
      <sharedItems count="6">
        <s v="2018-001 - Chantier 1"/>
        <s v="2018-002 - Chantier 2"/>
        <s v="2018-003 - Chantier 3"/>
        <s v="2018-004 - Chantier 4"/>
        <s v="2018-005 - Chantier 5"/>
        <s v="2018-006 - Chantier 6"/>
      </sharedItems>
    </cacheField>
    <cacheField name="HN" numFmtId="0">
      <sharedItems containsSemiMixedTypes="0" containsString="0" containsNumber="1" containsInteger="1" minValue="1" maxValue="8"/>
    </cacheField>
    <cacheField name="H 25%" numFmtId="0">
      <sharedItems containsString="0" containsBlank="1" containsNumber="1" containsInteger="1" minValue="1" maxValue="4"/>
    </cacheField>
    <cacheField name="H 50%" numFmtId="0">
      <sharedItems containsNonDate="0" containsString="0" containsBlank="1"/>
    </cacheField>
    <cacheField name="H 100%" numFmtId="0">
      <sharedItems containsNonDate="0" containsString="0" containsBlank="1"/>
    </cacheField>
    <cacheField name="H Charg." numFmtId="0">
      <sharedItems containsNonDate="0" containsString="0" containsBlank="1"/>
    </cacheField>
    <cacheField name="Panier" numFmtId="0">
      <sharedItems containsString="0" containsBlank="1" containsNumber="1" containsInteger="1" minValue="1" maxValue="1"/>
    </cacheField>
    <cacheField name="Zone_x000a_1A" numFmtId="0">
      <sharedItems containsString="0" containsBlank="1" containsNumber="1" containsInteger="1" minValue="1" maxValue="1"/>
    </cacheField>
    <cacheField name="Zone_x000a_1B" numFmtId="0">
      <sharedItems containsNonDate="0" containsString="0" containsBlank="1"/>
    </cacheField>
    <cacheField name="Zone_x000a_2" numFmtId="0">
      <sharedItems containsString="0" containsBlank="1" containsNumber="1" containsInteger="1" minValue="1" maxValue="1"/>
    </cacheField>
    <cacheField name="Zone_x000a_3" numFmtId="0">
      <sharedItems containsNonDate="0" containsString="0" containsBlank="1"/>
    </cacheField>
    <cacheField name="Zone_x000a_4" numFmtId="0">
      <sharedItems containsNonDate="0" containsString="0" containsBlank="1"/>
    </cacheField>
    <cacheField name="Zone_x000a_5" numFmtId="0">
      <sharedItems containsNonDate="0" containsString="0" containsBlank="1"/>
    </cacheField>
    <cacheField name="Prime_x000a_transport" numFmtId="0">
      <sharedItems containsNonDate="0" containsString="0" containsBlank="1"/>
    </cacheField>
    <cacheField name="Prime_x000a_GD" numFmtId="0">
      <sharedItems containsString="0" containsBlank="1" containsNumber="1" containsInteger="1" minValue="1" maxValue="1"/>
    </cacheField>
    <cacheField name="Heure_x000a_route" numFmtId="0">
      <sharedItems containsString="0" containsBlank="1" containsNumber="1" containsInteger="1" minValue="3" maxValue="5"/>
    </cacheField>
    <cacheField name="Déboursé" numFmtId="44">
      <sharedItems containsSemiMixedTypes="0" containsString="0" containsNumber="1" minValue="39" maxValue="546"/>
    </cacheField>
    <cacheField name="Montant" numFmtId="44">
      <sharedItems containsSemiMixedTypes="0" containsString="0" containsNumber="1" minValue="50.7" maxValue="709.80000000000007"/>
    </cacheField>
    <cacheField name="Mois" numFmtId="0" databaseField="0">
      <fieldGroup base="0">
        <rangePr groupBy="months" startDate="2018-06-01T00:00:00" endDate="2018-09-01T00:00:00"/>
        <groupItems count="14">
          <s v="&lt;01/06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9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7.xml><?xml version="1.0" encoding="utf-8"?>
<pivotCacheDefinition xmlns="http://schemas.openxmlformats.org/spreadsheetml/2006/main" xmlns:r="http://schemas.openxmlformats.org/officeDocument/2006/relationships" r:id="rId1" refreshedBy="Jean-Eric Pelouas" refreshedDate="43274.38905416667" missingItemsLimit="0" createdVersion="6" refreshedVersion="6" minRefreshableVersion="3" recordCount="6">
  <cacheSource type="worksheet">
    <worksheetSource ref="A4:F10" sheet="Soustraitants saisie"/>
  </cacheSource>
  <cacheFields count="7">
    <cacheField name="Date" numFmtId="14">
      <sharedItems containsSemiMixedTypes="0" containsNonDate="0" containsDate="1" containsString="0" minDate="2018-06-01T00:00:00" maxDate="2018-07-20T00:00:00" count="5">
        <d v="2018-06-01T00:00:00"/>
        <d v="2018-06-02T00:00:00"/>
        <d v="2018-06-05T00:00:00"/>
        <d v="2018-07-15T00:00:00"/>
        <d v="2018-07-19T00:00:00"/>
      </sharedItems>
      <fieldGroup par="6" base="0">
        <rangePr groupBy="days" startDate="2018-06-01T00:00:00" endDate="2018-07-20T00:00:00"/>
        <groupItems count="368">
          <s v="&lt;01/06/2018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0/07/2018"/>
        </groupItems>
      </fieldGroup>
    </cacheField>
    <cacheField name="Chantier" numFmtId="0">
      <sharedItems count="5">
        <s v="2018-001 - Chantier 1"/>
        <s v="2018-003 - Chantier 3"/>
        <s v="2018-006 - Chantier 6"/>
        <s v="2018-004 - Chantier 4"/>
        <s v="2018-002 - Chantier 2"/>
      </sharedItems>
    </cacheField>
    <cacheField name="Fournisseur" numFmtId="0">
      <sharedItems containsNonDate="0" containsString="0" containsBlank="1" count="1">
        <m/>
      </sharedItems>
    </cacheField>
    <cacheField name="Détail prestations" numFmtId="0">
      <sharedItems containsNonDate="0" containsString="0" containsBlank="1" count="1">
        <m/>
      </sharedItems>
    </cacheField>
    <cacheField name="Déboursé" numFmtId="44">
      <sharedItems containsSemiMixedTypes="0" containsString="0" containsNumber="1" minValue="150" maxValue="15698.25"/>
    </cacheField>
    <cacheField name="Montant HT" numFmtId="44">
      <sharedItems containsSemiMixedTypes="0" containsString="0" containsNumber="1" minValue="165" maxValue="17268.075000000001"/>
    </cacheField>
    <cacheField name="Mois" numFmtId="0" databaseField="0">
      <fieldGroup base="0">
        <rangePr groupBy="months" startDate="2018-06-01T00:00:00" endDate="2018-07-20T00:00:00"/>
        <groupItems count="14">
          <s v="&lt;01/06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0/07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8.xml><?xml version="1.0" encoding="utf-8"?>
<pivotCacheDefinition xmlns="http://schemas.openxmlformats.org/spreadsheetml/2006/main" xmlns:r="http://schemas.openxmlformats.org/officeDocument/2006/relationships" r:id="rId1" refreshedBy="Jean-Eric Pelouas" refreshedDate="43274.389166550929" missingItemsLimit="0" createdVersion="6" refreshedVersion="6" minRefreshableVersion="3" recordCount="9">
  <cacheSource type="worksheet">
    <worksheetSource name="Factures"/>
  </cacheSource>
  <cacheFields count="5">
    <cacheField name="Date" numFmtId="14">
      <sharedItems containsSemiMixedTypes="0" containsNonDate="0" containsDate="1" containsString="0" minDate="2018-05-25T00:00:00" maxDate="2018-10-01T00:00:00" count="5">
        <d v="2018-05-25T00:00:00"/>
        <d v="2018-06-30T00:00:00"/>
        <d v="2018-07-31T00:00:00"/>
        <d v="2018-08-31T00:00:00"/>
        <d v="2018-09-30T00:00:00"/>
      </sharedItems>
      <fieldGroup par="4" base="0">
        <rangePr groupBy="days" startDate="2018-05-25T00:00:00" endDate="2018-10-01T00:00:00"/>
        <groupItems count="368">
          <s v="&lt;25/05/2018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1/10/2018"/>
        </groupItems>
      </fieldGroup>
    </cacheField>
    <cacheField name="Chantier" numFmtId="0">
      <sharedItems count="5">
        <s v="2018-001 - Chantier 1"/>
        <s v="2018-002 - Chantier 2"/>
        <s v="2018-003 - Chantier 3"/>
        <s v="2018-004 - Chantier 4"/>
        <s v="2018-005 - Chantier 5"/>
      </sharedItems>
    </cacheField>
    <cacheField name="Situation/DGD" numFmtId="0">
      <sharedItems count="4">
        <s v="Situation 1"/>
        <s v="Situation 2"/>
        <s v="Situation 3"/>
        <s v="DGD"/>
      </sharedItems>
    </cacheField>
    <cacheField name="Montant HT" numFmtId="44">
      <sharedItems containsSemiMixedTypes="0" containsString="0" containsNumber="1" minValue="269.85000000000002" maxValue="18569.68"/>
    </cacheField>
    <cacheField name="Mois" numFmtId="0" databaseField="0">
      <fieldGroup base="0">
        <rangePr groupBy="months" startDate="2018-05-25T00:00:00" endDate="2018-10-01T00:00:00"/>
        <groupItems count="14">
          <s v="&lt;25/05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10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0">
  <r>
    <x v="0"/>
    <x v="0"/>
    <x v="0"/>
    <x v="0"/>
    <n v="7"/>
  </r>
  <r>
    <x v="0"/>
    <x v="0"/>
    <x v="1"/>
    <x v="1"/>
    <n v="-5"/>
  </r>
  <r>
    <x v="0"/>
    <x v="0"/>
    <x v="2"/>
    <x v="1"/>
    <n v="-1"/>
  </r>
  <r>
    <x v="0"/>
    <x v="0"/>
    <x v="3"/>
    <x v="1"/>
    <n v="-3"/>
  </r>
  <r>
    <x v="0"/>
    <x v="0"/>
    <x v="4"/>
    <x v="1"/>
    <n v="-6"/>
  </r>
  <r>
    <x v="0"/>
    <x v="0"/>
    <x v="5"/>
    <x v="1"/>
    <n v="-2"/>
  </r>
  <r>
    <x v="0"/>
    <x v="0"/>
    <x v="6"/>
    <x v="1"/>
    <n v="-4"/>
  </r>
  <r>
    <x v="1"/>
    <x v="0"/>
    <x v="3"/>
    <x v="1"/>
    <n v="-1502.556"/>
  </r>
  <r>
    <x v="2"/>
    <x v="0"/>
    <x v="6"/>
    <x v="1"/>
    <n v="-85.646000000000001"/>
  </r>
  <r>
    <x v="3"/>
    <x v="0"/>
    <x v="0"/>
    <x v="0"/>
    <n v="15635.55"/>
  </r>
  <r>
    <x v="3"/>
    <x v="0"/>
    <x v="1"/>
    <x v="1"/>
    <n v="-2789.875"/>
  </r>
  <r>
    <x v="4"/>
    <x v="1"/>
    <x v="1"/>
    <x v="1"/>
    <n v="-401.786"/>
  </r>
  <r>
    <x v="4"/>
    <x v="1"/>
    <x v="2"/>
    <x v="1"/>
    <n v="-3958.46"/>
  </r>
  <r>
    <x v="4"/>
    <x v="0"/>
    <x v="2"/>
    <x v="1"/>
    <n v="-621.5"/>
  </r>
  <r>
    <x v="4"/>
    <x v="2"/>
    <x v="3"/>
    <x v="1"/>
    <n v="-401.786"/>
  </r>
  <r>
    <x v="4"/>
    <x v="1"/>
    <x v="3"/>
    <x v="1"/>
    <n v="-2789.875"/>
  </r>
  <r>
    <x v="4"/>
    <x v="0"/>
    <x v="4"/>
    <x v="1"/>
    <n v="-659.1"/>
  </r>
  <r>
    <x v="4"/>
    <x v="0"/>
    <x v="4"/>
    <x v="1"/>
    <n v="-484.9117"/>
  </r>
  <r>
    <x v="4"/>
    <x v="2"/>
    <x v="5"/>
    <x v="1"/>
    <n v="-768.55899999999997"/>
  </r>
  <r>
    <x v="4"/>
    <x v="0"/>
    <x v="5"/>
    <x v="1"/>
    <n v="-17268.075000000001"/>
  </r>
  <r>
    <x v="4"/>
    <x v="1"/>
    <x v="6"/>
    <x v="1"/>
    <n v="-82.334999999999994"/>
  </r>
  <r>
    <x v="5"/>
    <x v="1"/>
    <x v="1"/>
    <x v="1"/>
    <n v="-1502.259"/>
  </r>
  <r>
    <x v="5"/>
    <x v="2"/>
    <x v="2"/>
    <x v="1"/>
    <n v="-535.64499999999998"/>
  </r>
  <r>
    <x v="5"/>
    <x v="1"/>
    <x v="3"/>
    <x v="1"/>
    <n v="-1502.259"/>
  </r>
  <r>
    <x v="5"/>
    <x v="1"/>
    <x v="4"/>
    <x v="1"/>
    <n v="-548.2867"/>
  </r>
  <r>
    <x v="5"/>
    <x v="3"/>
    <x v="5"/>
    <x v="1"/>
    <n v="-165"/>
  </r>
  <r>
    <x v="5"/>
    <x v="1"/>
    <x v="6"/>
    <x v="1"/>
    <n v="-428.23"/>
  </r>
  <r>
    <x v="6"/>
    <x v="2"/>
    <x v="1"/>
    <x v="1"/>
    <n v="-765.57799999999997"/>
  </r>
  <r>
    <x v="6"/>
    <x v="1"/>
    <x v="2"/>
    <x v="1"/>
    <n v="-2826.23"/>
  </r>
  <r>
    <x v="6"/>
    <x v="4"/>
    <x v="3"/>
    <x v="1"/>
    <n v="-765.57799999999997"/>
  </r>
  <r>
    <x v="6"/>
    <x v="2"/>
    <x v="4"/>
    <x v="1"/>
    <n v="-709.8"/>
  </r>
  <r>
    <x v="6"/>
    <x v="5"/>
    <x v="5"/>
    <x v="1"/>
    <n v="-6485.93"/>
  </r>
  <r>
    <x v="6"/>
    <x v="2"/>
    <x v="6"/>
    <x v="1"/>
    <n v="-279.39999999999998"/>
  </r>
  <r>
    <x v="7"/>
    <x v="4"/>
    <x v="6"/>
    <x v="1"/>
    <n v="-347.49"/>
  </r>
  <r>
    <x v="8"/>
    <x v="1"/>
    <x v="0"/>
    <x v="0"/>
    <n v="659.85"/>
  </r>
  <r>
    <x v="8"/>
    <x v="5"/>
    <x v="0"/>
    <x v="0"/>
    <n v="4469.58"/>
  </r>
  <r>
    <x v="8"/>
    <x v="1"/>
    <x v="0"/>
    <x v="0"/>
    <n v="2589.6799999999998"/>
  </r>
  <r>
    <x v="8"/>
    <x v="2"/>
    <x v="0"/>
    <x v="0"/>
    <n v="18569.68"/>
  </r>
  <r>
    <x v="9"/>
    <x v="2"/>
    <x v="1"/>
    <x v="1"/>
    <n v="-1502.556"/>
  </r>
  <r>
    <x v="9"/>
    <x v="5"/>
    <x v="2"/>
    <x v="1"/>
    <n v="-985.93"/>
  </r>
  <r>
    <x v="9"/>
    <x v="5"/>
    <x v="4"/>
    <x v="1"/>
    <n v="-659.1"/>
  </r>
  <r>
    <x v="9"/>
    <x v="3"/>
    <x v="5"/>
    <x v="1"/>
    <n v="-4696.45"/>
  </r>
  <r>
    <x v="9"/>
    <x v="5"/>
    <x v="6"/>
    <x v="1"/>
    <n v="-80.52"/>
  </r>
  <r>
    <x v="10"/>
    <x v="5"/>
    <x v="1"/>
    <x v="1"/>
    <n v="-296.83499999999998"/>
  </r>
  <r>
    <x v="10"/>
    <x v="5"/>
    <x v="2"/>
    <x v="1"/>
    <n v="-825"/>
  </r>
  <r>
    <x v="10"/>
    <x v="0"/>
    <x v="3"/>
    <x v="1"/>
    <n v="-296.83499999999998"/>
  </r>
  <r>
    <x v="10"/>
    <x v="1"/>
    <x v="4"/>
    <x v="1"/>
    <n v="-675.0367"/>
  </r>
  <r>
    <x v="10"/>
    <x v="1"/>
    <x v="5"/>
    <x v="1"/>
    <n v="-1719.5640000000001"/>
  </r>
  <r>
    <x v="10"/>
    <x v="1"/>
    <x v="6"/>
    <x v="1"/>
    <n v="-33.33"/>
  </r>
  <r>
    <x v="11"/>
    <x v="5"/>
    <x v="1"/>
    <x v="1"/>
    <n v="-27.896000000000001"/>
  </r>
  <r>
    <x v="11"/>
    <x v="4"/>
    <x v="4"/>
    <x v="1"/>
    <n v="-50.7"/>
  </r>
  <r>
    <x v="12"/>
    <x v="3"/>
    <x v="4"/>
    <x v="1"/>
    <n v="-101.4"/>
  </r>
  <r>
    <x v="13"/>
    <x v="3"/>
    <x v="4"/>
    <x v="1"/>
    <n v="-419.01859999999999"/>
  </r>
  <r>
    <x v="14"/>
    <x v="5"/>
    <x v="0"/>
    <x v="0"/>
    <n v="1365.96"/>
  </r>
  <r>
    <x v="14"/>
    <x v="2"/>
    <x v="0"/>
    <x v="0"/>
    <n v="2695.98"/>
  </r>
  <r>
    <x v="15"/>
    <x v="4"/>
    <x v="6"/>
    <x v="1"/>
    <n v="-11.792"/>
  </r>
  <r>
    <x v="16"/>
    <x v="5"/>
    <x v="6"/>
    <x v="1"/>
    <n v="-111.76"/>
  </r>
  <r>
    <x v="17"/>
    <x v="1"/>
    <x v="0"/>
    <x v="0"/>
    <n v="12569.58"/>
  </r>
  <r>
    <x v="17"/>
    <x v="1"/>
    <x v="4"/>
    <x v="1"/>
    <n v="-405.6"/>
  </r>
  <r>
    <x v="18"/>
    <x v="4"/>
    <x v="0"/>
    <x v="0"/>
    <n v="269.8500000000000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6">
  <r>
    <x v="0"/>
    <x v="0"/>
    <x v="0"/>
    <n v="565"/>
    <n v="621.5"/>
  </r>
  <r>
    <x v="0"/>
    <x v="1"/>
    <x v="0"/>
    <n v="3598.6"/>
    <n v="3958.46"/>
  </r>
  <r>
    <x v="1"/>
    <x v="2"/>
    <x v="0"/>
    <n v="486.95"/>
    <n v="535.64499999999998"/>
  </r>
  <r>
    <x v="2"/>
    <x v="1"/>
    <x v="0"/>
    <n v="2569.3000000000002"/>
    <n v="2826.2300000000005"/>
  </r>
  <r>
    <x v="3"/>
    <x v="3"/>
    <x v="0"/>
    <n v="896.3"/>
    <n v="985.93000000000006"/>
  </r>
  <r>
    <x v="4"/>
    <x v="3"/>
    <x v="0"/>
    <n v="750"/>
    <n v="825.00000000000011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6">
  <r>
    <x v="0"/>
    <x v="0"/>
    <x v="0"/>
    <x v="0"/>
    <n v="1365.96"/>
    <n v="1502.5560000000003"/>
  </r>
  <r>
    <x v="1"/>
    <x v="1"/>
    <x v="0"/>
    <x v="0"/>
    <n v="2536.25"/>
    <n v="2789.875"/>
  </r>
  <r>
    <x v="1"/>
    <x v="2"/>
    <x v="0"/>
    <x v="0"/>
    <n v="365.26"/>
    <n v="401.786"/>
  </r>
  <r>
    <x v="2"/>
    <x v="1"/>
    <x v="0"/>
    <x v="0"/>
    <n v="1365.69"/>
    <n v="1502.2590000000002"/>
  </r>
  <r>
    <x v="3"/>
    <x v="3"/>
    <x v="0"/>
    <x v="0"/>
    <n v="695.98"/>
    <n v="765.57800000000009"/>
  </r>
  <r>
    <x v="4"/>
    <x v="0"/>
    <x v="0"/>
    <x v="0"/>
    <n v="269.85000000000002"/>
    <n v="296.83500000000004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9">
  <r>
    <x v="0"/>
    <x v="0"/>
    <x v="0"/>
    <n v="2"/>
    <n v="38.93"/>
    <n v="77.86"/>
    <n v="85.646000000000001"/>
  </r>
  <r>
    <x v="1"/>
    <x v="1"/>
    <x v="1"/>
    <n v="15"/>
    <n v="4.99"/>
    <n v="74.850000000000009"/>
    <n v="82.335000000000022"/>
  </r>
  <r>
    <x v="2"/>
    <x v="1"/>
    <x v="2"/>
    <n v="10"/>
    <n v="38.93"/>
    <n v="389.3"/>
    <n v="428.23000000000008"/>
  </r>
  <r>
    <x v="3"/>
    <x v="2"/>
    <x v="3"/>
    <n v="25"/>
    <n v="10.16"/>
    <n v="254"/>
    <n v="279.40000000000003"/>
  </r>
  <r>
    <x v="4"/>
    <x v="3"/>
    <x v="4"/>
    <n v="12"/>
    <n v="6.1"/>
    <n v="73.199999999999989"/>
    <n v="80.52"/>
  </r>
  <r>
    <x v="5"/>
    <x v="1"/>
    <x v="5"/>
    <n v="2"/>
    <n v="15.15"/>
    <n v="30.3"/>
    <n v="33.330000000000005"/>
  </r>
  <r>
    <x v="6"/>
    <x v="4"/>
    <x v="6"/>
    <n v="1"/>
    <n v="10.72"/>
    <n v="10.72"/>
    <n v="11.792000000000002"/>
  </r>
  <r>
    <x v="7"/>
    <x v="3"/>
    <x v="3"/>
    <n v="10"/>
    <n v="10.16"/>
    <n v="101.6"/>
    <n v="111.76"/>
  </r>
  <r>
    <x v="8"/>
    <x v="4"/>
    <x v="7"/>
    <n v="30"/>
    <n v="10.53"/>
    <n v="315.89999999999998"/>
    <n v="347.49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count="7">
  <r>
    <x v="0"/>
    <x v="0"/>
    <x v="0"/>
    <x v="0"/>
    <n v="2536.25"/>
    <n v="2789.875"/>
  </r>
  <r>
    <x v="1"/>
    <x v="1"/>
    <x v="0"/>
    <x v="0"/>
    <n v="365.26"/>
    <n v="401.786"/>
  </r>
  <r>
    <x v="2"/>
    <x v="1"/>
    <x v="0"/>
    <x v="0"/>
    <n v="1365.69"/>
    <n v="1502.2590000000002"/>
  </r>
  <r>
    <x v="3"/>
    <x v="2"/>
    <x v="0"/>
    <x v="0"/>
    <n v="695.98"/>
    <n v="765.57800000000009"/>
  </r>
  <r>
    <x v="4"/>
    <x v="2"/>
    <x v="0"/>
    <x v="0"/>
    <n v="1365.96"/>
    <n v="1502.5560000000003"/>
  </r>
  <r>
    <x v="5"/>
    <x v="3"/>
    <x v="0"/>
    <x v="0"/>
    <n v="269.85000000000002"/>
    <n v="296.83500000000004"/>
  </r>
  <r>
    <x v="6"/>
    <x v="3"/>
    <x v="0"/>
    <x v="0"/>
    <n v="25.36"/>
    <n v="27.896000000000001"/>
  </r>
</pivotCacheRecords>
</file>

<file path=xl/pivotCache/pivotCacheRecords6.xml><?xml version="1.0" encoding="utf-8"?>
<pivotCacheRecords xmlns="http://schemas.openxmlformats.org/spreadsheetml/2006/main" xmlns:r="http://schemas.openxmlformats.org/officeDocument/2006/relationships" count="10">
  <r>
    <x v="0"/>
    <s v="BLANC Pur"/>
    <x v="0"/>
    <n v="8"/>
    <n v="1"/>
    <m/>
    <m/>
    <m/>
    <n v="1"/>
    <m/>
    <m/>
    <n v="1"/>
    <m/>
    <m/>
    <m/>
    <m/>
    <m/>
    <m/>
    <n v="373.00900000000001"/>
    <n v="484.91170000000005"/>
  </r>
  <r>
    <x v="0"/>
    <s v="NOIR Nuit"/>
    <x v="0"/>
    <n v="6"/>
    <m/>
    <m/>
    <m/>
    <m/>
    <m/>
    <m/>
    <m/>
    <m/>
    <m/>
    <m/>
    <m/>
    <m/>
    <n v="1"/>
    <n v="5"/>
    <n v="507"/>
    <n v="659.1"/>
  </r>
  <r>
    <x v="1"/>
    <s v="BLANC Pur"/>
    <x v="1"/>
    <n v="8"/>
    <n v="2"/>
    <m/>
    <m/>
    <m/>
    <n v="1"/>
    <m/>
    <m/>
    <n v="1"/>
    <m/>
    <m/>
    <m/>
    <m/>
    <m/>
    <m/>
    <n v="421.75900000000001"/>
    <n v="548.2867"/>
  </r>
  <r>
    <x v="2"/>
    <s v="NOIR Nuit"/>
    <x v="2"/>
    <n v="7"/>
    <m/>
    <m/>
    <m/>
    <m/>
    <m/>
    <m/>
    <m/>
    <m/>
    <m/>
    <m/>
    <m/>
    <m/>
    <n v="1"/>
    <n v="5"/>
    <n v="546"/>
    <n v="709.80000000000007"/>
  </r>
  <r>
    <x v="3"/>
    <s v="BLANC Pur"/>
    <x v="3"/>
    <n v="8"/>
    <m/>
    <m/>
    <m/>
    <m/>
    <m/>
    <m/>
    <m/>
    <m/>
    <m/>
    <m/>
    <m/>
    <m/>
    <n v="1"/>
    <n v="3"/>
    <n v="507"/>
    <n v="659.1"/>
  </r>
  <r>
    <x v="4"/>
    <s v="VIOLET Pourpre"/>
    <x v="1"/>
    <n v="8"/>
    <n v="4"/>
    <m/>
    <m/>
    <m/>
    <n v="1"/>
    <m/>
    <m/>
    <n v="1"/>
    <m/>
    <m/>
    <m/>
    <m/>
    <m/>
    <m/>
    <n v="519.25900000000001"/>
    <n v="675.0367"/>
  </r>
  <r>
    <x v="5"/>
    <s v="NOIR Nuit"/>
    <x v="4"/>
    <n v="1"/>
    <m/>
    <m/>
    <m/>
    <m/>
    <m/>
    <m/>
    <m/>
    <m/>
    <m/>
    <m/>
    <m/>
    <m/>
    <m/>
    <m/>
    <n v="39"/>
    <n v="50.7"/>
  </r>
  <r>
    <x v="6"/>
    <s v="NOIR Nuit"/>
    <x v="5"/>
    <n v="2"/>
    <m/>
    <m/>
    <m/>
    <m/>
    <m/>
    <m/>
    <m/>
    <m/>
    <m/>
    <m/>
    <m/>
    <m/>
    <m/>
    <m/>
    <n v="78"/>
    <n v="101.4"/>
  </r>
  <r>
    <x v="7"/>
    <s v="BLANC Pur"/>
    <x v="5"/>
    <n v="8"/>
    <m/>
    <m/>
    <m/>
    <m/>
    <n v="1"/>
    <n v="1"/>
    <m/>
    <m/>
    <m/>
    <m/>
    <m/>
    <m/>
    <m/>
    <m/>
    <n v="322.322"/>
    <n v="419.01859999999999"/>
  </r>
  <r>
    <x v="8"/>
    <s v="BLEU Ciel"/>
    <x v="1"/>
    <n v="8"/>
    <m/>
    <m/>
    <m/>
    <m/>
    <m/>
    <m/>
    <m/>
    <m/>
    <m/>
    <m/>
    <m/>
    <m/>
    <m/>
    <m/>
    <n v="312"/>
    <n v="405.6"/>
  </r>
</pivotCacheRecords>
</file>

<file path=xl/pivotCache/pivotCacheRecords7.xml><?xml version="1.0" encoding="utf-8"?>
<pivotCacheRecords xmlns="http://schemas.openxmlformats.org/spreadsheetml/2006/main" xmlns:r="http://schemas.openxmlformats.org/officeDocument/2006/relationships" count="6">
  <r>
    <x v="0"/>
    <x v="0"/>
    <x v="0"/>
    <x v="0"/>
    <n v="15698.25"/>
    <n v="17268.075000000001"/>
  </r>
  <r>
    <x v="0"/>
    <x v="1"/>
    <x v="0"/>
    <x v="0"/>
    <n v="698.69"/>
    <n v="768.55900000000008"/>
  </r>
  <r>
    <x v="1"/>
    <x v="2"/>
    <x v="0"/>
    <x v="0"/>
    <n v="150"/>
    <n v="165"/>
  </r>
  <r>
    <x v="2"/>
    <x v="3"/>
    <x v="0"/>
    <x v="0"/>
    <n v="5896.3"/>
    <n v="6485.93"/>
  </r>
  <r>
    <x v="3"/>
    <x v="2"/>
    <x v="0"/>
    <x v="0"/>
    <n v="4269.5"/>
    <n v="4696.4500000000007"/>
  </r>
  <r>
    <x v="4"/>
    <x v="4"/>
    <x v="0"/>
    <x v="0"/>
    <n v="1563.24"/>
    <n v="1719.5640000000001"/>
  </r>
</pivotCacheRecords>
</file>

<file path=xl/pivotCache/pivotCacheRecords8.xml><?xml version="1.0" encoding="utf-8"?>
<pivotCacheRecords xmlns="http://schemas.openxmlformats.org/spreadsheetml/2006/main" xmlns:r="http://schemas.openxmlformats.org/officeDocument/2006/relationships" count="9">
  <r>
    <x v="0"/>
    <x v="0"/>
    <x v="0"/>
    <n v="15635.55"/>
  </r>
  <r>
    <x v="1"/>
    <x v="1"/>
    <x v="1"/>
    <n v="2589.6799999999998"/>
  </r>
  <r>
    <x v="1"/>
    <x v="2"/>
    <x v="0"/>
    <n v="18569.68"/>
  </r>
  <r>
    <x v="1"/>
    <x v="1"/>
    <x v="2"/>
    <n v="659.85"/>
  </r>
  <r>
    <x v="1"/>
    <x v="3"/>
    <x v="0"/>
    <n v="4469.58"/>
  </r>
  <r>
    <x v="2"/>
    <x v="2"/>
    <x v="1"/>
    <n v="2695.98"/>
  </r>
  <r>
    <x v="2"/>
    <x v="3"/>
    <x v="0"/>
    <n v="1365.96"/>
  </r>
  <r>
    <x v="3"/>
    <x v="1"/>
    <x v="0"/>
    <n v="12569.58"/>
  </r>
  <r>
    <x v="4"/>
    <x v="4"/>
    <x v="3"/>
    <n v="269.8500000000000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8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Synthèse" cacheId="165" applyNumberFormats="0" applyBorderFormats="0" applyFontFormats="0" applyPatternFormats="0" applyAlignmentFormats="0" applyWidthHeightFormats="1" dataCaption="Valeurs" updatedVersion="6" minRefreshableVersion="3" itemPrintTitles="1" createdVersion="6" indent="0" outline="1" outlineData="1" multipleFieldFilters="0" colHeaderCaption="Année" fieldListSortAscending="1">
  <location ref="A4:P63" firstHeaderRow="1" firstDataRow="3" firstDataCol="1"/>
  <pivotFields count="7">
    <pivotField axis="axisCol" multipleItemSelectionAllowed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ubtotalTop="0" showAll="0" sortType="ascending">
      <items count="7">
        <item x="0"/>
        <item x="1"/>
        <item x="2"/>
        <item x="5"/>
        <item x="4"/>
        <item x="3"/>
        <item t="default"/>
      </items>
    </pivotField>
    <pivotField axis="axisRow" showAll="0">
      <items count="8">
        <item x="0"/>
        <item x="4"/>
        <item x="1"/>
        <item x="6"/>
        <item x="3"/>
        <item x="5"/>
        <item x="2"/>
        <item t="default"/>
      </items>
    </pivotField>
    <pivotField axis="axisRow" showAll="0">
      <items count="3">
        <item x="0"/>
        <item x="1"/>
        <item t="default"/>
      </items>
    </pivotField>
    <pivotField dataField="1" showAll="0"/>
    <pivotField>
      <items count="7">
        <item sd="0" x="0"/>
        <item sd="0" x="1"/>
        <item sd="0" x="2"/>
        <item sd="0" x="3"/>
        <item sd="0" x="4"/>
        <item sd="0" x="5"/>
        <item t="default"/>
      </items>
    </pivotField>
    <pivotField axis="axisCol">
      <items count="5">
        <item h="1" sd="0" x="0"/>
        <item sd="0" x="1"/>
        <item x="2"/>
        <item h="1" sd="0" x="3"/>
        <item t="default"/>
      </items>
    </pivotField>
  </pivotFields>
  <rowFields count="3">
    <field x="1"/>
    <field x="3"/>
    <field x="2"/>
  </rowFields>
  <rowItems count="57">
    <i>
      <x/>
    </i>
    <i r="1">
      <x/>
    </i>
    <i r="2">
      <x/>
    </i>
    <i r="1">
      <x v="1"/>
    </i>
    <i r="2">
      <x v="1"/>
    </i>
    <i r="2">
      <x v="2"/>
    </i>
    <i r="2">
      <x v="3"/>
    </i>
    <i r="2">
      <x v="4"/>
    </i>
    <i r="2">
      <x v="5"/>
    </i>
    <i r="2">
      <x v="6"/>
    </i>
    <i t="default">
      <x/>
    </i>
    <i>
      <x v="1"/>
    </i>
    <i r="1">
      <x/>
    </i>
    <i r="2">
      <x/>
    </i>
    <i r="1">
      <x v="1"/>
    </i>
    <i r="2">
      <x v="1"/>
    </i>
    <i r="2">
      <x v="2"/>
    </i>
    <i r="2">
      <x v="3"/>
    </i>
    <i r="2">
      <x v="4"/>
    </i>
    <i r="2">
      <x v="5"/>
    </i>
    <i r="2">
      <x v="6"/>
    </i>
    <i t="default">
      <x v="1"/>
    </i>
    <i>
      <x v="2"/>
    </i>
    <i r="1">
      <x/>
    </i>
    <i r="2">
      <x/>
    </i>
    <i r="1">
      <x v="1"/>
    </i>
    <i r="2">
      <x v="1"/>
    </i>
    <i r="2">
      <x v="2"/>
    </i>
    <i r="2">
      <x v="3"/>
    </i>
    <i r="2">
      <x v="4"/>
    </i>
    <i r="2">
      <x v="5"/>
    </i>
    <i r="2">
      <x v="6"/>
    </i>
    <i t="default">
      <x v="2"/>
    </i>
    <i>
      <x v="3"/>
    </i>
    <i r="1">
      <x/>
    </i>
    <i r="2">
      <x/>
    </i>
    <i r="1">
      <x v="1"/>
    </i>
    <i r="2">
      <x v="1"/>
    </i>
    <i r="2">
      <x v="2"/>
    </i>
    <i r="2">
      <x v="3"/>
    </i>
    <i r="2">
      <x v="5"/>
    </i>
    <i r="2">
      <x v="6"/>
    </i>
    <i t="default">
      <x v="3"/>
    </i>
    <i>
      <x v="4"/>
    </i>
    <i r="1">
      <x/>
    </i>
    <i r="2">
      <x/>
    </i>
    <i r="1">
      <x v="1"/>
    </i>
    <i r="2">
      <x v="1"/>
    </i>
    <i r="2">
      <x v="3"/>
    </i>
    <i r="2">
      <x v="4"/>
    </i>
    <i t="default">
      <x v="4"/>
    </i>
    <i>
      <x v="5"/>
    </i>
    <i r="1">
      <x v="1"/>
    </i>
    <i r="2">
      <x v="1"/>
    </i>
    <i r="2">
      <x v="5"/>
    </i>
    <i t="default">
      <x v="5"/>
    </i>
    <i t="grand">
      <x/>
    </i>
  </rowItems>
  <colFields count="2">
    <field x="6"/>
    <field x="0"/>
  </colFields>
  <colItems count="15">
    <i>
      <x v="1"/>
    </i>
    <i>
      <x v="2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default">
      <x v="2"/>
    </i>
    <i t="grand">
      <x/>
    </i>
  </colItems>
  <dataFields count="1">
    <dataField name="Tableau de synthèse" fld="4" baseField="3" baseItem="6" numFmtId="44"/>
  </dataFields>
  <formats count="15">
    <format dxfId="158">
      <pivotArea dataOnly="0" labelOnly="1" grandCol="1" outline="0" fieldPosition="0"/>
    </format>
    <format dxfId="157">
      <pivotArea grandCol="1" outline="0" collapsedLevelsAreSubtotals="1" fieldPosition="0"/>
    </format>
    <format dxfId="156">
      <pivotArea type="all" dataOnly="0" outline="0" fieldPosition="0"/>
    </format>
    <format dxfId="155">
      <pivotArea outline="0" collapsedLevelsAreSubtotals="1" fieldPosition="0"/>
    </format>
    <format dxfId="154">
      <pivotArea type="origin" dataOnly="0" labelOnly="1" outline="0" fieldPosition="0"/>
    </format>
    <format dxfId="153">
      <pivotArea type="topRight" dataOnly="0" labelOnly="1" outline="0" fieldPosition="0"/>
    </format>
    <format dxfId="152">
      <pivotArea field="1" type="button" dataOnly="0" labelOnly="1" outline="0" axis="axisRow" fieldPosition="0"/>
    </format>
    <format dxfId="151">
      <pivotArea dataOnly="0" labelOnly="1" fieldPosition="0">
        <references count="1">
          <reference field="1" count="0"/>
        </references>
      </pivotArea>
    </format>
    <format dxfId="150">
      <pivotArea dataOnly="0" labelOnly="1" fieldPosition="0">
        <references count="1">
          <reference field="1" count="0" defaultSubtotal="1"/>
        </references>
      </pivotArea>
    </format>
    <format dxfId="149">
      <pivotArea dataOnly="0" labelOnly="1" grandRow="1" outline="0" fieldPosition="0"/>
    </format>
    <format dxfId="148">
      <pivotArea dataOnly="0" labelOnly="1" grandCol="1" outline="0" fieldPosition="0"/>
    </format>
    <format dxfId="147">
      <pivotArea grandCol="1" outline="0" collapsedLevelsAreSubtotals="1" fieldPosition="0"/>
    </format>
    <format dxfId="146">
      <pivotArea type="topRight" dataOnly="0" labelOnly="1" outline="0" offset="M1" fieldPosition="0"/>
    </format>
    <format dxfId="145">
      <pivotArea dataOnly="0" labelOnly="1" grandCol="1" outline="0" fieldPosition="0"/>
    </format>
    <format dxfId="144">
      <pivotArea type="topRight" dataOnly="0" labelOnly="1" outline="0" offset="L1" fieldPosition="0"/>
    </format>
  </formats>
  <conditionalFormats count="1">
    <conditionalFormat scope="data" priority="1">
      <pivotAreas count="1">
        <pivotArea outline="0" fieldPosition="0">
          <references count="1">
            <reference field="4294967294" count="1" selected="0">
              <x v="0"/>
            </reference>
          </references>
        </pivotArea>
      </pivotAreas>
    </conditionalFormat>
  </conditionalFormats>
  <pivotTableStyleInfo name="Style de tableau croisé dynamique 1" showRowHeaders="1" showColHeaders="1" showRowStripes="0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4" cacheId="207" applyNumberFormats="0" applyBorderFormats="0" applyFontFormats="0" applyPatternFormats="0" applyAlignmentFormats="0" applyWidthHeightFormats="1" dataCaption="Valeurs" updatedVersion="6" minRefreshableVersion="3" itemPrintTitles="1" createdVersion="6" indent="0" outline="1" outlineData="1" multipleFieldFilters="0">
  <location ref="A3:N18" firstHeaderRow="1" firstDataRow="2" firstDataCol="1"/>
  <pivotFields count="5">
    <pivotField numFmtId="14">
      <items count="369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0"/>
        <item t="default"/>
      </items>
    </pivotField>
    <pivotField axis="axisRow" showAll="0" sortType="ascending">
      <items count="6">
        <item x="0"/>
        <item x="1"/>
        <item x="2"/>
        <item x="3"/>
        <item x="4"/>
        <item t="default"/>
      </items>
    </pivotField>
    <pivotField axis="axisRow" showAll="0">
      <items count="5">
        <item x="3"/>
        <item x="1"/>
        <item x="2"/>
        <item x="0"/>
        <item t="default"/>
      </items>
    </pivotField>
    <pivotField dataField="1" numFmtId="44" showAll="0"/>
    <pivotField axis="axisCol">
      <items count="15">
        <item h="1"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h="1" sd="0" x="13"/>
        <item t="default"/>
      </items>
    </pivotField>
  </pivotFields>
  <rowFields count="2">
    <field x="1"/>
    <field x="2"/>
  </rowFields>
  <rowItems count="14">
    <i>
      <x/>
    </i>
    <i r="1">
      <x v="3"/>
    </i>
    <i>
      <x v="1"/>
    </i>
    <i r="1">
      <x v="1"/>
    </i>
    <i r="1">
      <x v="2"/>
    </i>
    <i r="1">
      <x v="3"/>
    </i>
    <i>
      <x v="2"/>
    </i>
    <i r="1">
      <x v="1"/>
    </i>
    <i r="1">
      <x v="3"/>
    </i>
    <i>
      <x v="3"/>
    </i>
    <i r="1">
      <x v="3"/>
    </i>
    <i>
      <x v="4"/>
    </i>
    <i r="1">
      <x/>
    </i>
    <i t="grand">
      <x/>
    </i>
  </rowItems>
  <colFields count="1">
    <field x="4"/>
  </colFields>
  <col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colItems>
  <dataFields count="1">
    <dataField name="FACTURATION PAR CHANTIERS" fld="3" baseField="0" baseItem="0"/>
  </dataFields>
  <formats count="3">
    <format dxfId="120">
      <pivotArea dataOnly="0" labelOnly="1" fieldPosition="0">
        <references count="1">
          <reference field="4" count="0"/>
        </references>
      </pivotArea>
    </format>
    <format dxfId="119">
      <pivotArea dataOnly="0" labelOnly="1" grandCol="1" outline="0" fieldPosition="0"/>
    </format>
    <format dxfId="118">
      <pivotArea type="origin" dataOnly="0" labelOnly="1" outline="0" fieldPosition="0"/>
    </format>
  </formats>
  <pivotTableStyleInfo name="Style de tableau croisé dynamique 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Tableau croisé dynamique25" cacheId="196" applyNumberFormats="0" applyBorderFormats="0" applyFontFormats="0" applyPatternFormats="0" applyAlignmentFormats="0" applyWidthHeightFormats="1" dataCaption="Valeurs" updatedVersion="6" minRefreshableVersion="3" itemPrintTitles="1" createdVersion="6" indent="0" outline="1" outlineData="1" multipleFieldFilters="0">
  <location ref="A3:N11" firstHeaderRow="1" firstDataRow="2" firstDataCol="1"/>
  <pivotFields count="21">
    <pivotField>
      <items count="369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0"/>
        <item x="367"/>
        <item t="default"/>
      </items>
    </pivotField>
    <pivotField showAll="0"/>
    <pivotField axis="axisRow" showAll="0" sortType="ascending">
      <items count="7">
        <item x="0"/>
        <item x="1"/>
        <item x="2"/>
        <item x="3"/>
        <item x="4"/>
        <item x="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44" showAll="0"/>
    <pivotField dataField="1" numFmtId="44" showAll="0"/>
    <pivotField axis="axisCol">
      <items count="15">
        <item h="1"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h="1" sd="0" x="13"/>
        <item t="default"/>
      </items>
    </pivotField>
  </pivotFields>
  <rowFields count="1">
    <field x="2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20"/>
  </colFields>
  <col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colItems>
  <dataFields count="1">
    <dataField name="DEPENSES 'PERSONNEL' PAR CHANTIERS" fld="19" baseField="2" baseItem="0" numFmtId="44"/>
  </dataFields>
  <formats count="8">
    <format dxfId="117">
      <pivotArea dataOnly="0" labelOnly="1" fieldPosition="0">
        <references count="1">
          <reference field="20" count="0"/>
        </references>
      </pivotArea>
    </format>
    <format dxfId="116">
      <pivotArea dataOnly="0" labelOnly="1" grandCol="1" outline="0" fieldPosition="0"/>
    </format>
    <format dxfId="115">
      <pivotArea type="origin" dataOnly="0" labelOnly="1" outline="0" fieldPosition="0"/>
    </format>
    <format dxfId="114">
      <pivotArea type="origin" dataOnly="0" labelOnly="1" outline="0" fieldPosition="0"/>
    </format>
    <format dxfId="113">
      <pivotArea type="origin" dataOnly="0" labelOnly="1" outline="0" fieldPosition="0"/>
    </format>
    <format dxfId="112">
      <pivotArea type="origin" dataOnly="0" labelOnly="1" outline="0" fieldPosition="0"/>
    </format>
    <format dxfId="111">
      <pivotArea type="origin" dataOnly="0" labelOnly="1" outline="0" fieldPosition="0"/>
    </format>
    <format dxfId="110">
      <pivotArea type="origin" dataOnly="0" labelOnly="1" outline="0" fieldPosition="0"/>
    </format>
  </formats>
  <pivotTableStyleInfo name="Style de tableau croisé dynamique 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Tableau croisé dynamique3" cacheId="187" applyNumberFormats="0" applyBorderFormats="0" applyFontFormats="0" applyPatternFormats="0" applyAlignmentFormats="0" applyWidthHeightFormats="1" dataCaption="Valeurs" updatedVersion="6" minRefreshableVersion="3" itemPrintTitles="1" createdVersion="6" indent="0" outline="1" outlineData="1" multipleFieldFilters="0">
  <location ref="A3:N17" firstHeaderRow="1" firstDataRow="2" firstDataCol="1"/>
  <pivotFields count="7">
    <pivotField>
      <items count="369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0"/>
        <item t="default"/>
      </items>
    </pivotField>
    <pivotField axis="axisRow" showAll="0" sortType="ascending">
      <items count="5">
        <item x="0"/>
        <item x="1"/>
        <item x="2"/>
        <item x="3"/>
        <item t="default"/>
      </items>
    </pivotField>
    <pivotField axis="axisRow" showAll="0">
      <items count="2">
        <item x="0"/>
        <item t="default"/>
      </items>
    </pivotField>
    <pivotField axis="axisRow" showAll="0">
      <items count="2">
        <item x="0"/>
        <item t="default"/>
      </items>
    </pivotField>
    <pivotField numFmtId="44" showAll="0"/>
    <pivotField dataField="1" showAll="0"/>
    <pivotField axis="axisCol">
      <items count="15">
        <item h="1"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h="1" sd="0" x="13"/>
        <item t="default"/>
      </items>
    </pivotField>
  </pivotFields>
  <rowFields count="3">
    <field x="1"/>
    <field x="2"/>
    <field x="3"/>
  </rowFields>
  <rowItems count="13">
    <i>
      <x/>
    </i>
    <i r="1">
      <x/>
    </i>
    <i r="2">
      <x/>
    </i>
    <i>
      <x v="1"/>
    </i>
    <i r="1">
      <x/>
    </i>
    <i r="2">
      <x/>
    </i>
    <i>
      <x v="2"/>
    </i>
    <i r="1">
      <x/>
    </i>
    <i r="2">
      <x/>
    </i>
    <i>
      <x v="3"/>
    </i>
    <i r="1">
      <x/>
    </i>
    <i r="2">
      <x/>
    </i>
    <i t="grand">
      <x/>
    </i>
  </rowItems>
  <colFields count="1">
    <field x="6"/>
  </colFields>
  <col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colItems>
  <dataFields count="1">
    <dataField name="DEPENSES 'FOURNITURES' PAR CHANTIERS" fld="5" baseField="0" baseItem="0"/>
  </dataFields>
  <formats count="2">
    <format dxfId="109">
      <pivotArea dataOnly="0" labelOnly="1" fieldPosition="0">
        <references count="1">
          <reference field="6" count="0"/>
        </references>
      </pivotArea>
    </format>
    <format dxfId="108">
      <pivotArea dataOnly="0" labelOnly="1" grandCol="1" outline="0" fieldPosition="0"/>
    </format>
  </formats>
  <pivotTableStyleInfo name="Style de tableau croisé dynamique 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name="Tableau croisé dynamique6" cacheId="181" applyNumberFormats="0" applyBorderFormats="0" applyFontFormats="0" applyPatternFormats="0" applyAlignmentFormats="0" applyWidthHeightFormats="1" dataCaption="Valeurs" updatedVersion="6" minRefreshableVersion="3" itemPrintTitles="1" createdVersion="6" indent="0" outline="1" outlineData="1" multipleFieldFilters="0">
  <location ref="A3:N19" firstHeaderRow="1" firstDataRow="2" firstDataCol="1"/>
  <pivotFields count="8">
    <pivotField>
      <items count="369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0"/>
        <item t="default"/>
      </items>
    </pivotField>
    <pivotField axis="axisRow" showAll="0" sortType="ascending">
      <items count="6">
        <item x="0"/>
        <item x="1"/>
        <item x="2"/>
        <item x="3"/>
        <item x="4"/>
        <item t="default"/>
      </items>
    </pivotField>
    <pivotField axis="axisRow" showAll="0">
      <items count="9">
        <item x="3"/>
        <item x="4"/>
        <item x="1"/>
        <item x="6"/>
        <item x="0"/>
        <item x="2"/>
        <item x="5"/>
        <item x="7"/>
        <item t="default"/>
      </items>
    </pivotField>
    <pivotField showAll="0"/>
    <pivotField showAll="0"/>
    <pivotField numFmtId="44" showAll="0"/>
    <pivotField dataField="1" showAll="0"/>
    <pivotField axis="axisCol">
      <items count="15">
        <item h="1"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h="1" sd="0" x="13"/>
        <item t="default"/>
      </items>
    </pivotField>
  </pivotFields>
  <rowFields count="2">
    <field x="1"/>
    <field x="2"/>
  </rowFields>
  <rowItems count="15">
    <i>
      <x/>
    </i>
    <i r="1">
      <x v="4"/>
    </i>
    <i>
      <x v="1"/>
    </i>
    <i r="1">
      <x v="2"/>
    </i>
    <i r="1">
      <x v="5"/>
    </i>
    <i r="1">
      <x v="6"/>
    </i>
    <i>
      <x v="2"/>
    </i>
    <i r="1">
      <x/>
    </i>
    <i>
      <x v="3"/>
    </i>
    <i r="1">
      <x/>
    </i>
    <i r="1">
      <x v="1"/>
    </i>
    <i>
      <x v="4"/>
    </i>
    <i r="1">
      <x v="3"/>
    </i>
    <i r="1">
      <x v="7"/>
    </i>
    <i t="grand">
      <x/>
    </i>
  </rowItems>
  <colFields count="1">
    <field x="7"/>
  </colFields>
  <col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colItems>
  <dataFields count="1">
    <dataField name="DEPENSES 'STOCK' PAR CHANTIERS" fld="6" baseField="0" baseItem="0"/>
  </dataFields>
  <formats count="3">
    <format dxfId="107">
      <pivotArea dataOnly="0" labelOnly="1" fieldPosition="0">
        <references count="1">
          <reference field="7" count="0"/>
        </references>
      </pivotArea>
    </format>
    <format dxfId="106">
      <pivotArea dataOnly="0" labelOnly="1" grandCol="1" outline="0" fieldPosition="0"/>
    </format>
    <format dxfId="105">
      <pivotArea type="origin" dataOnly="0" labelOnly="1" outline="0" fieldPosition="0"/>
    </format>
  </formats>
  <pivotTableStyleInfo name="Style de tableau croisé dynamique 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name="Tableau croisé dynamique4" cacheId="176" applyNumberFormats="0" applyBorderFormats="0" applyFontFormats="0" applyPatternFormats="0" applyAlignmentFormats="0" applyWidthHeightFormats="1" dataCaption="Valeurs" updatedVersion="6" minRefreshableVersion="3" itemPrintTitles="1" createdVersion="6" indent="0" outline="1" outlineData="1" multipleFieldFilters="0" rowHeaderCaption="CHANTIERS">
  <location ref="A3:N17" firstHeaderRow="1" firstDataRow="2" firstDataCol="1"/>
  <pivotFields count="7">
    <pivotField>
      <items count="369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0"/>
        <item t="default"/>
      </items>
    </pivotField>
    <pivotField axis="axisRow" showAll="0" sortType="ascending">
      <items count="5">
        <item x="0"/>
        <item x="1"/>
        <item x="2"/>
        <item x="3"/>
        <item t="default"/>
      </items>
    </pivotField>
    <pivotField axis="axisRow" showAll="0">
      <items count="2">
        <item x="0"/>
        <item t="default"/>
      </items>
    </pivotField>
    <pivotField axis="axisRow" showAll="0">
      <items count="2">
        <item x="0"/>
        <item t="default"/>
      </items>
    </pivotField>
    <pivotField numFmtId="44" showAll="0"/>
    <pivotField dataField="1" showAll="0"/>
    <pivotField axis="axisCol">
      <items count="15">
        <item h="1"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h="1" sd="0" x="13"/>
        <item t="default"/>
      </items>
    </pivotField>
  </pivotFields>
  <rowFields count="3">
    <field x="1"/>
    <field x="2"/>
    <field x="3"/>
  </rowFields>
  <rowItems count="13">
    <i>
      <x/>
    </i>
    <i r="1">
      <x/>
    </i>
    <i r="2">
      <x/>
    </i>
    <i>
      <x v="1"/>
    </i>
    <i r="1">
      <x/>
    </i>
    <i r="2">
      <x/>
    </i>
    <i>
      <x v="2"/>
    </i>
    <i r="1">
      <x/>
    </i>
    <i r="2">
      <x/>
    </i>
    <i>
      <x v="3"/>
    </i>
    <i r="1">
      <x/>
    </i>
    <i r="2">
      <x/>
    </i>
    <i t="grand">
      <x/>
    </i>
  </rowItems>
  <colFields count="1">
    <field x="6"/>
  </colFields>
  <col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colItems>
  <dataFields count="1">
    <dataField name="DEPENSES 'LOCATIONS' PAR CHANTIERS" fld="5" baseField="0" baseItem="0"/>
  </dataFields>
  <formats count="2">
    <format dxfId="104">
      <pivotArea dataOnly="0" labelOnly="1" fieldPosition="0">
        <references count="1">
          <reference field="6" count="0"/>
        </references>
      </pivotArea>
    </format>
    <format dxfId="103">
      <pivotArea dataOnly="0" labelOnly="1" grandCol="1" outline="0" fieldPosition="0"/>
    </format>
  </formats>
  <pivotTableStyleInfo name="Style de tableau croisé dynamique 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name="Tableau croisé dynamique1" cacheId="202" applyNumberFormats="0" applyBorderFormats="0" applyFontFormats="0" applyPatternFormats="0" applyAlignmentFormats="0" applyWidthHeightFormats="1" dataCaption="Valeurs" updatedVersion="6" minRefreshableVersion="3" itemPrintTitles="1" createdVersion="6" indent="0" outline="1" outlineData="1" multipleFieldFilters="0">
  <location ref="A3:N20" firstHeaderRow="1" firstDataRow="2" firstDataCol="1"/>
  <pivotFields count="7">
    <pivotField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showAll="0" sortType="ascending">
      <items count="6">
        <item x="0"/>
        <item x="4"/>
        <item x="1"/>
        <item x="3"/>
        <item x="2"/>
        <item t="default"/>
      </items>
    </pivotField>
    <pivotField axis="axisRow" showAll="0">
      <items count="2">
        <item x="0"/>
        <item t="default"/>
      </items>
    </pivotField>
    <pivotField axis="axisRow" showAll="0">
      <items count="2">
        <item x="0"/>
        <item t="default"/>
      </items>
    </pivotField>
    <pivotField numFmtId="44" showAll="0"/>
    <pivotField dataField="1" showAll="0"/>
    <pivotField axis="axisCol">
      <items count="15">
        <item h="1"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h="1" sd="0" x="13"/>
        <item t="default"/>
      </items>
    </pivotField>
  </pivotFields>
  <rowFields count="3">
    <field x="1"/>
    <field x="2"/>
    <field x="3"/>
  </rowFields>
  <rowItems count="16">
    <i>
      <x/>
    </i>
    <i r="1">
      <x/>
    </i>
    <i r="2">
      <x/>
    </i>
    <i>
      <x v="1"/>
    </i>
    <i r="1">
      <x/>
    </i>
    <i r="2">
      <x/>
    </i>
    <i>
      <x v="2"/>
    </i>
    <i r="1">
      <x/>
    </i>
    <i r="2">
      <x/>
    </i>
    <i>
      <x v="3"/>
    </i>
    <i r="1">
      <x/>
    </i>
    <i r="2">
      <x/>
    </i>
    <i>
      <x v="4"/>
    </i>
    <i r="1">
      <x/>
    </i>
    <i r="2">
      <x/>
    </i>
    <i t="grand">
      <x/>
    </i>
  </rowItems>
  <colFields count="1">
    <field x="6"/>
  </colFields>
  <col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colItems>
  <dataFields count="1">
    <dataField name="DEPENSES 'SOUSTRAITANTS' PAR CHANTIERS" fld="5" baseField="0" baseItem="0"/>
  </dataFields>
  <formats count="2">
    <format dxfId="102">
      <pivotArea dataOnly="0" labelOnly="1" fieldPosition="0">
        <references count="1">
          <reference field="6" count="0"/>
        </references>
      </pivotArea>
    </format>
    <format dxfId="101">
      <pivotArea dataOnly="0" labelOnly="1" grandCol="1" outline="0" fieldPosition="0"/>
    </format>
  </formats>
  <pivotTableStyleInfo name="Style de tableau croisé dynamique 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name="Tableau croisé dynamique5" cacheId="170" applyNumberFormats="0" applyBorderFormats="0" applyFontFormats="0" applyPatternFormats="0" applyAlignmentFormats="0" applyWidthHeightFormats="1" dataCaption="Valeurs" updatedVersion="6" minRefreshableVersion="3" itemPrintTitles="1" createdVersion="6" indent="0" outline="1" outlineData="1" multipleFieldFilters="0">
  <location ref="A3:N13" firstHeaderRow="1" firstDataRow="2" firstDataCol="1"/>
  <pivotFields count="6">
    <pivotField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showAll="0" sortType="ascending">
      <items count="5">
        <item x="0"/>
        <item x="1"/>
        <item x="2"/>
        <item x="3"/>
        <item t="default"/>
      </items>
    </pivotField>
    <pivotField axis="axisRow" showAll="0">
      <items count="2">
        <item x="0"/>
        <item t="default"/>
      </items>
    </pivotField>
    <pivotField numFmtId="44" showAll="0"/>
    <pivotField dataField="1" showAll="0"/>
    <pivotField axis="axisCol">
      <items count="15">
        <item h="1"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h="1" sd="0" x="13"/>
        <item t="default"/>
      </items>
    </pivotField>
  </pivotFields>
  <rowFields count="2">
    <field x="1"/>
    <field x="2"/>
  </rowFields>
  <rowItems count="9">
    <i>
      <x/>
    </i>
    <i r="1">
      <x/>
    </i>
    <i>
      <x v="1"/>
    </i>
    <i r="1">
      <x/>
    </i>
    <i>
      <x v="2"/>
    </i>
    <i r="1">
      <x/>
    </i>
    <i>
      <x v="3"/>
    </i>
    <i r="1">
      <x/>
    </i>
    <i t="grand">
      <x/>
    </i>
  </rowItems>
  <colFields count="1">
    <field x="5"/>
  </colFields>
  <col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colItems>
  <dataFields count="1">
    <dataField name="DEPENSES 'INTERIMAIRES' PAR CHANTIERS" fld="4" baseField="0" baseItem="0"/>
  </dataFields>
  <formats count="3">
    <format dxfId="100">
      <pivotArea dataOnly="0" labelOnly="1" fieldPosition="0">
        <references count="1">
          <reference field="5" count="0"/>
        </references>
      </pivotArea>
    </format>
    <format dxfId="99">
      <pivotArea dataOnly="0" labelOnly="1" grandCol="1" outline="0" fieldPosition="0"/>
    </format>
    <format dxfId="98">
      <pivotArea type="origin" dataOnly="0" labelOnly="1" outline="0" fieldPosition="0"/>
    </format>
  </formats>
  <pivotTableStyleInfo name="Style de tableau croisé dynamique 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name="DonnéesExternes_1" connectionId="3" autoFormatId="16" applyNumberFormats="0" applyBorderFormats="0" applyFontFormats="0" applyPatternFormats="0" applyAlignmentFormats="0" applyWidthHeightFormats="0">
  <queryTableRefresh nextId="23">
    <queryTableFields count="9">
      <queryTableField id="6" name="Chantier" tableColumnId="7"/>
      <queryTableField id="15" name="Factures" tableColumnId="1"/>
      <queryTableField id="16" name="Personnel" tableColumnId="2"/>
      <queryTableField id="17" name="Fournitures" tableColumnId="3"/>
      <queryTableField id="18" name="Stock" tableColumnId="4"/>
      <queryTableField id="19" name="Locations" tableColumnId="5"/>
      <queryTableField id="20" name="Soustraitants" tableColumnId="6"/>
      <queryTableField id="21" name="Intérimaires" tableColumnId="16"/>
      <queryTableField id="22" name="Date" tableColumnId="17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0" name="Chantiers_liste" displayName="Chantiers_liste" ref="A3:M9" totalsRowShown="0" headerRowDxfId="143" dataDxfId="141" headerRowBorderDxfId="142" tableBorderDxfId="140">
  <autoFilter ref="A3:M9"/>
  <tableColumns count="13">
    <tableColumn id="1" name="N°" dataDxfId="139"/>
    <tableColumn id="2" name="Libellé du chantier" dataDxfId="138"/>
    <tableColumn id="5" name="Démarrer sur_x000a_l'année précédente" dataDxfId="137"/>
    <tableColumn id="4" name="Conducteur_x000a_de Travaux"/>
    <tableColumn id="3" name="CONCAT" dataDxfId="136"/>
    <tableColumn id="6" name="Factures" dataDxfId="135"/>
    <tableColumn id="7" name="Personnel" dataDxfId="134"/>
    <tableColumn id="8" name="Fournitures" dataDxfId="133"/>
    <tableColumn id="9" name="Stock" dataDxfId="132"/>
    <tableColumn id="10" name="Locations" dataDxfId="131"/>
    <tableColumn id="11" name="Soustraitants" dataDxfId="130"/>
    <tableColumn id="12" name="Intérimaires" dataDxfId="129"/>
    <tableColumn id="13" name="Date" dataDxfId="128">
      <calculatedColumnFormula>DATE(MENU!$C$1-1,12,31)</calculatedColumnFormula>
    </tableColumn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Personnel_liste" displayName="Personnel_liste" ref="A3:C9" totalsRowShown="0" headerRowDxfId="127" dataDxfId="125" headerRowBorderDxfId="126" tableBorderDxfId="124">
  <autoFilter ref="A3:C9"/>
  <tableColumns count="3">
    <tableColumn id="1" name="Nom" dataDxfId="123"/>
    <tableColumn id="3" name="Prénom" dataDxfId="122"/>
    <tableColumn id="2" name="CONCAT" dataDxfId="121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11" name="Chantiers_année_dernière" displayName="Chantiers_année_dernière" ref="A4:I5" tableType="queryTable" totalsRowShown="0">
  <autoFilter ref="A4:I5"/>
  <tableColumns count="9">
    <tableColumn id="7" uniqueName="7" name="Chantier" queryTableFieldId="6"/>
    <tableColumn id="1" uniqueName="1" name="Factures" queryTableFieldId="15"/>
    <tableColumn id="2" uniqueName="2" name="Personnel" queryTableFieldId="16"/>
    <tableColumn id="3" uniqueName="3" name="Fournitures" queryTableFieldId="17"/>
    <tableColumn id="4" uniqueName="4" name="Stock" queryTableFieldId="18"/>
    <tableColumn id="5" uniqueName="5" name="Locations" queryTableFieldId="19"/>
    <tableColumn id="6" uniqueName="6" name="Soustraitants" queryTableFieldId="20"/>
    <tableColumn id="16" uniqueName="16" name="Intérimaires" queryTableFieldId="21"/>
    <tableColumn id="17" uniqueName="17" name="Date" queryTableFieldId="22" dataDxfId="0"/>
  </tableColumns>
  <tableStyleInfo name="TableStyleMedium8" showFirstColumn="0" showLastColumn="0" showRowStripes="1" showColumnStripes="0"/>
</table>
</file>

<file path=xl/tables/table4.xml><?xml version="1.0" encoding="utf-8"?>
<table xmlns="http://schemas.openxmlformats.org/spreadsheetml/2006/main" id="1" name="Factures" displayName="Factures" ref="A4:D13" totalsRowShown="0" headerRowDxfId="97" dataDxfId="95" headerRowBorderDxfId="96" tableBorderDxfId="94" totalsRowBorderDxfId="93">
  <autoFilter ref="A4:D13"/>
  <sortState ref="A5:D13">
    <sortCondition ref="A4:A13"/>
  </sortState>
  <tableColumns count="4">
    <tableColumn id="1" name="Date" dataDxfId="92"/>
    <tableColumn id="2" name="Chantier" dataDxfId="91"/>
    <tableColumn id="3" name="Situation/DGD" dataDxfId="90"/>
    <tableColumn id="4" name="Montant HT" dataDxfId="89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id="3" name="Personnel" displayName="Personnel" ref="A4:T14" totalsRowShown="0" headerRowDxfId="88" dataDxfId="86" headerRowBorderDxfId="87" tableBorderDxfId="85" totalsRowBorderDxfId="84">
  <autoFilter ref="A4:T14"/>
  <sortState ref="A5:T14">
    <sortCondition ref="A4:A14"/>
  </sortState>
  <tableColumns count="20">
    <tableColumn id="20" name="Date" dataDxfId="83"/>
    <tableColumn id="21" name="Personnel2" dataDxfId="82"/>
    <tableColumn id="3" name="Chantier" dataDxfId="81"/>
    <tableColumn id="4" name="HN" dataDxfId="80"/>
    <tableColumn id="5" name="H 25%" dataDxfId="79"/>
    <tableColumn id="6" name="H 50%" dataDxfId="78"/>
    <tableColumn id="7" name="H 100%" dataDxfId="77"/>
    <tableColumn id="8" name="H Charg." dataDxfId="76"/>
    <tableColumn id="9" name="Panier" dataDxfId="75"/>
    <tableColumn id="10" name="Zone_x000a_1A" dataDxfId="74"/>
    <tableColumn id="11" name="Zone_x000a_1B" dataDxfId="73"/>
    <tableColumn id="12" name="Zone_x000a_2" dataDxfId="72"/>
    <tableColumn id="13" name="Zone_x000a_3" dataDxfId="71"/>
    <tableColumn id="14" name="Zone_x000a_4" dataDxfId="70"/>
    <tableColumn id="15" name="Zone_x000a_5" dataDxfId="69"/>
    <tableColumn id="16" name="Prime_x000a_transport" dataDxfId="68"/>
    <tableColumn id="17" name="Prime_x000a_GD" dataDxfId="67"/>
    <tableColumn id="18" name="Heure_x000a_route" dataDxfId="66"/>
    <tableColumn id="1" name="Déboursé" dataDxfId="65">
      <calculatedColumnFormula>((D5*Paramètres!$E$11)+(E5*1.25*Paramètres!$E$11)+(F5*1.5*Paramètres!$E$11)+(G5*2*Paramètres!$E$11)+(H5*Paramètres!$E$11)+(I5*Paramètres!$E$14)+(J5*Paramètres!$E$15)+(K5*Paramètres!$E$16)+(L5*Paramètres!$E$17)+(M5*Paramètres!$E$18)+(N5*Paramètres!$E$19)+(O5*Paramètres!$E$20)+(P5*Paramètres!$E$21)+(Q5*Paramètres!$E$24)+(R5*Paramètres!$E$25))*Paramètres!$B$10</calculatedColumnFormula>
    </tableColumn>
    <tableColumn id="19" name="Montant" dataDxfId="64">
      <calculatedColumnFormula>Personnel[[#This Row],[Déboursé]]*Paramètres!$B$10</calculatedColumnFormula>
    </tableColumn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id="4" name="Fournitures" displayName="Fournitures" ref="A4:F11" totalsRowShown="0" headerRowDxfId="63" dataDxfId="61" headerRowBorderDxfId="62" tableBorderDxfId="60" totalsRowBorderDxfId="59">
  <autoFilter ref="A4:F11"/>
  <sortState ref="A5:F11">
    <sortCondition ref="A4:A11"/>
  </sortState>
  <tableColumns count="6">
    <tableColumn id="1" name="Date" dataDxfId="58"/>
    <tableColumn id="2" name="Chantier" dataDxfId="57"/>
    <tableColumn id="3" name="Fournisseur" dataDxfId="56"/>
    <tableColumn id="4" name="Détails achats" dataDxfId="55"/>
    <tableColumn id="6" name="Déboursé" dataDxfId="54"/>
    <tableColumn id="5" name="Montant HT" dataDxfId="53"/>
  </tableColumns>
  <tableStyleInfo name="TableStyleMedium1" showFirstColumn="0" showLastColumn="0" showRowStripes="1" showColumnStripes="0"/>
</table>
</file>

<file path=xl/tables/table7.xml><?xml version="1.0" encoding="utf-8"?>
<table xmlns="http://schemas.openxmlformats.org/spreadsheetml/2006/main" id="5" name="Stock" displayName="Stock" ref="A4:G13" totalsRowShown="0" headerRowDxfId="52" headerRowBorderDxfId="51" tableBorderDxfId="50">
  <autoFilter ref="A4:G13"/>
  <sortState ref="A5:G12">
    <sortCondition ref="A4:A12"/>
  </sortState>
  <tableColumns count="7">
    <tableColumn id="1" name="Date" dataDxfId="49"/>
    <tableColumn id="2" name="Chantier" dataDxfId="48"/>
    <tableColumn id="3" name="Produit" dataDxfId="47"/>
    <tableColumn id="4" name="Quantité" dataDxfId="46"/>
    <tableColumn id="5" name="Prix unitaire" dataDxfId="45">
      <calculatedColumnFormula>IFERROR(VLOOKUP(C5,'Liste de stock'!$A$4:$E$1048576,5),0)</calculatedColumnFormula>
    </tableColumn>
    <tableColumn id="7" name="Déboursé" dataDxfId="44">
      <calculatedColumnFormula>Stock[[#This Row],[Prix unitaire]]*Stock[[#This Row],[Quantité]]</calculatedColumnFormula>
    </tableColumn>
    <tableColumn id="6" name="Montant HT" dataDxfId="43">
      <calculatedColumnFormula>Stock[[#This Row],[Déboursé]]*Paramètres!$B$14</calculatedColumnFormula>
    </tableColumn>
  </tableColumns>
  <tableStyleInfo name="TableStyleMedium1" showFirstColumn="0" showLastColumn="0" showRowStripes="1" showColumnStripes="0"/>
</table>
</file>

<file path=xl/tables/table8.xml><?xml version="1.0" encoding="utf-8"?>
<table xmlns="http://schemas.openxmlformats.org/spreadsheetml/2006/main" id="6" name="Tableau6" displayName="Tableau6" ref="A4:F10" totalsRowShown="0" headerRowDxfId="42" dataDxfId="40" headerRowBorderDxfId="41" tableBorderDxfId="39" totalsRowBorderDxfId="38">
  <autoFilter ref="A4:F10"/>
  <sortState ref="A5:F10">
    <sortCondition ref="A4:A10"/>
  </sortState>
  <tableColumns count="6">
    <tableColumn id="1" name="Date" dataDxfId="37"/>
    <tableColumn id="2" name="Chantier" dataDxfId="36"/>
    <tableColumn id="3" name="Fournisseur" dataDxfId="35"/>
    <tableColumn id="4" name="Détail location" dataDxfId="34"/>
    <tableColumn id="6" name="Déboursé" dataDxfId="33"/>
    <tableColumn id="5" name="Montant HT" dataDxfId="32">
      <calculatedColumnFormula>Tableau6[[#This Row],[Déboursé]]*Paramètres!$B$16</calculatedColumnFormula>
    </tableColumn>
  </tableColumns>
  <tableStyleInfo name="TableStyleMedium1" showFirstColumn="0" showLastColumn="0" showRowStripes="1" showColumnStripes="0"/>
</table>
</file>

<file path=xl/tables/table9.xml><?xml version="1.0" encoding="utf-8"?>
<table xmlns="http://schemas.openxmlformats.org/spreadsheetml/2006/main" id="7" name="Tableau7" displayName="Tableau7" ref="A4:F10" totalsRowShown="0" headerRowDxfId="31" dataDxfId="29" headerRowBorderDxfId="30" tableBorderDxfId="28" totalsRowBorderDxfId="27">
  <autoFilter ref="A4:F10"/>
  <tableColumns count="6">
    <tableColumn id="1" name="Date" dataDxfId="26"/>
    <tableColumn id="2" name="Chantier" dataDxfId="25"/>
    <tableColumn id="3" name="Fournisseur" dataDxfId="24"/>
    <tableColumn id="4" name="Détail prestations" dataDxfId="23"/>
    <tableColumn id="6" name="Déboursé" dataDxfId="22"/>
    <tableColumn id="5" name="Montant HT" dataDxfId="21">
      <calculatedColumnFormula>Tableau7[[#This Row],[Déboursé]]*Paramètres!$B$18</calculatedColumnFormula>
    </tableColumn>
  </tableColumns>
  <tableStyleInfo name="TableStyleMedium1" showFirstColumn="0" showLastColumn="0" showRowStripes="1" showColumnStripes="0"/>
</table>
</file>

<file path=xl/tables/table10.xml><?xml version="1.0" encoding="utf-8"?>
<table xmlns="http://schemas.openxmlformats.org/spreadsheetml/2006/main" id="8" name="Intérimaires" displayName="Intérimaires" ref="A4:E10" totalsRowShown="0" headerRowDxfId="20" dataDxfId="18" headerRowBorderDxfId="19" tableBorderDxfId="17" totalsRowBorderDxfId="16">
  <autoFilter ref="A4:E10"/>
  <tableColumns count="5">
    <tableColumn id="1" name="Date" dataDxfId="15"/>
    <tableColumn id="2" name="Chantier" dataDxfId="14"/>
    <tableColumn id="3" name="Fournisseur" dataDxfId="13"/>
    <tableColumn id="5" name="Déboursé" dataDxfId="12"/>
    <tableColumn id="4" name="Montant HT" dataDxfId="11">
      <calculatedColumnFormula>Intérimaires[[#This Row],[Déboursé]]*Paramètres!$B$20</calculatedColumnFormula>
    </tableColumn>
  </tableColumns>
  <tableStyleInfo name="TableStyleMedium1" showFirstColumn="0" showLastColumn="0" showRowStripes="1" showColumnStripes="0"/>
</table>
</file>

<file path=xl/tables/table11.xml><?xml version="1.0" encoding="utf-8"?>
<table xmlns="http://schemas.openxmlformats.org/spreadsheetml/2006/main" id="9" name="Stock_liste" displayName="Stock_liste" ref="A3:E64" totalsRowShown="0" headerRowDxfId="10" dataDxfId="8" headerRowBorderDxfId="9" tableBorderDxfId="7">
  <autoFilter ref="A3:E64"/>
  <tableColumns count="5">
    <tableColumn id="1" name="Produit" dataDxfId="6"/>
    <tableColumn id="2" name="Fournisseur" dataDxfId="5"/>
    <tableColumn id="3" name="Fabriquant" dataDxfId="4"/>
    <tableColumn id="4" name="Conditionnement" dataDxfId="3"/>
    <tableColumn id="5" name="Prix" dataDxfId="2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6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pivotTable" Target="../pivotTables/pivotTable7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8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11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12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1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14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15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33"/>
  <sheetViews>
    <sheetView workbookViewId="0">
      <selection activeCell="C22" sqref="C22"/>
    </sheetView>
  </sheetViews>
  <sheetFormatPr baseColWidth="10" defaultRowHeight="12.75" x14ac:dyDescent="0.2"/>
  <cols>
    <col min="1" max="1" width="20.7109375" customWidth="1"/>
    <col min="2" max="2" width="11.140625" customWidth="1"/>
    <col min="3" max="3" width="20.7109375" customWidth="1"/>
  </cols>
  <sheetData>
    <row r="1" spans="1:3" ht="15.75" x14ac:dyDescent="0.2">
      <c r="A1" s="21" t="str">
        <f ca="1">MID(CELL("filename",A4),FIND("]",CELL("filename",A4))+1,32)</f>
        <v>MENU</v>
      </c>
      <c r="B1" s="11"/>
      <c r="C1" s="120">
        <v>2018</v>
      </c>
    </row>
    <row r="2" spans="1:3" x14ac:dyDescent="0.2">
      <c r="A2" s="11"/>
      <c r="B2" s="11"/>
      <c r="C2" s="11"/>
    </row>
    <row r="3" spans="1:3" x14ac:dyDescent="0.2">
      <c r="A3" s="171" t="s">
        <v>126</v>
      </c>
      <c r="B3" s="171"/>
      <c r="C3" s="171"/>
    </row>
    <row r="4" spans="1:3" ht="13.5" thickBot="1" x14ac:dyDescent="0.25">
      <c r="A4" s="11"/>
      <c r="B4" s="11"/>
      <c r="C4" s="11"/>
    </row>
    <row r="5" spans="1:3" ht="20.100000000000001" customHeight="1" thickBot="1" x14ac:dyDescent="0.25">
      <c r="A5" s="24" t="s">
        <v>138</v>
      </c>
      <c r="B5" s="23"/>
      <c r="C5" s="11"/>
    </row>
    <row r="6" spans="1:3" ht="13.5" thickBot="1" x14ac:dyDescent="0.25">
      <c r="A6" s="22"/>
      <c r="B6" s="23"/>
      <c r="C6" s="11"/>
    </row>
    <row r="7" spans="1:3" ht="20.100000000000001" customHeight="1" thickBot="1" x14ac:dyDescent="0.25">
      <c r="A7" s="24" t="s">
        <v>127</v>
      </c>
      <c r="B7" s="23"/>
      <c r="C7" s="64"/>
    </row>
    <row r="8" spans="1:3" ht="13.5" thickBot="1" x14ac:dyDescent="0.25">
      <c r="A8" s="22"/>
      <c r="B8" s="23"/>
      <c r="C8" s="11"/>
    </row>
    <row r="9" spans="1:3" ht="20.100000000000001" customHeight="1" thickBot="1" x14ac:dyDescent="0.25">
      <c r="A9" s="24" t="s">
        <v>128</v>
      </c>
      <c r="B9" s="23"/>
      <c r="C9" s="11"/>
    </row>
    <row r="10" spans="1:3" ht="13.5" customHeight="1" thickBot="1" x14ac:dyDescent="0.25">
      <c r="A10" s="22"/>
      <c r="B10" s="23"/>
      <c r="C10" s="11"/>
    </row>
    <row r="11" spans="1:3" ht="20.100000000000001" customHeight="1" thickBot="1" x14ac:dyDescent="0.25">
      <c r="A11" s="24" t="s">
        <v>134</v>
      </c>
      <c r="B11" s="23"/>
      <c r="C11" s="11"/>
    </row>
    <row r="12" spans="1:3" ht="13.5" customHeight="1" x14ac:dyDescent="0.2">
      <c r="A12" s="25"/>
      <c r="B12" s="23"/>
      <c r="C12" s="11"/>
    </row>
    <row r="13" spans="1:3" ht="13.5" customHeight="1" x14ac:dyDescent="0.2">
      <c r="A13" s="25"/>
      <c r="B13" s="23"/>
      <c r="C13" s="64"/>
    </row>
    <row r="14" spans="1:3" ht="13.5" customHeight="1" x14ac:dyDescent="0.2">
      <c r="A14" s="25"/>
      <c r="B14" s="23"/>
      <c r="C14" s="64"/>
    </row>
    <row r="15" spans="1:3" ht="13.5" customHeight="1" x14ac:dyDescent="0.2">
      <c r="A15" s="65" t="s">
        <v>197</v>
      </c>
      <c r="B15" s="23"/>
      <c r="C15" s="65" t="s">
        <v>182</v>
      </c>
    </row>
    <row r="16" spans="1:3" ht="13.5" thickBot="1" x14ac:dyDescent="0.25">
      <c r="A16" s="23"/>
      <c r="B16" s="23"/>
      <c r="C16" s="11"/>
    </row>
    <row r="17" spans="1:3" ht="20.100000000000001" customHeight="1" thickBot="1" x14ac:dyDescent="0.25">
      <c r="A17" s="24" t="s">
        <v>129</v>
      </c>
      <c r="B17" s="22"/>
      <c r="C17" s="24" t="s">
        <v>135</v>
      </c>
    </row>
    <row r="18" spans="1:3" x14ac:dyDescent="0.2">
      <c r="A18" s="22"/>
      <c r="B18" s="22"/>
      <c r="C18" s="22"/>
    </row>
    <row r="19" spans="1:3" ht="13.5" thickBot="1" x14ac:dyDescent="0.25">
      <c r="A19" s="23"/>
      <c r="B19" s="23"/>
      <c r="C19" s="23"/>
    </row>
    <row r="20" spans="1:3" ht="20.100000000000001" customHeight="1" thickBot="1" x14ac:dyDescent="0.25">
      <c r="A20" s="24" t="s">
        <v>83</v>
      </c>
      <c r="B20" s="22"/>
      <c r="C20" s="24" t="s">
        <v>136</v>
      </c>
    </row>
    <row r="21" spans="1:3" ht="13.5" thickBot="1" x14ac:dyDescent="0.25">
      <c r="A21" s="22"/>
      <c r="B21" s="22"/>
      <c r="C21" s="22"/>
    </row>
    <row r="22" spans="1:3" ht="20.100000000000001" customHeight="1" thickBot="1" x14ac:dyDescent="0.25">
      <c r="A22" s="24" t="s">
        <v>76</v>
      </c>
      <c r="B22" s="22"/>
      <c r="C22" s="24" t="s">
        <v>130</v>
      </c>
    </row>
    <row r="23" spans="1:3" ht="13.5" thickBot="1" x14ac:dyDescent="0.25">
      <c r="A23" s="22"/>
      <c r="B23" s="22"/>
      <c r="C23" s="22"/>
    </row>
    <row r="24" spans="1:3" ht="20.100000000000001" customHeight="1" thickBot="1" x14ac:dyDescent="0.25">
      <c r="A24" s="24" t="s">
        <v>77</v>
      </c>
      <c r="B24" s="22"/>
      <c r="C24" s="24" t="s">
        <v>131</v>
      </c>
    </row>
    <row r="25" spans="1:3" ht="13.5" thickBot="1" x14ac:dyDescent="0.25">
      <c r="A25" s="22"/>
      <c r="B25" s="22"/>
      <c r="C25" s="22"/>
    </row>
    <row r="26" spans="1:3" ht="20.100000000000001" customHeight="1" thickBot="1" x14ac:dyDescent="0.25">
      <c r="A26" s="24" t="s">
        <v>78</v>
      </c>
      <c r="B26" s="22"/>
      <c r="C26" s="24" t="s">
        <v>132</v>
      </c>
    </row>
    <row r="27" spans="1:3" ht="13.5" thickBot="1" x14ac:dyDescent="0.25">
      <c r="A27" s="22"/>
      <c r="B27" s="22"/>
      <c r="C27" s="22"/>
    </row>
    <row r="28" spans="1:3" ht="20.100000000000001" customHeight="1" thickBot="1" x14ac:dyDescent="0.25">
      <c r="A28" s="24" t="s">
        <v>79</v>
      </c>
      <c r="B28" s="22"/>
      <c r="C28" s="24" t="s">
        <v>133</v>
      </c>
    </row>
    <row r="29" spans="1:3" ht="13.5" thickBot="1" x14ac:dyDescent="0.25">
      <c r="A29" s="22"/>
      <c r="B29" s="22"/>
      <c r="C29" s="22"/>
    </row>
    <row r="30" spans="1:3" ht="20.100000000000001" customHeight="1" thickBot="1" x14ac:dyDescent="0.25">
      <c r="A30" s="24" t="s">
        <v>80</v>
      </c>
      <c r="B30" s="22"/>
      <c r="C30" s="24" t="s">
        <v>137</v>
      </c>
    </row>
    <row r="31" spans="1:3" x14ac:dyDescent="0.2">
      <c r="A31" s="11"/>
      <c r="B31" s="11"/>
      <c r="C31" s="11"/>
    </row>
    <row r="32" spans="1:3" ht="13.5" thickBot="1" x14ac:dyDescent="0.25">
      <c r="A32" s="11"/>
      <c r="B32" s="11"/>
      <c r="C32" s="11"/>
    </row>
    <row r="33" spans="1:3" ht="20.100000000000001" customHeight="1" thickBot="1" x14ac:dyDescent="0.25">
      <c r="A33" s="11"/>
      <c r="B33" s="11"/>
      <c r="C33" s="103" t="s">
        <v>198</v>
      </c>
    </row>
  </sheetData>
  <mergeCells count="1">
    <mergeCell ref="A3:C3"/>
  </mergeCells>
  <hyperlinks>
    <hyperlink ref="A5" location="Synthèse!A1" display="Synthèse générale"/>
    <hyperlink ref="A7" location="'Liste chantiers'!A1" display="Liste chantiers"/>
    <hyperlink ref="A9" location="'Liste personnel'!A1" display="Liste personnel"/>
    <hyperlink ref="A11" location="'Liste de stock'!A1" display="Liste du stock"/>
    <hyperlink ref="A17" location="Factures!A1" display="Factures"/>
    <hyperlink ref="A20" location="Personnel!A1" display="Personnel"/>
    <hyperlink ref="A22" location="Fournitures!A1" display="Fournitures"/>
    <hyperlink ref="A24" location="Stock!A1" display="Stock"/>
    <hyperlink ref="A26" location="Locations!A1" display="Locations"/>
    <hyperlink ref="A28" location="Soustraitants!A1" display="Soustraitants"/>
    <hyperlink ref="A30" location="Intérimaires!A1" display="Intérimaires"/>
    <hyperlink ref="C17" location="'Factures saisie'!A1" display="Factures saisie"/>
    <hyperlink ref="C20" location="'Personnel saisie'!A1" display="Personnel saisie"/>
    <hyperlink ref="C22" location="'Fournitures saisie'!A1" display="Fournitures saisie"/>
    <hyperlink ref="C24" location="'Stock saisie'!A1" display="Stock saisie"/>
    <hyperlink ref="C26" location="'Locations saisie'!A1" display="Locations saisie"/>
    <hyperlink ref="C28" location="'Soustraitants saisie'!A1" display="Soustraitants saisie"/>
    <hyperlink ref="C30" location="'Intérimaires saisie'!A1" display="Intérimaires saisie"/>
    <hyperlink ref="C33" location="'Chantier N-1 saisie'!A1" display="Chantier N-1"/>
  </hyperlink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P63"/>
  <sheetViews>
    <sheetView topLeftCell="K1" workbookViewId="0">
      <selection activeCell="P13" sqref="P13"/>
    </sheetView>
  </sheetViews>
  <sheetFormatPr baseColWidth="10" defaultRowHeight="12.75" x14ac:dyDescent="0.2"/>
  <cols>
    <col min="1" max="1" width="50.7109375" customWidth="1"/>
    <col min="2" max="16" width="13.7109375" customWidth="1"/>
    <col min="17" max="17" width="11.42578125" bestFit="1" customWidth="1"/>
    <col min="18" max="18" width="14.140625" bestFit="1" customWidth="1"/>
    <col min="19" max="19" width="10.5703125" bestFit="1" customWidth="1"/>
    <col min="20" max="20" width="6.85546875" bestFit="1" customWidth="1"/>
    <col min="21" max="21" width="8" bestFit="1" customWidth="1"/>
    <col min="22" max="22" width="12.28515625" bestFit="1" customWidth="1"/>
    <col min="23" max="23" width="8.42578125" bestFit="1" customWidth="1"/>
    <col min="24" max="24" width="7.85546875" bestFit="1" customWidth="1"/>
    <col min="25" max="28" width="6.85546875" bestFit="1" customWidth="1"/>
    <col min="29" max="29" width="11.140625" bestFit="1" customWidth="1"/>
  </cols>
  <sheetData>
    <row r="1" spans="1:16" ht="15.75" x14ac:dyDescent="0.25">
      <c r="A1" s="57" t="str">
        <f ca="1">MID(CELL("filename",A3),FIND("]",CELL("filename",A3))+1,32)</f>
        <v>Synthèse</v>
      </c>
      <c r="B1" s="172" t="s">
        <v>139</v>
      </c>
      <c r="C1" s="172"/>
      <c r="D1" s="20"/>
      <c r="E1" s="20"/>
      <c r="F1" s="20"/>
      <c r="G1" s="20"/>
    </row>
    <row r="3" spans="1:16" x14ac:dyDescent="0.2">
      <c r="B3" s="104"/>
      <c r="N3" s="104"/>
      <c r="O3" s="104"/>
    </row>
    <row r="4" spans="1:16" x14ac:dyDescent="0.2">
      <c r="A4" s="51" t="s">
        <v>235</v>
      </c>
      <c r="B4" s="51" t="s">
        <v>243</v>
      </c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170"/>
      <c r="P4" s="168"/>
    </row>
    <row r="5" spans="1:16" x14ac:dyDescent="0.2">
      <c r="A5" s="30"/>
      <c r="B5" s="30" t="s">
        <v>241</v>
      </c>
      <c r="C5" s="30" t="s">
        <v>242</v>
      </c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 t="s">
        <v>244</v>
      </c>
      <c r="P5" s="97" t="s">
        <v>7</v>
      </c>
    </row>
    <row r="6" spans="1:16" x14ac:dyDescent="0.2">
      <c r="A6" s="51" t="s">
        <v>191</v>
      </c>
      <c r="B6" s="30"/>
      <c r="C6" s="30" t="s">
        <v>116</v>
      </c>
      <c r="D6" s="30" t="s">
        <v>117</v>
      </c>
      <c r="E6" s="30" t="s">
        <v>118</v>
      </c>
      <c r="F6" s="30" t="s">
        <v>119</v>
      </c>
      <c r="G6" s="30" t="s">
        <v>120</v>
      </c>
      <c r="H6" s="30" t="s">
        <v>8</v>
      </c>
      <c r="I6" s="30" t="s">
        <v>9</v>
      </c>
      <c r="J6" s="30" t="s">
        <v>121</v>
      </c>
      <c r="K6" s="30" t="s">
        <v>13</v>
      </c>
      <c r="L6" s="30" t="s">
        <v>122</v>
      </c>
      <c r="M6" s="30" t="s">
        <v>123</v>
      </c>
      <c r="N6" s="30" t="s">
        <v>124</v>
      </c>
      <c r="O6" s="30"/>
      <c r="P6" s="97"/>
    </row>
    <row r="7" spans="1:16" x14ac:dyDescent="0.2">
      <c r="A7" s="52" t="s">
        <v>218</v>
      </c>
      <c r="B7" s="169"/>
      <c r="C7" s="169"/>
      <c r="D7" s="169"/>
      <c r="E7" s="169"/>
      <c r="F7" s="169"/>
      <c r="G7" s="169"/>
      <c r="H7" s="169"/>
      <c r="I7" s="169"/>
      <c r="J7" s="169"/>
      <c r="K7" s="169"/>
      <c r="L7" s="169"/>
      <c r="M7" s="169"/>
      <c r="N7" s="169"/>
      <c r="O7" s="169"/>
      <c r="P7" s="55"/>
    </row>
    <row r="8" spans="1:16" x14ac:dyDescent="0.2">
      <c r="A8" s="53" t="s">
        <v>75</v>
      </c>
      <c r="B8" s="169">
        <v>7</v>
      </c>
      <c r="C8" s="169"/>
      <c r="D8" s="169"/>
      <c r="E8" s="169"/>
      <c r="F8" s="169"/>
      <c r="G8" s="169">
        <v>15635.55</v>
      </c>
      <c r="H8" s="169"/>
      <c r="I8" s="169"/>
      <c r="J8" s="169"/>
      <c r="K8" s="169"/>
      <c r="L8" s="169"/>
      <c r="M8" s="169"/>
      <c r="N8" s="169"/>
      <c r="O8" s="169">
        <v>15635.55</v>
      </c>
      <c r="P8" s="56">
        <v>15642.55</v>
      </c>
    </row>
    <row r="9" spans="1:16" x14ac:dyDescent="0.2">
      <c r="A9" s="54" t="s">
        <v>129</v>
      </c>
      <c r="B9" s="169">
        <v>7</v>
      </c>
      <c r="C9" s="169"/>
      <c r="D9" s="169"/>
      <c r="E9" s="169"/>
      <c r="F9" s="169"/>
      <c r="G9" s="169">
        <v>15635.55</v>
      </c>
      <c r="H9" s="169"/>
      <c r="I9" s="169"/>
      <c r="J9" s="169"/>
      <c r="K9" s="169"/>
      <c r="L9" s="169"/>
      <c r="M9" s="169"/>
      <c r="N9" s="169"/>
      <c r="O9" s="169">
        <v>15635.55</v>
      </c>
      <c r="P9" s="56">
        <v>15642.55</v>
      </c>
    </row>
    <row r="10" spans="1:16" x14ac:dyDescent="0.2">
      <c r="A10" s="53" t="s">
        <v>125</v>
      </c>
      <c r="B10" s="169">
        <v>-21</v>
      </c>
      <c r="C10" s="169"/>
      <c r="D10" s="169"/>
      <c r="E10" s="169"/>
      <c r="F10" s="169"/>
      <c r="G10" s="169">
        <v>-4378.0770000000002</v>
      </c>
      <c r="H10" s="169">
        <v>-19033.5867</v>
      </c>
      <c r="I10" s="169">
        <v>-296.83499999999998</v>
      </c>
      <c r="J10" s="169"/>
      <c r="K10" s="169"/>
      <c r="L10" s="169"/>
      <c r="M10" s="169"/>
      <c r="N10" s="169"/>
      <c r="O10" s="169">
        <v>-23708.4987</v>
      </c>
      <c r="P10" s="56">
        <v>-23729.4987</v>
      </c>
    </row>
    <row r="11" spans="1:16" x14ac:dyDescent="0.2">
      <c r="A11" s="54" t="s">
        <v>83</v>
      </c>
      <c r="B11" s="169">
        <v>-6</v>
      </c>
      <c r="C11" s="169"/>
      <c r="D11" s="169"/>
      <c r="E11" s="169"/>
      <c r="F11" s="169"/>
      <c r="G11" s="169"/>
      <c r="H11" s="169">
        <v>-1144.0117</v>
      </c>
      <c r="I11" s="169"/>
      <c r="J11" s="169"/>
      <c r="K11" s="169"/>
      <c r="L11" s="169"/>
      <c r="M11" s="169"/>
      <c r="N11" s="169"/>
      <c r="O11" s="169">
        <v>-1144.0117</v>
      </c>
      <c r="P11" s="56">
        <v>-1150.0117</v>
      </c>
    </row>
    <row r="12" spans="1:16" x14ac:dyDescent="0.2">
      <c r="A12" s="54" t="s">
        <v>76</v>
      </c>
      <c r="B12" s="169">
        <v>-5</v>
      </c>
      <c r="C12" s="169"/>
      <c r="D12" s="169"/>
      <c r="E12" s="169"/>
      <c r="F12" s="169"/>
      <c r="G12" s="169">
        <v>-2789.875</v>
      </c>
      <c r="H12" s="169"/>
      <c r="I12" s="169"/>
      <c r="J12" s="169"/>
      <c r="K12" s="169"/>
      <c r="L12" s="169"/>
      <c r="M12" s="169"/>
      <c r="N12" s="169"/>
      <c r="O12" s="169">
        <v>-2789.875</v>
      </c>
      <c r="P12" s="56">
        <v>-2794.875</v>
      </c>
    </row>
    <row r="13" spans="1:16" x14ac:dyDescent="0.2">
      <c r="A13" s="54" t="s">
        <v>77</v>
      </c>
      <c r="B13" s="169">
        <v>-4</v>
      </c>
      <c r="C13" s="169"/>
      <c r="D13" s="169"/>
      <c r="E13" s="169"/>
      <c r="F13" s="169"/>
      <c r="G13" s="169">
        <v>-85.646000000000001</v>
      </c>
      <c r="H13" s="169"/>
      <c r="I13" s="169"/>
      <c r="J13" s="169"/>
      <c r="K13" s="169"/>
      <c r="L13" s="169"/>
      <c r="M13" s="169"/>
      <c r="N13" s="169"/>
      <c r="O13" s="169">
        <v>-85.646000000000001</v>
      </c>
      <c r="P13" s="56">
        <v>-89.646000000000001</v>
      </c>
    </row>
    <row r="14" spans="1:16" x14ac:dyDescent="0.2">
      <c r="A14" s="54" t="s">
        <v>78</v>
      </c>
      <c r="B14" s="169">
        <v>-3</v>
      </c>
      <c r="C14" s="169"/>
      <c r="D14" s="169"/>
      <c r="E14" s="169"/>
      <c r="F14" s="169"/>
      <c r="G14" s="169">
        <v>-1502.556</v>
      </c>
      <c r="H14" s="169"/>
      <c r="I14" s="169">
        <v>-296.83499999999998</v>
      </c>
      <c r="J14" s="169"/>
      <c r="K14" s="169"/>
      <c r="L14" s="169"/>
      <c r="M14" s="169"/>
      <c r="N14" s="169"/>
      <c r="O14" s="169">
        <v>-1799.3910000000001</v>
      </c>
      <c r="P14" s="56">
        <v>-1802.3910000000001</v>
      </c>
    </row>
    <row r="15" spans="1:16" x14ac:dyDescent="0.2">
      <c r="A15" s="54" t="s">
        <v>79</v>
      </c>
      <c r="B15" s="169">
        <v>-2</v>
      </c>
      <c r="C15" s="169"/>
      <c r="D15" s="169"/>
      <c r="E15" s="169"/>
      <c r="F15" s="169"/>
      <c r="G15" s="169"/>
      <c r="H15" s="169">
        <v>-17268.075000000001</v>
      </c>
      <c r="I15" s="169"/>
      <c r="J15" s="169"/>
      <c r="K15" s="169"/>
      <c r="L15" s="169"/>
      <c r="M15" s="169"/>
      <c r="N15" s="169"/>
      <c r="O15" s="169">
        <v>-17268.075000000001</v>
      </c>
      <c r="P15" s="56">
        <v>-17270.075000000001</v>
      </c>
    </row>
    <row r="16" spans="1:16" x14ac:dyDescent="0.2">
      <c r="A16" s="54" t="s">
        <v>80</v>
      </c>
      <c r="B16" s="169">
        <v>-1</v>
      </c>
      <c r="C16" s="169"/>
      <c r="D16" s="169"/>
      <c r="E16" s="169"/>
      <c r="F16" s="169"/>
      <c r="G16" s="169"/>
      <c r="H16" s="169">
        <v>-621.5</v>
      </c>
      <c r="I16" s="169"/>
      <c r="J16" s="169"/>
      <c r="K16" s="169"/>
      <c r="L16" s="169"/>
      <c r="M16" s="169"/>
      <c r="N16" s="169"/>
      <c r="O16" s="169">
        <v>-621.5</v>
      </c>
      <c r="P16" s="56">
        <v>-622.5</v>
      </c>
    </row>
    <row r="17" spans="1:16" x14ac:dyDescent="0.2">
      <c r="A17" s="52" t="s">
        <v>229</v>
      </c>
      <c r="B17" s="169">
        <v>-14</v>
      </c>
      <c r="C17" s="169"/>
      <c r="D17" s="169"/>
      <c r="E17" s="169"/>
      <c r="F17" s="169"/>
      <c r="G17" s="169">
        <v>11257.472999999998</v>
      </c>
      <c r="H17" s="169">
        <v>-19033.5867</v>
      </c>
      <c r="I17" s="169">
        <v>-296.83499999999998</v>
      </c>
      <c r="J17" s="169"/>
      <c r="K17" s="169"/>
      <c r="L17" s="169"/>
      <c r="M17" s="169"/>
      <c r="N17" s="169"/>
      <c r="O17" s="169">
        <v>-8072.9487000000008</v>
      </c>
      <c r="P17" s="56">
        <v>-8086.9487000000008</v>
      </c>
    </row>
    <row r="18" spans="1:16" x14ac:dyDescent="0.2">
      <c r="A18" s="52" t="s">
        <v>220</v>
      </c>
      <c r="B18" s="169"/>
      <c r="C18" s="169"/>
      <c r="D18" s="169"/>
      <c r="E18" s="169"/>
      <c r="F18" s="169"/>
      <c r="G18" s="169"/>
      <c r="H18" s="169"/>
      <c r="I18" s="169"/>
      <c r="J18" s="169"/>
      <c r="K18" s="169"/>
      <c r="L18" s="169"/>
      <c r="M18" s="169"/>
      <c r="N18" s="169"/>
      <c r="O18" s="169"/>
      <c r="P18" s="56"/>
    </row>
    <row r="19" spans="1:16" x14ac:dyDescent="0.2">
      <c r="A19" s="53" t="s">
        <v>75</v>
      </c>
      <c r="B19" s="169"/>
      <c r="C19" s="169"/>
      <c r="D19" s="169"/>
      <c r="E19" s="169"/>
      <c r="F19" s="169"/>
      <c r="G19" s="169"/>
      <c r="H19" s="169">
        <v>3249.5299999999997</v>
      </c>
      <c r="I19" s="169"/>
      <c r="J19" s="169">
        <v>12569.58</v>
      </c>
      <c r="K19" s="169"/>
      <c r="L19" s="169"/>
      <c r="M19" s="169"/>
      <c r="N19" s="169"/>
      <c r="O19" s="169">
        <v>15819.11</v>
      </c>
      <c r="P19" s="56">
        <v>15819.11</v>
      </c>
    </row>
    <row r="20" spans="1:16" x14ac:dyDescent="0.2">
      <c r="A20" s="54" t="s">
        <v>129</v>
      </c>
      <c r="B20" s="169"/>
      <c r="C20" s="169"/>
      <c r="D20" s="169"/>
      <c r="E20" s="169"/>
      <c r="F20" s="169"/>
      <c r="G20" s="169"/>
      <c r="H20" s="169">
        <v>3249.5299999999997</v>
      </c>
      <c r="I20" s="169"/>
      <c r="J20" s="169">
        <v>12569.58</v>
      </c>
      <c r="K20" s="169"/>
      <c r="L20" s="169"/>
      <c r="M20" s="169"/>
      <c r="N20" s="169"/>
      <c r="O20" s="169">
        <v>15819.11</v>
      </c>
      <c r="P20" s="56">
        <v>15819.11</v>
      </c>
    </row>
    <row r="21" spans="1:16" x14ac:dyDescent="0.2">
      <c r="A21" s="53" t="s">
        <v>125</v>
      </c>
      <c r="B21" s="169"/>
      <c r="C21" s="169"/>
      <c r="D21" s="169"/>
      <c r="E21" s="169"/>
      <c r="F21" s="169"/>
      <c r="G21" s="169"/>
      <c r="H21" s="169">
        <v>-14039.720700000002</v>
      </c>
      <c r="I21" s="169">
        <v>-2427.9306999999999</v>
      </c>
      <c r="J21" s="169">
        <v>-405.6</v>
      </c>
      <c r="K21" s="169"/>
      <c r="L21" s="169"/>
      <c r="M21" s="169"/>
      <c r="N21" s="169"/>
      <c r="O21" s="169">
        <v>-16873.251400000001</v>
      </c>
      <c r="P21" s="56">
        <v>-16873.251400000001</v>
      </c>
    </row>
    <row r="22" spans="1:16" x14ac:dyDescent="0.2">
      <c r="A22" s="54" t="s">
        <v>83</v>
      </c>
      <c r="B22" s="169"/>
      <c r="C22" s="169"/>
      <c r="D22" s="169"/>
      <c r="E22" s="169"/>
      <c r="F22" s="169"/>
      <c r="G22" s="169"/>
      <c r="H22" s="169">
        <v>-548.2867</v>
      </c>
      <c r="I22" s="169">
        <v>-675.0367</v>
      </c>
      <c r="J22" s="169">
        <v>-405.6</v>
      </c>
      <c r="K22" s="169"/>
      <c r="L22" s="169"/>
      <c r="M22" s="169"/>
      <c r="N22" s="169"/>
      <c r="O22" s="169">
        <v>-1628.9234000000001</v>
      </c>
      <c r="P22" s="56">
        <v>-1628.9234000000001</v>
      </c>
    </row>
    <row r="23" spans="1:16" x14ac:dyDescent="0.2">
      <c r="A23" s="54" t="s">
        <v>76</v>
      </c>
      <c r="B23" s="169"/>
      <c r="C23" s="169"/>
      <c r="D23" s="169"/>
      <c r="E23" s="169"/>
      <c r="F23" s="169"/>
      <c r="G23" s="169"/>
      <c r="H23" s="169">
        <v>-1904.0450000000001</v>
      </c>
      <c r="I23" s="169"/>
      <c r="J23" s="169"/>
      <c r="K23" s="169"/>
      <c r="L23" s="169"/>
      <c r="M23" s="169"/>
      <c r="N23" s="169"/>
      <c r="O23" s="169">
        <v>-1904.0450000000001</v>
      </c>
      <c r="P23" s="56">
        <v>-1904.0450000000001</v>
      </c>
    </row>
    <row r="24" spans="1:16" x14ac:dyDescent="0.2">
      <c r="A24" s="54" t="s">
        <v>77</v>
      </c>
      <c r="B24" s="169"/>
      <c r="C24" s="169"/>
      <c r="D24" s="169"/>
      <c r="E24" s="169"/>
      <c r="F24" s="169"/>
      <c r="G24" s="169"/>
      <c r="H24" s="169">
        <v>-510.565</v>
      </c>
      <c r="I24" s="169">
        <v>-33.33</v>
      </c>
      <c r="J24" s="169"/>
      <c r="K24" s="169"/>
      <c r="L24" s="169"/>
      <c r="M24" s="169"/>
      <c r="N24" s="169"/>
      <c r="O24" s="169">
        <v>-543.89499999999998</v>
      </c>
      <c r="P24" s="56">
        <v>-543.89499999999998</v>
      </c>
    </row>
    <row r="25" spans="1:16" x14ac:dyDescent="0.2">
      <c r="A25" s="54" t="s">
        <v>78</v>
      </c>
      <c r="B25" s="169"/>
      <c r="C25" s="169"/>
      <c r="D25" s="169"/>
      <c r="E25" s="169"/>
      <c r="F25" s="169"/>
      <c r="G25" s="169"/>
      <c r="H25" s="169">
        <v>-4292.134</v>
      </c>
      <c r="I25" s="169"/>
      <c r="J25" s="169"/>
      <c r="K25" s="169"/>
      <c r="L25" s="169"/>
      <c r="M25" s="169"/>
      <c r="N25" s="169"/>
      <c r="O25" s="169">
        <v>-4292.134</v>
      </c>
      <c r="P25" s="56">
        <v>-4292.134</v>
      </c>
    </row>
    <row r="26" spans="1:16" x14ac:dyDescent="0.2">
      <c r="A26" s="54" t="s">
        <v>79</v>
      </c>
      <c r="B26" s="169"/>
      <c r="C26" s="169"/>
      <c r="D26" s="169"/>
      <c r="E26" s="169"/>
      <c r="F26" s="169"/>
      <c r="G26" s="169"/>
      <c r="H26" s="169"/>
      <c r="I26" s="169">
        <v>-1719.5640000000001</v>
      </c>
      <c r="J26" s="169"/>
      <c r="K26" s="169"/>
      <c r="L26" s="169"/>
      <c r="M26" s="169"/>
      <c r="N26" s="169"/>
      <c r="O26" s="169">
        <v>-1719.5640000000001</v>
      </c>
      <c r="P26" s="56">
        <v>-1719.5640000000001</v>
      </c>
    </row>
    <row r="27" spans="1:16" x14ac:dyDescent="0.2">
      <c r="A27" s="54" t="s">
        <v>80</v>
      </c>
      <c r="B27" s="169"/>
      <c r="C27" s="169"/>
      <c r="D27" s="169"/>
      <c r="E27" s="169"/>
      <c r="F27" s="169"/>
      <c r="G27" s="169"/>
      <c r="H27" s="169">
        <v>-6784.6900000000005</v>
      </c>
      <c r="I27" s="169"/>
      <c r="J27" s="169"/>
      <c r="K27" s="169"/>
      <c r="L27" s="169"/>
      <c r="M27" s="169"/>
      <c r="N27" s="169"/>
      <c r="O27" s="169">
        <v>-6784.6900000000005</v>
      </c>
      <c r="P27" s="56">
        <v>-6784.6900000000005</v>
      </c>
    </row>
    <row r="28" spans="1:16" x14ac:dyDescent="0.2">
      <c r="A28" s="52" t="s">
        <v>230</v>
      </c>
      <c r="B28" s="169"/>
      <c r="C28" s="169"/>
      <c r="D28" s="169"/>
      <c r="E28" s="169"/>
      <c r="F28" s="169"/>
      <c r="G28" s="169"/>
      <c r="H28" s="169">
        <v>-10790.190700000001</v>
      </c>
      <c r="I28" s="169">
        <v>-2427.9306999999999</v>
      </c>
      <c r="J28" s="169">
        <v>12163.98</v>
      </c>
      <c r="K28" s="169"/>
      <c r="L28" s="169"/>
      <c r="M28" s="169"/>
      <c r="N28" s="169"/>
      <c r="O28" s="169">
        <v>-1054.1414000000004</v>
      </c>
      <c r="P28" s="56">
        <v>-1054.1414000000004</v>
      </c>
    </row>
    <row r="29" spans="1:16" x14ac:dyDescent="0.2">
      <c r="A29" s="52" t="s">
        <v>219</v>
      </c>
      <c r="B29" s="169"/>
      <c r="C29" s="169"/>
      <c r="D29" s="169"/>
      <c r="E29" s="169"/>
      <c r="F29" s="169"/>
      <c r="G29" s="169"/>
      <c r="H29" s="169"/>
      <c r="I29" s="169"/>
      <c r="J29" s="169"/>
      <c r="K29" s="169"/>
      <c r="L29" s="169"/>
      <c r="M29" s="169"/>
      <c r="N29" s="169"/>
      <c r="O29" s="169"/>
      <c r="P29" s="56"/>
    </row>
    <row r="30" spans="1:16" x14ac:dyDescent="0.2">
      <c r="A30" s="53" t="s">
        <v>75</v>
      </c>
      <c r="B30" s="169"/>
      <c r="C30" s="169"/>
      <c r="D30" s="169"/>
      <c r="E30" s="169"/>
      <c r="F30" s="169"/>
      <c r="G30" s="169"/>
      <c r="H30" s="169">
        <v>18569.68</v>
      </c>
      <c r="I30" s="169">
        <v>2695.98</v>
      </c>
      <c r="J30" s="169"/>
      <c r="K30" s="169"/>
      <c r="L30" s="169"/>
      <c r="M30" s="169"/>
      <c r="N30" s="169"/>
      <c r="O30" s="169">
        <v>21265.66</v>
      </c>
      <c r="P30" s="56">
        <v>21265.66</v>
      </c>
    </row>
    <row r="31" spans="1:16" x14ac:dyDescent="0.2">
      <c r="A31" s="54" t="s">
        <v>129</v>
      </c>
      <c r="B31" s="169"/>
      <c r="C31" s="169"/>
      <c r="D31" s="169"/>
      <c r="E31" s="169"/>
      <c r="F31" s="169"/>
      <c r="G31" s="169"/>
      <c r="H31" s="169">
        <v>18569.68</v>
      </c>
      <c r="I31" s="169">
        <v>2695.98</v>
      </c>
      <c r="J31" s="169"/>
      <c r="K31" s="169"/>
      <c r="L31" s="169"/>
      <c r="M31" s="169"/>
      <c r="N31" s="169"/>
      <c r="O31" s="169">
        <v>21265.66</v>
      </c>
      <c r="P31" s="56">
        <v>21265.66</v>
      </c>
    </row>
    <row r="32" spans="1:16" x14ac:dyDescent="0.2">
      <c r="A32" s="53" t="s">
        <v>125</v>
      </c>
      <c r="B32" s="169"/>
      <c r="C32" s="169"/>
      <c r="D32" s="169"/>
      <c r="E32" s="169"/>
      <c r="F32" s="169"/>
      <c r="G32" s="169"/>
      <c r="H32" s="169">
        <v>-3460.7679999999996</v>
      </c>
      <c r="I32" s="169">
        <v>-1502.556</v>
      </c>
      <c r="J32" s="169"/>
      <c r="K32" s="169"/>
      <c r="L32" s="169"/>
      <c r="M32" s="169"/>
      <c r="N32" s="169"/>
      <c r="O32" s="169">
        <v>-4963.3240000000005</v>
      </c>
      <c r="P32" s="56">
        <v>-4963.3240000000005</v>
      </c>
    </row>
    <row r="33" spans="1:16" x14ac:dyDescent="0.2">
      <c r="A33" s="54" t="s">
        <v>83</v>
      </c>
      <c r="B33" s="169"/>
      <c r="C33" s="169"/>
      <c r="D33" s="169"/>
      <c r="E33" s="169"/>
      <c r="F33" s="169"/>
      <c r="G33" s="169"/>
      <c r="H33" s="169">
        <v>-709.8</v>
      </c>
      <c r="I33" s="169"/>
      <c r="J33" s="169"/>
      <c r="K33" s="169"/>
      <c r="L33" s="169"/>
      <c r="M33" s="169"/>
      <c r="N33" s="169"/>
      <c r="O33" s="169">
        <v>-709.8</v>
      </c>
      <c r="P33" s="56">
        <v>-709.8</v>
      </c>
    </row>
    <row r="34" spans="1:16" x14ac:dyDescent="0.2">
      <c r="A34" s="54" t="s">
        <v>76</v>
      </c>
      <c r="B34" s="169"/>
      <c r="C34" s="169"/>
      <c r="D34" s="169"/>
      <c r="E34" s="169"/>
      <c r="F34" s="169"/>
      <c r="G34" s="169"/>
      <c r="H34" s="169">
        <v>-765.57799999999997</v>
      </c>
      <c r="I34" s="169">
        <v>-1502.556</v>
      </c>
      <c r="J34" s="169"/>
      <c r="K34" s="169"/>
      <c r="L34" s="169"/>
      <c r="M34" s="169"/>
      <c r="N34" s="169"/>
      <c r="O34" s="169">
        <v>-2268.134</v>
      </c>
      <c r="P34" s="56">
        <v>-2268.134</v>
      </c>
    </row>
    <row r="35" spans="1:16" x14ac:dyDescent="0.2">
      <c r="A35" s="54" t="s">
        <v>77</v>
      </c>
      <c r="B35" s="169"/>
      <c r="C35" s="169"/>
      <c r="D35" s="169"/>
      <c r="E35" s="169"/>
      <c r="F35" s="169"/>
      <c r="G35" s="169"/>
      <c r="H35" s="169">
        <v>-279.39999999999998</v>
      </c>
      <c r="I35" s="169"/>
      <c r="J35" s="169"/>
      <c r="K35" s="169"/>
      <c r="L35" s="169"/>
      <c r="M35" s="169"/>
      <c r="N35" s="169"/>
      <c r="O35" s="169">
        <v>-279.39999999999998</v>
      </c>
      <c r="P35" s="56">
        <v>-279.39999999999998</v>
      </c>
    </row>
    <row r="36" spans="1:16" x14ac:dyDescent="0.2">
      <c r="A36" s="54" t="s">
        <v>78</v>
      </c>
      <c r="B36" s="169"/>
      <c r="C36" s="169"/>
      <c r="D36" s="169"/>
      <c r="E36" s="169"/>
      <c r="F36" s="169"/>
      <c r="G36" s="169"/>
      <c r="H36" s="169">
        <v>-401.786</v>
      </c>
      <c r="I36" s="169"/>
      <c r="J36" s="169"/>
      <c r="K36" s="169"/>
      <c r="L36" s="169"/>
      <c r="M36" s="169"/>
      <c r="N36" s="169"/>
      <c r="O36" s="169">
        <v>-401.786</v>
      </c>
      <c r="P36" s="56">
        <v>-401.786</v>
      </c>
    </row>
    <row r="37" spans="1:16" x14ac:dyDescent="0.2">
      <c r="A37" s="54" t="s">
        <v>79</v>
      </c>
      <c r="B37" s="169"/>
      <c r="C37" s="169"/>
      <c r="D37" s="169"/>
      <c r="E37" s="169"/>
      <c r="F37" s="169"/>
      <c r="G37" s="169"/>
      <c r="H37" s="169">
        <v>-768.55899999999997</v>
      </c>
      <c r="I37" s="169"/>
      <c r="J37" s="169"/>
      <c r="K37" s="169"/>
      <c r="L37" s="169"/>
      <c r="M37" s="169"/>
      <c r="N37" s="169"/>
      <c r="O37" s="169">
        <v>-768.55899999999997</v>
      </c>
      <c r="P37" s="56">
        <v>-768.55899999999997</v>
      </c>
    </row>
    <row r="38" spans="1:16" x14ac:dyDescent="0.2">
      <c r="A38" s="54" t="s">
        <v>80</v>
      </c>
      <c r="B38" s="169"/>
      <c r="C38" s="169"/>
      <c r="D38" s="169"/>
      <c r="E38" s="169"/>
      <c r="F38" s="169"/>
      <c r="G38" s="169"/>
      <c r="H38" s="169">
        <v>-535.64499999999998</v>
      </c>
      <c r="I38" s="169"/>
      <c r="J38" s="169"/>
      <c r="K38" s="169"/>
      <c r="L38" s="169"/>
      <c r="M38" s="169"/>
      <c r="N38" s="169"/>
      <c r="O38" s="169">
        <v>-535.64499999999998</v>
      </c>
      <c r="P38" s="56">
        <v>-535.64499999999998</v>
      </c>
    </row>
    <row r="39" spans="1:16" x14ac:dyDescent="0.2">
      <c r="A39" s="52" t="s">
        <v>231</v>
      </c>
      <c r="B39" s="169"/>
      <c r="C39" s="169"/>
      <c r="D39" s="169"/>
      <c r="E39" s="169"/>
      <c r="F39" s="169"/>
      <c r="G39" s="169"/>
      <c r="H39" s="169">
        <v>15108.911999999998</v>
      </c>
      <c r="I39" s="169">
        <v>1193.424</v>
      </c>
      <c r="J39" s="169"/>
      <c r="K39" s="169"/>
      <c r="L39" s="169"/>
      <c r="M39" s="169"/>
      <c r="N39" s="169"/>
      <c r="O39" s="169">
        <v>16302.335999999999</v>
      </c>
      <c r="P39" s="56">
        <v>16302.335999999999</v>
      </c>
    </row>
    <row r="40" spans="1:16" x14ac:dyDescent="0.2">
      <c r="A40" s="52" t="s">
        <v>221</v>
      </c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56"/>
    </row>
    <row r="41" spans="1:16" x14ac:dyDescent="0.2">
      <c r="A41" s="53" t="s">
        <v>75</v>
      </c>
      <c r="B41" s="169"/>
      <c r="C41" s="169"/>
      <c r="D41" s="169"/>
      <c r="E41" s="169"/>
      <c r="F41" s="169"/>
      <c r="G41" s="169"/>
      <c r="H41" s="169">
        <v>4469.58</v>
      </c>
      <c r="I41" s="169">
        <v>1365.96</v>
      </c>
      <c r="J41" s="169"/>
      <c r="K41" s="169"/>
      <c r="L41" s="169"/>
      <c r="M41" s="169"/>
      <c r="N41" s="169"/>
      <c r="O41" s="169">
        <v>5835.54</v>
      </c>
      <c r="P41" s="56">
        <v>5835.54</v>
      </c>
    </row>
    <row r="42" spans="1:16" x14ac:dyDescent="0.2">
      <c r="A42" s="54" t="s">
        <v>129</v>
      </c>
      <c r="B42" s="169"/>
      <c r="C42" s="169"/>
      <c r="D42" s="169"/>
      <c r="E42" s="169"/>
      <c r="F42" s="169"/>
      <c r="G42" s="169"/>
      <c r="H42" s="169">
        <v>4469.58</v>
      </c>
      <c r="I42" s="169">
        <v>1365.96</v>
      </c>
      <c r="J42" s="169"/>
      <c r="K42" s="169"/>
      <c r="L42" s="169"/>
      <c r="M42" s="169"/>
      <c r="N42" s="169"/>
      <c r="O42" s="169">
        <v>5835.54</v>
      </c>
      <c r="P42" s="56">
        <v>5835.54</v>
      </c>
    </row>
    <row r="43" spans="1:16" x14ac:dyDescent="0.2">
      <c r="A43" s="53" t="s">
        <v>125</v>
      </c>
      <c r="B43" s="169"/>
      <c r="C43" s="169"/>
      <c r="D43" s="169"/>
      <c r="E43" s="169"/>
      <c r="F43" s="169"/>
      <c r="G43" s="169"/>
      <c r="H43" s="169">
        <v>-6485.93</v>
      </c>
      <c r="I43" s="169">
        <v>-2875.2809999999999</v>
      </c>
      <c r="J43" s="169">
        <v>-111.76</v>
      </c>
      <c r="K43" s="169"/>
      <c r="L43" s="169"/>
      <c r="M43" s="169"/>
      <c r="N43" s="169"/>
      <c r="O43" s="169">
        <v>-9472.9709999999995</v>
      </c>
      <c r="P43" s="56">
        <v>-9472.9709999999995</v>
      </c>
    </row>
    <row r="44" spans="1:16" x14ac:dyDescent="0.2">
      <c r="A44" s="54" t="s">
        <v>83</v>
      </c>
      <c r="B44" s="169"/>
      <c r="C44" s="169"/>
      <c r="D44" s="169"/>
      <c r="E44" s="169"/>
      <c r="F44" s="169"/>
      <c r="G44" s="169"/>
      <c r="H44" s="169"/>
      <c r="I44" s="169">
        <v>-659.1</v>
      </c>
      <c r="J44" s="169"/>
      <c r="K44" s="169"/>
      <c r="L44" s="169"/>
      <c r="M44" s="169"/>
      <c r="N44" s="169"/>
      <c r="O44" s="169">
        <v>-659.1</v>
      </c>
      <c r="P44" s="56">
        <v>-659.1</v>
      </c>
    </row>
    <row r="45" spans="1:16" x14ac:dyDescent="0.2">
      <c r="A45" s="54" t="s">
        <v>76</v>
      </c>
      <c r="B45" s="169"/>
      <c r="C45" s="169"/>
      <c r="D45" s="169"/>
      <c r="E45" s="169"/>
      <c r="F45" s="169"/>
      <c r="G45" s="169"/>
      <c r="H45" s="169"/>
      <c r="I45" s="169">
        <v>-324.73099999999999</v>
      </c>
      <c r="J45" s="169"/>
      <c r="K45" s="169"/>
      <c r="L45" s="169"/>
      <c r="M45" s="169"/>
      <c r="N45" s="169"/>
      <c r="O45" s="169">
        <v>-324.73099999999999</v>
      </c>
      <c r="P45" s="56">
        <v>-324.73099999999999</v>
      </c>
    </row>
    <row r="46" spans="1:16" x14ac:dyDescent="0.2">
      <c r="A46" s="54" t="s">
        <v>77</v>
      </c>
      <c r="B46" s="169"/>
      <c r="C46" s="169"/>
      <c r="D46" s="169"/>
      <c r="E46" s="169"/>
      <c r="F46" s="169"/>
      <c r="G46" s="169"/>
      <c r="H46" s="169"/>
      <c r="I46" s="169">
        <v>-80.52</v>
      </c>
      <c r="J46" s="169">
        <v>-111.76</v>
      </c>
      <c r="K46" s="169"/>
      <c r="L46" s="169"/>
      <c r="M46" s="169"/>
      <c r="N46" s="169"/>
      <c r="O46" s="169">
        <v>-192.28</v>
      </c>
      <c r="P46" s="56">
        <v>-192.28</v>
      </c>
    </row>
    <row r="47" spans="1:16" x14ac:dyDescent="0.2">
      <c r="A47" s="54" t="s">
        <v>79</v>
      </c>
      <c r="B47" s="169"/>
      <c r="C47" s="169"/>
      <c r="D47" s="169"/>
      <c r="E47" s="169"/>
      <c r="F47" s="169"/>
      <c r="G47" s="169"/>
      <c r="H47" s="169">
        <v>-6485.93</v>
      </c>
      <c r="I47" s="169"/>
      <c r="J47" s="169"/>
      <c r="K47" s="169"/>
      <c r="L47" s="169"/>
      <c r="M47" s="169"/>
      <c r="N47" s="169"/>
      <c r="O47" s="169">
        <v>-6485.93</v>
      </c>
      <c r="P47" s="56">
        <v>-6485.93</v>
      </c>
    </row>
    <row r="48" spans="1:16" x14ac:dyDescent="0.2">
      <c r="A48" s="54" t="s">
        <v>80</v>
      </c>
      <c r="B48" s="169"/>
      <c r="C48" s="169"/>
      <c r="D48" s="169"/>
      <c r="E48" s="169"/>
      <c r="F48" s="169"/>
      <c r="G48" s="169"/>
      <c r="H48" s="169"/>
      <c r="I48" s="169">
        <v>-1810.9299999999998</v>
      </c>
      <c r="J48" s="169"/>
      <c r="K48" s="169"/>
      <c r="L48" s="169"/>
      <c r="M48" s="169"/>
      <c r="N48" s="169"/>
      <c r="O48" s="169">
        <v>-1810.9299999999998</v>
      </c>
      <c r="P48" s="56">
        <v>-1810.9299999999998</v>
      </c>
    </row>
    <row r="49" spans="1:16" x14ac:dyDescent="0.2">
      <c r="A49" s="52" t="s">
        <v>232</v>
      </c>
      <c r="B49" s="169"/>
      <c r="C49" s="169"/>
      <c r="D49" s="169"/>
      <c r="E49" s="169"/>
      <c r="F49" s="169"/>
      <c r="G49" s="169"/>
      <c r="H49" s="169">
        <v>-2016.3500000000004</v>
      </c>
      <c r="I49" s="169">
        <v>-1509.3209999999999</v>
      </c>
      <c r="J49" s="169">
        <v>-111.76</v>
      </c>
      <c r="K49" s="169"/>
      <c r="L49" s="169"/>
      <c r="M49" s="169"/>
      <c r="N49" s="169"/>
      <c r="O49" s="169">
        <v>-3637.431</v>
      </c>
      <c r="P49" s="56">
        <v>-3637.431</v>
      </c>
    </row>
    <row r="50" spans="1:16" x14ac:dyDescent="0.2">
      <c r="A50" s="52" t="s">
        <v>222</v>
      </c>
      <c r="B50" s="169"/>
      <c r="C50" s="169"/>
      <c r="D50" s="169"/>
      <c r="E50" s="169"/>
      <c r="F50" s="169"/>
      <c r="G50" s="169"/>
      <c r="H50" s="169"/>
      <c r="I50" s="169"/>
      <c r="J50" s="169"/>
      <c r="K50" s="169"/>
      <c r="L50" s="169"/>
      <c r="M50" s="169"/>
      <c r="N50" s="169"/>
      <c r="O50" s="169"/>
      <c r="P50" s="56"/>
    </row>
    <row r="51" spans="1:16" x14ac:dyDescent="0.2">
      <c r="A51" s="53" t="s">
        <v>75</v>
      </c>
      <c r="B51" s="169"/>
      <c r="C51" s="169"/>
      <c r="D51" s="169"/>
      <c r="E51" s="169"/>
      <c r="F51" s="169"/>
      <c r="G51" s="169"/>
      <c r="H51" s="169"/>
      <c r="I51" s="169"/>
      <c r="J51" s="169"/>
      <c r="K51" s="169">
        <v>269.85000000000002</v>
      </c>
      <c r="L51" s="169"/>
      <c r="M51" s="169"/>
      <c r="N51" s="169"/>
      <c r="O51" s="169">
        <v>269.85000000000002</v>
      </c>
      <c r="P51" s="56">
        <v>269.85000000000002</v>
      </c>
    </row>
    <row r="52" spans="1:16" x14ac:dyDescent="0.2">
      <c r="A52" s="54" t="s">
        <v>129</v>
      </c>
      <c r="B52" s="169"/>
      <c r="C52" s="169"/>
      <c r="D52" s="169"/>
      <c r="E52" s="169"/>
      <c r="F52" s="169"/>
      <c r="G52" s="169"/>
      <c r="H52" s="169"/>
      <c r="I52" s="169"/>
      <c r="J52" s="169"/>
      <c r="K52" s="169">
        <v>269.85000000000002</v>
      </c>
      <c r="L52" s="169"/>
      <c r="M52" s="169"/>
      <c r="N52" s="169"/>
      <c r="O52" s="169">
        <v>269.85000000000002</v>
      </c>
      <c r="P52" s="56">
        <v>269.85000000000002</v>
      </c>
    </row>
    <row r="53" spans="1:16" x14ac:dyDescent="0.2">
      <c r="A53" s="53" t="s">
        <v>125</v>
      </c>
      <c r="B53" s="169"/>
      <c r="C53" s="169"/>
      <c r="D53" s="169"/>
      <c r="E53" s="169"/>
      <c r="F53" s="169"/>
      <c r="G53" s="169"/>
      <c r="H53" s="169">
        <v>-1113.068</v>
      </c>
      <c r="I53" s="169">
        <v>-50.7</v>
      </c>
      <c r="J53" s="169">
        <v>-11.792</v>
      </c>
      <c r="K53" s="169"/>
      <c r="L53" s="169"/>
      <c r="M53" s="169"/>
      <c r="N53" s="169"/>
      <c r="O53" s="169">
        <v>-1175.56</v>
      </c>
      <c r="P53" s="56">
        <v>-1175.56</v>
      </c>
    </row>
    <row r="54" spans="1:16" x14ac:dyDescent="0.2">
      <c r="A54" s="54" t="s">
        <v>83</v>
      </c>
      <c r="B54" s="169"/>
      <c r="C54" s="169"/>
      <c r="D54" s="169"/>
      <c r="E54" s="169"/>
      <c r="F54" s="169"/>
      <c r="G54" s="169"/>
      <c r="H54" s="169"/>
      <c r="I54" s="169">
        <v>-50.7</v>
      </c>
      <c r="J54" s="169"/>
      <c r="K54" s="169"/>
      <c r="L54" s="169"/>
      <c r="M54" s="169"/>
      <c r="N54" s="169"/>
      <c r="O54" s="169">
        <v>-50.7</v>
      </c>
      <c r="P54" s="56">
        <v>-50.7</v>
      </c>
    </row>
    <row r="55" spans="1:16" x14ac:dyDescent="0.2">
      <c r="A55" s="54" t="s">
        <v>77</v>
      </c>
      <c r="B55" s="169"/>
      <c r="C55" s="169"/>
      <c r="D55" s="169"/>
      <c r="E55" s="169"/>
      <c r="F55" s="169"/>
      <c r="G55" s="169"/>
      <c r="H55" s="169">
        <v>-347.49</v>
      </c>
      <c r="I55" s="169"/>
      <c r="J55" s="169">
        <v>-11.792</v>
      </c>
      <c r="K55" s="169"/>
      <c r="L55" s="169"/>
      <c r="M55" s="169"/>
      <c r="N55" s="169"/>
      <c r="O55" s="169">
        <v>-359.28199999999998</v>
      </c>
      <c r="P55" s="56">
        <v>-359.28199999999998</v>
      </c>
    </row>
    <row r="56" spans="1:16" x14ac:dyDescent="0.2">
      <c r="A56" s="54" t="s">
        <v>78</v>
      </c>
      <c r="B56" s="169"/>
      <c r="C56" s="169"/>
      <c r="D56" s="169"/>
      <c r="E56" s="169"/>
      <c r="F56" s="169"/>
      <c r="G56" s="169"/>
      <c r="H56" s="169">
        <v>-765.57799999999997</v>
      </c>
      <c r="I56" s="169"/>
      <c r="J56" s="169"/>
      <c r="K56" s="169"/>
      <c r="L56" s="169"/>
      <c r="M56" s="169"/>
      <c r="N56" s="169"/>
      <c r="O56" s="169">
        <v>-765.57799999999997</v>
      </c>
      <c r="P56" s="56">
        <v>-765.57799999999997</v>
      </c>
    </row>
    <row r="57" spans="1:16" x14ac:dyDescent="0.2">
      <c r="A57" s="52" t="s">
        <v>233</v>
      </c>
      <c r="B57" s="169"/>
      <c r="C57" s="169"/>
      <c r="D57" s="169"/>
      <c r="E57" s="169"/>
      <c r="F57" s="169"/>
      <c r="G57" s="169"/>
      <c r="H57" s="169">
        <v>-1113.068</v>
      </c>
      <c r="I57" s="169">
        <v>-50.7</v>
      </c>
      <c r="J57" s="169">
        <v>-11.792</v>
      </c>
      <c r="K57" s="169">
        <v>269.85000000000002</v>
      </c>
      <c r="L57" s="169"/>
      <c r="M57" s="169"/>
      <c r="N57" s="169"/>
      <c r="O57" s="169">
        <v>-905.70999999999992</v>
      </c>
      <c r="P57" s="56">
        <v>-905.70999999999992</v>
      </c>
    </row>
    <row r="58" spans="1:16" x14ac:dyDescent="0.2">
      <c r="A58" s="52" t="s">
        <v>227</v>
      </c>
      <c r="B58" s="169"/>
      <c r="C58" s="169"/>
      <c r="D58" s="169"/>
      <c r="E58" s="169"/>
      <c r="F58" s="169"/>
      <c r="G58" s="169"/>
      <c r="H58" s="169"/>
      <c r="I58" s="169"/>
      <c r="J58" s="169"/>
      <c r="K58" s="169"/>
      <c r="L58" s="169"/>
      <c r="M58" s="169"/>
      <c r="N58" s="169"/>
      <c r="O58" s="169"/>
      <c r="P58" s="56"/>
    </row>
    <row r="59" spans="1:16" x14ac:dyDescent="0.2">
      <c r="A59" s="53" t="s">
        <v>125</v>
      </c>
      <c r="B59" s="169"/>
      <c r="C59" s="169"/>
      <c r="D59" s="169"/>
      <c r="E59" s="169"/>
      <c r="F59" s="169"/>
      <c r="G59" s="169"/>
      <c r="H59" s="169">
        <v>-165</v>
      </c>
      <c r="I59" s="169">
        <v>-5216.8685999999998</v>
      </c>
      <c r="J59" s="169"/>
      <c r="K59" s="169"/>
      <c r="L59" s="169"/>
      <c r="M59" s="169"/>
      <c r="N59" s="169"/>
      <c r="O59" s="169">
        <v>-5381.8685999999998</v>
      </c>
      <c r="P59" s="56">
        <v>-5381.8685999999998</v>
      </c>
    </row>
    <row r="60" spans="1:16" x14ac:dyDescent="0.2">
      <c r="A60" s="54" t="s">
        <v>83</v>
      </c>
      <c r="B60" s="169"/>
      <c r="C60" s="169"/>
      <c r="D60" s="169"/>
      <c r="E60" s="169"/>
      <c r="F60" s="169"/>
      <c r="G60" s="169"/>
      <c r="H60" s="169"/>
      <c r="I60" s="169">
        <v>-520.41859999999997</v>
      </c>
      <c r="J60" s="169"/>
      <c r="K60" s="169"/>
      <c r="L60" s="169"/>
      <c r="M60" s="169"/>
      <c r="N60" s="169"/>
      <c r="O60" s="169">
        <v>-520.41859999999997</v>
      </c>
      <c r="P60" s="56">
        <v>-520.41859999999997</v>
      </c>
    </row>
    <row r="61" spans="1:16" x14ac:dyDescent="0.2">
      <c r="A61" s="54" t="s">
        <v>79</v>
      </c>
      <c r="B61" s="169"/>
      <c r="C61" s="169"/>
      <c r="D61" s="169"/>
      <c r="E61" s="169"/>
      <c r="F61" s="169"/>
      <c r="G61" s="169"/>
      <c r="H61" s="169">
        <v>-165</v>
      </c>
      <c r="I61" s="169">
        <v>-4696.45</v>
      </c>
      <c r="J61" s="169"/>
      <c r="K61" s="169"/>
      <c r="L61" s="169"/>
      <c r="M61" s="169"/>
      <c r="N61" s="169"/>
      <c r="O61" s="169">
        <v>-4861.45</v>
      </c>
      <c r="P61" s="56">
        <v>-4861.45</v>
      </c>
    </row>
    <row r="62" spans="1:16" x14ac:dyDescent="0.2">
      <c r="A62" s="52" t="s">
        <v>234</v>
      </c>
      <c r="B62" s="169"/>
      <c r="C62" s="169"/>
      <c r="D62" s="169"/>
      <c r="E62" s="169"/>
      <c r="F62" s="169"/>
      <c r="G62" s="169"/>
      <c r="H62" s="169">
        <v>-165</v>
      </c>
      <c r="I62" s="169">
        <v>-5216.8685999999998</v>
      </c>
      <c r="J62" s="169"/>
      <c r="K62" s="169"/>
      <c r="L62" s="169"/>
      <c r="M62" s="169"/>
      <c r="N62" s="169"/>
      <c r="O62" s="169">
        <v>-5381.8685999999998</v>
      </c>
      <c r="P62" s="56">
        <v>-5381.8685999999998</v>
      </c>
    </row>
    <row r="63" spans="1:16" x14ac:dyDescent="0.2">
      <c r="A63" s="52" t="s">
        <v>7</v>
      </c>
      <c r="B63" s="169">
        <v>-14</v>
      </c>
      <c r="C63" s="169"/>
      <c r="D63" s="169"/>
      <c r="E63" s="169"/>
      <c r="F63" s="169"/>
      <c r="G63" s="169">
        <v>11257.472999999998</v>
      </c>
      <c r="H63" s="169">
        <v>-18009.283400000008</v>
      </c>
      <c r="I63" s="169">
        <v>-8308.2312999999995</v>
      </c>
      <c r="J63" s="169">
        <v>12040.428</v>
      </c>
      <c r="K63" s="169">
        <v>269.85000000000002</v>
      </c>
      <c r="L63" s="169"/>
      <c r="M63" s="169"/>
      <c r="N63" s="169"/>
      <c r="O63" s="169">
        <v>-2749.7637000000018</v>
      </c>
      <c r="P63" s="56">
        <v>-2763.7637000000018</v>
      </c>
    </row>
  </sheetData>
  <mergeCells count="1">
    <mergeCell ref="B1:C1"/>
  </mergeCells>
  <conditionalFormatting pivot="1" sqref="B7:P63">
    <cfRule type="expression" dxfId="1" priority="1">
      <formula>AND(LEFT($A7,5)="Total",B7&lt;0)</formula>
    </cfRule>
  </conditionalFormatting>
  <hyperlinks>
    <hyperlink ref="B1" location="MENU!A1" display="Retour au menu principal"/>
  </hyperlinks>
  <pageMargins left="0.70866141732283472" right="0.70866141732283472" top="0.74803149606299213" bottom="0.74803149606299213" header="0.31496062992125984" footer="0.31496062992125984"/>
  <pageSetup paperSize="9" scale="56" fitToHeight="0" orientation="landscape" horizontalDpi="4294967293" verticalDpi="4294967293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9"/>
  <sheetViews>
    <sheetView workbookViewId="0">
      <selection activeCell="C8" sqref="C8"/>
    </sheetView>
  </sheetViews>
  <sheetFormatPr baseColWidth="10" defaultRowHeight="12.75" x14ac:dyDescent="0.2"/>
  <cols>
    <col min="1" max="1" width="8.7109375" customWidth="1"/>
    <col min="2" max="2" width="50.7109375" customWidth="1"/>
    <col min="3" max="3" width="18.7109375" bestFit="1" customWidth="1"/>
    <col min="4" max="4" width="11.5703125" bestFit="1" customWidth="1"/>
    <col min="5" max="5" width="45.7109375" hidden="1" customWidth="1"/>
  </cols>
  <sheetData>
    <row r="1" spans="1:13" ht="15.75" x14ac:dyDescent="0.25">
      <c r="A1" s="173" t="str">
        <f ca="1">MID(CELL("filename",A3),FIND("]",CELL("filename",A3))+1,32)</f>
        <v>Liste chantiers</v>
      </c>
      <c r="B1" s="173"/>
      <c r="C1" s="10"/>
      <c r="D1" s="174" t="s">
        <v>139</v>
      </c>
      <c r="E1" s="174"/>
      <c r="F1" s="174"/>
    </row>
    <row r="2" spans="1:13" x14ac:dyDescent="0.2">
      <c r="A2" s="6"/>
      <c r="B2" s="6"/>
      <c r="C2" s="9"/>
      <c r="D2" s="9"/>
      <c r="E2" s="6"/>
    </row>
    <row r="3" spans="1:13" ht="25.5" x14ac:dyDescent="0.2">
      <c r="A3" s="46" t="s">
        <v>14</v>
      </c>
      <c r="B3" s="47" t="s">
        <v>15</v>
      </c>
      <c r="C3" s="98" t="s">
        <v>196</v>
      </c>
      <c r="D3" s="48" t="s">
        <v>16</v>
      </c>
      <c r="E3" s="48" t="s">
        <v>195</v>
      </c>
      <c r="F3" s="113" t="s">
        <v>129</v>
      </c>
      <c r="G3" s="109" t="s">
        <v>83</v>
      </c>
      <c r="H3" s="109" t="s">
        <v>76</v>
      </c>
      <c r="I3" s="109" t="s">
        <v>77</v>
      </c>
      <c r="J3" s="109" t="s">
        <v>78</v>
      </c>
      <c r="K3" s="109" t="s">
        <v>79</v>
      </c>
      <c r="L3" s="109" t="s">
        <v>80</v>
      </c>
      <c r="M3" s="109" t="s">
        <v>0</v>
      </c>
    </row>
    <row r="4" spans="1:13" x14ac:dyDescent="0.2">
      <c r="A4" s="42" t="s">
        <v>4</v>
      </c>
      <c r="B4" s="43" t="s">
        <v>199</v>
      </c>
      <c r="C4" s="99" t="s">
        <v>240</v>
      </c>
      <c r="D4" s="44" t="s">
        <v>17</v>
      </c>
      <c r="E4" s="44" t="str">
        <f>IF(A4&lt;&gt;"",CONCATENATE(A4," - ",B4),"")</f>
        <v>2018-001 - Chantier 1</v>
      </c>
      <c r="F4" s="114">
        <v>7</v>
      </c>
      <c r="G4" s="107">
        <v>6</v>
      </c>
      <c r="H4" s="107">
        <v>5</v>
      </c>
      <c r="I4" s="107">
        <v>4</v>
      </c>
      <c r="J4" s="107">
        <v>3</v>
      </c>
      <c r="K4" s="107">
        <v>2</v>
      </c>
      <c r="L4" s="107">
        <v>1</v>
      </c>
      <c r="M4" s="110">
        <f>DATE(MENU!$C$1-1,12,31)</f>
        <v>43100</v>
      </c>
    </row>
    <row r="5" spans="1:13" x14ac:dyDescent="0.2">
      <c r="A5" s="45" t="s">
        <v>5</v>
      </c>
      <c r="B5" s="37" t="s">
        <v>200</v>
      </c>
      <c r="C5" s="100" t="s">
        <v>205</v>
      </c>
      <c r="D5" s="8" t="s">
        <v>17</v>
      </c>
      <c r="E5" s="8" t="str">
        <f>IF(A5&lt;&gt;"",CONCATENATE(A5," - ",B5),"")</f>
        <v>2018-002 - Chantier 2</v>
      </c>
      <c r="F5" s="115"/>
      <c r="G5" s="106"/>
      <c r="H5" s="106"/>
      <c r="I5" s="106"/>
      <c r="J5" s="106"/>
      <c r="K5" s="106"/>
      <c r="L5" s="106"/>
      <c r="M5" s="111">
        <f>DATE(MENU!$C$1-1,12,31)</f>
        <v>43100</v>
      </c>
    </row>
    <row r="6" spans="1:13" x14ac:dyDescent="0.2">
      <c r="A6" s="69" t="s">
        <v>6</v>
      </c>
      <c r="B6" s="50" t="s">
        <v>201</v>
      </c>
      <c r="C6" s="101" t="s">
        <v>205</v>
      </c>
      <c r="D6" s="70" t="s">
        <v>18</v>
      </c>
      <c r="E6" s="8" t="str">
        <f t="shared" ref="E6:E9" si="0">IF(A6&lt;&gt;"",CONCATENATE(A6," - ",B6),"")</f>
        <v>2018-003 - Chantier 3</v>
      </c>
      <c r="F6" s="115">
        <v>25</v>
      </c>
      <c r="G6" s="106">
        <v>125</v>
      </c>
      <c r="H6" s="106"/>
      <c r="I6" s="106"/>
      <c r="J6" s="106"/>
      <c r="K6" s="106"/>
      <c r="L6" s="106"/>
      <c r="M6" s="111">
        <f>DATE(MENU!$C$1-1,12,31)</f>
        <v>43100</v>
      </c>
    </row>
    <row r="7" spans="1:13" x14ac:dyDescent="0.2">
      <c r="A7" s="71" t="s">
        <v>19</v>
      </c>
      <c r="B7" s="50" t="s">
        <v>202</v>
      </c>
      <c r="C7" s="101" t="s">
        <v>205</v>
      </c>
      <c r="D7" s="70" t="s">
        <v>17</v>
      </c>
      <c r="E7" s="8" t="str">
        <f t="shared" si="0"/>
        <v>2018-004 - Chantier 4</v>
      </c>
      <c r="F7" s="115"/>
      <c r="G7" s="106"/>
      <c r="H7" s="106"/>
      <c r="I7" s="106"/>
      <c r="J7" s="106"/>
      <c r="K7" s="106"/>
      <c r="L7" s="106"/>
      <c r="M7" s="111">
        <f>DATE(MENU!$C$1-1,12,31)</f>
        <v>43100</v>
      </c>
    </row>
    <row r="8" spans="1:13" x14ac:dyDescent="0.2">
      <c r="A8" s="72" t="s">
        <v>141</v>
      </c>
      <c r="B8" s="73" t="s">
        <v>203</v>
      </c>
      <c r="C8" s="102" t="s">
        <v>205</v>
      </c>
      <c r="D8" s="74" t="s">
        <v>18</v>
      </c>
      <c r="E8" s="8" t="str">
        <f t="shared" si="0"/>
        <v>2018-005 - Chantier 5</v>
      </c>
      <c r="F8" s="115"/>
      <c r="G8" s="106"/>
      <c r="H8" s="106"/>
      <c r="I8" s="106"/>
      <c r="J8" s="106"/>
      <c r="K8" s="106"/>
      <c r="L8" s="106"/>
      <c r="M8" s="111">
        <f>DATE(MENU!$C$1-1,12,31)</f>
        <v>43100</v>
      </c>
    </row>
    <row r="9" spans="1:13" x14ac:dyDescent="0.2">
      <c r="A9" s="75" t="s">
        <v>194</v>
      </c>
      <c r="B9" s="75" t="s">
        <v>204</v>
      </c>
      <c r="C9" s="76" t="s">
        <v>205</v>
      </c>
      <c r="D9" s="76" t="s">
        <v>17</v>
      </c>
      <c r="E9" s="8" t="str">
        <f t="shared" si="0"/>
        <v>2018-006 - Chantier 6</v>
      </c>
      <c r="F9" s="116"/>
      <c r="G9" s="108"/>
      <c r="H9" s="108"/>
      <c r="I9" s="108"/>
      <c r="J9" s="108"/>
      <c r="K9" s="108"/>
      <c r="L9" s="108"/>
      <c r="M9" s="112">
        <f>DATE(MENU!$C$1-1,12,31)</f>
        <v>43100</v>
      </c>
    </row>
  </sheetData>
  <mergeCells count="2">
    <mergeCell ref="A1:B1"/>
    <mergeCell ref="D1:F1"/>
  </mergeCells>
  <dataValidations count="1">
    <dataValidation type="list" allowBlank="1" showInputMessage="1" showErrorMessage="1" sqref="C4:C9">
      <formula1>"Non,Oui"</formula1>
    </dataValidation>
  </dataValidations>
  <hyperlinks>
    <hyperlink ref="D1:E1" location="MENU!A1" display="Retour au menu principal"/>
  </hyperlinks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9"/>
  <sheetViews>
    <sheetView workbookViewId="0">
      <selection activeCell="E45" sqref="E45"/>
    </sheetView>
  </sheetViews>
  <sheetFormatPr baseColWidth="10" defaultRowHeight="12.75" x14ac:dyDescent="0.2"/>
  <cols>
    <col min="1" max="2" width="25.7109375" customWidth="1"/>
    <col min="3" max="3" width="25.7109375" hidden="1" customWidth="1"/>
  </cols>
  <sheetData>
    <row r="1" spans="1:3" ht="15.75" x14ac:dyDescent="0.25">
      <c r="A1" s="173" t="str">
        <f ca="1">MID(CELL("filename",A3),FIND("]",CELL("filename",A3))+1,32)</f>
        <v>Liste personnel</v>
      </c>
      <c r="B1" s="173"/>
      <c r="C1" s="57"/>
    </row>
    <row r="2" spans="1:3" x14ac:dyDescent="0.2">
      <c r="A2" s="6"/>
      <c r="B2" s="6"/>
      <c r="C2" s="6"/>
    </row>
    <row r="3" spans="1:3" x14ac:dyDescent="0.2">
      <c r="A3" s="46" t="s">
        <v>81</v>
      </c>
      <c r="B3" s="47" t="s">
        <v>82</v>
      </c>
      <c r="C3" s="47" t="s">
        <v>195</v>
      </c>
    </row>
    <row r="4" spans="1:3" x14ac:dyDescent="0.2">
      <c r="A4" s="42" t="s">
        <v>206</v>
      </c>
      <c r="B4" s="43" t="s">
        <v>217</v>
      </c>
      <c r="C4" s="43" t="str">
        <f>IF(A4&lt;&gt;"",CONCATENATE(A4," ",B4),"")</f>
        <v>BLANC Pur</v>
      </c>
    </row>
    <row r="5" spans="1:3" x14ac:dyDescent="0.2">
      <c r="A5" s="45" t="s">
        <v>207</v>
      </c>
      <c r="B5" s="37" t="s">
        <v>216</v>
      </c>
      <c r="C5" s="37" t="str">
        <f>IF(A5&lt;&gt;"",CONCATENATE(A5," ",B5),"")</f>
        <v>NOIR Nuit</v>
      </c>
    </row>
    <row r="6" spans="1:3" x14ac:dyDescent="0.2">
      <c r="A6" s="38" t="s">
        <v>208</v>
      </c>
      <c r="B6" s="39" t="s">
        <v>215</v>
      </c>
      <c r="C6" s="37" t="str">
        <f t="shared" ref="C6:C9" si="0">IF(A6&lt;&gt;"",CONCATENATE(A6," ",B6),"")</f>
        <v>ORANGE Carotte</v>
      </c>
    </row>
    <row r="7" spans="1:3" x14ac:dyDescent="0.2">
      <c r="A7" s="75" t="s">
        <v>209</v>
      </c>
      <c r="B7" s="75" t="s">
        <v>214</v>
      </c>
      <c r="C7" s="37" t="str">
        <f t="shared" si="0"/>
        <v>VIOLET Pourpre</v>
      </c>
    </row>
    <row r="8" spans="1:3" x14ac:dyDescent="0.2">
      <c r="A8" s="75" t="s">
        <v>210</v>
      </c>
      <c r="B8" s="75" t="s">
        <v>213</v>
      </c>
      <c r="C8" s="37" t="str">
        <f t="shared" si="0"/>
        <v>BLEU Ciel</v>
      </c>
    </row>
    <row r="9" spans="1:3" x14ac:dyDescent="0.2">
      <c r="A9" s="75" t="s">
        <v>211</v>
      </c>
      <c r="B9" s="75" t="s">
        <v>212</v>
      </c>
      <c r="C9" s="37" t="str">
        <f t="shared" si="0"/>
        <v>ROUGE Carmin</v>
      </c>
    </row>
  </sheetData>
  <mergeCells count="1">
    <mergeCell ref="A1:B1"/>
  </mergeCells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N18"/>
  <sheetViews>
    <sheetView tabSelected="1" workbookViewId="0">
      <selection activeCell="E23" sqref="E23"/>
    </sheetView>
  </sheetViews>
  <sheetFormatPr baseColWidth="10" defaultRowHeight="12.75" x14ac:dyDescent="0.2"/>
  <cols>
    <col min="1" max="1" width="50.7109375" customWidth="1"/>
    <col min="2" max="14" width="15.7109375" customWidth="1"/>
    <col min="15" max="15" width="11.5703125" bestFit="1" customWidth="1"/>
    <col min="16" max="16" width="11.140625" bestFit="1" customWidth="1"/>
  </cols>
  <sheetData>
    <row r="1" spans="1:14" ht="15.75" x14ac:dyDescent="0.25">
      <c r="A1" s="4" t="str">
        <f ca="1">MID(CELL("filename",A4),FIND("]",CELL("filename",A4))+1,32)</f>
        <v>Factures</v>
      </c>
      <c r="B1" s="172" t="s">
        <v>139</v>
      </c>
      <c r="C1" s="172"/>
      <c r="D1" s="20"/>
      <c r="E1" s="20"/>
      <c r="F1" s="20"/>
    </row>
    <row r="3" spans="1:14" x14ac:dyDescent="0.2">
      <c r="A3" s="67" t="s">
        <v>189</v>
      </c>
      <c r="B3" s="60" t="s">
        <v>190</v>
      </c>
    </row>
    <row r="4" spans="1:14" x14ac:dyDescent="0.2">
      <c r="A4" s="60" t="s">
        <v>191</v>
      </c>
      <c r="B4" s="59" t="s">
        <v>116</v>
      </c>
      <c r="C4" s="59" t="s">
        <v>117</v>
      </c>
      <c r="D4" s="59" t="s">
        <v>118</v>
      </c>
      <c r="E4" s="59" t="s">
        <v>119</v>
      </c>
      <c r="F4" s="59" t="s">
        <v>120</v>
      </c>
      <c r="G4" s="59" t="s">
        <v>8</v>
      </c>
      <c r="H4" s="59" t="s">
        <v>9</v>
      </c>
      <c r="I4" s="59" t="s">
        <v>121</v>
      </c>
      <c r="J4" s="59" t="s">
        <v>13</v>
      </c>
      <c r="K4" s="59" t="s">
        <v>122</v>
      </c>
      <c r="L4" s="59" t="s">
        <v>123</v>
      </c>
      <c r="M4" s="59" t="s">
        <v>124</v>
      </c>
      <c r="N4" s="59" t="s">
        <v>7</v>
      </c>
    </row>
    <row r="5" spans="1:14" x14ac:dyDescent="0.2">
      <c r="A5" s="61" t="s">
        <v>218</v>
      </c>
      <c r="B5" s="28"/>
      <c r="C5" s="28"/>
      <c r="D5" s="28"/>
      <c r="E5" s="28"/>
      <c r="F5" s="28">
        <v>15635.55</v>
      </c>
      <c r="G5" s="28"/>
      <c r="H5" s="28"/>
      <c r="I5" s="28"/>
      <c r="J5" s="28"/>
      <c r="K5" s="28"/>
      <c r="L5" s="28"/>
      <c r="M5" s="28"/>
      <c r="N5" s="28">
        <v>15635.55</v>
      </c>
    </row>
    <row r="6" spans="1:14" x14ac:dyDescent="0.2">
      <c r="A6" s="62" t="s">
        <v>140</v>
      </c>
      <c r="B6" s="28"/>
      <c r="C6" s="28"/>
      <c r="D6" s="28"/>
      <c r="E6" s="28"/>
      <c r="F6" s="28">
        <v>15635.55</v>
      </c>
      <c r="G6" s="28"/>
      <c r="H6" s="28"/>
      <c r="I6" s="28"/>
      <c r="J6" s="28"/>
      <c r="K6" s="28"/>
      <c r="L6" s="28"/>
      <c r="M6" s="28"/>
      <c r="N6" s="28">
        <v>15635.55</v>
      </c>
    </row>
    <row r="7" spans="1:14" x14ac:dyDescent="0.2">
      <c r="A7" s="61" t="s">
        <v>220</v>
      </c>
      <c r="B7" s="28"/>
      <c r="C7" s="28"/>
      <c r="D7" s="28"/>
      <c r="E7" s="28"/>
      <c r="F7" s="28"/>
      <c r="G7" s="28">
        <v>3249.5299999999997</v>
      </c>
      <c r="H7" s="28"/>
      <c r="I7" s="28">
        <v>12569.58</v>
      </c>
      <c r="J7" s="28"/>
      <c r="K7" s="28"/>
      <c r="L7" s="28"/>
      <c r="M7" s="28"/>
      <c r="N7" s="28">
        <v>15819.11</v>
      </c>
    </row>
    <row r="8" spans="1:14" x14ac:dyDescent="0.2">
      <c r="A8" s="62" t="s">
        <v>11</v>
      </c>
      <c r="B8" s="28"/>
      <c r="C8" s="28"/>
      <c r="D8" s="28"/>
      <c r="E8" s="28"/>
      <c r="F8" s="28"/>
      <c r="G8" s="28">
        <v>2589.6799999999998</v>
      </c>
      <c r="H8" s="28"/>
      <c r="I8" s="28"/>
      <c r="J8" s="28"/>
      <c r="K8" s="28"/>
      <c r="L8" s="28"/>
      <c r="M8" s="28"/>
      <c r="N8" s="28">
        <v>2589.6799999999998</v>
      </c>
    </row>
    <row r="9" spans="1:14" x14ac:dyDescent="0.2">
      <c r="A9" s="62" t="s">
        <v>153</v>
      </c>
      <c r="B9" s="28"/>
      <c r="C9" s="28"/>
      <c r="D9" s="28"/>
      <c r="E9" s="28"/>
      <c r="F9" s="28"/>
      <c r="G9" s="28">
        <v>659.85</v>
      </c>
      <c r="H9" s="28"/>
      <c r="I9" s="28"/>
      <c r="J9" s="28"/>
      <c r="K9" s="28"/>
      <c r="L9" s="28"/>
      <c r="M9" s="28"/>
      <c r="N9" s="28">
        <v>659.85</v>
      </c>
    </row>
    <row r="10" spans="1:14" x14ac:dyDescent="0.2">
      <c r="A10" s="62" t="s">
        <v>140</v>
      </c>
      <c r="B10" s="28"/>
      <c r="C10" s="28"/>
      <c r="D10" s="28"/>
      <c r="E10" s="28"/>
      <c r="F10" s="28"/>
      <c r="G10" s="28"/>
      <c r="H10" s="28"/>
      <c r="I10" s="28">
        <v>12569.58</v>
      </c>
      <c r="J10" s="28"/>
      <c r="K10" s="28"/>
      <c r="L10" s="28"/>
      <c r="M10" s="28"/>
      <c r="N10" s="28">
        <v>12569.58</v>
      </c>
    </row>
    <row r="11" spans="1:14" x14ac:dyDescent="0.2">
      <c r="A11" s="61" t="s">
        <v>219</v>
      </c>
      <c r="B11" s="28"/>
      <c r="C11" s="28"/>
      <c r="D11" s="28"/>
      <c r="E11" s="28"/>
      <c r="F11" s="28"/>
      <c r="G11" s="28">
        <v>18569.68</v>
      </c>
      <c r="H11" s="28">
        <v>2695.98</v>
      </c>
      <c r="I11" s="28"/>
      <c r="J11" s="28"/>
      <c r="K11" s="28"/>
      <c r="L11" s="28"/>
      <c r="M11" s="28"/>
      <c r="N11" s="28">
        <v>21265.66</v>
      </c>
    </row>
    <row r="12" spans="1:14" x14ac:dyDescent="0.2">
      <c r="A12" s="62" t="s">
        <v>11</v>
      </c>
      <c r="B12" s="28"/>
      <c r="C12" s="28"/>
      <c r="D12" s="28"/>
      <c r="E12" s="28"/>
      <c r="F12" s="28"/>
      <c r="G12" s="28"/>
      <c r="H12" s="28">
        <v>2695.98</v>
      </c>
      <c r="I12" s="28"/>
      <c r="J12" s="28"/>
      <c r="K12" s="28"/>
      <c r="L12" s="28"/>
      <c r="M12" s="28"/>
      <c r="N12" s="28">
        <v>2695.98</v>
      </c>
    </row>
    <row r="13" spans="1:14" x14ac:dyDescent="0.2">
      <c r="A13" s="62" t="s">
        <v>140</v>
      </c>
      <c r="B13" s="28"/>
      <c r="C13" s="28"/>
      <c r="D13" s="28"/>
      <c r="E13" s="28"/>
      <c r="F13" s="28"/>
      <c r="G13" s="28">
        <v>18569.68</v>
      </c>
      <c r="H13" s="28"/>
      <c r="I13" s="28"/>
      <c r="J13" s="28"/>
      <c r="K13" s="28"/>
      <c r="L13" s="28"/>
      <c r="M13" s="28"/>
      <c r="N13" s="28">
        <v>18569.68</v>
      </c>
    </row>
    <row r="14" spans="1:14" x14ac:dyDescent="0.2">
      <c r="A14" s="61" t="s">
        <v>221</v>
      </c>
      <c r="B14" s="28"/>
      <c r="C14" s="28"/>
      <c r="D14" s="28"/>
      <c r="E14" s="28"/>
      <c r="F14" s="28"/>
      <c r="G14" s="28">
        <v>4469.58</v>
      </c>
      <c r="H14" s="28">
        <v>1365.96</v>
      </c>
      <c r="I14" s="28"/>
      <c r="J14" s="28"/>
      <c r="K14" s="28"/>
      <c r="L14" s="28"/>
      <c r="M14" s="28"/>
      <c r="N14" s="28">
        <v>5835.54</v>
      </c>
    </row>
    <row r="15" spans="1:14" x14ac:dyDescent="0.2">
      <c r="A15" s="62" t="s">
        <v>140</v>
      </c>
      <c r="B15" s="28"/>
      <c r="C15" s="28"/>
      <c r="D15" s="28"/>
      <c r="E15" s="28"/>
      <c r="F15" s="28"/>
      <c r="G15" s="28">
        <v>4469.58</v>
      </c>
      <c r="H15" s="28">
        <v>1365.96</v>
      </c>
      <c r="I15" s="28"/>
      <c r="J15" s="28"/>
      <c r="K15" s="28"/>
      <c r="L15" s="28"/>
      <c r="M15" s="28"/>
      <c r="N15" s="28">
        <v>5835.54</v>
      </c>
    </row>
    <row r="16" spans="1:14" x14ac:dyDescent="0.2">
      <c r="A16" s="61" t="s">
        <v>222</v>
      </c>
      <c r="B16" s="28"/>
      <c r="C16" s="28"/>
      <c r="D16" s="28"/>
      <c r="E16" s="28"/>
      <c r="F16" s="28"/>
      <c r="G16" s="28"/>
      <c r="H16" s="28"/>
      <c r="I16" s="28"/>
      <c r="J16" s="28">
        <v>269.85000000000002</v>
      </c>
      <c r="K16" s="28"/>
      <c r="L16" s="28"/>
      <c r="M16" s="28"/>
      <c r="N16" s="28">
        <v>269.85000000000002</v>
      </c>
    </row>
    <row r="17" spans="1:14" x14ac:dyDescent="0.2">
      <c r="A17" s="62" t="s">
        <v>12</v>
      </c>
      <c r="B17" s="28"/>
      <c r="C17" s="28"/>
      <c r="D17" s="28"/>
      <c r="E17" s="28"/>
      <c r="F17" s="28"/>
      <c r="G17" s="28"/>
      <c r="H17" s="28"/>
      <c r="I17" s="28"/>
      <c r="J17" s="28">
        <v>269.85000000000002</v>
      </c>
      <c r="K17" s="28"/>
      <c r="L17" s="28"/>
      <c r="M17" s="28"/>
      <c r="N17" s="28">
        <v>269.85000000000002</v>
      </c>
    </row>
    <row r="18" spans="1:14" x14ac:dyDescent="0.2">
      <c r="A18" s="61" t="s">
        <v>7</v>
      </c>
      <c r="B18" s="28"/>
      <c r="C18" s="28"/>
      <c r="D18" s="28"/>
      <c r="E18" s="28"/>
      <c r="F18" s="28">
        <v>15635.55</v>
      </c>
      <c r="G18" s="28">
        <v>26288.79</v>
      </c>
      <c r="H18" s="28">
        <v>4061.94</v>
      </c>
      <c r="I18" s="28">
        <v>12569.58</v>
      </c>
      <c r="J18" s="28">
        <v>269.85000000000002</v>
      </c>
      <c r="K18" s="28"/>
      <c r="L18" s="28"/>
      <c r="M18" s="28"/>
      <c r="N18" s="28">
        <v>58825.71</v>
      </c>
    </row>
  </sheetData>
  <mergeCells count="1">
    <mergeCell ref="B1:C1"/>
  </mergeCells>
  <hyperlinks>
    <hyperlink ref="B1:C1" location="MENU!A1" display="Retour au menu principal"/>
  </hyperlinks>
  <pageMargins left="0.7" right="0.7" top="0.75" bottom="0.75" header="0.3" footer="0.3"/>
  <pageSetup paperSize="9" orientation="portrait" horizontalDpi="4294967293" verticalDpi="4294967293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N11"/>
  <sheetViews>
    <sheetView workbookViewId="0">
      <selection activeCell="A4" sqref="A4"/>
    </sheetView>
  </sheetViews>
  <sheetFormatPr baseColWidth="10" defaultRowHeight="12.75" x14ac:dyDescent="0.2"/>
  <cols>
    <col min="1" max="1" width="50.7109375" customWidth="1"/>
    <col min="2" max="14" width="15.7109375" customWidth="1"/>
    <col min="15" max="15" width="11.5703125" bestFit="1" customWidth="1"/>
    <col min="16" max="16" width="11.140625" bestFit="1" customWidth="1"/>
    <col min="17" max="17" width="12.28515625" bestFit="1" customWidth="1"/>
    <col min="18" max="18" width="11.28515625" bestFit="1" customWidth="1"/>
    <col min="19" max="19" width="12.28515625" bestFit="1" customWidth="1"/>
    <col min="20" max="20" width="11.28515625" bestFit="1" customWidth="1"/>
    <col min="21" max="21" width="12.28515625" bestFit="1" customWidth="1"/>
    <col min="22" max="22" width="11.28515625" bestFit="1" customWidth="1"/>
    <col min="23" max="23" width="12.28515625" bestFit="1" customWidth="1"/>
    <col min="24" max="24" width="11.28515625" bestFit="1" customWidth="1"/>
    <col min="25" max="25" width="12.28515625" bestFit="1" customWidth="1"/>
    <col min="26" max="26" width="15.5703125" bestFit="1" customWidth="1"/>
    <col min="27" max="27" width="16.7109375" bestFit="1" customWidth="1"/>
  </cols>
  <sheetData>
    <row r="1" spans="1:14" ht="15.75" x14ac:dyDescent="0.25">
      <c r="A1" s="7" t="str">
        <f ca="1">MID(CELL("filename",A4),FIND("]",CELL("filename",A4))+1,32)</f>
        <v>Personnel</v>
      </c>
      <c r="B1" s="172" t="s">
        <v>139</v>
      </c>
      <c r="C1" s="172"/>
      <c r="D1" s="20"/>
    </row>
    <row r="3" spans="1:14" x14ac:dyDescent="0.2">
      <c r="A3" s="66" t="s">
        <v>188</v>
      </c>
      <c r="B3" s="60" t="s">
        <v>190</v>
      </c>
    </row>
    <row r="4" spans="1:14" x14ac:dyDescent="0.2">
      <c r="A4" s="60" t="s">
        <v>191</v>
      </c>
      <c r="B4" s="59" t="s">
        <v>116</v>
      </c>
      <c r="C4" s="59" t="s">
        <v>117</v>
      </c>
      <c r="D4" s="59" t="s">
        <v>118</v>
      </c>
      <c r="E4" s="59" t="s">
        <v>119</v>
      </c>
      <c r="F4" s="59" t="s">
        <v>120</v>
      </c>
      <c r="G4" s="59" t="s">
        <v>8</v>
      </c>
      <c r="H4" s="59" t="s">
        <v>9</v>
      </c>
      <c r="I4" s="59" t="s">
        <v>121</v>
      </c>
      <c r="J4" s="59" t="s">
        <v>13</v>
      </c>
      <c r="K4" s="59" t="s">
        <v>122</v>
      </c>
      <c r="L4" s="59" t="s">
        <v>123</v>
      </c>
      <c r="M4" s="59" t="s">
        <v>124</v>
      </c>
      <c r="N4" s="59" t="s">
        <v>7</v>
      </c>
    </row>
    <row r="5" spans="1:14" x14ac:dyDescent="0.2">
      <c r="A5" s="61" t="s">
        <v>218</v>
      </c>
      <c r="B5" s="1"/>
      <c r="C5" s="1"/>
      <c r="D5" s="1"/>
      <c r="E5" s="1"/>
      <c r="F5" s="1"/>
      <c r="G5" s="1">
        <v>1144.0117</v>
      </c>
      <c r="H5" s="1"/>
      <c r="I5" s="1"/>
      <c r="J5" s="1"/>
      <c r="K5" s="1"/>
      <c r="L5" s="1"/>
      <c r="M5" s="1"/>
      <c r="N5" s="1">
        <v>1144.0117</v>
      </c>
    </row>
    <row r="6" spans="1:14" x14ac:dyDescent="0.2">
      <c r="A6" s="61" t="s">
        <v>220</v>
      </c>
      <c r="B6" s="1"/>
      <c r="C6" s="1"/>
      <c r="D6" s="1"/>
      <c r="E6" s="1"/>
      <c r="F6" s="1"/>
      <c r="G6" s="1">
        <v>548.2867</v>
      </c>
      <c r="H6" s="1">
        <v>675.0367</v>
      </c>
      <c r="I6" s="1">
        <v>405.6</v>
      </c>
      <c r="J6" s="1"/>
      <c r="K6" s="1"/>
      <c r="L6" s="1"/>
      <c r="M6" s="1"/>
      <c r="N6" s="1">
        <v>1628.9234000000001</v>
      </c>
    </row>
    <row r="7" spans="1:14" x14ac:dyDescent="0.2">
      <c r="A7" s="61" t="s">
        <v>219</v>
      </c>
      <c r="B7" s="1"/>
      <c r="C7" s="1"/>
      <c r="D7" s="1"/>
      <c r="E7" s="1"/>
      <c r="F7" s="1"/>
      <c r="G7" s="1">
        <v>709.80000000000007</v>
      </c>
      <c r="H7" s="1"/>
      <c r="I7" s="1"/>
      <c r="J7" s="1"/>
      <c r="K7" s="1"/>
      <c r="L7" s="1"/>
      <c r="M7" s="1"/>
      <c r="N7" s="1">
        <v>709.80000000000007</v>
      </c>
    </row>
    <row r="8" spans="1:14" x14ac:dyDescent="0.2">
      <c r="A8" s="61" t="s">
        <v>221</v>
      </c>
      <c r="B8" s="1"/>
      <c r="C8" s="1"/>
      <c r="D8" s="1"/>
      <c r="E8" s="1"/>
      <c r="F8" s="1"/>
      <c r="G8" s="1"/>
      <c r="H8" s="1">
        <v>659.1</v>
      </c>
      <c r="I8" s="1"/>
      <c r="J8" s="1"/>
      <c r="K8" s="1"/>
      <c r="L8" s="1"/>
      <c r="M8" s="1"/>
      <c r="N8" s="1">
        <v>659.1</v>
      </c>
    </row>
    <row r="9" spans="1:14" x14ac:dyDescent="0.2">
      <c r="A9" s="61" t="s">
        <v>222</v>
      </c>
      <c r="B9" s="1"/>
      <c r="C9" s="1"/>
      <c r="D9" s="1"/>
      <c r="E9" s="1"/>
      <c r="F9" s="1"/>
      <c r="G9" s="1"/>
      <c r="H9" s="1">
        <v>50.7</v>
      </c>
      <c r="I9" s="1"/>
      <c r="J9" s="1"/>
      <c r="K9" s="1"/>
      <c r="L9" s="1"/>
      <c r="M9" s="1"/>
      <c r="N9" s="1">
        <v>50.7</v>
      </c>
    </row>
    <row r="10" spans="1:14" x14ac:dyDescent="0.2">
      <c r="A10" s="61" t="s">
        <v>227</v>
      </c>
      <c r="B10" s="1"/>
      <c r="C10" s="1"/>
      <c r="D10" s="1"/>
      <c r="E10" s="1"/>
      <c r="F10" s="1"/>
      <c r="G10" s="1"/>
      <c r="H10" s="1">
        <v>520.41859999999997</v>
      </c>
      <c r="I10" s="1"/>
      <c r="J10" s="1"/>
      <c r="K10" s="1"/>
      <c r="L10" s="1"/>
      <c r="M10" s="1"/>
      <c r="N10" s="1">
        <v>520.41859999999997</v>
      </c>
    </row>
    <row r="11" spans="1:14" x14ac:dyDescent="0.2">
      <c r="A11" s="61" t="s">
        <v>7</v>
      </c>
      <c r="B11" s="1"/>
      <c r="C11" s="1"/>
      <c r="D11" s="1"/>
      <c r="E11" s="1"/>
      <c r="F11" s="1"/>
      <c r="G11" s="1">
        <v>2402.0984000000003</v>
      </c>
      <c r="H11" s="1">
        <v>1905.2553</v>
      </c>
      <c r="I11" s="1">
        <v>405.6</v>
      </c>
      <c r="J11" s="1"/>
      <c r="K11" s="1"/>
      <c r="L11" s="1"/>
      <c r="M11" s="1"/>
      <c r="N11" s="1">
        <v>4712.9537</v>
      </c>
    </row>
  </sheetData>
  <mergeCells count="1">
    <mergeCell ref="B1:C1"/>
  </mergeCells>
  <hyperlinks>
    <hyperlink ref="B1:C1" location="MENU!A1" display="Retour au menu principal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N17"/>
  <sheetViews>
    <sheetView topLeftCell="A2" workbookViewId="0">
      <selection activeCell="C8" sqref="C8"/>
    </sheetView>
  </sheetViews>
  <sheetFormatPr baseColWidth="10" defaultRowHeight="12.75" x14ac:dyDescent="0.2"/>
  <cols>
    <col min="1" max="1" width="50.7109375" customWidth="1"/>
    <col min="2" max="14" width="15.7109375" customWidth="1"/>
    <col min="15" max="15" width="11.5703125" bestFit="1" customWidth="1"/>
    <col min="16" max="16" width="11.140625" bestFit="1" customWidth="1"/>
  </cols>
  <sheetData>
    <row r="1" spans="1:14" ht="15.75" x14ac:dyDescent="0.25">
      <c r="A1" s="4" t="str">
        <f ca="1">MID(CELL("filename",A4),FIND("]",CELL("filename",A4))+1,32)</f>
        <v>Fournitures</v>
      </c>
      <c r="B1" s="172" t="s">
        <v>139</v>
      </c>
      <c r="C1" s="172"/>
      <c r="D1" s="20"/>
    </row>
    <row r="3" spans="1:14" x14ac:dyDescent="0.2">
      <c r="A3" s="60" t="s">
        <v>185</v>
      </c>
      <c r="B3" s="60" t="s">
        <v>190</v>
      </c>
    </row>
    <row r="4" spans="1:14" x14ac:dyDescent="0.2">
      <c r="A4" s="60" t="s">
        <v>191</v>
      </c>
      <c r="B4" s="59" t="s">
        <v>116</v>
      </c>
      <c r="C4" s="59" t="s">
        <v>117</v>
      </c>
      <c r="D4" s="59" t="s">
        <v>118</v>
      </c>
      <c r="E4" s="59" t="s">
        <v>119</v>
      </c>
      <c r="F4" s="59" t="s">
        <v>120</v>
      </c>
      <c r="G4" s="59" t="s">
        <v>8</v>
      </c>
      <c r="H4" s="59" t="s">
        <v>9</v>
      </c>
      <c r="I4" s="59" t="s">
        <v>121</v>
      </c>
      <c r="J4" s="59" t="s">
        <v>13</v>
      </c>
      <c r="K4" s="59" t="s">
        <v>122</v>
      </c>
      <c r="L4" s="59" t="s">
        <v>123</v>
      </c>
      <c r="M4" s="59" t="s">
        <v>124</v>
      </c>
      <c r="N4" s="59" t="s">
        <v>7</v>
      </c>
    </row>
    <row r="5" spans="1:14" x14ac:dyDescent="0.2">
      <c r="A5" s="61" t="s">
        <v>218</v>
      </c>
      <c r="B5" s="28"/>
      <c r="C5" s="28"/>
      <c r="D5" s="28"/>
      <c r="E5" s="28"/>
      <c r="F5" s="28">
        <v>2789.875</v>
      </c>
      <c r="G5" s="28"/>
      <c r="H5" s="28"/>
      <c r="I5" s="28"/>
      <c r="J5" s="28"/>
      <c r="K5" s="28"/>
      <c r="L5" s="28"/>
      <c r="M5" s="28"/>
      <c r="N5" s="28">
        <v>2789.875</v>
      </c>
    </row>
    <row r="6" spans="1:14" x14ac:dyDescent="0.2">
      <c r="A6" s="62" t="s">
        <v>228</v>
      </c>
      <c r="B6" s="28"/>
      <c r="C6" s="28"/>
      <c r="D6" s="28"/>
      <c r="E6" s="28"/>
      <c r="F6" s="28">
        <v>2789.875</v>
      </c>
      <c r="G6" s="28"/>
      <c r="H6" s="28"/>
      <c r="I6" s="28"/>
      <c r="J6" s="28"/>
      <c r="K6" s="28"/>
      <c r="L6" s="28"/>
      <c r="M6" s="28"/>
      <c r="N6" s="28">
        <v>2789.875</v>
      </c>
    </row>
    <row r="7" spans="1:14" x14ac:dyDescent="0.2">
      <c r="A7" s="36" t="s">
        <v>228</v>
      </c>
      <c r="B7" s="28"/>
      <c r="C7" s="28"/>
      <c r="D7" s="28"/>
      <c r="E7" s="28"/>
      <c r="F7" s="28">
        <v>2789.875</v>
      </c>
      <c r="G7" s="28"/>
      <c r="H7" s="28"/>
      <c r="I7" s="28"/>
      <c r="J7" s="28"/>
      <c r="K7" s="28"/>
      <c r="L7" s="28"/>
      <c r="M7" s="28"/>
      <c r="N7" s="28">
        <v>2789.875</v>
      </c>
    </row>
    <row r="8" spans="1:14" x14ac:dyDescent="0.2">
      <c r="A8" s="61" t="s">
        <v>220</v>
      </c>
      <c r="B8" s="28"/>
      <c r="C8" s="28"/>
      <c r="D8" s="28"/>
      <c r="E8" s="28"/>
      <c r="F8" s="28"/>
      <c r="G8" s="28">
        <v>1904.0450000000003</v>
      </c>
      <c r="H8" s="28"/>
      <c r="I8" s="28"/>
      <c r="J8" s="28"/>
      <c r="K8" s="28"/>
      <c r="L8" s="28"/>
      <c r="M8" s="28"/>
      <c r="N8" s="28">
        <v>1904.0450000000003</v>
      </c>
    </row>
    <row r="9" spans="1:14" x14ac:dyDescent="0.2">
      <c r="A9" s="62" t="s">
        <v>228</v>
      </c>
      <c r="B9" s="28"/>
      <c r="C9" s="28"/>
      <c r="D9" s="28"/>
      <c r="E9" s="28"/>
      <c r="F9" s="28"/>
      <c r="G9" s="28">
        <v>1904.0450000000003</v>
      </c>
      <c r="H9" s="28"/>
      <c r="I9" s="28"/>
      <c r="J9" s="28"/>
      <c r="K9" s="28"/>
      <c r="L9" s="28"/>
      <c r="M9" s="28"/>
      <c r="N9" s="28">
        <v>1904.0450000000003</v>
      </c>
    </row>
    <row r="10" spans="1:14" x14ac:dyDescent="0.2">
      <c r="A10" s="36" t="s">
        <v>228</v>
      </c>
      <c r="B10" s="28"/>
      <c r="C10" s="28"/>
      <c r="D10" s="28"/>
      <c r="E10" s="28"/>
      <c r="F10" s="28"/>
      <c r="G10" s="28">
        <v>1904.0450000000003</v>
      </c>
      <c r="H10" s="28"/>
      <c r="I10" s="28"/>
      <c r="J10" s="28"/>
      <c r="K10" s="28"/>
      <c r="L10" s="28"/>
      <c r="M10" s="28"/>
      <c r="N10" s="28">
        <v>1904.0450000000003</v>
      </c>
    </row>
    <row r="11" spans="1:14" x14ac:dyDescent="0.2">
      <c r="A11" s="61" t="s">
        <v>219</v>
      </c>
      <c r="B11" s="28"/>
      <c r="C11" s="28"/>
      <c r="D11" s="28"/>
      <c r="E11" s="28"/>
      <c r="F11" s="28"/>
      <c r="G11" s="28">
        <v>765.57800000000009</v>
      </c>
      <c r="H11" s="28">
        <v>1502.5560000000003</v>
      </c>
      <c r="I11" s="28"/>
      <c r="J11" s="28"/>
      <c r="K11" s="28"/>
      <c r="L11" s="28"/>
      <c r="M11" s="28"/>
      <c r="N11" s="28">
        <v>2268.1340000000005</v>
      </c>
    </row>
    <row r="12" spans="1:14" x14ac:dyDescent="0.2">
      <c r="A12" s="62" t="s">
        <v>228</v>
      </c>
      <c r="B12" s="28"/>
      <c r="C12" s="28"/>
      <c r="D12" s="28"/>
      <c r="E12" s="28"/>
      <c r="F12" s="28"/>
      <c r="G12" s="28">
        <v>765.57800000000009</v>
      </c>
      <c r="H12" s="28">
        <v>1502.5560000000003</v>
      </c>
      <c r="I12" s="28"/>
      <c r="J12" s="28"/>
      <c r="K12" s="28"/>
      <c r="L12" s="28"/>
      <c r="M12" s="28"/>
      <c r="N12" s="28">
        <v>2268.1340000000005</v>
      </c>
    </row>
    <row r="13" spans="1:14" x14ac:dyDescent="0.2">
      <c r="A13" s="36" t="s">
        <v>228</v>
      </c>
      <c r="B13" s="28"/>
      <c r="C13" s="28"/>
      <c r="D13" s="28"/>
      <c r="E13" s="28"/>
      <c r="F13" s="28"/>
      <c r="G13" s="28">
        <v>765.57800000000009</v>
      </c>
      <c r="H13" s="28">
        <v>1502.5560000000003</v>
      </c>
      <c r="I13" s="28"/>
      <c r="J13" s="28"/>
      <c r="K13" s="28"/>
      <c r="L13" s="28"/>
      <c r="M13" s="28"/>
      <c r="N13" s="28">
        <v>2268.1340000000005</v>
      </c>
    </row>
    <row r="14" spans="1:14" x14ac:dyDescent="0.2">
      <c r="A14" s="61" t="s">
        <v>221</v>
      </c>
      <c r="B14" s="28"/>
      <c r="C14" s="28"/>
      <c r="D14" s="28"/>
      <c r="E14" s="28"/>
      <c r="F14" s="28"/>
      <c r="G14" s="28"/>
      <c r="H14" s="28">
        <v>324.73100000000005</v>
      </c>
      <c r="I14" s="28"/>
      <c r="J14" s="28"/>
      <c r="K14" s="28"/>
      <c r="L14" s="28"/>
      <c r="M14" s="28"/>
      <c r="N14" s="28">
        <v>324.73100000000005</v>
      </c>
    </row>
    <row r="15" spans="1:14" x14ac:dyDescent="0.2">
      <c r="A15" s="62" t="s">
        <v>228</v>
      </c>
      <c r="B15" s="28"/>
      <c r="C15" s="28"/>
      <c r="D15" s="28"/>
      <c r="E15" s="28"/>
      <c r="F15" s="28"/>
      <c r="G15" s="28"/>
      <c r="H15" s="28">
        <v>324.73100000000005</v>
      </c>
      <c r="I15" s="28"/>
      <c r="J15" s="28"/>
      <c r="K15" s="28"/>
      <c r="L15" s="28"/>
      <c r="M15" s="28"/>
      <c r="N15" s="28">
        <v>324.73100000000005</v>
      </c>
    </row>
    <row r="16" spans="1:14" x14ac:dyDescent="0.2">
      <c r="A16" s="36" t="s">
        <v>228</v>
      </c>
      <c r="B16" s="28"/>
      <c r="C16" s="28"/>
      <c r="D16" s="28"/>
      <c r="E16" s="28"/>
      <c r="F16" s="28"/>
      <c r="G16" s="28"/>
      <c r="H16" s="28">
        <v>324.73100000000005</v>
      </c>
      <c r="I16" s="28"/>
      <c r="J16" s="28"/>
      <c r="K16" s="28"/>
      <c r="L16" s="28"/>
      <c r="M16" s="28"/>
      <c r="N16" s="28">
        <v>324.73100000000005</v>
      </c>
    </row>
    <row r="17" spans="1:14" x14ac:dyDescent="0.2">
      <c r="A17" s="61" t="s">
        <v>7</v>
      </c>
      <c r="B17" s="28"/>
      <c r="C17" s="28"/>
      <c r="D17" s="28"/>
      <c r="E17" s="28"/>
      <c r="F17" s="28">
        <v>2789.875</v>
      </c>
      <c r="G17" s="28">
        <v>2669.6230000000005</v>
      </c>
      <c r="H17" s="28">
        <v>1827.2870000000003</v>
      </c>
      <c r="I17" s="28"/>
      <c r="J17" s="28"/>
      <c r="K17" s="28"/>
      <c r="L17" s="28"/>
      <c r="M17" s="28"/>
      <c r="N17" s="28">
        <v>7286.7849999999999</v>
      </c>
    </row>
  </sheetData>
  <mergeCells count="1">
    <mergeCell ref="B1:C1"/>
  </mergeCells>
  <hyperlinks>
    <hyperlink ref="B1:C1" location="MENU!A1" display="Retour au menu principal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N19"/>
  <sheetViews>
    <sheetView workbookViewId="0">
      <selection activeCell="B5" sqref="B5"/>
    </sheetView>
  </sheetViews>
  <sheetFormatPr baseColWidth="10" defaultRowHeight="12.75" x14ac:dyDescent="0.2"/>
  <cols>
    <col min="1" max="1" width="50.7109375" customWidth="1"/>
    <col min="2" max="14" width="15.7109375" customWidth="1"/>
    <col min="15" max="15" width="11.5703125" bestFit="1" customWidth="1"/>
    <col min="16" max="16" width="11.140625" bestFit="1" customWidth="1"/>
  </cols>
  <sheetData>
    <row r="1" spans="1:14" ht="15.75" x14ac:dyDescent="0.25">
      <c r="A1" s="4" t="str">
        <f ca="1">MID(CELL("filename",A4),FIND("]",CELL("filename",A4))+1,32)</f>
        <v>Stock</v>
      </c>
      <c r="B1" s="172" t="s">
        <v>139</v>
      </c>
      <c r="C1" s="172"/>
      <c r="D1" s="20"/>
    </row>
    <row r="3" spans="1:14" x14ac:dyDescent="0.2">
      <c r="A3" s="66" t="s">
        <v>184</v>
      </c>
      <c r="B3" s="60" t="s">
        <v>190</v>
      </c>
    </row>
    <row r="4" spans="1:14" x14ac:dyDescent="0.2">
      <c r="A4" s="60" t="s">
        <v>191</v>
      </c>
      <c r="B4" s="59" t="s">
        <v>116</v>
      </c>
      <c r="C4" s="59" t="s">
        <v>117</v>
      </c>
      <c r="D4" s="59" t="s">
        <v>118</v>
      </c>
      <c r="E4" s="59" t="s">
        <v>119</v>
      </c>
      <c r="F4" s="59" t="s">
        <v>120</v>
      </c>
      <c r="G4" s="59" t="s">
        <v>8</v>
      </c>
      <c r="H4" s="59" t="s">
        <v>9</v>
      </c>
      <c r="I4" s="59" t="s">
        <v>121</v>
      </c>
      <c r="J4" s="59" t="s">
        <v>13</v>
      </c>
      <c r="K4" s="59" t="s">
        <v>122</v>
      </c>
      <c r="L4" s="59" t="s">
        <v>123</v>
      </c>
      <c r="M4" s="59" t="s">
        <v>124</v>
      </c>
      <c r="N4" s="59" t="s">
        <v>7</v>
      </c>
    </row>
    <row r="5" spans="1:14" x14ac:dyDescent="0.2">
      <c r="A5" s="61" t="s">
        <v>218</v>
      </c>
      <c r="B5" s="28"/>
      <c r="C5" s="28"/>
      <c r="D5" s="28"/>
      <c r="E5" s="28"/>
      <c r="F5" s="28">
        <v>85.646000000000001</v>
      </c>
      <c r="G5" s="28"/>
      <c r="H5" s="28"/>
      <c r="I5" s="28"/>
      <c r="J5" s="28"/>
      <c r="K5" s="28"/>
      <c r="L5" s="28"/>
      <c r="M5" s="28"/>
      <c r="N5" s="28">
        <v>85.646000000000001</v>
      </c>
    </row>
    <row r="6" spans="1:14" x14ac:dyDescent="0.2">
      <c r="A6" s="62" t="s">
        <v>145</v>
      </c>
      <c r="B6" s="28"/>
      <c r="C6" s="28"/>
      <c r="D6" s="28"/>
      <c r="E6" s="28"/>
      <c r="F6" s="28">
        <v>85.646000000000001</v>
      </c>
      <c r="G6" s="28"/>
      <c r="H6" s="28"/>
      <c r="I6" s="28"/>
      <c r="J6" s="28"/>
      <c r="K6" s="28"/>
      <c r="L6" s="28"/>
      <c r="M6" s="28"/>
      <c r="N6" s="28">
        <v>85.646000000000001</v>
      </c>
    </row>
    <row r="7" spans="1:14" x14ac:dyDescent="0.2">
      <c r="A7" s="61" t="s">
        <v>220</v>
      </c>
      <c r="B7" s="28"/>
      <c r="C7" s="28"/>
      <c r="D7" s="28"/>
      <c r="E7" s="28"/>
      <c r="F7" s="28"/>
      <c r="G7" s="28">
        <v>510.56500000000011</v>
      </c>
      <c r="H7" s="28">
        <v>33.330000000000005</v>
      </c>
      <c r="I7" s="28"/>
      <c r="J7" s="28"/>
      <c r="K7" s="28"/>
      <c r="L7" s="28"/>
      <c r="M7" s="28"/>
      <c r="N7" s="28">
        <v>543.8950000000001</v>
      </c>
    </row>
    <row r="8" spans="1:14" x14ac:dyDescent="0.2">
      <c r="A8" s="62" t="s">
        <v>65</v>
      </c>
      <c r="B8" s="28"/>
      <c r="C8" s="28"/>
      <c r="D8" s="28"/>
      <c r="E8" s="28"/>
      <c r="F8" s="28"/>
      <c r="G8" s="28">
        <v>82.335000000000022</v>
      </c>
      <c r="H8" s="28"/>
      <c r="I8" s="28"/>
      <c r="J8" s="28"/>
      <c r="K8" s="28"/>
      <c r="L8" s="28"/>
      <c r="M8" s="28"/>
      <c r="N8" s="28">
        <v>82.335000000000022</v>
      </c>
    </row>
    <row r="9" spans="1:14" x14ac:dyDescent="0.2">
      <c r="A9" s="62" t="s">
        <v>146</v>
      </c>
      <c r="B9" s="28"/>
      <c r="C9" s="28"/>
      <c r="D9" s="28"/>
      <c r="E9" s="28"/>
      <c r="F9" s="28"/>
      <c r="G9" s="28">
        <v>428.23000000000008</v>
      </c>
      <c r="H9" s="28"/>
      <c r="I9" s="28"/>
      <c r="J9" s="28"/>
      <c r="K9" s="28"/>
      <c r="L9" s="28"/>
      <c r="M9" s="28"/>
      <c r="N9" s="28">
        <v>428.23000000000008</v>
      </c>
    </row>
    <row r="10" spans="1:14" x14ac:dyDescent="0.2">
      <c r="A10" s="62" t="s">
        <v>72</v>
      </c>
      <c r="B10" s="28"/>
      <c r="C10" s="28"/>
      <c r="D10" s="28"/>
      <c r="E10" s="28"/>
      <c r="F10" s="28"/>
      <c r="G10" s="28"/>
      <c r="H10" s="28">
        <v>33.330000000000005</v>
      </c>
      <c r="I10" s="28"/>
      <c r="J10" s="28"/>
      <c r="K10" s="28"/>
      <c r="L10" s="28"/>
      <c r="M10" s="28"/>
      <c r="N10" s="28">
        <v>33.330000000000005</v>
      </c>
    </row>
    <row r="11" spans="1:14" x14ac:dyDescent="0.2">
      <c r="A11" s="61" t="s">
        <v>219</v>
      </c>
      <c r="B11" s="28"/>
      <c r="C11" s="28"/>
      <c r="D11" s="28"/>
      <c r="E11" s="28"/>
      <c r="F11" s="28"/>
      <c r="G11" s="28">
        <v>279.40000000000003</v>
      </c>
      <c r="H11" s="28"/>
      <c r="I11" s="28"/>
      <c r="J11" s="28"/>
      <c r="K11" s="28"/>
      <c r="L11" s="28"/>
      <c r="M11" s="28"/>
      <c r="N11" s="28">
        <v>279.40000000000003</v>
      </c>
    </row>
    <row r="12" spans="1:14" x14ac:dyDescent="0.2">
      <c r="A12" s="62" t="s">
        <v>32</v>
      </c>
      <c r="B12" s="28"/>
      <c r="C12" s="28"/>
      <c r="D12" s="28"/>
      <c r="E12" s="28"/>
      <c r="F12" s="28"/>
      <c r="G12" s="28">
        <v>279.40000000000003</v>
      </c>
      <c r="H12" s="28"/>
      <c r="I12" s="28"/>
      <c r="J12" s="28"/>
      <c r="K12" s="28"/>
      <c r="L12" s="28"/>
      <c r="M12" s="28"/>
      <c r="N12" s="28">
        <v>279.40000000000003</v>
      </c>
    </row>
    <row r="13" spans="1:14" x14ac:dyDescent="0.2">
      <c r="A13" s="61" t="s">
        <v>221</v>
      </c>
      <c r="B13" s="28"/>
      <c r="C13" s="28"/>
      <c r="D13" s="28"/>
      <c r="E13" s="28"/>
      <c r="F13" s="28"/>
      <c r="G13" s="28"/>
      <c r="H13" s="28">
        <v>80.52</v>
      </c>
      <c r="I13" s="28">
        <v>111.76</v>
      </c>
      <c r="J13" s="28"/>
      <c r="K13" s="28"/>
      <c r="L13" s="28"/>
      <c r="M13" s="28"/>
      <c r="N13" s="28">
        <v>192.28</v>
      </c>
    </row>
    <row r="14" spans="1:14" x14ac:dyDescent="0.2">
      <c r="A14" s="62" t="s">
        <v>32</v>
      </c>
      <c r="B14" s="28"/>
      <c r="C14" s="28"/>
      <c r="D14" s="28"/>
      <c r="E14" s="28"/>
      <c r="F14" s="28"/>
      <c r="G14" s="28"/>
      <c r="H14" s="28"/>
      <c r="I14" s="28">
        <v>111.76</v>
      </c>
      <c r="J14" s="28"/>
      <c r="K14" s="28"/>
      <c r="L14" s="28"/>
      <c r="M14" s="28"/>
      <c r="N14" s="28">
        <v>111.76</v>
      </c>
    </row>
    <row r="15" spans="1:14" x14ac:dyDescent="0.2">
      <c r="A15" s="62" t="s">
        <v>74</v>
      </c>
      <c r="B15" s="28"/>
      <c r="C15" s="28"/>
      <c r="D15" s="28"/>
      <c r="E15" s="28"/>
      <c r="F15" s="28"/>
      <c r="G15" s="28"/>
      <c r="H15" s="28">
        <v>80.52</v>
      </c>
      <c r="I15" s="28"/>
      <c r="J15" s="28"/>
      <c r="K15" s="28"/>
      <c r="L15" s="28"/>
      <c r="M15" s="28"/>
      <c r="N15" s="28">
        <v>80.52</v>
      </c>
    </row>
    <row r="16" spans="1:14" x14ac:dyDescent="0.2">
      <c r="A16" s="61" t="s">
        <v>222</v>
      </c>
      <c r="B16" s="28"/>
      <c r="C16" s="28"/>
      <c r="D16" s="28"/>
      <c r="E16" s="28"/>
      <c r="F16" s="28"/>
      <c r="G16" s="28">
        <v>347.49</v>
      </c>
      <c r="H16" s="28"/>
      <c r="I16" s="28">
        <v>11.792000000000002</v>
      </c>
      <c r="J16" s="28"/>
      <c r="K16" s="28"/>
      <c r="L16" s="28"/>
      <c r="M16" s="28"/>
      <c r="N16" s="28">
        <v>359.28200000000004</v>
      </c>
    </row>
    <row r="17" spans="1:14" x14ac:dyDescent="0.2">
      <c r="A17" s="62" t="s">
        <v>142</v>
      </c>
      <c r="B17" s="28"/>
      <c r="C17" s="28"/>
      <c r="D17" s="28"/>
      <c r="E17" s="28"/>
      <c r="F17" s="28"/>
      <c r="G17" s="28"/>
      <c r="H17" s="28"/>
      <c r="I17" s="28">
        <v>11.792000000000002</v>
      </c>
      <c r="J17" s="28"/>
      <c r="K17" s="28"/>
      <c r="L17" s="28"/>
      <c r="M17" s="28"/>
      <c r="N17" s="28">
        <v>11.792000000000002</v>
      </c>
    </row>
    <row r="18" spans="1:14" x14ac:dyDescent="0.2">
      <c r="A18" s="62" t="s">
        <v>36</v>
      </c>
      <c r="B18" s="28"/>
      <c r="C18" s="28"/>
      <c r="D18" s="28"/>
      <c r="E18" s="28"/>
      <c r="F18" s="28"/>
      <c r="G18" s="28">
        <v>347.49</v>
      </c>
      <c r="H18" s="28"/>
      <c r="I18" s="28"/>
      <c r="J18" s="28"/>
      <c r="K18" s="28"/>
      <c r="L18" s="28"/>
      <c r="M18" s="28"/>
      <c r="N18" s="28">
        <v>347.49</v>
      </c>
    </row>
    <row r="19" spans="1:14" x14ac:dyDescent="0.2">
      <c r="A19" s="61" t="s">
        <v>7</v>
      </c>
      <c r="B19" s="28"/>
      <c r="C19" s="28"/>
      <c r="D19" s="28"/>
      <c r="E19" s="28"/>
      <c r="F19" s="28">
        <v>85.646000000000001</v>
      </c>
      <c r="G19" s="28">
        <v>1137.4550000000002</v>
      </c>
      <c r="H19" s="28">
        <v>113.85</v>
      </c>
      <c r="I19" s="28">
        <v>123.55200000000001</v>
      </c>
      <c r="J19" s="28"/>
      <c r="K19" s="28"/>
      <c r="L19" s="28"/>
      <c r="M19" s="28"/>
      <c r="N19" s="28">
        <v>1460.5030000000002</v>
      </c>
    </row>
  </sheetData>
  <mergeCells count="1">
    <mergeCell ref="B1:C1"/>
  </mergeCells>
  <hyperlinks>
    <hyperlink ref="B1:C1" location="MENU!A1" display="Retour au menu principal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N17"/>
  <sheetViews>
    <sheetView workbookViewId="0">
      <selection activeCell="B6" sqref="B6"/>
    </sheetView>
  </sheetViews>
  <sheetFormatPr baseColWidth="10" defaultRowHeight="12.75" x14ac:dyDescent="0.2"/>
  <cols>
    <col min="1" max="1" width="50.7109375" customWidth="1"/>
    <col min="2" max="14" width="15.7109375" customWidth="1"/>
    <col min="15" max="15" width="11.5703125" bestFit="1" customWidth="1"/>
    <col min="16" max="16" width="11.140625" bestFit="1" customWidth="1"/>
  </cols>
  <sheetData>
    <row r="1" spans="1:14" ht="15.75" x14ac:dyDescent="0.25">
      <c r="A1" s="4" t="str">
        <f ca="1">MID(CELL("filename",A4),FIND("]",CELL("filename",A4))+1,32)</f>
        <v>Locations</v>
      </c>
      <c r="B1" s="172" t="s">
        <v>139</v>
      </c>
      <c r="C1" s="172"/>
    </row>
    <row r="3" spans="1:14" x14ac:dyDescent="0.2">
      <c r="A3" s="60" t="s">
        <v>183</v>
      </c>
      <c r="B3" s="60" t="s">
        <v>190</v>
      </c>
    </row>
    <row r="4" spans="1:14" x14ac:dyDescent="0.2">
      <c r="A4" s="60" t="s">
        <v>193</v>
      </c>
      <c r="B4" s="59" t="s">
        <v>116</v>
      </c>
      <c r="C4" s="59" t="s">
        <v>117</v>
      </c>
      <c r="D4" s="59" t="s">
        <v>118</v>
      </c>
      <c r="E4" s="59" t="s">
        <v>119</v>
      </c>
      <c r="F4" s="59" t="s">
        <v>120</v>
      </c>
      <c r="G4" s="59" t="s">
        <v>8</v>
      </c>
      <c r="H4" s="59" t="s">
        <v>9</v>
      </c>
      <c r="I4" s="59" t="s">
        <v>121</v>
      </c>
      <c r="J4" s="59" t="s">
        <v>13</v>
      </c>
      <c r="K4" s="59" t="s">
        <v>122</v>
      </c>
      <c r="L4" s="59" t="s">
        <v>123</v>
      </c>
      <c r="M4" s="59" t="s">
        <v>124</v>
      </c>
      <c r="N4" s="59" t="s">
        <v>7</v>
      </c>
    </row>
    <row r="5" spans="1:14" x14ac:dyDescent="0.2">
      <c r="A5" s="61" t="s">
        <v>218</v>
      </c>
      <c r="B5" s="28"/>
      <c r="C5" s="28"/>
      <c r="D5" s="28"/>
      <c r="E5" s="28"/>
      <c r="F5" s="28">
        <v>1502.5560000000003</v>
      </c>
      <c r="G5" s="28"/>
      <c r="H5" s="28">
        <v>296.83500000000004</v>
      </c>
      <c r="I5" s="28"/>
      <c r="J5" s="28"/>
      <c r="K5" s="28"/>
      <c r="L5" s="28"/>
      <c r="M5" s="28"/>
      <c r="N5" s="28">
        <v>1799.3910000000003</v>
      </c>
    </row>
    <row r="6" spans="1:14" x14ac:dyDescent="0.2">
      <c r="A6" s="62" t="s">
        <v>228</v>
      </c>
      <c r="B6" s="28"/>
      <c r="C6" s="28"/>
      <c r="D6" s="28"/>
      <c r="E6" s="28"/>
      <c r="F6" s="28">
        <v>1502.5560000000003</v>
      </c>
      <c r="G6" s="28"/>
      <c r="H6" s="28">
        <v>296.83500000000004</v>
      </c>
      <c r="I6" s="28"/>
      <c r="J6" s="28"/>
      <c r="K6" s="28"/>
      <c r="L6" s="28"/>
      <c r="M6" s="28"/>
      <c r="N6" s="28">
        <v>1799.3910000000003</v>
      </c>
    </row>
    <row r="7" spans="1:14" x14ac:dyDescent="0.2">
      <c r="A7" s="36" t="s">
        <v>228</v>
      </c>
      <c r="B7" s="28"/>
      <c r="C7" s="28"/>
      <c r="D7" s="28"/>
      <c r="E7" s="28"/>
      <c r="F7" s="28">
        <v>1502.5560000000003</v>
      </c>
      <c r="G7" s="28"/>
      <c r="H7" s="28">
        <v>296.83500000000004</v>
      </c>
      <c r="I7" s="28"/>
      <c r="J7" s="28"/>
      <c r="K7" s="28"/>
      <c r="L7" s="28"/>
      <c r="M7" s="28"/>
      <c r="N7" s="28">
        <v>1799.3910000000003</v>
      </c>
    </row>
    <row r="8" spans="1:14" x14ac:dyDescent="0.2">
      <c r="A8" s="61" t="s">
        <v>220</v>
      </c>
      <c r="B8" s="28"/>
      <c r="C8" s="28"/>
      <c r="D8" s="28"/>
      <c r="E8" s="28"/>
      <c r="F8" s="28"/>
      <c r="G8" s="28">
        <v>4292.134</v>
      </c>
      <c r="H8" s="28"/>
      <c r="I8" s="28"/>
      <c r="J8" s="28"/>
      <c r="K8" s="28"/>
      <c r="L8" s="28"/>
      <c r="M8" s="28"/>
      <c r="N8" s="28">
        <v>4292.134</v>
      </c>
    </row>
    <row r="9" spans="1:14" x14ac:dyDescent="0.2">
      <c r="A9" s="62" t="s">
        <v>228</v>
      </c>
      <c r="B9" s="28"/>
      <c r="C9" s="28"/>
      <c r="D9" s="28"/>
      <c r="E9" s="28"/>
      <c r="F9" s="28"/>
      <c r="G9" s="28">
        <v>4292.134</v>
      </c>
      <c r="H9" s="28"/>
      <c r="I9" s="28"/>
      <c r="J9" s="28"/>
      <c r="K9" s="28"/>
      <c r="L9" s="28"/>
      <c r="M9" s="28"/>
      <c r="N9" s="28">
        <v>4292.134</v>
      </c>
    </row>
    <row r="10" spans="1:14" x14ac:dyDescent="0.2">
      <c r="A10" s="36" t="s">
        <v>228</v>
      </c>
      <c r="B10" s="28"/>
      <c r="C10" s="28"/>
      <c r="D10" s="28"/>
      <c r="E10" s="28"/>
      <c r="F10" s="28"/>
      <c r="G10" s="28">
        <v>4292.134</v>
      </c>
      <c r="H10" s="28"/>
      <c r="I10" s="28"/>
      <c r="J10" s="28"/>
      <c r="K10" s="28"/>
      <c r="L10" s="28"/>
      <c r="M10" s="28"/>
      <c r="N10" s="28">
        <v>4292.134</v>
      </c>
    </row>
    <row r="11" spans="1:14" x14ac:dyDescent="0.2">
      <c r="A11" s="61" t="s">
        <v>219</v>
      </c>
      <c r="B11" s="28"/>
      <c r="C11" s="28"/>
      <c r="D11" s="28"/>
      <c r="E11" s="28"/>
      <c r="F11" s="28"/>
      <c r="G11" s="28">
        <v>401.786</v>
      </c>
      <c r="H11" s="28"/>
      <c r="I11" s="28"/>
      <c r="J11" s="28"/>
      <c r="K11" s="28"/>
      <c r="L11" s="28"/>
      <c r="M11" s="28"/>
      <c r="N11" s="28">
        <v>401.786</v>
      </c>
    </row>
    <row r="12" spans="1:14" x14ac:dyDescent="0.2">
      <c r="A12" s="62" t="s">
        <v>228</v>
      </c>
      <c r="B12" s="28"/>
      <c r="C12" s="28"/>
      <c r="D12" s="28"/>
      <c r="E12" s="28"/>
      <c r="F12" s="28"/>
      <c r="G12" s="28">
        <v>401.786</v>
      </c>
      <c r="H12" s="28"/>
      <c r="I12" s="28"/>
      <c r="J12" s="28"/>
      <c r="K12" s="28"/>
      <c r="L12" s="28"/>
      <c r="M12" s="28"/>
      <c r="N12" s="28">
        <v>401.786</v>
      </c>
    </row>
    <row r="13" spans="1:14" x14ac:dyDescent="0.2">
      <c r="A13" s="36" t="s">
        <v>228</v>
      </c>
      <c r="B13" s="28"/>
      <c r="C13" s="28"/>
      <c r="D13" s="28"/>
      <c r="E13" s="28"/>
      <c r="F13" s="28"/>
      <c r="G13" s="28">
        <v>401.786</v>
      </c>
      <c r="H13" s="28"/>
      <c r="I13" s="28"/>
      <c r="J13" s="28"/>
      <c r="K13" s="28"/>
      <c r="L13" s="28"/>
      <c r="M13" s="28"/>
      <c r="N13" s="28">
        <v>401.786</v>
      </c>
    </row>
    <row r="14" spans="1:14" x14ac:dyDescent="0.2">
      <c r="A14" s="61" t="s">
        <v>222</v>
      </c>
      <c r="B14" s="28"/>
      <c r="C14" s="28"/>
      <c r="D14" s="28"/>
      <c r="E14" s="28"/>
      <c r="F14" s="28"/>
      <c r="G14" s="28">
        <v>765.57800000000009</v>
      </c>
      <c r="H14" s="28"/>
      <c r="I14" s="28"/>
      <c r="J14" s="28"/>
      <c r="K14" s="28"/>
      <c r="L14" s="28"/>
      <c r="M14" s="28"/>
      <c r="N14" s="28">
        <v>765.57800000000009</v>
      </c>
    </row>
    <row r="15" spans="1:14" x14ac:dyDescent="0.2">
      <c r="A15" s="62" t="s">
        <v>228</v>
      </c>
      <c r="B15" s="28"/>
      <c r="C15" s="28"/>
      <c r="D15" s="28"/>
      <c r="E15" s="28"/>
      <c r="F15" s="28"/>
      <c r="G15" s="28">
        <v>765.57800000000009</v>
      </c>
      <c r="H15" s="28"/>
      <c r="I15" s="28"/>
      <c r="J15" s="28"/>
      <c r="K15" s="28"/>
      <c r="L15" s="28"/>
      <c r="M15" s="28"/>
      <c r="N15" s="28">
        <v>765.57800000000009</v>
      </c>
    </row>
    <row r="16" spans="1:14" x14ac:dyDescent="0.2">
      <c r="A16" s="36" t="s">
        <v>228</v>
      </c>
      <c r="B16" s="28"/>
      <c r="C16" s="28"/>
      <c r="D16" s="28"/>
      <c r="E16" s="28"/>
      <c r="F16" s="28"/>
      <c r="G16" s="28">
        <v>765.57800000000009</v>
      </c>
      <c r="H16" s="28"/>
      <c r="I16" s="28"/>
      <c r="J16" s="28"/>
      <c r="K16" s="28"/>
      <c r="L16" s="28"/>
      <c r="M16" s="28"/>
      <c r="N16" s="28">
        <v>765.57800000000009</v>
      </c>
    </row>
    <row r="17" spans="1:14" x14ac:dyDescent="0.2">
      <c r="A17" s="61" t="s">
        <v>7</v>
      </c>
      <c r="B17" s="28"/>
      <c r="C17" s="28"/>
      <c r="D17" s="28"/>
      <c r="E17" s="28"/>
      <c r="F17" s="28">
        <v>1502.5560000000003</v>
      </c>
      <c r="G17" s="28">
        <v>5459.4980000000005</v>
      </c>
      <c r="H17" s="28">
        <v>296.83500000000004</v>
      </c>
      <c r="I17" s="28"/>
      <c r="J17" s="28"/>
      <c r="K17" s="28"/>
      <c r="L17" s="28"/>
      <c r="M17" s="28"/>
      <c r="N17" s="28">
        <v>7258.889000000001</v>
      </c>
    </row>
  </sheetData>
  <mergeCells count="1">
    <mergeCell ref="B1:C1"/>
  </mergeCells>
  <hyperlinks>
    <hyperlink ref="B1:C1" location="MENU!A1" display="Retour au menu principal"/>
  </hyperlinks>
  <pageMargins left="0.7" right="0.7" top="0.75" bottom="0.75" header="0.3" footer="0.3"/>
  <pageSetup paperSize="9" orientation="portrait" horizontalDpi="4294967293" verticalDpi="4294967293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N20"/>
  <sheetViews>
    <sheetView workbookViewId="0">
      <selection activeCell="B1" sqref="B1:C1"/>
    </sheetView>
  </sheetViews>
  <sheetFormatPr baseColWidth="10" defaultRowHeight="12.75" x14ac:dyDescent="0.2"/>
  <cols>
    <col min="1" max="1" width="50.7109375" customWidth="1"/>
    <col min="2" max="14" width="15.7109375" customWidth="1"/>
    <col min="15" max="15" width="11.5703125" bestFit="1" customWidth="1"/>
    <col min="16" max="16" width="11.140625" bestFit="1" customWidth="1"/>
  </cols>
  <sheetData>
    <row r="1" spans="1:14" ht="15.75" x14ac:dyDescent="0.25">
      <c r="A1" s="4" t="str">
        <f ca="1">MID(CELL("filename",A4),FIND("]",CELL("filename",A4))+1,32)</f>
        <v>Soustraitants</v>
      </c>
      <c r="B1" s="172" t="s">
        <v>139</v>
      </c>
      <c r="C1" s="172"/>
    </row>
    <row r="3" spans="1:14" x14ac:dyDescent="0.2">
      <c r="A3" s="60" t="s">
        <v>186</v>
      </c>
      <c r="B3" s="60" t="s">
        <v>190</v>
      </c>
    </row>
    <row r="4" spans="1:14" x14ac:dyDescent="0.2">
      <c r="A4" s="60" t="s">
        <v>191</v>
      </c>
      <c r="B4" s="59" t="s">
        <v>116</v>
      </c>
      <c r="C4" s="59" t="s">
        <v>117</v>
      </c>
      <c r="D4" s="59" t="s">
        <v>118</v>
      </c>
      <c r="E4" s="59" t="s">
        <v>119</v>
      </c>
      <c r="F4" s="59" t="s">
        <v>120</v>
      </c>
      <c r="G4" s="59" t="s">
        <v>8</v>
      </c>
      <c r="H4" s="59" t="s">
        <v>9</v>
      </c>
      <c r="I4" s="59" t="s">
        <v>121</v>
      </c>
      <c r="J4" s="59" t="s">
        <v>13</v>
      </c>
      <c r="K4" s="59" t="s">
        <v>122</v>
      </c>
      <c r="L4" s="59" t="s">
        <v>123</v>
      </c>
      <c r="M4" s="59" t="s">
        <v>124</v>
      </c>
      <c r="N4" s="59" t="s">
        <v>7</v>
      </c>
    </row>
    <row r="5" spans="1:14" x14ac:dyDescent="0.2">
      <c r="A5" s="61" t="s">
        <v>218</v>
      </c>
      <c r="B5" s="28"/>
      <c r="C5" s="28"/>
      <c r="D5" s="28"/>
      <c r="E5" s="28"/>
      <c r="F5" s="28"/>
      <c r="G5" s="28">
        <v>17268.075000000001</v>
      </c>
      <c r="H5" s="28"/>
      <c r="I5" s="28"/>
      <c r="J5" s="28"/>
      <c r="K5" s="28"/>
      <c r="L5" s="28"/>
      <c r="M5" s="28"/>
      <c r="N5" s="28">
        <v>17268.075000000001</v>
      </c>
    </row>
    <row r="6" spans="1:14" x14ac:dyDescent="0.2">
      <c r="A6" s="62" t="s">
        <v>228</v>
      </c>
      <c r="B6" s="28"/>
      <c r="C6" s="28"/>
      <c r="D6" s="28"/>
      <c r="E6" s="28"/>
      <c r="F6" s="28"/>
      <c r="G6" s="28">
        <v>17268.075000000001</v>
      </c>
      <c r="H6" s="28"/>
      <c r="I6" s="28"/>
      <c r="J6" s="28"/>
      <c r="K6" s="28"/>
      <c r="L6" s="28"/>
      <c r="M6" s="28"/>
      <c r="N6" s="28">
        <v>17268.075000000001</v>
      </c>
    </row>
    <row r="7" spans="1:14" x14ac:dyDescent="0.2">
      <c r="A7" s="36" t="s">
        <v>228</v>
      </c>
      <c r="B7" s="28"/>
      <c r="C7" s="28"/>
      <c r="D7" s="28"/>
      <c r="E7" s="28"/>
      <c r="F7" s="28"/>
      <c r="G7" s="28">
        <v>17268.075000000001</v>
      </c>
      <c r="H7" s="28"/>
      <c r="I7" s="28"/>
      <c r="J7" s="28"/>
      <c r="K7" s="28"/>
      <c r="L7" s="28"/>
      <c r="M7" s="28"/>
      <c r="N7" s="28">
        <v>17268.075000000001</v>
      </c>
    </row>
    <row r="8" spans="1:14" x14ac:dyDescent="0.2">
      <c r="A8" s="61" t="s">
        <v>220</v>
      </c>
      <c r="B8" s="28"/>
      <c r="C8" s="28"/>
      <c r="D8" s="28"/>
      <c r="E8" s="28"/>
      <c r="F8" s="28"/>
      <c r="G8" s="28"/>
      <c r="H8" s="28">
        <v>1719.5640000000001</v>
      </c>
      <c r="I8" s="28"/>
      <c r="J8" s="28"/>
      <c r="K8" s="28"/>
      <c r="L8" s="28"/>
      <c r="M8" s="28"/>
      <c r="N8" s="28">
        <v>1719.5640000000001</v>
      </c>
    </row>
    <row r="9" spans="1:14" x14ac:dyDescent="0.2">
      <c r="A9" s="62" t="s">
        <v>228</v>
      </c>
      <c r="B9" s="28"/>
      <c r="C9" s="28"/>
      <c r="D9" s="28"/>
      <c r="E9" s="28"/>
      <c r="F9" s="28"/>
      <c r="G9" s="28"/>
      <c r="H9" s="28">
        <v>1719.5640000000001</v>
      </c>
      <c r="I9" s="28"/>
      <c r="J9" s="28"/>
      <c r="K9" s="28"/>
      <c r="L9" s="28"/>
      <c r="M9" s="28"/>
      <c r="N9" s="28">
        <v>1719.5640000000001</v>
      </c>
    </row>
    <row r="10" spans="1:14" x14ac:dyDescent="0.2">
      <c r="A10" s="36" t="s">
        <v>228</v>
      </c>
      <c r="B10" s="28"/>
      <c r="C10" s="28"/>
      <c r="D10" s="28"/>
      <c r="E10" s="28"/>
      <c r="F10" s="28"/>
      <c r="G10" s="28"/>
      <c r="H10" s="28">
        <v>1719.5640000000001</v>
      </c>
      <c r="I10" s="28"/>
      <c r="J10" s="28"/>
      <c r="K10" s="28"/>
      <c r="L10" s="28"/>
      <c r="M10" s="28"/>
      <c r="N10" s="28">
        <v>1719.5640000000001</v>
      </c>
    </row>
    <row r="11" spans="1:14" x14ac:dyDescent="0.2">
      <c r="A11" s="61" t="s">
        <v>219</v>
      </c>
      <c r="B11" s="28"/>
      <c r="C11" s="28"/>
      <c r="D11" s="28"/>
      <c r="E11" s="28"/>
      <c r="F11" s="28"/>
      <c r="G11" s="28">
        <v>768.55900000000008</v>
      </c>
      <c r="H11" s="28"/>
      <c r="I11" s="28"/>
      <c r="J11" s="28"/>
      <c r="K11" s="28"/>
      <c r="L11" s="28"/>
      <c r="M11" s="28"/>
      <c r="N11" s="28">
        <v>768.55900000000008</v>
      </c>
    </row>
    <row r="12" spans="1:14" x14ac:dyDescent="0.2">
      <c r="A12" s="62" t="s">
        <v>228</v>
      </c>
      <c r="B12" s="28"/>
      <c r="C12" s="28"/>
      <c r="D12" s="28"/>
      <c r="E12" s="28"/>
      <c r="F12" s="28"/>
      <c r="G12" s="28">
        <v>768.55900000000008</v>
      </c>
      <c r="H12" s="28"/>
      <c r="I12" s="28"/>
      <c r="J12" s="28"/>
      <c r="K12" s="28"/>
      <c r="L12" s="28"/>
      <c r="M12" s="28"/>
      <c r="N12" s="28">
        <v>768.55900000000008</v>
      </c>
    </row>
    <row r="13" spans="1:14" x14ac:dyDescent="0.2">
      <c r="A13" s="36" t="s">
        <v>228</v>
      </c>
      <c r="B13" s="28"/>
      <c r="C13" s="28"/>
      <c r="D13" s="28"/>
      <c r="E13" s="28"/>
      <c r="F13" s="28"/>
      <c r="G13" s="28">
        <v>768.55900000000008</v>
      </c>
      <c r="H13" s="28"/>
      <c r="I13" s="28"/>
      <c r="J13" s="28"/>
      <c r="K13" s="28"/>
      <c r="L13" s="28"/>
      <c r="M13" s="28"/>
      <c r="N13" s="28">
        <v>768.55900000000008</v>
      </c>
    </row>
    <row r="14" spans="1:14" x14ac:dyDescent="0.2">
      <c r="A14" s="61" t="s">
        <v>221</v>
      </c>
      <c r="B14" s="28"/>
      <c r="C14" s="28"/>
      <c r="D14" s="28"/>
      <c r="E14" s="28"/>
      <c r="F14" s="28"/>
      <c r="G14" s="28">
        <v>6485.93</v>
      </c>
      <c r="H14" s="28"/>
      <c r="I14" s="28"/>
      <c r="J14" s="28"/>
      <c r="K14" s="28"/>
      <c r="L14" s="28"/>
      <c r="M14" s="28"/>
      <c r="N14" s="28">
        <v>6485.93</v>
      </c>
    </row>
    <row r="15" spans="1:14" x14ac:dyDescent="0.2">
      <c r="A15" s="62" t="s">
        <v>228</v>
      </c>
      <c r="B15" s="28"/>
      <c r="C15" s="28"/>
      <c r="D15" s="28"/>
      <c r="E15" s="28"/>
      <c r="F15" s="28"/>
      <c r="G15" s="28">
        <v>6485.93</v>
      </c>
      <c r="H15" s="28"/>
      <c r="I15" s="28"/>
      <c r="J15" s="28"/>
      <c r="K15" s="28"/>
      <c r="L15" s="28"/>
      <c r="M15" s="28"/>
      <c r="N15" s="28">
        <v>6485.93</v>
      </c>
    </row>
    <row r="16" spans="1:14" x14ac:dyDescent="0.2">
      <c r="A16" s="36" t="s">
        <v>228</v>
      </c>
      <c r="B16" s="28"/>
      <c r="C16" s="28"/>
      <c r="D16" s="28"/>
      <c r="E16" s="28"/>
      <c r="F16" s="28"/>
      <c r="G16" s="28">
        <v>6485.93</v>
      </c>
      <c r="H16" s="28"/>
      <c r="I16" s="28"/>
      <c r="J16" s="28"/>
      <c r="K16" s="28"/>
      <c r="L16" s="28"/>
      <c r="M16" s="28"/>
      <c r="N16" s="28">
        <v>6485.93</v>
      </c>
    </row>
    <row r="17" spans="1:14" x14ac:dyDescent="0.2">
      <c r="A17" s="61" t="s">
        <v>227</v>
      </c>
      <c r="B17" s="28"/>
      <c r="C17" s="28"/>
      <c r="D17" s="28"/>
      <c r="E17" s="28"/>
      <c r="F17" s="28"/>
      <c r="G17" s="28">
        <v>165</v>
      </c>
      <c r="H17" s="28">
        <v>4696.4500000000007</v>
      </c>
      <c r="I17" s="28"/>
      <c r="J17" s="28"/>
      <c r="K17" s="28"/>
      <c r="L17" s="28"/>
      <c r="M17" s="28"/>
      <c r="N17" s="28">
        <v>4861.4500000000007</v>
      </c>
    </row>
    <row r="18" spans="1:14" x14ac:dyDescent="0.2">
      <c r="A18" s="62" t="s">
        <v>228</v>
      </c>
      <c r="B18" s="28"/>
      <c r="C18" s="28"/>
      <c r="D18" s="28"/>
      <c r="E18" s="28"/>
      <c r="F18" s="28"/>
      <c r="G18" s="28">
        <v>165</v>
      </c>
      <c r="H18" s="28">
        <v>4696.4500000000007</v>
      </c>
      <c r="I18" s="28"/>
      <c r="J18" s="28"/>
      <c r="K18" s="28"/>
      <c r="L18" s="28"/>
      <c r="M18" s="28"/>
      <c r="N18" s="28">
        <v>4861.4500000000007</v>
      </c>
    </row>
    <row r="19" spans="1:14" x14ac:dyDescent="0.2">
      <c r="A19" s="36" t="s">
        <v>228</v>
      </c>
      <c r="B19" s="28"/>
      <c r="C19" s="28"/>
      <c r="D19" s="28"/>
      <c r="E19" s="28"/>
      <c r="F19" s="28"/>
      <c r="G19" s="28">
        <v>165</v>
      </c>
      <c r="H19" s="28">
        <v>4696.4500000000007</v>
      </c>
      <c r="I19" s="28"/>
      <c r="J19" s="28"/>
      <c r="K19" s="28"/>
      <c r="L19" s="28"/>
      <c r="M19" s="28"/>
      <c r="N19" s="28">
        <v>4861.4500000000007</v>
      </c>
    </row>
    <row r="20" spans="1:14" x14ac:dyDescent="0.2">
      <c r="A20" s="61" t="s">
        <v>7</v>
      </c>
      <c r="B20" s="28"/>
      <c r="C20" s="28"/>
      <c r="D20" s="28"/>
      <c r="E20" s="28"/>
      <c r="F20" s="28"/>
      <c r="G20" s="28">
        <v>24687.564000000002</v>
      </c>
      <c r="H20" s="28">
        <v>6416.014000000001</v>
      </c>
      <c r="I20" s="28"/>
      <c r="J20" s="28"/>
      <c r="K20" s="28"/>
      <c r="L20" s="28"/>
      <c r="M20" s="28"/>
      <c r="N20" s="28">
        <v>31103.578000000001</v>
      </c>
    </row>
  </sheetData>
  <mergeCells count="1">
    <mergeCell ref="B1:C1"/>
  </mergeCells>
  <hyperlinks>
    <hyperlink ref="B1:C1" location="MENU!A1" display="Retour au menu principal"/>
  </hyperlinks>
  <pageMargins left="0.7" right="0.7" top="0.75" bottom="0.75" header="0.3" footer="0.3"/>
  <pageSetup paperSize="9" orientation="portrait" horizontalDpi="4294967293" verticalDpi="4294967293"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N13"/>
  <sheetViews>
    <sheetView workbookViewId="0">
      <selection activeCell="A2" sqref="A2"/>
    </sheetView>
  </sheetViews>
  <sheetFormatPr baseColWidth="10" defaultRowHeight="12.75" x14ac:dyDescent="0.2"/>
  <cols>
    <col min="1" max="1" width="50.7109375" customWidth="1"/>
    <col min="2" max="14" width="15.7109375" customWidth="1"/>
    <col min="15" max="15" width="11.5703125" bestFit="1" customWidth="1"/>
    <col min="16" max="16" width="11.140625" bestFit="1" customWidth="1"/>
  </cols>
  <sheetData>
    <row r="1" spans="1:14" ht="15.75" x14ac:dyDescent="0.25">
      <c r="A1" s="4" t="str">
        <f ca="1">MID(CELL("filename",A4),FIND("]",CELL("filename",A4))+1,32)</f>
        <v>Intérimaires</v>
      </c>
      <c r="B1" s="172" t="s">
        <v>139</v>
      </c>
      <c r="C1" s="172"/>
      <c r="D1" s="20"/>
    </row>
    <row r="3" spans="1:14" x14ac:dyDescent="0.2">
      <c r="A3" s="66" t="s">
        <v>187</v>
      </c>
      <c r="B3" s="60" t="s">
        <v>190</v>
      </c>
    </row>
    <row r="4" spans="1:14" x14ac:dyDescent="0.2">
      <c r="A4" s="60" t="s">
        <v>191</v>
      </c>
      <c r="B4" s="59" t="s">
        <v>116</v>
      </c>
      <c r="C4" s="59" t="s">
        <v>117</v>
      </c>
      <c r="D4" s="59" t="s">
        <v>118</v>
      </c>
      <c r="E4" s="59" t="s">
        <v>119</v>
      </c>
      <c r="F4" s="59" t="s">
        <v>120</v>
      </c>
      <c r="G4" s="59" t="s">
        <v>8</v>
      </c>
      <c r="H4" s="59" t="s">
        <v>9</v>
      </c>
      <c r="I4" s="59" t="s">
        <v>121</v>
      </c>
      <c r="J4" s="59" t="s">
        <v>13</v>
      </c>
      <c r="K4" s="59" t="s">
        <v>122</v>
      </c>
      <c r="L4" s="59" t="s">
        <v>123</v>
      </c>
      <c r="M4" s="59" t="s">
        <v>124</v>
      </c>
      <c r="N4" s="59" t="s">
        <v>7</v>
      </c>
    </row>
    <row r="5" spans="1:14" x14ac:dyDescent="0.2">
      <c r="A5" s="61" t="s">
        <v>218</v>
      </c>
      <c r="B5" s="28"/>
      <c r="C5" s="28"/>
      <c r="D5" s="28"/>
      <c r="E5" s="28"/>
      <c r="F5" s="28"/>
      <c r="G5" s="28">
        <v>621.5</v>
      </c>
      <c r="H5" s="28"/>
      <c r="I5" s="28"/>
      <c r="J5" s="28"/>
      <c r="K5" s="28"/>
      <c r="L5" s="28"/>
      <c r="M5" s="28"/>
      <c r="N5" s="28">
        <v>621.5</v>
      </c>
    </row>
    <row r="6" spans="1:14" x14ac:dyDescent="0.2">
      <c r="A6" s="62" t="s">
        <v>228</v>
      </c>
      <c r="B6" s="28"/>
      <c r="C6" s="28"/>
      <c r="D6" s="28"/>
      <c r="E6" s="28"/>
      <c r="F6" s="28"/>
      <c r="G6" s="28">
        <v>621.5</v>
      </c>
      <c r="H6" s="28"/>
      <c r="I6" s="28"/>
      <c r="J6" s="28"/>
      <c r="K6" s="28"/>
      <c r="L6" s="28"/>
      <c r="M6" s="28"/>
      <c r="N6" s="28">
        <v>621.5</v>
      </c>
    </row>
    <row r="7" spans="1:14" x14ac:dyDescent="0.2">
      <c r="A7" s="61" t="s">
        <v>220</v>
      </c>
      <c r="B7" s="28"/>
      <c r="C7" s="28"/>
      <c r="D7" s="28"/>
      <c r="E7" s="28"/>
      <c r="F7" s="28"/>
      <c r="G7" s="28">
        <v>6784.6900000000005</v>
      </c>
      <c r="H7" s="28"/>
      <c r="I7" s="28"/>
      <c r="J7" s="28"/>
      <c r="K7" s="28"/>
      <c r="L7" s="28"/>
      <c r="M7" s="28"/>
      <c r="N7" s="28">
        <v>6784.6900000000005</v>
      </c>
    </row>
    <row r="8" spans="1:14" x14ac:dyDescent="0.2">
      <c r="A8" s="62" t="s">
        <v>228</v>
      </c>
      <c r="B8" s="28"/>
      <c r="C8" s="28"/>
      <c r="D8" s="28"/>
      <c r="E8" s="28"/>
      <c r="F8" s="28"/>
      <c r="G8" s="28">
        <v>6784.6900000000005</v>
      </c>
      <c r="H8" s="28"/>
      <c r="I8" s="28"/>
      <c r="J8" s="28"/>
      <c r="K8" s="28"/>
      <c r="L8" s="28"/>
      <c r="M8" s="28"/>
      <c r="N8" s="28">
        <v>6784.6900000000005</v>
      </c>
    </row>
    <row r="9" spans="1:14" x14ac:dyDescent="0.2">
      <c r="A9" s="61" t="s">
        <v>219</v>
      </c>
      <c r="B9" s="28"/>
      <c r="C9" s="28"/>
      <c r="D9" s="28"/>
      <c r="E9" s="28"/>
      <c r="F9" s="28"/>
      <c r="G9" s="28">
        <v>535.64499999999998</v>
      </c>
      <c r="H9" s="28"/>
      <c r="I9" s="28"/>
      <c r="J9" s="28"/>
      <c r="K9" s="28"/>
      <c r="L9" s="28"/>
      <c r="M9" s="28"/>
      <c r="N9" s="28">
        <v>535.64499999999998</v>
      </c>
    </row>
    <row r="10" spans="1:14" x14ac:dyDescent="0.2">
      <c r="A10" s="62" t="s">
        <v>228</v>
      </c>
      <c r="B10" s="28"/>
      <c r="C10" s="28"/>
      <c r="D10" s="28"/>
      <c r="E10" s="28"/>
      <c r="F10" s="28"/>
      <c r="G10" s="28">
        <v>535.64499999999998</v>
      </c>
      <c r="H10" s="28"/>
      <c r="I10" s="28"/>
      <c r="J10" s="28"/>
      <c r="K10" s="28"/>
      <c r="L10" s="28"/>
      <c r="M10" s="28"/>
      <c r="N10" s="28">
        <v>535.64499999999998</v>
      </c>
    </row>
    <row r="11" spans="1:14" x14ac:dyDescent="0.2">
      <c r="A11" s="61" t="s">
        <v>221</v>
      </c>
      <c r="B11" s="28"/>
      <c r="C11" s="28"/>
      <c r="D11" s="28"/>
      <c r="E11" s="28"/>
      <c r="F11" s="28"/>
      <c r="G11" s="28"/>
      <c r="H11" s="28">
        <v>1810.9300000000003</v>
      </c>
      <c r="I11" s="28"/>
      <c r="J11" s="28"/>
      <c r="K11" s="28"/>
      <c r="L11" s="28"/>
      <c r="M11" s="28"/>
      <c r="N11" s="28">
        <v>1810.9300000000003</v>
      </c>
    </row>
    <row r="12" spans="1:14" x14ac:dyDescent="0.2">
      <c r="A12" s="62" t="s">
        <v>228</v>
      </c>
      <c r="B12" s="28"/>
      <c r="C12" s="28"/>
      <c r="D12" s="28"/>
      <c r="E12" s="28"/>
      <c r="F12" s="28"/>
      <c r="G12" s="28"/>
      <c r="H12" s="28">
        <v>1810.9300000000003</v>
      </c>
      <c r="I12" s="28"/>
      <c r="J12" s="28"/>
      <c r="K12" s="28"/>
      <c r="L12" s="28"/>
      <c r="M12" s="28"/>
      <c r="N12" s="28">
        <v>1810.9300000000003</v>
      </c>
    </row>
    <row r="13" spans="1:14" x14ac:dyDescent="0.2">
      <c r="A13" s="61" t="s">
        <v>7</v>
      </c>
      <c r="B13" s="28"/>
      <c r="C13" s="28"/>
      <c r="D13" s="28"/>
      <c r="E13" s="28"/>
      <c r="F13" s="28"/>
      <c r="G13" s="28">
        <v>7941.8350000000009</v>
      </c>
      <c r="H13" s="28">
        <v>1810.9300000000003</v>
      </c>
      <c r="I13" s="28"/>
      <c r="J13" s="28"/>
      <c r="K13" s="28"/>
      <c r="L13" s="28"/>
      <c r="M13" s="28"/>
      <c r="N13" s="28">
        <v>9752.7650000000012</v>
      </c>
    </row>
  </sheetData>
  <mergeCells count="1">
    <mergeCell ref="B1:C1"/>
  </mergeCells>
  <hyperlinks>
    <hyperlink ref="B1:C1" location="MENU!A1" display="Retour au menu principal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I5"/>
  <sheetViews>
    <sheetView workbookViewId="0">
      <selection activeCell="A4" sqref="A4:I5"/>
    </sheetView>
  </sheetViews>
  <sheetFormatPr baseColWidth="10" defaultRowHeight="12.75" x14ac:dyDescent="0.2"/>
  <cols>
    <col min="1" max="1" width="18.28515625" bestFit="1" customWidth="1"/>
    <col min="2" max="2" width="9.85546875" bestFit="1" customWidth="1"/>
    <col min="3" max="3" width="11.140625" bestFit="1" customWidth="1"/>
    <col min="4" max="4" width="12.42578125" bestFit="1" customWidth="1"/>
    <col min="5" max="5" width="7.42578125" bestFit="1" customWidth="1"/>
    <col min="6" max="6" width="10.5703125" bestFit="1" customWidth="1"/>
    <col min="7" max="7" width="13.5703125" bestFit="1" customWidth="1"/>
    <col min="8" max="8" width="12.85546875" bestFit="1" customWidth="1"/>
    <col min="9" max="9" width="10.42578125" bestFit="1" customWidth="1"/>
  </cols>
  <sheetData>
    <row r="1" spans="1:9" ht="15.75" x14ac:dyDescent="0.25">
      <c r="A1" s="119" t="str">
        <f ca="1">MID(CELL("filename",A5),FIND("]",CELL("filename",A5))+1,32)</f>
        <v>Chantiers N-1 saisie</v>
      </c>
      <c r="B1" s="58"/>
      <c r="C1" s="58"/>
      <c r="D1" s="58"/>
      <c r="E1" s="58"/>
      <c r="F1" s="58"/>
      <c r="G1" s="58"/>
      <c r="H1" s="172" t="s">
        <v>139</v>
      </c>
      <c r="I1" s="172"/>
    </row>
    <row r="2" spans="1:9" x14ac:dyDescent="0.2">
      <c r="A2" s="58"/>
      <c r="B2" s="58"/>
      <c r="C2" s="58"/>
      <c r="D2" s="58"/>
      <c r="E2" s="58"/>
      <c r="F2" s="58"/>
      <c r="G2" s="58"/>
      <c r="H2" s="58"/>
      <c r="I2" s="105"/>
    </row>
    <row r="3" spans="1:9" x14ac:dyDescent="0.2">
      <c r="A3" s="58"/>
      <c r="B3" s="58"/>
      <c r="C3" s="58"/>
      <c r="D3" s="58"/>
      <c r="E3" s="58"/>
      <c r="F3" s="58"/>
      <c r="G3" s="58"/>
      <c r="H3" s="58"/>
      <c r="I3" s="105"/>
    </row>
    <row r="4" spans="1:9" x14ac:dyDescent="0.2">
      <c r="A4" s="58" t="s">
        <v>1</v>
      </c>
      <c r="B4" s="58" t="s">
        <v>129</v>
      </c>
      <c r="C4" s="58" t="s">
        <v>83</v>
      </c>
      <c r="D4" s="58" t="s">
        <v>76</v>
      </c>
      <c r="E4" s="58" t="s">
        <v>77</v>
      </c>
      <c r="F4" s="58" t="s">
        <v>78</v>
      </c>
      <c r="G4" s="58" t="s">
        <v>79</v>
      </c>
      <c r="H4" s="58" t="s">
        <v>80</v>
      </c>
      <c r="I4" s="105" t="s">
        <v>0</v>
      </c>
    </row>
    <row r="5" spans="1:9" x14ac:dyDescent="0.2">
      <c r="A5" s="58" t="s">
        <v>218</v>
      </c>
      <c r="B5" s="58">
        <v>7</v>
      </c>
      <c r="C5" s="58">
        <v>6</v>
      </c>
      <c r="D5" s="58">
        <v>5</v>
      </c>
      <c r="E5" s="58">
        <v>4</v>
      </c>
      <c r="F5" s="58">
        <v>3</v>
      </c>
      <c r="G5" s="58">
        <v>2</v>
      </c>
      <c r="H5" s="58">
        <v>1</v>
      </c>
      <c r="I5" s="105">
        <v>43100</v>
      </c>
    </row>
  </sheetData>
  <mergeCells count="1">
    <mergeCell ref="H1:I1"/>
  </mergeCells>
  <hyperlinks>
    <hyperlink ref="H1:I1" location="MENU!A1" display="Retour au menu principal"/>
  </hyperlinks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E25"/>
  <sheetViews>
    <sheetView workbookViewId="0">
      <selection activeCell="H16" sqref="H16"/>
    </sheetView>
  </sheetViews>
  <sheetFormatPr baseColWidth="10" defaultRowHeight="12.75" x14ac:dyDescent="0.2"/>
  <cols>
    <col min="1" max="1" width="14.7109375" customWidth="1"/>
    <col min="4" max="4" width="34" bestFit="1" customWidth="1"/>
  </cols>
  <sheetData>
    <row r="1" spans="1:5" ht="15.75" x14ac:dyDescent="0.25">
      <c r="A1" s="119" t="str">
        <f ca="1">MID(CELL("filename",A5),FIND("]",CELL("filename",A5))+1,32)</f>
        <v>Paramètres</v>
      </c>
      <c r="C1" s="172" t="s">
        <v>139</v>
      </c>
      <c r="D1" s="172"/>
    </row>
    <row r="5" spans="1:5" x14ac:dyDescent="0.2">
      <c r="A5" t="s">
        <v>237</v>
      </c>
      <c r="B5" s="121">
        <v>2018</v>
      </c>
    </row>
    <row r="7" spans="1:5" x14ac:dyDescent="0.2">
      <c r="A7" s="58"/>
      <c r="B7" s="58"/>
      <c r="C7" s="58"/>
      <c r="D7" s="58"/>
      <c r="E7" s="58"/>
    </row>
    <row r="8" spans="1:5" x14ac:dyDescent="0.2">
      <c r="A8" s="123" t="s">
        <v>236</v>
      </c>
      <c r="D8" s="12" t="s">
        <v>101</v>
      </c>
      <c r="E8" s="58"/>
    </row>
    <row r="9" spans="1:5" x14ac:dyDescent="0.2">
      <c r="A9" s="58"/>
      <c r="B9" s="58"/>
      <c r="C9" s="58"/>
      <c r="D9" s="12"/>
      <c r="E9" s="6"/>
    </row>
    <row r="10" spans="1:5" x14ac:dyDescent="0.2">
      <c r="A10" t="s">
        <v>83</v>
      </c>
      <c r="B10" s="121">
        <v>1.3</v>
      </c>
      <c r="D10" s="175" t="s">
        <v>102</v>
      </c>
      <c r="E10" s="176"/>
    </row>
    <row r="11" spans="1:5" x14ac:dyDescent="0.2">
      <c r="A11" s="58"/>
      <c r="B11" s="122"/>
      <c r="C11" s="58"/>
      <c r="D11" s="18" t="s">
        <v>103</v>
      </c>
      <c r="E11" s="124">
        <v>30</v>
      </c>
    </row>
    <row r="12" spans="1:5" x14ac:dyDescent="0.2">
      <c r="A12" t="s">
        <v>76</v>
      </c>
      <c r="B12" s="121">
        <v>1.1000000000000001</v>
      </c>
      <c r="D12" s="16"/>
      <c r="E12" s="17"/>
    </row>
    <row r="13" spans="1:5" x14ac:dyDescent="0.2">
      <c r="A13" s="58"/>
      <c r="B13" s="122"/>
      <c r="C13" s="58"/>
      <c r="D13" s="175" t="s">
        <v>104</v>
      </c>
      <c r="E13" s="176"/>
    </row>
    <row r="14" spans="1:5" x14ac:dyDescent="0.2">
      <c r="A14" t="s">
        <v>77</v>
      </c>
      <c r="B14" s="121">
        <v>1.1000000000000001</v>
      </c>
      <c r="D14" s="13" t="s">
        <v>91</v>
      </c>
      <c r="E14" s="125">
        <v>6.5</v>
      </c>
    </row>
    <row r="15" spans="1:5" x14ac:dyDescent="0.2">
      <c r="A15" s="58"/>
      <c r="B15" s="122"/>
      <c r="C15" s="58"/>
      <c r="D15" s="14" t="s">
        <v>105</v>
      </c>
      <c r="E15" s="126">
        <v>1.44</v>
      </c>
    </row>
    <row r="16" spans="1:5" x14ac:dyDescent="0.2">
      <c r="A16" t="s">
        <v>78</v>
      </c>
      <c r="B16" s="121">
        <v>1.1000000000000001</v>
      </c>
      <c r="D16" s="14" t="s">
        <v>106</v>
      </c>
      <c r="E16" s="126">
        <v>1.44</v>
      </c>
    </row>
    <row r="17" spans="1:5" x14ac:dyDescent="0.2">
      <c r="A17" s="58"/>
      <c r="B17" s="122"/>
      <c r="C17" s="58"/>
      <c r="D17" s="14" t="s">
        <v>107</v>
      </c>
      <c r="E17" s="126">
        <v>2.93</v>
      </c>
    </row>
    <row r="18" spans="1:5" x14ac:dyDescent="0.2">
      <c r="A18" t="s">
        <v>79</v>
      </c>
      <c r="B18" s="121">
        <v>1.1000000000000001</v>
      </c>
      <c r="D18" s="14" t="s">
        <v>108</v>
      </c>
      <c r="E18" s="126">
        <v>4.37</v>
      </c>
    </row>
    <row r="19" spans="1:5" x14ac:dyDescent="0.2">
      <c r="A19" s="58"/>
      <c r="B19" s="122"/>
      <c r="C19" s="58"/>
      <c r="D19" s="14" t="s">
        <v>109</v>
      </c>
      <c r="E19" s="126">
        <v>5.9</v>
      </c>
    </row>
    <row r="20" spans="1:5" x14ac:dyDescent="0.2">
      <c r="A20" t="s">
        <v>80</v>
      </c>
      <c r="B20" s="121">
        <v>1.1000000000000001</v>
      </c>
      <c r="D20" s="14" t="s">
        <v>110</v>
      </c>
      <c r="E20" s="126">
        <v>7.6</v>
      </c>
    </row>
    <row r="21" spans="1:5" x14ac:dyDescent="0.2">
      <c r="D21" s="15" t="s">
        <v>111</v>
      </c>
      <c r="E21" s="127">
        <v>1.5</v>
      </c>
    </row>
    <row r="22" spans="1:5" x14ac:dyDescent="0.2">
      <c r="D22" s="6"/>
      <c r="E22" s="6"/>
    </row>
    <row r="23" spans="1:5" x14ac:dyDescent="0.2">
      <c r="D23" s="175" t="s">
        <v>112</v>
      </c>
      <c r="E23" s="176"/>
    </row>
    <row r="24" spans="1:5" x14ac:dyDescent="0.2">
      <c r="D24" s="13" t="s">
        <v>113</v>
      </c>
      <c r="E24" s="125">
        <v>60</v>
      </c>
    </row>
    <row r="25" spans="1:5" x14ac:dyDescent="0.2">
      <c r="D25" s="15" t="s">
        <v>114</v>
      </c>
      <c r="E25" s="127">
        <f>E11</f>
        <v>30</v>
      </c>
    </row>
  </sheetData>
  <mergeCells count="4">
    <mergeCell ref="C1:D1"/>
    <mergeCell ref="D10:E10"/>
    <mergeCell ref="D13:E13"/>
    <mergeCell ref="D23:E23"/>
  </mergeCells>
  <hyperlinks>
    <hyperlink ref="C1:D1" location="MENU!A1" display="Retour au menu principal"/>
  </hyperlinks>
  <pageMargins left="0.7" right="0.7" top="0.75" bottom="0.75" header="0.3" footer="0.3"/>
  <pageSetup paperSize="9" orientation="portrait" horizontalDpi="4294967293" verticalDpi="4294967293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D13"/>
  <sheetViews>
    <sheetView workbookViewId="0">
      <pane ySplit="4" topLeftCell="A5" activePane="bottomLeft" state="frozen"/>
      <selection pane="bottomLeft" activeCell="A15" sqref="A15"/>
    </sheetView>
  </sheetViews>
  <sheetFormatPr baseColWidth="10" defaultRowHeight="12.75" x14ac:dyDescent="0.2"/>
  <cols>
    <col min="2" max="2" width="70.7109375" customWidth="1"/>
    <col min="3" max="3" width="30.7109375" customWidth="1"/>
    <col min="4" max="4" width="13.28515625" customWidth="1"/>
  </cols>
  <sheetData>
    <row r="1" spans="1:4" ht="15.75" x14ac:dyDescent="0.25">
      <c r="A1" s="29" t="str">
        <f ca="1">MID(CELL("filename",A5),FIND("]",CELL("filename",A5))+1,32)</f>
        <v>Factures saisie</v>
      </c>
      <c r="B1" s="3"/>
      <c r="C1" s="172" t="s">
        <v>139</v>
      </c>
      <c r="D1" s="172"/>
    </row>
    <row r="2" spans="1:4" x14ac:dyDescent="0.2">
      <c r="A2" s="2"/>
      <c r="B2" s="3"/>
      <c r="C2" s="2"/>
      <c r="D2" s="1"/>
    </row>
    <row r="3" spans="1:4" x14ac:dyDescent="0.2">
      <c r="A3" s="2"/>
      <c r="B3" s="3"/>
      <c r="C3" s="2"/>
      <c r="D3" s="1"/>
    </row>
    <row r="4" spans="1:4" x14ac:dyDescent="0.2">
      <c r="A4" s="83" t="s">
        <v>0</v>
      </c>
      <c r="B4" s="84" t="s">
        <v>1</v>
      </c>
      <c r="C4" s="84" t="s">
        <v>10</v>
      </c>
      <c r="D4" s="85" t="s">
        <v>3</v>
      </c>
    </row>
    <row r="5" spans="1:4" x14ac:dyDescent="0.2">
      <c r="A5" s="129">
        <v>43245</v>
      </c>
      <c r="B5" s="166" t="s">
        <v>218</v>
      </c>
      <c r="C5" s="130" t="s">
        <v>140</v>
      </c>
      <c r="D5" s="151">
        <v>15635.55</v>
      </c>
    </row>
    <row r="6" spans="1:4" x14ac:dyDescent="0.2">
      <c r="A6" s="129">
        <v>43281</v>
      </c>
      <c r="B6" s="166" t="s">
        <v>220</v>
      </c>
      <c r="C6" s="130" t="s">
        <v>11</v>
      </c>
      <c r="D6" s="151">
        <v>2589.6799999999998</v>
      </c>
    </row>
    <row r="7" spans="1:4" x14ac:dyDescent="0.2">
      <c r="A7" s="129">
        <v>43281</v>
      </c>
      <c r="B7" s="166" t="s">
        <v>219</v>
      </c>
      <c r="C7" s="130" t="s">
        <v>140</v>
      </c>
      <c r="D7" s="151">
        <v>18569.68</v>
      </c>
    </row>
    <row r="8" spans="1:4" x14ac:dyDescent="0.2">
      <c r="A8" s="129">
        <v>43281</v>
      </c>
      <c r="B8" s="166" t="s">
        <v>220</v>
      </c>
      <c r="C8" s="130" t="s">
        <v>153</v>
      </c>
      <c r="D8" s="151">
        <v>659.85</v>
      </c>
    </row>
    <row r="9" spans="1:4" x14ac:dyDescent="0.2">
      <c r="A9" s="129">
        <v>43281</v>
      </c>
      <c r="B9" s="166" t="s">
        <v>221</v>
      </c>
      <c r="C9" s="130" t="s">
        <v>140</v>
      </c>
      <c r="D9" s="151">
        <v>4469.58</v>
      </c>
    </row>
    <row r="10" spans="1:4" x14ac:dyDescent="0.2">
      <c r="A10" s="129">
        <v>43312</v>
      </c>
      <c r="B10" s="166" t="s">
        <v>219</v>
      </c>
      <c r="C10" s="130" t="s">
        <v>11</v>
      </c>
      <c r="D10" s="151">
        <v>2695.98</v>
      </c>
    </row>
    <row r="11" spans="1:4" x14ac:dyDescent="0.2">
      <c r="A11" s="129">
        <v>43312</v>
      </c>
      <c r="B11" s="166" t="s">
        <v>221</v>
      </c>
      <c r="C11" s="130" t="s">
        <v>140</v>
      </c>
      <c r="D11" s="151">
        <v>1365.96</v>
      </c>
    </row>
    <row r="12" spans="1:4" x14ac:dyDescent="0.2">
      <c r="A12" s="129">
        <v>43343</v>
      </c>
      <c r="B12" s="166" t="s">
        <v>220</v>
      </c>
      <c r="C12" s="130" t="s">
        <v>140</v>
      </c>
      <c r="D12" s="151">
        <v>12569.58</v>
      </c>
    </row>
    <row r="13" spans="1:4" x14ac:dyDescent="0.2">
      <c r="A13" s="131">
        <v>43373</v>
      </c>
      <c r="B13" s="167" t="s">
        <v>222</v>
      </c>
      <c r="C13" s="132" t="s">
        <v>12</v>
      </c>
      <c r="D13" s="152">
        <v>269.85000000000002</v>
      </c>
    </row>
  </sheetData>
  <sheetProtection selectLockedCells="1" autoFilter="0"/>
  <mergeCells count="1">
    <mergeCell ref="C1:D1"/>
  </mergeCells>
  <hyperlinks>
    <hyperlink ref="D1:E1" location="MENU!A1" display="Retour au menu principal"/>
  </hyperlinks>
  <pageMargins left="0.7" right="0.7" top="0.75" bottom="0.75" header="0.3" footer="0.3"/>
  <pageSetup paperSize="9" orientation="portrait" horizontalDpi="4294967293" verticalDpi="4294967293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OFFSET('Liste chantiers'!$E$3,1,,COUNTA('Liste chantiers'!$A:$A)-2)</xm:f>
          </x14:formula1>
          <xm:sqref>B5:B13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T14"/>
  <sheetViews>
    <sheetView workbookViewId="0">
      <selection activeCell="A4" sqref="A4:T14"/>
    </sheetView>
  </sheetViews>
  <sheetFormatPr baseColWidth="10" defaultRowHeight="12.75" x14ac:dyDescent="0.2"/>
  <cols>
    <col min="2" max="2" width="26.85546875" bestFit="1" customWidth="1"/>
    <col min="3" max="3" width="70.7109375" customWidth="1"/>
    <col min="4" max="4" width="6.85546875" customWidth="1"/>
    <col min="5" max="5" width="8.85546875" customWidth="1"/>
    <col min="6" max="6" width="8" customWidth="1"/>
    <col min="7" max="7" width="9" customWidth="1"/>
    <col min="8" max="8" width="9.5703125" customWidth="1"/>
    <col min="9" max="9" width="8.140625" customWidth="1"/>
    <col min="10" max="15" width="6" customWidth="1"/>
    <col min="16" max="16" width="8.42578125" bestFit="1" customWidth="1"/>
  </cols>
  <sheetData>
    <row r="1" spans="1:20" ht="15.75" x14ac:dyDescent="0.25">
      <c r="A1" s="177" t="str">
        <f ca="1">MID(CELL("filename",B5),FIND("]",CELL("filename",B5))+1,32)</f>
        <v>Personnel saisie</v>
      </c>
      <c r="B1" s="177"/>
      <c r="D1" s="172" t="s">
        <v>139</v>
      </c>
      <c r="E1" s="172"/>
      <c r="F1" s="172"/>
      <c r="G1" s="172"/>
      <c r="H1" s="172"/>
      <c r="S1" s="58"/>
      <c r="T1" s="1"/>
    </row>
    <row r="2" spans="1:20" ht="12.75" customHeight="1" x14ac:dyDescent="0.25">
      <c r="A2" s="63"/>
      <c r="B2" s="58"/>
      <c r="S2" s="58"/>
      <c r="T2" s="1"/>
    </row>
    <row r="3" spans="1:20" x14ac:dyDescent="0.2">
      <c r="A3" s="58"/>
      <c r="B3" s="58"/>
      <c r="D3" s="178" t="s">
        <v>86</v>
      </c>
      <c r="E3" s="180"/>
      <c r="F3" s="180"/>
      <c r="G3" s="180"/>
      <c r="H3" s="179"/>
      <c r="I3" s="178" t="s">
        <v>90</v>
      </c>
      <c r="J3" s="180"/>
      <c r="K3" s="180"/>
      <c r="L3" s="180"/>
      <c r="M3" s="180"/>
      <c r="N3" s="180"/>
      <c r="O3" s="180"/>
      <c r="P3" s="179"/>
      <c r="Q3" s="178" t="s">
        <v>92</v>
      </c>
      <c r="R3" s="179"/>
      <c r="S3" s="58"/>
      <c r="T3" s="1"/>
    </row>
    <row r="4" spans="1:20" ht="25.5" x14ac:dyDescent="0.2">
      <c r="A4" s="87" t="s">
        <v>0</v>
      </c>
      <c r="B4" s="86" t="s">
        <v>239</v>
      </c>
      <c r="C4" s="87" t="s">
        <v>1</v>
      </c>
      <c r="D4" s="87" t="s">
        <v>84</v>
      </c>
      <c r="E4" s="88" t="s">
        <v>87</v>
      </c>
      <c r="F4" s="89" t="s">
        <v>88</v>
      </c>
      <c r="G4" s="89" t="s">
        <v>89</v>
      </c>
      <c r="H4" s="89" t="s">
        <v>85</v>
      </c>
      <c r="I4" s="89" t="s">
        <v>91</v>
      </c>
      <c r="J4" s="90" t="s">
        <v>192</v>
      </c>
      <c r="K4" s="90" t="s">
        <v>96</v>
      </c>
      <c r="L4" s="90" t="s">
        <v>97</v>
      </c>
      <c r="M4" s="90" t="s">
        <v>98</v>
      </c>
      <c r="N4" s="90" t="s">
        <v>99</v>
      </c>
      <c r="O4" s="90" t="s">
        <v>100</v>
      </c>
      <c r="P4" s="90" t="s">
        <v>93</v>
      </c>
      <c r="Q4" s="91" t="s">
        <v>95</v>
      </c>
      <c r="R4" s="91" t="s">
        <v>94</v>
      </c>
      <c r="S4" s="150" t="s">
        <v>238</v>
      </c>
      <c r="T4" s="92" t="s">
        <v>115</v>
      </c>
    </row>
    <row r="5" spans="1:20" x14ac:dyDescent="0.2">
      <c r="A5" s="134">
        <v>43252</v>
      </c>
      <c r="B5" s="133" t="s">
        <v>223</v>
      </c>
      <c r="C5" s="130" t="s">
        <v>218</v>
      </c>
      <c r="D5" s="130">
        <v>8</v>
      </c>
      <c r="E5" s="130">
        <v>1</v>
      </c>
      <c r="F5" s="130"/>
      <c r="G5" s="130"/>
      <c r="H5" s="130"/>
      <c r="I5" s="130">
        <v>1</v>
      </c>
      <c r="J5" s="130"/>
      <c r="K5" s="130"/>
      <c r="L5" s="130">
        <v>1</v>
      </c>
      <c r="M5" s="130"/>
      <c r="N5" s="130"/>
      <c r="O5" s="130"/>
      <c r="P5" s="130"/>
      <c r="Q5" s="130"/>
      <c r="R5" s="130"/>
      <c r="S5" s="148">
        <f>((D5*Paramètres!$E$11)+(E5*1.25*Paramètres!$E$11)+(F5*1.5*Paramètres!$E$11)+(G5*2*Paramètres!$E$11)+(H5*Paramètres!$E$11)+(I5*Paramètres!$E$14)+(J5*Paramètres!$E$15)+(K5*Paramètres!$E$16)+(L5*Paramètres!$E$17)+(M5*Paramètres!$E$18)+(N5*Paramètres!$E$19)+(O5*Paramètres!$E$20)+(P5*Paramètres!$E$21)+(Q5*Paramètres!$E$24)+(R5*Paramètres!$E$25))*Paramètres!$B$10</f>
        <v>373.00900000000001</v>
      </c>
      <c r="T5" s="93">
        <f>Personnel[[#This Row],[Déboursé]]*Paramètres!$B$10</f>
        <v>484.91170000000005</v>
      </c>
    </row>
    <row r="6" spans="1:20" x14ac:dyDescent="0.2">
      <c r="A6" s="134">
        <v>43252</v>
      </c>
      <c r="B6" s="133" t="s">
        <v>224</v>
      </c>
      <c r="C6" s="130" t="s">
        <v>218</v>
      </c>
      <c r="D6" s="130">
        <v>6</v>
      </c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>
        <v>1</v>
      </c>
      <c r="R6" s="130">
        <v>5</v>
      </c>
      <c r="S6" s="148">
        <f>((D6*Paramètres!$E$11)+(E6*1.25*Paramètres!$E$11)+(F6*1.5*Paramètres!$E$11)+(G6*2*Paramètres!$E$11)+(H6*Paramètres!$E$11)+(I6*Paramètres!$E$14)+(J6*Paramètres!$E$15)+(K6*Paramètres!$E$16)+(L6*Paramètres!$E$17)+(M6*Paramètres!$E$18)+(N6*Paramètres!$E$19)+(O6*Paramètres!$E$20)+(P6*Paramètres!$E$21)+(Q6*Paramètres!$E$24)+(R6*Paramètres!$E$25))*Paramètres!$B$10</f>
        <v>507</v>
      </c>
      <c r="T6" s="93">
        <f>Personnel[[#This Row],[Déboursé]]*Paramètres!$B$10</f>
        <v>659.1</v>
      </c>
    </row>
    <row r="7" spans="1:20" x14ac:dyDescent="0.2">
      <c r="A7" s="134">
        <v>43253</v>
      </c>
      <c r="B7" s="133" t="s">
        <v>223</v>
      </c>
      <c r="C7" s="130" t="s">
        <v>220</v>
      </c>
      <c r="D7" s="130">
        <v>8</v>
      </c>
      <c r="E7" s="130">
        <v>2</v>
      </c>
      <c r="F7" s="130"/>
      <c r="G7" s="130"/>
      <c r="H7" s="130"/>
      <c r="I7" s="130">
        <v>1</v>
      </c>
      <c r="J7" s="130"/>
      <c r="K7" s="130"/>
      <c r="L7" s="130">
        <v>1</v>
      </c>
      <c r="M7" s="130"/>
      <c r="N7" s="130"/>
      <c r="O7" s="130"/>
      <c r="P7" s="130"/>
      <c r="Q7" s="130"/>
      <c r="R7" s="130"/>
      <c r="S7" s="148">
        <f>((D7*Paramètres!$E$11)+(E7*1.25*Paramètres!$E$11)+(F7*1.5*Paramètres!$E$11)+(G7*2*Paramètres!$E$11)+(H7*Paramètres!$E$11)+(I7*Paramètres!$E$14)+(J7*Paramètres!$E$15)+(K7*Paramètres!$E$16)+(L7*Paramètres!$E$17)+(M7*Paramètres!$E$18)+(N7*Paramètres!$E$19)+(O7*Paramètres!$E$20)+(P7*Paramètres!$E$21)+(Q7*Paramètres!$E$24)+(R7*Paramètres!$E$25))*Paramètres!$B$10</f>
        <v>421.75900000000001</v>
      </c>
      <c r="T7" s="93">
        <f>Personnel[[#This Row],[Déboursé]]*Paramètres!$B$10</f>
        <v>548.2867</v>
      </c>
    </row>
    <row r="8" spans="1:20" x14ac:dyDescent="0.2">
      <c r="A8" s="134">
        <v>43256</v>
      </c>
      <c r="B8" s="133" t="s">
        <v>224</v>
      </c>
      <c r="C8" s="130" t="s">
        <v>219</v>
      </c>
      <c r="D8" s="130">
        <v>7</v>
      </c>
      <c r="E8" s="130"/>
      <c r="F8" s="130"/>
      <c r="G8" s="130"/>
      <c r="H8" s="130"/>
      <c r="I8" s="130"/>
      <c r="J8" s="130"/>
      <c r="K8" s="130"/>
      <c r="L8" s="130"/>
      <c r="M8" s="130"/>
      <c r="N8" s="130"/>
      <c r="O8" s="130"/>
      <c r="P8" s="130"/>
      <c r="Q8" s="130">
        <v>1</v>
      </c>
      <c r="R8" s="130">
        <v>5</v>
      </c>
      <c r="S8" s="148">
        <f>((D8*Paramètres!$E$11)+(E8*1.25*Paramètres!$E$11)+(F8*1.5*Paramètres!$E$11)+(G8*2*Paramètres!$E$11)+(H8*Paramètres!$E$11)+(I8*Paramètres!$E$14)+(J8*Paramètres!$E$15)+(K8*Paramètres!$E$16)+(L8*Paramètres!$E$17)+(M8*Paramètres!$E$18)+(N8*Paramètres!$E$19)+(O8*Paramètres!$E$20)+(P8*Paramètres!$E$21)+(Q8*Paramètres!$E$24)+(R8*Paramètres!$E$25))*Paramètres!$B$10</f>
        <v>546</v>
      </c>
      <c r="T8" s="93">
        <f>Personnel[[#This Row],[Déboursé]]*Paramètres!$B$10</f>
        <v>709.80000000000007</v>
      </c>
    </row>
    <row r="9" spans="1:20" x14ac:dyDescent="0.2">
      <c r="A9" s="134">
        <v>43296</v>
      </c>
      <c r="B9" s="133" t="s">
        <v>223</v>
      </c>
      <c r="C9" s="130" t="s">
        <v>221</v>
      </c>
      <c r="D9" s="130">
        <v>8</v>
      </c>
      <c r="E9" s="130"/>
      <c r="F9" s="130"/>
      <c r="G9" s="130"/>
      <c r="H9" s="130"/>
      <c r="I9" s="130"/>
      <c r="J9" s="130"/>
      <c r="K9" s="130"/>
      <c r="L9" s="130"/>
      <c r="M9" s="130"/>
      <c r="N9" s="130"/>
      <c r="O9" s="130"/>
      <c r="P9" s="130"/>
      <c r="Q9" s="130">
        <v>1</v>
      </c>
      <c r="R9" s="130">
        <v>3</v>
      </c>
      <c r="S9" s="148">
        <f>((D9*Paramètres!$E$11)+(E9*1.25*Paramètres!$E$11)+(F9*1.5*Paramètres!$E$11)+(G9*2*Paramètres!$E$11)+(H9*Paramètres!$E$11)+(I9*Paramètres!$E$14)+(J9*Paramètres!$E$15)+(K9*Paramètres!$E$16)+(L9*Paramètres!$E$17)+(M9*Paramètres!$E$18)+(N9*Paramètres!$E$19)+(O9*Paramètres!$E$20)+(P9*Paramètres!$E$21)+(Q9*Paramètres!$E$24)+(R9*Paramètres!$E$25))*Paramètres!$B$10</f>
        <v>507</v>
      </c>
      <c r="T9" s="93">
        <f>Personnel[[#This Row],[Déboursé]]*Paramètres!$B$10</f>
        <v>659.1</v>
      </c>
    </row>
    <row r="10" spans="1:20" x14ac:dyDescent="0.2">
      <c r="A10" s="134">
        <v>43300</v>
      </c>
      <c r="B10" s="133" t="s">
        <v>225</v>
      </c>
      <c r="C10" s="130" t="s">
        <v>220</v>
      </c>
      <c r="D10" s="130">
        <v>8</v>
      </c>
      <c r="E10" s="130">
        <v>4</v>
      </c>
      <c r="F10" s="130"/>
      <c r="G10" s="130"/>
      <c r="H10" s="130"/>
      <c r="I10" s="130">
        <v>1</v>
      </c>
      <c r="J10" s="130"/>
      <c r="K10" s="130"/>
      <c r="L10" s="130">
        <v>1</v>
      </c>
      <c r="M10" s="130"/>
      <c r="N10" s="130"/>
      <c r="O10" s="130"/>
      <c r="P10" s="130"/>
      <c r="Q10" s="130"/>
      <c r="R10" s="130"/>
      <c r="S10" s="148">
        <f>((D10*Paramètres!$E$11)+(E10*1.25*Paramètres!$E$11)+(F10*1.5*Paramètres!$E$11)+(G10*2*Paramètres!$E$11)+(H10*Paramètres!$E$11)+(I10*Paramètres!$E$14)+(J10*Paramètres!$E$15)+(K10*Paramètres!$E$16)+(L10*Paramètres!$E$17)+(M10*Paramètres!$E$18)+(N10*Paramètres!$E$19)+(O10*Paramètres!$E$20)+(P10*Paramètres!$E$21)+(Q10*Paramètres!$E$24)+(R10*Paramètres!$E$25))*Paramètres!$B$10</f>
        <v>519.25900000000001</v>
      </c>
      <c r="T10" s="93">
        <f>Personnel[[#This Row],[Déboursé]]*Paramètres!$B$10</f>
        <v>675.0367</v>
      </c>
    </row>
    <row r="11" spans="1:20" x14ac:dyDescent="0.2">
      <c r="A11" s="134">
        <v>43301</v>
      </c>
      <c r="B11" s="133" t="s">
        <v>224</v>
      </c>
      <c r="C11" s="130" t="s">
        <v>222</v>
      </c>
      <c r="D11" s="130">
        <v>1</v>
      </c>
      <c r="E11" s="130"/>
      <c r="F11" s="130"/>
      <c r="G11" s="130"/>
      <c r="H11" s="130"/>
      <c r="I11" s="130"/>
      <c r="J11" s="130"/>
      <c r="K11" s="130"/>
      <c r="L11" s="130"/>
      <c r="M11" s="130"/>
      <c r="N11" s="130"/>
      <c r="O11" s="130"/>
      <c r="P11" s="130"/>
      <c r="Q11" s="130"/>
      <c r="R11" s="130"/>
      <c r="S11" s="148">
        <f>((D11*Paramètres!$E$11)+(E11*1.25*Paramètres!$E$11)+(F11*1.5*Paramètres!$E$11)+(G11*2*Paramètres!$E$11)+(H11*Paramètres!$E$11)+(I11*Paramètres!$E$14)+(J11*Paramètres!$E$15)+(K11*Paramètres!$E$16)+(L11*Paramètres!$E$17)+(M11*Paramètres!$E$18)+(N11*Paramètres!$E$19)+(O11*Paramètres!$E$20)+(P11*Paramètres!$E$21)+(Q11*Paramètres!$E$24)+(R11*Paramètres!$E$25))*Paramètres!$B$10</f>
        <v>39</v>
      </c>
      <c r="T11" s="93">
        <f>Personnel[[#This Row],[Déboursé]]*Paramètres!$B$10</f>
        <v>50.7</v>
      </c>
    </row>
    <row r="12" spans="1:20" x14ac:dyDescent="0.2">
      <c r="A12" s="134">
        <v>43302</v>
      </c>
      <c r="B12" s="133" t="s">
        <v>224</v>
      </c>
      <c r="C12" s="130" t="s">
        <v>227</v>
      </c>
      <c r="D12" s="130">
        <v>2</v>
      </c>
      <c r="E12" s="130"/>
      <c r="F12" s="130"/>
      <c r="G12" s="130"/>
      <c r="H12" s="130"/>
      <c r="I12" s="130"/>
      <c r="J12" s="130"/>
      <c r="K12" s="130"/>
      <c r="L12" s="130"/>
      <c r="M12" s="130"/>
      <c r="N12" s="130"/>
      <c r="O12" s="130"/>
      <c r="P12" s="130"/>
      <c r="Q12" s="130"/>
      <c r="R12" s="130"/>
      <c r="S12" s="148">
        <f>((D12*Paramètres!$E$11)+(E12*1.25*Paramètres!$E$11)+(F12*1.5*Paramètres!$E$11)+(G12*2*Paramètres!$E$11)+(H12*Paramètres!$E$11)+(I12*Paramètres!$E$14)+(J12*Paramètres!$E$15)+(K12*Paramètres!$E$16)+(L12*Paramètres!$E$17)+(M12*Paramètres!$E$18)+(N12*Paramètres!$E$19)+(O12*Paramètres!$E$20)+(P12*Paramètres!$E$21)+(Q12*Paramètres!$E$24)+(R12*Paramètres!$E$25))*Paramètres!$B$10</f>
        <v>78</v>
      </c>
      <c r="T12" s="93">
        <f>Personnel[[#This Row],[Déboursé]]*Paramètres!$B$10</f>
        <v>101.4</v>
      </c>
    </row>
    <row r="13" spans="1:20" x14ac:dyDescent="0.2">
      <c r="A13" s="134">
        <v>43303</v>
      </c>
      <c r="B13" s="133" t="s">
        <v>223</v>
      </c>
      <c r="C13" s="130" t="s">
        <v>227</v>
      </c>
      <c r="D13" s="130">
        <v>8</v>
      </c>
      <c r="E13" s="130"/>
      <c r="F13" s="130"/>
      <c r="G13" s="130"/>
      <c r="H13" s="130"/>
      <c r="I13" s="130">
        <v>1</v>
      </c>
      <c r="J13" s="130">
        <v>1</v>
      </c>
      <c r="K13" s="130"/>
      <c r="L13" s="130"/>
      <c r="M13" s="130"/>
      <c r="N13" s="130"/>
      <c r="O13" s="130"/>
      <c r="P13" s="130"/>
      <c r="Q13" s="130"/>
      <c r="R13" s="130"/>
      <c r="S13" s="148">
        <f>((D13*Paramètres!$E$11)+(E13*1.25*Paramètres!$E$11)+(F13*1.5*Paramètres!$E$11)+(G13*2*Paramètres!$E$11)+(H13*Paramètres!$E$11)+(I13*Paramètres!$E$14)+(J13*Paramètres!$E$15)+(K13*Paramètres!$E$16)+(L13*Paramètres!$E$17)+(M13*Paramètres!$E$18)+(N13*Paramètres!$E$19)+(O13*Paramètres!$E$20)+(P13*Paramètres!$E$21)+(Q13*Paramètres!$E$24)+(R13*Paramètres!$E$25))*Paramètres!$B$10</f>
        <v>322.322</v>
      </c>
      <c r="T13" s="93">
        <f>Personnel[[#This Row],[Déboursé]]*Paramètres!$B$10</f>
        <v>419.01859999999999</v>
      </c>
    </row>
    <row r="14" spans="1:20" x14ac:dyDescent="0.2">
      <c r="A14" s="136">
        <v>43343</v>
      </c>
      <c r="B14" s="135" t="s">
        <v>226</v>
      </c>
      <c r="C14" s="132" t="s">
        <v>220</v>
      </c>
      <c r="D14" s="132">
        <v>8</v>
      </c>
      <c r="E14" s="132"/>
      <c r="F14" s="132"/>
      <c r="G14" s="132"/>
      <c r="H14" s="132"/>
      <c r="I14" s="132"/>
      <c r="J14" s="132"/>
      <c r="K14" s="132"/>
      <c r="L14" s="132"/>
      <c r="M14" s="132"/>
      <c r="N14" s="132"/>
      <c r="O14" s="132"/>
      <c r="P14" s="132"/>
      <c r="Q14" s="132"/>
      <c r="R14" s="132"/>
      <c r="S14" s="149">
        <f>((D14*Paramètres!$E$11)+(E14*1.25*Paramètres!$E$11)+(F14*1.5*Paramètres!$E$11)+(G14*2*Paramètres!$E$11)+(H14*Paramètres!$E$11)+(I14*Paramètres!$E$14)+(J14*Paramètres!$E$15)+(K14*Paramètres!$E$16)+(L14*Paramètres!$E$17)+(M14*Paramètres!$E$18)+(N14*Paramètres!$E$19)+(O14*Paramètres!$E$20)+(P14*Paramètres!$E$21)+(Q14*Paramètres!$E$24)+(R14*Paramètres!$E$25))*Paramètres!$B$10</f>
        <v>312</v>
      </c>
      <c r="T14" s="93">
        <f>Personnel[[#This Row],[Déboursé]]*Paramètres!$B$10</f>
        <v>405.6</v>
      </c>
    </row>
  </sheetData>
  <mergeCells count="5">
    <mergeCell ref="A1:B1"/>
    <mergeCell ref="D1:H1"/>
    <mergeCell ref="Q3:R3"/>
    <mergeCell ref="I3:P3"/>
    <mergeCell ref="D3:H3"/>
  </mergeCells>
  <hyperlinks>
    <hyperlink ref="D1:H1" location="MENU!A1" display="Retour au menu principal"/>
  </hyperlinks>
  <pageMargins left="0.7" right="0.7" top="0.75" bottom="0.75" header="0.3" footer="0.3"/>
  <pageSetup paperSize="9" orientation="portrait" horizontalDpi="4294967293" verticalDpi="4294967293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OFFSET('Liste chantiers'!$E$3,1,,COUNTA('Liste chantiers'!$A:$A)-2)</xm:f>
          </x14:formula1>
          <xm:sqref>C5:C14</xm:sqref>
        </x14:dataValidation>
        <x14:dataValidation type="list" allowBlank="1" showInputMessage="1" showErrorMessage="1">
          <x14:formula1>
            <xm:f>OFFSET('Liste personnel'!$C$3,1,,COUNTA('Liste personnel'!$A:$A)-2)</xm:f>
          </x14:formula1>
          <xm:sqref>B5:B14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F11"/>
  <sheetViews>
    <sheetView workbookViewId="0">
      <pane ySplit="4" topLeftCell="A5" activePane="bottomLeft" state="frozen"/>
      <selection pane="bottomLeft" activeCell="A12" sqref="A12"/>
    </sheetView>
  </sheetViews>
  <sheetFormatPr baseColWidth="10" defaultRowHeight="12.75" x14ac:dyDescent="0.2"/>
  <cols>
    <col min="2" max="2" width="70.7109375" customWidth="1"/>
    <col min="3" max="3" width="30.7109375" customWidth="1"/>
    <col min="4" max="4" width="50.7109375" customWidth="1"/>
    <col min="5" max="5" width="13.28515625" customWidth="1"/>
  </cols>
  <sheetData>
    <row r="1" spans="1:6" ht="15.75" x14ac:dyDescent="0.25">
      <c r="A1" s="29" t="str">
        <f ca="1">MID(CELL("filename",A5),FIND("]",CELL("filename",A5))+1,32)</f>
        <v>Fournitures saisie</v>
      </c>
      <c r="B1" s="2"/>
      <c r="C1" s="2"/>
      <c r="D1" s="172" t="s">
        <v>139</v>
      </c>
      <c r="E1" s="172"/>
    </row>
    <row r="2" spans="1:6" x14ac:dyDescent="0.2">
      <c r="A2" s="2"/>
      <c r="B2" s="2"/>
      <c r="C2" s="2"/>
      <c r="D2" s="2"/>
      <c r="E2" s="1"/>
    </row>
    <row r="3" spans="1:6" x14ac:dyDescent="0.2">
      <c r="A3" s="2"/>
      <c r="B3" s="2"/>
      <c r="C3" s="2"/>
      <c r="D3" s="2"/>
      <c r="E3" s="1"/>
    </row>
    <row r="4" spans="1:6" x14ac:dyDescent="0.2">
      <c r="A4" s="83" t="s">
        <v>0</v>
      </c>
      <c r="B4" s="84" t="s">
        <v>1</v>
      </c>
      <c r="C4" s="84" t="s">
        <v>2</v>
      </c>
      <c r="D4" s="84" t="s">
        <v>20</v>
      </c>
      <c r="E4" s="128" t="s">
        <v>238</v>
      </c>
      <c r="F4" s="85" t="s">
        <v>3</v>
      </c>
    </row>
    <row r="5" spans="1:6" x14ac:dyDescent="0.2">
      <c r="A5" s="129">
        <v>43245</v>
      </c>
      <c r="B5" s="130" t="s">
        <v>218</v>
      </c>
      <c r="C5" s="130"/>
      <c r="D5" s="130"/>
      <c r="E5" s="148">
        <v>2536.25</v>
      </c>
      <c r="F5" s="35">
        <f>Fournitures[[#This Row],[Déboursé]]*Paramètres!$B$12</f>
        <v>2789.875</v>
      </c>
    </row>
    <row r="6" spans="1:6" x14ac:dyDescent="0.2">
      <c r="A6" s="129">
        <v>43252</v>
      </c>
      <c r="B6" s="130" t="s">
        <v>220</v>
      </c>
      <c r="C6" s="130"/>
      <c r="D6" s="130"/>
      <c r="E6" s="148">
        <v>365.26</v>
      </c>
      <c r="F6" s="35">
        <f>Fournitures[[#This Row],[Déboursé]]*Paramètres!$B$12</f>
        <v>401.786</v>
      </c>
    </row>
    <row r="7" spans="1:6" x14ac:dyDescent="0.2">
      <c r="A7" s="129">
        <v>43253</v>
      </c>
      <c r="B7" s="130" t="s">
        <v>220</v>
      </c>
      <c r="C7" s="130"/>
      <c r="D7" s="130"/>
      <c r="E7" s="148">
        <v>1365.69</v>
      </c>
      <c r="F7" s="35">
        <f>Fournitures[[#This Row],[Déboursé]]*Paramètres!$B$12</f>
        <v>1502.2590000000002</v>
      </c>
    </row>
    <row r="8" spans="1:6" x14ac:dyDescent="0.2">
      <c r="A8" s="129">
        <v>43256</v>
      </c>
      <c r="B8" s="130" t="s">
        <v>219</v>
      </c>
      <c r="C8" s="130"/>
      <c r="D8" s="130"/>
      <c r="E8" s="148">
        <v>695.98</v>
      </c>
      <c r="F8" s="35">
        <f>Fournitures[[#This Row],[Déboursé]]*Paramètres!$B$12</f>
        <v>765.57800000000009</v>
      </c>
    </row>
    <row r="9" spans="1:6" x14ac:dyDescent="0.2">
      <c r="A9" s="129">
        <v>43296</v>
      </c>
      <c r="B9" s="130" t="s">
        <v>219</v>
      </c>
      <c r="C9" s="130"/>
      <c r="D9" s="130"/>
      <c r="E9" s="148">
        <v>1365.96</v>
      </c>
      <c r="F9" s="35">
        <f>Fournitures[[#This Row],[Déboursé]]*Paramètres!$B$12</f>
        <v>1502.5560000000003</v>
      </c>
    </row>
    <row r="10" spans="1:6" x14ac:dyDescent="0.2">
      <c r="A10" s="131">
        <v>43300</v>
      </c>
      <c r="B10" s="132" t="s">
        <v>221</v>
      </c>
      <c r="C10" s="132"/>
      <c r="D10" s="132"/>
      <c r="E10" s="149">
        <v>269.85000000000002</v>
      </c>
      <c r="F10" s="35">
        <f>Fournitures[[#This Row],[Déboursé]]*Paramètres!$B$12</f>
        <v>296.83500000000004</v>
      </c>
    </row>
    <row r="11" spans="1:6" x14ac:dyDescent="0.2">
      <c r="A11" s="131">
        <v>43301</v>
      </c>
      <c r="B11" s="132" t="s">
        <v>221</v>
      </c>
      <c r="C11" s="132"/>
      <c r="D11" s="132"/>
      <c r="E11" s="149">
        <v>25.36</v>
      </c>
      <c r="F11" s="35">
        <f>Fournitures[[#This Row],[Déboursé]]*Paramètres!$B$12</f>
        <v>27.896000000000001</v>
      </c>
    </row>
  </sheetData>
  <mergeCells count="1">
    <mergeCell ref="D1:E1"/>
  </mergeCells>
  <hyperlinks>
    <hyperlink ref="D1:E1" location="MENU!A1" display="Retour au menu principal"/>
  </hyperlinks>
  <pageMargins left="0.7" right="0.7" top="0.75" bottom="0.75" header="0.3" footer="0.3"/>
  <pageSetup paperSize="9" orientation="portrait" horizontalDpi="4294967293" verticalDpi="4294967293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OFFSET('Liste chantiers'!$E$3,1,,COUNTA('Liste chantiers'!$A:$A)-2)</xm:f>
          </x14:formula1>
          <xm:sqref>B5:B11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G13"/>
  <sheetViews>
    <sheetView workbookViewId="0">
      <pane ySplit="4" topLeftCell="A5" activePane="bottomLeft" state="frozen"/>
      <selection activeCell="C1" sqref="C1:D1"/>
      <selection pane="bottomLeft" activeCell="G13" sqref="G13"/>
    </sheetView>
  </sheetViews>
  <sheetFormatPr baseColWidth="10" defaultRowHeight="12.75" x14ac:dyDescent="0.2"/>
  <cols>
    <col min="2" max="2" width="70.7109375" customWidth="1"/>
    <col min="3" max="3" width="50.7109375" customWidth="1"/>
    <col min="5" max="6" width="13.5703125" customWidth="1"/>
    <col min="7" max="7" width="13.28515625" customWidth="1"/>
  </cols>
  <sheetData>
    <row r="1" spans="1:7" ht="15.75" x14ac:dyDescent="0.25">
      <c r="A1" s="94" t="str">
        <f ca="1">MID(CELL("filename",A5),FIND("]",CELL("filename",A5))+1,32)</f>
        <v>Stock saisie</v>
      </c>
      <c r="B1" s="2"/>
      <c r="C1" s="19" t="s">
        <v>139</v>
      </c>
      <c r="D1" s="20"/>
      <c r="E1" s="1"/>
      <c r="F1" s="1"/>
      <c r="G1" s="1"/>
    </row>
    <row r="2" spans="1:7" x14ac:dyDescent="0.2">
      <c r="A2" s="95"/>
      <c r="B2" s="2"/>
      <c r="D2" s="2"/>
      <c r="E2" s="1"/>
      <c r="F2" s="1"/>
      <c r="G2" s="1"/>
    </row>
    <row r="3" spans="1:7" x14ac:dyDescent="0.2">
      <c r="A3" s="95"/>
      <c r="B3" s="2"/>
      <c r="D3" s="2"/>
      <c r="E3" s="1"/>
      <c r="F3" s="1"/>
      <c r="G3" s="1"/>
    </row>
    <row r="4" spans="1:7" x14ac:dyDescent="0.2">
      <c r="A4" s="96" t="s">
        <v>0</v>
      </c>
      <c r="B4" s="31" t="s">
        <v>1</v>
      </c>
      <c r="C4" s="31" t="s">
        <v>23</v>
      </c>
      <c r="D4" s="40" t="s">
        <v>24</v>
      </c>
      <c r="E4" s="49" t="s">
        <v>25</v>
      </c>
      <c r="F4" s="49" t="s">
        <v>238</v>
      </c>
      <c r="G4" s="5" t="s">
        <v>3</v>
      </c>
    </row>
    <row r="5" spans="1:7" x14ac:dyDescent="0.2">
      <c r="A5" s="137">
        <v>43244</v>
      </c>
      <c r="B5" s="138" t="s">
        <v>218</v>
      </c>
      <c r="C5" s="139" t="s">
        <v>145</v>
      </c>
      <c r="D5" s="138">
        <v>2</v>
      </c>
      <c r="E5" s="140">
        <f>IFERROR(VLOOKUP(C5,'Liste de stock'!$A$4:$E$1048576,5),0)</f>
        <v>38.93</v>
      </c>
      <c r="F5" s="82">
        <f>Stock[[#This Row],[Prix unitaire]]*Stock[[#This Row],[Quantité]]</f>
        <v>77.86</v>
      </c>
      <c r="G5" s="77">
        <f>Stock[[#This Row],[Déboursé]]*Paramètres!$B$14</f>
        <v>85.646000000000001</v>
      </c>
    </row>
    <row r="6" spans="1:7" x14ac:dyDescent="0.2">
      <c r="A6" s="141">
        <v>43252</v>
      </c>
      <c r="B6" s="130" t="s">
        <v>220</v>
      </c>
      <c r="C6" s="142" t="s">
        <v>65</v>
      </c>
      <c r="D6" s="130">
        <v>15</v>
      </c>
      <c r="E6" s="143">
        <f>IFERROR(VLOOKUP(C6,'Liste de stock'!$A$4:$E$1048576,5),0)</f>
        <v>4.99</v>
      </c>
      <c r="F6" s="68">
        <f>Stock[[#This Row],[Prix unitaire]]*Stock[[#This Row],[Quantité]]</f>
        <v>74.850000000000009</v>
      </c>
      <c r="G6" s="78">
        <f>Stock[[#This Row],[Déboursé]]*Paramètres!$B$14</f>
        <v>82.335000000000022</v>
      </c>
    </row>
    <row r="7" spans="1:7" x14ac:dyDescent="0.2">
      <c r="A7" s="141">
        <v>43253</v>
      </c>
      <c r="B7" s="130" t="s">
        <v>220</v>
      </c>
      <c r="C7" s="142" t="s">
        <v>146</v>
      </c>
      <c r="D7" s="130">
        <v>10</v>
      </c>
      <c r="E7" s="143">
        <f>IFERROR(VLOOKUP(C7,'Liste de stock'!$A$4:$E$1048576,5),0)</f>
        <v>38.93</v>
      </c>
      <c r="F7" s="68">
        <f>Stock[[#This Row],[Prix unitaire]]*Stock[[#This Row],[Quantité]]</f>
        <v>389.3</v>
      </c>
      <c r="G7" s="78">
        <f>Stock[[#This Row],[Déboursé]]*Paramètres!$B$14</f>
        <v>428.23000000000008</v>
      </c>
    </row>
    <row r="8" spans="1:7" x14ac:dyDescent="0.2">
      <c r="A8" s="141">
        <v>43256</v>
      </c>
      <c r="B8" s="130" t="s">
        <v>219</v>
      </c>
      <c r="C8" s="142" t="s">
        <v>32</v>
      </c>
      <c r="D8" s="130">
        <v>25</v>
      </c>
      <c r="E8" s="143">
        <f>IFERROR(VLOOKUP(C8,'Liste de stock'!$A$4:$E$1048576,5),0)</f>
        <v>10.16</v>
      </c>
      <c r="F8" s="68">
        <f>Stock[[#This Row],[Prix unitaire]]*Stock[[#This Row],[Quantité]]</f>
        <v>254</v>
      </c>
      <c r="G8" s="78">
        <f>Stock[[#This Row],[Déboursé]]*Paramètres!$B$14</f>
        <v>279.40000000000003</v>
      </c>
    </row>
    <row r="9" spans="1:7" x14ac:dyDescent="0.2">
      <c r="A9" s="141">
        <v>43296</v>
      </c>
      <c r="B9" s="130" t="s">
        <v>221</v>
      </c>
      <c r="C9" s="142" t="s">
        <v>74</v>
      </c>
      <c r="D9" s="130">
        <v>12</v>
      </c>
      <c r="E9" s="143">
        <f>IFERROR(VLOOKUP(C9,'Liste de stock'!$A$4:$E$1048576,5),0)</f>
        <v>6.1</v>
      </c>
      <c r="F9" s="68">
        <f>Stock[[#This Row],[Prix unitaire]]*Stock[[#This Row],[Quantité]]</f>
        <v>73.199999999999989</v>
      </c>
      <c r="G9" s="78">
        <f>Stock[[#This Row],[Déboursé]]*Paramètres!$B$14</f>
        <v>80.52</v>
      </c>
    </row>
    <row r="10" spans="1:7" x14ac:dyDescent="0.2">
      <c r="A10" s="141">
        <v>43300</v>
      </c>
      <c r="B10" s="130" t="s">
        <v>220</v>
      </c>
      <c r="C10" s="142" t="s">
        <v>72</v>
      </c>
      <c r="D10" s="130">
        <v>2</v>
      </c>
      <c r="E10" s="143">
        <f>IFERROR(VLOOKUP(C10,'Liste de stock'!$A$4:$E$1048576,5),0)</f>
        <v>15.15</v>
      </c>
      <c r="F10" s="68">
        <f>Stock[[#This Row],[Prix unitaire]]*Stock[[#This Row],[Quantité]]</f>
        <v>30.3</v>
      </c>
      <c r="G10" s="78">
        <f>Stock[[#This Row],[Déboursé]]*Paramètres!$B$14</f>
        <v>33.330000000000005</v>
      </c>
    </row>
    <row r="11" spans="1:7" x14ac:dyDescent="0.2">
      <c r="A11" s="141">
        <v>43332</v>
      </c>
      <c r="B11" s="130" t="s">
        <v>222</v>
      </c>
      <c r="C11" s="142" t="s">
        <v>142</v>
      </c>
      <c r="D11" s="130">
        <v>1</v>
      </c>
      <c r="E11" s="143">
        <f>IFERROR(VLOOKUP(C11,'Liste de stock'!$A$4:$E$1048576,5),0)</f>
        <v>10.72</v>
      </c>
      <c r="F11" s="68">
        <f>Stock[[#This Row],[Prix unitaire]]*Stock[[#This Row],[Quantité]]</f>
        <v>10.72</v>
      </c>
      <c r="G11" s="78">
        <f>Stock[[#This Row],[Déboursé]]*Paramètres!$B$14</f>
        <v>11.792000000000002</v>
      </c>
    </row>
    <row r="12" spans="1:7" x14ac:dyDescent="0.2">
      <c r="A12" s="141">
        <v>43333</v>
      </c>
      <c r="B12" s="130" t="s">
        <v>221</v>
      </c>
      <c r="C12" s="142" t="s">
        <v>32</v>
      </c>
      <c r="D12" s="130">
        <v>10</v>
      </c>
      <c r="E12" s="143">
        <f>IFERROR(VLOOKUP(C12,'Liste de stock'!$A$4:$E$1048576,5),0)</f>
        <v>10.16</v>
      </c>
      <c r="F12" s="68">
        <f>Stock[[#This Row],[Prix unitaire]]*Stock[[#This Row],[Quantité]]</f>
        <v>101.6</v>
      </c>
      <c r="G12" s="78">
        <f>Stock[[#This Row],[Déboursé]]*Paramètres!$B$14</f>
        <v>111.76</v>
      </c>
    </row>
    <row r="13" spans="1:7" x14ac:dyDescent="0.2">
      <c r="A13" s="144">
        <v>43273</v>
      </c>
      <c r="B13" s="132" t="s">
        <v>222</v>
      </c>
      <c r="C13" s="145" t="s">
        <v>36</v>
      </c>
      <c r="D13" s="132">
        <v>30</v>
      </c>
      <c r="E13" s="146">
        <f>IFERROR(VLOOKUP(C13,'Liste de stock'!$A$4:$E$1048576,5),0)</f>
        <v>10.53</v>
      </c>
      <c r="F13" s="68">
        <f>Stock[[#This Row],[Prix unitaire]]*Stock[[#This Row],[Quantité]]</f>
        <v>315.89999999999998</v>
      </c>
      <c r="G13" s="117">
        <f>Stock[[#This Row],[Déboursé]]*Paramètres!$B$14</f>
        <v>347.49</v>
      </c>
    </row>
  </sheetData>
  <hyperlinks>
    <hyperlink ref="C1" location="MENU!A1" display="Retour au menu principal"/>
  </hyperlinks>
  <pageMargins left="0.7" right="0.7" top="0.75" bottom="0.75" header="0.3" footer="0.3"/>
  <pageSetup paperSize="9" orientation="portrait" horizontalDpi="4294967293" verticalDpi="4294967293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OFFSET('Liste de stock'!$A$3,1,,COUNTA('Liste de stock'!$A:$A)-2)</xm:f>
          </x14:formula1>
          <xm:sqref>C5:C13</xm:sqref>
        </x14:dataValidation>
        <x14:dataValidation type="list" allowBlank="1" showInputMessage="1" showErrorMessage="1">
          <x14:formula1>
            <xm:f>OFFSET('Liste chantiers'!$E$3,1,,COUNTA('Liste chantiers'!$A:$A)-2)</xm:f>
          </x14:formula1>
          <xm:sqref>B5:B13</xm:sqref>
        </x14:dataValidation>
      </x14:dataValidation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F10"/>
  <sheetViews>
    <sheetView workbookViewId="0">
      <pane ySplit="4" topLeftCell="A5" activePane="bottomLeft" state="frozen"/>
      <selection pane="bottomLeft" activeCell="E11" sqref="E11"/>
    </sheetView>
  </sheetViews>
  <sheetFormatPr baseColWidth="10" defaultRowHeight="12.75" x14ac:dyDescent="0.2"/>
  <cols>
    <col min="2" max="2" width="70.7109375" customWidth="1"/>
    <col min="3" max="3" width="30.7109375" customWidth="1"/>
    <col min="4" max="4" width="50.7109375" customWidth="1"/>
    <col min="5" max="5" width="13.140625" bestFit="1" customWidth="1"/>
    <col min="6" max="6" width="13.28515625" customWidth="1"/>
  </cols>
  <sheetData>
    <row r="1" spans="1:6" ht="15.75" x14ac:dyDescent="0.25">
      <c r="A1" s="29" t="str">
        <f ca="1">MID(CELL("filename",A5),FIND("]",CELL("filename",A5))+1,32)</f>
        <v>Locations saisie</v>
      </c>
      <c r="B1" s="2"/>
      <c r="C1" s="59"/>
      <c r="D1" s="172" t="s">
        <v>139</v>
      </c>
      <c r="E1" s="172"/>
      <c r="F1" s="172"/>
    </row>
    <row r="2" spans="1:6" x14ac:dyDescent="0.2">
      <c r="A2" s="2"/>
      <c r="B2" s="2"/>
      <c r="C2" s="59"/>
      <c r="E2" s="58"/>
      <c r="F2" s="1"/>
    </row>
    <row r="3" spans="1:6" x14ac:dyDescent="0.2">
      <c r="A3" s="2"/>
      <c r="B3" s="2"/>
      <c r="C3" s="59"/>
      <c r="E3" s="58"/>
      <c r="F3" s="1"/>
    </row>
    <row r="4" spans="1:6" x14ac:dyDescent="0.2">
      <c r="A4" s="79" t="s">
        <v>0</v>
      </c>
      <c r="B4" s="80" t="s">
        <v>1</v>
      </c>
      <c r="C4" s="80" t="s">
        <v>2</v>
      </c>
      <c r="D4" s="80" t="s">
        <v>21</v>
      </c>
      <c r="E4" s="147" t="s">
        <v>238</v>
      </c>
      <c r="F4" s="81" t="s">
        <v>3</v>
      </c>
    </row>
    <row r="5" spans="1:6" x14ac:dyDescent="0.2">
      <c r="A5" s="129">
        <v>43243</v>
      </c>
      <c r="B5" s="130" t="s">
        <v>218</v>
      </c>
      <c r="C5" s="130"/>
      <c r="D5" s="142"/>
      <c r="E5" s="151">
        <v>1365.96</v>
      </c>
      <c r="F5" s="78">
        <f>Tableau6[[#This Row],[Déboursé]]*Paramètres!$B$16</f>
        <v>1502.5560000000003</v>
      </c>
    </row>
    <row r="6" spans="1:6" x14ac:dyDescent="0.2">
      <c r="A6" s="129">
        <v>43252</v>
      </c>
      <c r="B6" s="130" t="s">
        <v>220</v>
      </c>
      <c r="C6" s="130"/>
      <c r="D6" s="142"/>
      <c r="E6" s="151">
        <v>2536.25</v>
      </c>
      <c r="F6" s="78">
        <f>Tableau6[[#This Row],[Déboursé]]*Paramètres!$B$16</f>
        <v>2789.875</v>
      </c>
    </row>
    <row r="7" spans="1:6" x14ac:dyDescent="0.2">
      <c r="A7" s="129">
        <v>43252</v>
      </c>
      <c r="B7" s="130" t="s">
        <v>219</v>
      </c>
      <c r="C7" s="130"/>
      <c r="D7" s="142"/>
      <c r="E7" s="151">
        <v>365.26</v>
      </c>
      <c r="F7" s="78">
        <f>Tableau6[[#This Row],[Déboursé]]*Paramètres!$B$16</f>
        <v>401.786</v>
      </c>
    </row>
    <row r="8" spans="1:6" x14ac:dyDescent="0.2">
      <c r="A8" s="129">
        <v>43253</v>
      </c>
      <c r="B8" s="130" t="s">
        <v>220</v>
      </c>
      <c r="C8" s="130"/>
      <c r="D8" s="142"/>
      <c r="E8" s="151">
        <v>1365.69</v>
      </c>
      <c r="F8" s="78">
        <f>Tableau6[[#This Row],[Déboursé]]*Paramètres!$B$16</f>
        <v>1502.2590000000002</v>
      </c>
    </row>
    <row r="9" spans="1:6" x14ac:dyDescent="0.2">
      <c r="A9" s="129">
        <v>43256</v>
      </c>
      <c r="B9" s="130" t="s">
        <v>222</v>
      </c>
      <c r="C9" s="130"/>
      <c r="D9" s="142"/>
      <c r="E9" s="151">
        <v>695.98</v>
      </c>
      <c r="F9" s="78">
        <f>Tableau6[[#This Row],[Déboursé]]*Paramètres!$B$16</f>
        <v>765.57800000000009</v>
      </c>
    </row>
    <row r="10" spans="1:6" x14ac:dyDescent="0.2">
      <c r="A10" s="131">
        <v>43300</v>
      </c>
      <c r="B10" s="132" t="s">
        <v>218</v>
      </c>
      <c r="C10" s="132"/>
      <c r="D10" s="145"/>
      <c r="E10" s="152">
        <v>269.85000000000002</v>
      </c>
      <c r="F10" s="78">
        <f>Tableau6[[#This Row],[Déboursé]]*Paramètres!$B$16</f>
        <v>296.83500000000004</v>
      </c>
    </row>
  </sheetData>
  <mergeCells count="1">
    <mergeCell ref="D1:F1"/>
  </mergeCells>
  <hyperlinks>
    <hyperlink ref="D1" location="MENU!A1" display="Retour au menu principal"/>
  </hyperlinks>
  <pageMargins left="0.7" right="0.7" top="0.75" bottom="0.75" header="0.3" footer="0.3"/>
  <pageSetup paperSize="9" orientation="portrait" horizontalDpi="4294967293" verticalDpi="4294967293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OFFSET('Liste chantiers'!$E$3,1,,COUNTA('Liste chantiers'!$A:$A)-2)</xm:f>
          </x14:formula1>
          <xm:sqref>B5:B10</xm:sqref>
        </x14:dataValidation>
      </x14:dataValidation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F10"/>
  <sheetViews>
    <sheetView workbookViewId="0">
      <pane ySplit="4" topLeftCell="A5" activePane="bottomLeft" state="frozen"/>
      <selection activeCell="C1" sqref="C1:D1"/>
      <selection pane="bottomLeft" activeCell="D7" sqref="D7"/>
    </sheetView>
  </sheetViews>
  <sheetFormatPr baseColWidth="10" defaultRowHeight="12.75" x14ac:dyDescent="0.2"/>
  <cols>
    <col min="2" max="2" width="70.7109375" customWidth="1"/>
    <col min="3" max="3" width="30.7109375" customWidth="1"/>
    <col min="4" max="4" width="50.7109375" customWidth="1"/>
    <col min="5" max="5" width="13.140625" bestFit="1" customWidth="1"/>
    <col min="6" max="6" width="13.28515625" customWidth="1"/>
  </cols>
  <sheetData>
    <row r="1" spans="1:6" ht="15.75" x14ac:dyDescent="0.25">
      <c r="A1" s="29" t="str">
        <f ca="1">MID(CELL("filename",A5),FIND("]",CELL("filename",A5))+1,32)</f>
        <v>Soustraitants saisie</v>
      </c>
      <c r="B1" s="2"/>
      <c r="D1" s="172" t="s">
        <v>139</v>
      </c>
      <c r="E1" s="172"/>
      <c r="F1" s="172"/>
    </row>
    <row r="2" spans="1:6" x14ac:dyDescent="0.2">
      <c r="A2" s="2"/>
      <c r="B2" s="2"/>
      <c r="E2" s="58"/>
      <c r="F2" s="1"/>
    </row>
    <row r="3" spans="1:6" x14ac:dyDescent="0.2">
      <c r="A3" s="2"/>
      <c r="B3" s="2"/>
      <c r="E3" s="58"/>
      <c r="F3" s="1"/>
    </row>
    <row r="4" spans="1:6" x14ac:dyDescent="0.2">
      <c r="A4" s="79" t="s">
        <v>0</v>
      </c>
      <c r="B4" s="80" t="s">
        <v>1</v>
      </c>
      <c r="C4" s="80" t="s">
        <v>2</v>
      </c>
      <c r="D4" s="80" t="s">
        <v>22</v>
      </c>
      <c r="E4" s="147" t="s">
        <v>238</v>
      </c>
      <c r="F4" s="81" t="s">
        <v>3</v>
      </c>
    </row>
    <row r="5" spans="1:6" x14ac:dyDescent="0.2">
      <c r="A5" s="129">
        <v>43252</v>
      </c>
      <c r="B5" s="130" t="s">
        <v>218</v>
      </c>
      <c r="C5" s="142"/>
      <c r="D5" s="142"/>
      <c r="E5" s="151">
        <v>15698.25</v>
      </c>
      <c r="F5" s="35">
        <f>Tableau7[[#This Row],[Déboursé]]*Paramètres!$B$18</f>
        <v>17268.075000000001</v>
      </c>
    </row>
    <row r="6" spans="1:6" x14ac:dyDescent="0.2">
      <c r="A6" s="129">
        <v>43252</v>
      </c>
      <c r="B6" s="130" t="s">
        <v>219</v>
      </c>
      <c r="C6" s="142"/>
      <c r="D6" s="142"/>
      <c r="E6" s="151">
        <v>698.69</v>
      </c>
      <c r="F6" s="35">
        <f>Tableau7[[#This Row],[Déboursé]]*Paramètres!$B$18</f>
        <v>768.55900000000008</v>
      </c>
    </row>
    <row r="7" spans="1:6" x14ac:dyDescent="0.2">
      <c r="A7" s="129">
        <v>43253</v>
      </c>
      <c r="B7" s="130" t="s">
        <v>227</v>
      </c>
      <c r="C7" s="142"/>
      <c r="D7" s="142"/>
      <c r="E7" s="151">
        <v>150</v>
      </c>
      <c r="F7" s="35">
        <f>Tableau7[[#This Row],[Déboursé]]*Paramètres!$B$18</f>
        <v>165</v>
      </c>
    </row>
    <row r="8" spans="1:6" x14ac:dyDescent="0.2">
      <c r="A8" s="129">
        <v>43256</v>
      </c>
      <c r="B8" s="130" t="s">
        <v>221</v>
      </c>
      <c r="C8" s="142"/>
      <c r="D8" s="142"/>
      <c r="E8" s="151">
        <v>5896.3</v>
      </c>
      <c r="F8" s="35">
        <f>Tableau7[[#This Row],[Déboursé]]*Paramètres!$B$18</f>
        <v>6485.93</v>
      </c>
    </row>
    <row r="9" spans="1:6" x14ac:dyDescent="0.2">
      <c r="A9" s="129">
        <v>43296</v>
      </c>
      <c r="B9" s="130" t="s">
        <v>227</v>
      </c>
      <c r="C9" s="142"/>
      <c r="D9" s="142"/>
      <c r="E9" s="151">
        <v>4269.5</v>
      </c>
      <c r="F9" s="35">
        <f>Tableau7[[#This Row],[Déboursé]]*Paramètres!$B$18</f>
        <v>4696.4500000000007</v>
      </c>
    </row>
    <row r="10" spans="1:6" x14ac:dyDescent="0.2">
      <c r="A10" s="131">
        <v>43300</v>
      </c>
      <c r="B10" s="132" t="s">
        <v>220</v>
      </c>
      <c r="C10" s="145"/>
      <c r="D10" s="145"/>
      <c r="E10" s="152">
        <v>1563.24</v>
      </c>
      <c r="F10" s="35">
        <f>Tableau7[[#This Row],[Déboursé]]*Paramètres!$B$18</f>
        <v>1719.5640000000001</v>
      </c>
    </row>
  </sheetData>
  <mergeCells count="1">
    <mergeCell ref="D1:F1"/>
  </mergeCells>
  <hyperlinks>
    <hyperlink ref="D1" location="MENU!A1" display="Retour au menu principal"/>
  </hyperlink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OFFSET('Liste chantiers'!$E$3,1,,COUNTA('Liste chantiers'!$A:$A)-2)</xm:f>
          </x14:formula1>
          <xm:sqref>B5:B10</xm:sqref>
        </x14:dataValidation>
      </x14:dataValidation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E10"/>
  <sheetViews>
    <sheetView workbookViewId="0">
      <pane ySplit="4" topLeftCell="A5" activePane="bottomLeft" state="frozen"/>
      <selection pane="bottomLeft" activeCell="D5" sqref="D5"/>
    </sheetView>
  </sheetViews>
  <sheetFormatPr baseColWidth="10" defaultRowHeight="12.75" x14ac:dyDescent="0.2"/>
  <cols>
    <col min="2" max="2" width="70.7109375" customWidth="1"/>
    <col min="3" max="3" width="30.7109375" customWidth="1"/>
    <col min="4" max="4" width="13.140625" bestFit="1" customWidth="1"/>
    <col min="5" max="5" width="13.28515625" customWidth="1"/>
  </cols>
  <sheetData>
    <row r="1" spans="1:5" ht="15.75" x14ac:dyDescent="0.25">
      <c r="A1" s="29" t="str">
        <f ca="1">MID(CELL("filename",A5),FIND("]",CELL("filename",A5))+1,32)</f>
        <v>Intérimaires saisie</v>
      </c>
      <c r="B1" s="2"/>
      <c r="C1" s="172" t="s">
        <v>139</v>
      </c>
      <c r="D1" s="172"/>
      <c r="E1" s="172"/>
    </row>
    <row r="2" spans="1:5" ht="12.75" customHeight="1" x14ac:dyDescent="0.25">
      <c r="A2" s="27"/>
      <c r="B2" s="2"/>
      <c r="C2" s="26"/>
      <c r="D2" s="118"/>
      <c r="E2" s="26"/>
    </row>
    <row r="3" spans="1:5" ht="12.75" customHeight="1" x14ac:dyDescent="0.2">
      <c r="A3" s="2"/>
      <c r="B3" s="2"/>
      <c r="D3" s="58"/>
      <c r="E3" s="1"/>
    </row>
    <row r="4" spans="1:5" x14ac:dyDescent="0.2">
      <c r="A4" s="79" t="s">
        <v>0</v>
      </c>
      <c r="B4" s="80" t="s">
        <v>1</v>
      </c>
      <c r="C4" s="80" t="s">
        <v>2</v>
      </c>
      <c r="D4" s="147" t="s">
        <v>238</v>
      </c>
      <c r="E4" s="81" t="s">
        <v>3</v>
      </c>
    </row>
    <row r="5" spans="1:5" x14ac:dyDescent="0.2">
      <c r="A5" s="129">
        <v>43252</v>
      </c>
      <c r="B5" s="130" t="s">
        <v>218</v>
      </c>
      <c r="C5" s="142"/>
      <c r="D5" s="151">
        <v>565</v>
      </c>
      <c r="E5" s="35">
        <f>Intérimaires[[#This Row],[Déboursé]]*Paramètres!$B$20</f>
        <v>621.5</v>
      </c>
    </row>
    <row r="6" spans="1:5" x14ac:dyDescent="0.2">
      <c r="A6" s="129">
        <v>43252</v>
      </c>
      <c r="B6" s="130" t="s">
        <v>220</v>
      </c>
      <c r="C6" s="142"/>
      <c r="D6" s="151">
        <v>3598.6</v>
      </c>
      <c r="E6" s="35">
        <f>Intérimaires[[#This Row],[Déboursé]]*Paramètres!$B$20</f>
        <v>3958.46</v>
      </c>
    </row>
    <row r="7" spans="1:5" x14ac:dyDescent="0.2">
      <c r="A7" s="129">
        <v>43253</v>
      </c>
      <c r="B7" s="130" t="s">
        <v>219</v>
      </c>
      <c r="C7" s="142"/>
      <c r="D7" s="151">
        <v>486.95</v>
      </c>
      <c r="E7" s="35">
        <f>Intérimaires[[#This Row],[Déboursé]]*Paramètres!$B$20</f>
        <v>535.64499999999998</v>
      </c>
    </row>
    <row r="8" spans="1:5" x14ac:dyDescent="0.2">
      <c r="A8" s="129">
        <v>43256</v>
      </c>
      <c r="B8" s="130" t="s">
        <v>220</v>
      </c>
      <c r="C8" s="142"/>
      <c r="D8" s="151">
        <v>2569.3000000000002</v>
      </c>
      <c r="E8" s="35">
        <f>Intérimaires[[#This Row],[Déboursé]]*Paramètres!$B$20</f>
        <v>2826.2300000000005</v>
      </c>
    </row>
    <row r="9" spans="1:5" x14ac:dyDescent="0.2">
      <c r="A9" s="129">
        <v>43296</v>
      </c>
      <c r="B9" s="130" t="s">
        <v>221</v>
      </c>
      <c r="C9" s="142"/>
      <c r="D9" s="151">
        <v>896.3</v>
      </c>
      <c r="E9" s="35">
        <f>Intérimaires[[#This Row],[Déboursé]]*Paramètres!$B$20</f>
        <v>985.93000000000006</v>
      </c>
    </row>
    <row r="10" spans="1:5" x14ac:dyDescent="0.2">
      <c r="A10" s="131">
        <v>43300</v>
      </c>
      <c r="B10" s="132" t="s">
        <v>221</v>
      </c>
      <c r="C10" s="145"/>
      <c r="D10" s="152">
        <v>750</v>
      </c>
      <c r="E10" s="35">
        <f>Intérimaires[[#This Row],[Déboursé]]*Paramètres!$B$20</f>
        <v>825.00000000000011</v>
      </c>
    </row>
  </sheetData>
  <mergeCells count="1">
    <mergeCell ref="C1:E1"/>
  </mergeCells>
  <hyperlinks>
    <hyperlink ref="C1" location="MENU!A1" display="Retour au menu principal"/>
  </hyperlinks>
  <pageMargins left="0.7" right="0.7" top="0.75" bottom="0.75" header="0.3" footer="0.3"/>
  <pageSetup paperSize="9" orientation="portrait" horizontalDpi="4294967293" verticalDpi="4294967293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OFFSET('Liste chantiers'!$E$3,1,,COUNTA('Liste chantiers'!$A:$A)-2)</xm:f>
          </x14:formula1>
          <xm:sqref>B5:B10</xm:sqref>
        </x14:dataValidation>
      </x14:dataValidation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E64"/>
  <sheetViews>
    <sheetView workbookViewId="0">
      <selection activeCell="J41" sqref="J41:J42"/>
    </sheetView>
  </sheetViews>
  <sheetFormatPr baseColWidth="10" defaultRowHeight="12.75" x14ac:dyDescent="0.2"/>
  <cols>
    <col min="1" max="1" width="54.5703125" bestFit="1" customWidth="1"/>
    <col min="2" max="3" width="20.7109375" customWidth="1"/>
    <col min="4" max="4" width="17.7109375" customWidth="1"/>
    <col min="5" max="5" width="12.7109375" customWidth="1"/>
  </cols>
  <sheetData>
    <row r="1" spans="1:5" ht="15.75" x14ac:dyDescent="0.25">
      <c r="A1" s="4" t="str">
        <f ca="1">MID(CELL("filename",A5),FIND("]",CELL("filename",A5))+1,32)</f>
        <v>Liste de stock</v>
      </c>
      <c r="B1" s="10"/>
      <c r="D1" s="172" t="s">
        <v>139</v>
      </c>
      <c r="E1" s="172"/>
    </row>
    <row r="2" spans="1:5" x14ac:dyDescent="0.2">
      <c r="B2" s="2"/>
    </row>
    <row r="3" spans="1:5" x14ac:dyDescent="0.2">
      <c r="A3" s="41" t="s">
        <v>23</v>
      </c>
      <c r="B3" s="32" t="s">
        <v>2</v>
      </c>
      <c r="C3" s="33" t="s">
        <v>64</v>
      </c>
      <c r="D3" s="34" t="s">
        <v>63</v>
      </c>
      <c r="E3" s="34" t="s">
        <v>62</v>
      </c>
    </row>
    <row r="4" spans="1:5" x14ac:dyDescent="0.2">
      <c r="A4" s="153" t="s">
        <v>143</v>
      </c>
      <c r="B4" s="154" t="s">
        <v>154</v>
      </c>
      <c r="C4" s="155"/>
      <c r="D4" s="156"/>
      <c r="E4" s="157"/>
    </row>
    <row r="5" spans="1:5" x14ac:dyDescent="0.2">
      <c r="A5" s="158" t="s">
        <v>144</v>
      </c>
      <c r="B5" s="159" t="s">
        <v>154</v>
      </c>
      <c r="C5" s="160"/>
      <c r="D5" s="161" t="s">
        <v>155</v>
      </c>
      <c r="E5" s="162">
        <v>12.5</v>
      </c>
    </row>
    <row r="6" spans="1:5" x14ac:dyDescent="0.2">
      <c r="A6" s="158" t="s">
        <v>145</v>
      </c>
      <c r="B6" s="159" t="s">
        <v>156</v>
      </c>
      <c r="C6" s="160" t="s">
        <v>157</v>
      </c>
      <c r="D6" s="161" t="s">
        <v>158</v>
      </c>
      <c r="E6" s="162">
        <v>38.93</v>
      </c>
    </row>
    <row r="7" spans="1:5" x14ac:dyDescent="0.2">
      <c r="A7" s="158" t="s">
        <v>146</v>
      </c>
      <c r="B7" s="159" t="s">
        <v>156</v>
      </c>
      <c r="C7" s="160" t="s">
        <v>157</v>
      </c>
      <c r="D7" s="161" t="s">
        <v>158</v>
      </c>
      <c r="E7" s="162">
        <v>38.93</v>
      </c>
    </row>
    <row r="8" spans="1:5" x14ac:dyDescent="0.2">
      <c r="A8" s="158" t="s">
        <v>26</v>
      </c>
      <c r="B8" s="159" t="s">
        <v>159</v>
      </c>
      <c r="C8" s="160" t="s">
        <v>160</v>
      </c>
      <c r="D8" s="161" t="s">
        <v>161</v>
      </c>
      <c r="E8" s="162">
        <v>54</v>
      </c>
    </row>
    <row r="9" spans="1:5" x14ac:dyDescent="0.2">
      <c r="A9" s="158" t="s">
        <v>27</v>
      </c>
      <c r="B9" s="159" t="s">
        <v>159</v>
      </c>
      <c r="C9" s="160" t="s">
        <v>160</v>
      </c>
      <c r="D9" s="161" t="s">
        <v>162</v>
      </c>
      <c r="E9" s="162">
        <v>8.02</v>
      </c>
    </row>
    <row r="10" spans="1:5" x14ac:dyDescent="0.2">
      <c r="A10" s="158" t="s">
        <v>147</v>
      </c>
      <c r="B10" s="159" t="s">
        <v>154</v>
      </c>
      <c r="C10" s="160"/>
      <c r="D10" s="161" t="s">
        <v>162</v>
      </c>
      <c r="E10" s="162">
        <v>4.8600000000000003</v>
      </c>
    </row>
    <row r="11" spans="1:5" x14ac:dyDescent="0.2">
      <c r="A11" s="158" t="s">
        <v>148</v>
      </c>
      <c r="B11" s="159" t="s">
        <v>154</v>
      </c>
      <c r="C11" s="160"/>
      <c r="D11" s="163" t="s">
        <v>162</v>
      </c>
      <c r="E11" s="162">
        <v>4.8600000000000003</v>
      </c>
    </row>
    <row r="12" spans="1:5" x14ac:dyDescent="0.2">
      <c r="A12" s="158" t="s">
        <v>149</v>
      </c>
      <c r="B12" s="159" t="s">
        <v>159</v>
      </c>
      <c r="C12" s="160" t="s">
        <v>160</v>
      </c>
      <c r="D12" s="161" t="s">
        <v>163</v>
      </c>
      <c r="E12" s="162">
        <v>9.2100000000000009</v>
      </c>
    </row>
    <row r="13" spans="1:5" x14ac:dyDescent="0.2">
      <c r="A13" s="158" t="s">
        <v>28</v>
      </c>
      <c r="B13" s="159" t="s">
        <v>156</v>
      </c>
      <c r="C13" s="160" t="s">
        <v>164</v>
      </c>
      <c r="D13" s="161" t="s">
        <v>162</v>
      </c>
      <c r="E13" s="162">
        <v>8.69</v>
      </c>
    </row>
    <row r="14" spans="1:5" x14ac:dyDescent="0.2">
      <c r="A14" s="158" t="s">
        <v>29</v>
      </c>
      <c r="B14" s="159" t="s">
        <v>159</v>
      </c>
      <c r="C14" s="160" t="s">
        <v>160</v>
      </c>
      <c r="D14" s="161" t="s">
        <v>158</v>
      </c>
      <c r="E14" s="162">
        <v>19.11</v>
      </c>
    </row>
    <row r="15" spans="1:5" x14ac:dyDescent="0.2">
      <c r="A15" s="158" t="s">
        <v>30</v>
      </c>
      <c r="B15" s="159" t="s">
        <v>156</v>
      </c>
      <c r="C15" s="160"/>
      <c r="D15" s="161"/>
      <c r="E15" s="162"/>
    </row>
    <row r="16" spans="1:5" x14ac:dyDescent="0.2">
      <c r="A16" s="158" t="s">
        <v>31</v>
      </c>
      <c r="B16" s="159" t="s">
        <v>159</v>
      </c>
      <c r="C16" s="160" t="s">
        <v>160</v>
      </c>
      <c r="D16" s="161" t="s">
        <v>163</v>
      </c>
      <c r="E16" s="162">
        <v>12.65</v>
      </c>
    </row>
    <row r="17" spans="1:5" x14ac:dyDescent="0.2">
      <c r="A17" s="158" t="s">
        <v>32</v>
      </c>
      <c r="B17" s="159" t="s">
        <v>159</v>
      </c>
      <c r="C17" s="160" t="s">
        <v>160</v>
      </c>
      <c r="D17" s="161" t="s">
        <v>162</v>
      </c>
      <c r="E17" s="162">
        <v>10.16</v>
      </c>
    </row>
    <row r="18" spans="1:5" x14ac:dyDescent="0.2">
      <c r="A18" s="158" t="s">
        <v>33</v>
      </c>
      <c r="B18" s="159" t="s">
        <v>159</v>
      </c>
      <c r="C18" s="160" t="s">
        <v>160</v>
      </c>
      <c r="D18" s="161" t="s">
        <v>163</v>
      </c>
      <c r="E18" s="162"/>
    </row>
    <row r="19" spans="1:5" x14ac:dyDescent="0.2">
      <c r="A19" s="158" t="s">
        <v>34</v>
      </c>
      <c r="B19" s="159" t="s">
        <v>154</v>
      </c>
      <c r="C19" s="160"/>
      <c r="D19" s="161" t="s">
        <v>163</v>
      </c>
      <c r="E19" s="162">
        <v>20.12</v>
      </c>
    </row>
    <row r="20" spans="1:5" x14ac:dyDescent="0.2">
      <c r="A20" s="158" t="s">
        <v>73</v>
      </c>
      <c r="B20" s="159" t="s">
        <v>156</v>
      </c>
      <c r="C20" s="160" t="s">
        <v>164</v>
      </c>
      <c r="D20" s="161" t="s">
        <v>163</v>
      </c>
      <c r="E20" s="162"/>
    </row>
    <row r="21" spans="1:5" x14ac:dyDescent="0.2">
      <c r="A21" s="158" t="s">
        <v>74</v>
      </c>
      <c r="B21" s="159" t="s">
        <v>156</v>
      </c>
      <c r="C21" s="160" t="s">
        <v>164</v>
      </c>
      <c r="D21" s="161" t="s">
        <v>162</v>
      </c>
      <c r="E21" s="162">
        <v>6.1</v>
      </c>
    </row>
    <row r="22" spans="1:5" x14ac:dyDescent="0.2">
      <c r="A22" s="158" t="s">
        <v>35</v>
      </c>
      <c r="B22" s="159" t="s">
        <v>154</v>
      </c>
      <c r="C22" s="160" t="s">
        <v>165</v>
      </c>
      <c r="D22" s="161" t="s">
        <v>163</v>
      </c>
      <c r="E22" s="162"/>
    </row>
    <row r="23" spans="1:5" x14ac:dyDescent="0.2">
      <c r="A23" s="158" t="s">
        <v>36</v>
      </c>
      <c r="B23" s="159" t="s">
        <v>154</v>
      </c>
      <c r="C23" s="160" t="s">
        <v>164</v>
      </c>
      <c r="D23" s="161" t="s">
        <v>163</v>
      </c>
      <c r="E23" s="162">
        <v>10.53</v>
      </c>
    </row>
    <row r="24" spans="1:5" x14ac:dyDescent="0.2">
      <c r="A24" s="158" t="s">
        <v>37</v>
      </c>
      <c r="B24" s="159" t="s">
        <v>156</v>
      </c>
      <c r="C24" s="160" t="s">
        <v>166</v>
      </c>
      <c r="D24" s="161" t="s">
        <v>163</v>
      </c>
      <c r="E24" s="162">
        <v>23.82</v>
      </c>
    </row>
    <row r="25" spans="1:5" x14ac:dyDescent="0.2">
      <c r="A25" s="158" t="s">
        <v>150</v>
      </c>
      <c r="B25" s="159" t="s">
        <v>159</v>
      </c>
      <c r="C25" s="160" t="s">
        <v>160</v>
      </c>
      <c r="D25" s="161" t="s">
        <v>163</v>
      </c>
      <c r="E25" s="162">
        <v>9.89</v>
      </c>
    </row>
    <row r="26" spans="1:5" x14ac:dyDescent="0.2">
      <c r="A26" s="158" t="s">
        <v>38</v>
      </c>
      <c r="B26" s="159" t="s">
        <v>159</v>
      </c>
      <c r="C26" s="160" t="s">
        <v>160</v>
      </c>
      <c r="D26" s="161" t="s">
        <v>161</v>
      </c>
      <c r="E26" s="162">
        <v>11.8</v>
      </c>
    </row>
    <row r="27" spans="1:5" x14ac:dyDescent="0.2">
      <c r="A27" s="158" t="s">
        <v>39</v>
      </c>
      <c r="B27" s="159" t="s">
        <v>159</v>
      </c>
      <c r="C27" s="160" t="s">
        <v>160</v>
      </c>
      <c r="D27" s="161" t="s">
        <v>158</v>
      </c>
      <c r="E27" s="162">
        <v>29.47</v>
      </c>
    </row>
    <row r="28" spans="1:5" x14ac:dyDescent="0.2">
      <c r="A28" s="158" t="s">
        <v>40</v>
      </c>
      <c r="B28" s="159" t="s">
        <v>159</v>
      </c>
      <c r="C28" s="160" t="s">
        <v>160</v>
      </c>
      <c r="D28" s="161" t="s">
        <v>167</v>
      </c>
      <c r="E28" s="162">
        <v>12.25</v>
      </c>
    </row>
    <row r="29" spans="1:5" x14ac:dyDescent="0.2">
      <c r="A29" s="158" t="s">
        <v>41</v>
      </c>
      <c r="B29" s="159" t="s">
        <v>159</v>
      </c>
      <c r="C29" s="160" t="s">
        <v>160</v>
      </c>
      <c r="D29" s="161" t="s">
        <v>163</v>
      </c>
      <c r="E29" s="162">
        <v>7.17</v>
      </c>
    </row>
    <row r="30" spans="1:5" x14ac:dyDescent="0.2">
      <c r="A30" s="158" t="s">
        <v>54</v>
      </c>
      <c r="B30" s="159" t="s">
        <v>156</v>
      </c>
      <c r="C30" s="160" t="s">
        <v>166</v>
      </c>
      <c r="D30" s="161" t="s">
        <v>168</v>
      </c>
      <c r="E30" s="162">
        <v>26.06</v>
      </c>
    </row>
    <row r="31" spans="1:5" x14ac:dyDescent="0.2">
      <c r="A31" s="158" t="s">
        <v>54</v>
      </c>
      <c r="B31" s="159" t="s">
        <v>156</v>
      </c>
      <c r="C31" s="160" t="s">
        <v>166</v>
      </c>
      <c r="D31" s="161" t="s">
        <v>169</v>
      </c>
      <c r="E31" s="162">
        <v>61.03</v>
      </c>
    </row>
    <row r="32" spans="1:5" x14ac:dyDescent="0.2">
      <c r="A32" s="158" t="s">
        <v>54</v>
      </c>
      <c r="B32" s="159" t="s">
        <v>156</v>
      </c>
      <c r="C32" s="160" t="s">
        <v>166</v>
      </c>
      <c r="D32" s="161" t="s">
        <v>170</v>
      </c>
      <c r="E32" s="162">
        <v>109.19</v>
      </c>
    </row>
    <row r="33" spans="1:5" x14ac:dyDescent="0.2">
      <c r="A33" s="158" t="s">
        <v>42</v>
      </c>
      <c r="B33" s="159" t="s">
        <v>156</v>
      </c>
      <c r="C33" s="160" t="s">
        <v>160</v>
      </c>
      <c r="D33" s="161" t="s">
        <v>163</v>
      </c>
      <c r="E33" s="162">
        <v>21.24</v>
      </c>
    </row>
    <row r="34" spans="1:5" x14ac:dyDescent="0.2">
      <c r="A34" s="158" t="s">
        <v>151</v>
      </c>
      <c r="B34" s="159" t="s">
        <v>156</v>
      </c>
      <c r="C34" s="160" t="s">
        <v>157</v>
      </c>
      <c r="D34" s="161" t="s">
        <v>163</v>
      </c>
      <c r="E34" s="162">
        <v>36.92</v>
      </c>
    </row>
    <row r="35" spans="1:5" x14ac:dyDescent="0.2">
      <c r="A35" s="158" t="s">
        <v>152</v>
      </c>
      <c r="B35" s="159" t="s">
        <v>156</v>
      </c>
      <c r="C35" s="160" t="s">
        <v>157</v>
      </c>
      <c r="D35" s="161" t="s">
        <v>163</v>
      </c>
      <c r="E35" s="162">
        <v>36.92</v>
      </c>
    </row>
    <row r="36" spans="1:5" x14ac:dyDescent="0.2">
      <c r="A36" s="158" t="s">
        <v>72</v>
      </c>
      <c r="B36" s="159" t="s">
        <v>171</v>
      </c>
      <c r="C36" s="160"/>
      <c r="D36" s="161" t="s">
        <v>172</v>
      </c>
      <c r="E36" s="162">
        <v>15.15</v>
      </c>
    </row>
    <row r="37" spans="1:5" x14ac:dyDescent="0.2">
      <c r="A37" s="158" t="s">
        <v>65</v>
      </c>
      <c r="B37" s="159" t="s">
        <v>171</v>
      </c>
      <c r="C37" s="160"/>
      <c r="D37" s="161" t="s">
        <v>163</v>
      </c>
      <c r="E37" s="162">
        <v>4.99</v>
      </c>
    </row>
    <row r="38" spans="1:5" x14ac:dyDescent="0.2">
      <c r="A38" s="158" t="s">
        <v>66</v>
      </c>
      <c r="B38" s="159" t="s">
        <v>171</v>
      </c>
      <c r="C38" s="160"/>
      <c r="D38" s="161" t="s">
        <v>163</v>
      </c>
      <c r="E38" s="162"/>
    </row>
    <row r="39" spans="1:5" x14ac:dyDescent="0.2">
      <c r="A39" s="158" t="s">
        <v>70</v>
      </c>
      <c r="B39" s="159" t="s">
        <v>171</v>
      </c>
      <c r="C39" s="160"/>
      <c r="D39" s="161" t="s">
        <v>163</v>
      </c>
      <c r="E39" s="162">
        <v>4.93</v>
      </c>
    </row>
    <row r="40" spans="1:5" x14ac:dyDescent="0.2">
      <c r="A40" s="158" t="s">
        <v>67</v>
      </c>
      <c r="B40" s="159" t="s">
        <v>171</v>
      </c>
      <c r="C40" s="160"/>
      <c r="D40" s="161" t="s">
        <v>163</v>
      </c>
      <c r="E40" s="162">
        <v>4.99</v>
      </c>
    </row>
    <row r="41" spans="1:5" x14ac:dyDescent="0.2">
      <c r="A41" s="158" t="s">
        <v>69</v>
      </c>
      <c r="B41" s="159" t="s">
        <v>171</v>
      </c>
      <c r="C41" s="160"/>
      <c r="D41" s="161" t="s">
        <v>163</v>
      </c>
      <c r="E41" s="162">
        <v>28.48</v>
      </c>
    </row>
    <row r="42" spans="1:5" x14ac:dyDescent="0.2">
      <c r="A42" s="158" t="s">
        <v>71</v>
      </c>
      <c r="B42" s="159" t="s">
        <v>171</v>
      </c>
      <c r="C42" s="160"/>
      <c r="D42" s="161" t="s">
        <v>172</v>
      </c>
      <c r="E42" s="162">
        <v>12.47</v>
      </c>
    </row>
    <row r="43" spans="1:5" x14ac:dyDescent="0.2">
      <c r="A43" s="158" t="s">
        <v>43</v>
      </c>
      <c r="B43" s="159" t="s">
        <v>173</v>
      </c>
      <c r="C43" s="160"/>
      <c r="D43" s="161"/>
      <c r="E43" s="162"/>
    </row>
    <row r="44" spans="1:5" x14ac:dyDescent="0.2">
      <c r="A44" s="158" t="s">
        <v>44</v>
      </c>
      <c r="B44" s="159" t="s">
        <v>173</v>
      </c>
      <c r="C44" s="160"/>
      <c r="D44" s="161" t="s">
        <v>174</v>
      </c>
      <c r="E44" s="162">
        <v>54.14</v>
      </c>
    </row>
    <row r="45" spans="1:5" x14ac:dyDescent="0.2">
      <c r="A45" s="158" t="s">
        <v>45</v>
      </c>
      <c r="B45" s="159" t="s">
        <v>173</v>
      </c>
      <c r="C45" s="160"/>
      <c r="D45" s="161" t="s">
        <v>175</v>
      </c>
      <c r="E45" s="162">
        <v>27.61</v>
      </c>
    </row>
    <row r="46" spans="1:5" x14ac:dyDescent="0.2">
      <c r="A46" s="158" t="s">
        <v>46</v>
      </c>
      <c r="B46" s="159" t="s">
        <v>159</v>
      </c>
      <c r="C46" s="160" t="s">
        <v>160</v>
      </c>
      <c r="D46" s="161" t="s">
        <v>163</v>
      </c>
      <c r="E46" s="162">
        <v>21.24</v>
      </c>
    </row>
    <row r="47" spans="1:5" x14ac:dyDescent="0.2">
      <c r="A47" s="158" t="s">
        <v>49</v>
      </c>
      <c r="B47" s="159" t="s">
        <v>154</v>
      </c>
      <c r="C47" s="160" t="s">
        <v>176</v>
      </c>
      <c r="D47" s="161" t="s">
        <v>177</v>
      </c>
      <c r="E47" s="162">
        <v>7.27</v>
      </c>
    </row>
    <row r="48" spans="1:5" x14ac:dyDescent="0.2">
      <c r="A48" s="158" t="s">
        <v>47</v>
      </c>
      <c r="B48" s="159" t="s">
        <v>154</v>
      </c>
      <c r="C48" s="160"/>
      <c r="D48" s="161"/>
      <c r="E48" s="162"/>
    </row>
    <row r="49" spans="1:5" x14ac:dyDescent="0.2">
      <c r="A49" s="158" t="s">
        <v>48</v>
      </c>
      <c r="B49" s="159" t="s">
        <v>154</v>
      </c>
      <c r="C49" s="160"/>
      <c r="D49" s="161"/>
      <c r="E49" s="162"/>
    </row>
    <row r="50" spans="1:5" x14ac:dyDescent="0.2">
      <c r="A50" s="158" t="s">
        <v>50</v>
      </c>
      <c r="B50" s="159" t="s">
        <v>154</v>
      </c>
      <c r="C50" s="160"/>
      <c r="D50" s="161" t="s">
        <v>178</v>
      </c>
      <c r="E50" s="162">
        <v>63.9</v>
      </c>
    </row>
    <row r="51" spans="1:5" x14ac:dyDescent="0.2">
      <c r="A51" s="158" t="s">
        <v>51</v>
      </c>
      <c r="B51" s="159" t="s">
        <v>154</v>
      </c>
      <c r="C51" s="160"/>
      <c r="D51" s="161" t="s">
        <v>178</v>
      </c>
      <c r="E51" s="162">
        <v>56.29</v>
      </c>
    </row>
    <row r="52" spans="1:5" x14ac:dyDescent="0.2">
      <c r="A52" s="158" t="s">
        <v>52</v>
      </c>
      <c r="B52" s="159" t="s">
        <v>156</v>
      </c>
      <c r="C52" s="160"/>
      <c r="D52" s="161"/>
      <c r="E52" s="162"/>
    </row>
    <row r="53" spans="1:5" x14ac:dyDescent="0.2">
      <c r="A53" s="158" t="s">
        <v>68</v>
      </c>
      <c r="B53" s="159" t="s">
        <v>171</v>
      </c>
      <c r="C53" s="160"/>
      <c r="D53" s="161" t="s">
        <v>163</v>
      </c>
      <c r="E53" s="162">
        <v>26.08</v>
      </c>
    </row>
    <row r="54" spans="1:5" x14ac:dyDescent="0.2">
      <c r="A54" s="158" t="s">
        <v>53</v>
      </c>
      <c r="B54" s="159" t="s">
        <v>154</v>
      </c>
      <c r="C54" s="160" t="s">
        <v>179</v>
      </c>
      <c r="D54" s="161" t="s">
        <v>177</v>
      </c>
      <c r="E54" s="162">
        <v>6.23</v>
      </c>
    </row>
    <row r="55" spans="1:5" x14ac:dyDescent="0.2">
      <c r="A55" s="158" t="s">
        <v>55</v>
      </c>
      <c r="B55" s="159" t="s">
        <v>154</v>
      </c>
      <c r="C55" s="160" t="s">
        <v>179</v>
      </c>
      <c r="D55" s="161" t="s">
        <v>180</v>
      </c>
      <c r="E55" s="162"/>
    </row>
    <row r="56" spans="1:5" x14ac:dyDescent="0.2">
      <c r="A56" s="158" t="s">
        <v>55</v>
      </c>
      <c r="B56" s="159" t="s">
        <v>154</v>
      </c>
      <c r="C56" s="160" t="s">
        <v>179</v>
      </c>
      <c r="D56" s="161" t="s">
        <v>181</v>
      </c>
      <c r="E56" s="162"/>
    </row>
    <row r="57" spans="1:5" x14ac:dyDescent="0.2">
      <c r="A57" s="158" t="s">
        <v>55</v>
      </c>
      <c r="B57" s="159" t="s">
        <v>154</v>
      </c>
      <c r="C57" s="160" t="s">
        <v>179</v>
      </c>
      <c r="D57" s="161" t="s">
        <v>170</v>
      </c>
      <c r="E57" s="162"/>
    </row>
    <row r="58" spans="1:5" x14ac:dyDescent="0.2">
      <c r="A58" s="158" t="s">
        <v>56</v>
      </c>
      <c r="B58" s="159" t="s">
        <v>154</v>
      </c>
      <c r="C58" s="160"/>
      <c r="D58" s="161" t="s">
        <v>163</v>
      </c>
      <c r="E58" s="162">
        <v>2.94</v>
      </c>
    </row>
    <row r="59" spans="1:5" x14ac:dyDescent="0.2">
      <c r="A59" s="158" t="s">
        <v>57</v>
      </c>
      <c r="B59" s="159" t="s">
        <v>154</v>
      </c>
      <c r="C59" s="160"/>
      <c r="D59" s="161" t="s">
        <v>163</v>
      </c>
      <c r="E59" s="162">
        <v>3.15</v>
      </c>
    </row>
    <row r="60" spans="1:5" x14ac:dyDescent="0.2">
      <c r="A60" s="158" t="s">
        <v>58</v>
      </c>
      <c r="B60" s="159" t="s">
        <v>154</v>
      </c>
      <c r="C60" s="160"/>
      <c r="D60" s="161" t="s">
        <v>163</v>
      </c>
      <c r="E60" s="162">
        <v>2.97</v>
      </c>
    </row>
    <row r="61" spans="1:5" x14ac:dyDescent="0.2">
      <c r="A61" s="158" t="s">
        <v>59</v>
      </c>
      <c r="B61" s="159" t="s">
        <v>154</v>
      </c>
      <c r="C61" s="160"/>
      <c r="D61" s="161"/>
      <c r="E61" s="162"/>
    </row>
    <row r="62" spans="1:5" x14ac:dyDescent="0.2">
      <c r="A62" s="158" t="s">
        <v>142</v>
      </c>
      <c r="B62" s="159" t="s">
        <v>159</v>
      </c>
      <c r="C62" s="160" t="s">
        <v>160</v>
      </c>
      <c r="D62" s="161" t="s">
        <v>163</v>
      </c>
      <c r="E62" s="162">
        <v>10.72</v>
      </c>
    </row>
    <row r="63" spans="1:5" x14ac:dyDescent="0.2">
      <c r="A63" s="158" t="s">
        <v>60</v>
      </c>
      <c r="B63" s="159" t="s">
        <v>159</v>
      </c>
      <c r="C63" s="160" t="s">
        <v>160</v>
      </c>
      <c r="D63" s="161" t="s">
        <v>162</v>
      </c>
      <c r="E63" s="162"/>
    </row>
    <row r="64" spans="1:5" x14ac:dyDescent="0.2">
      <c r="A64" s="164" t="s">
        <v>61</v>
      </c>
      <c r="B64" s="159" t="s">
        <v>159</v>
      </c>
      <c r="C64" s="160" t="s">
        <v>160</v>
      </c>
      <c r="D64" s="161" t="s">
        <v>162</v>
      </c>
      <c r="E64" s="165">
        <v>11.19</v>
      </c>
    </row>
  </sheetData>
  <sortState ref="A4:E64">
    <sortCondition ref="A64"/>
  </sortState>
  <mergeCells count="1">
    <mergeCell ref="D1:E1"/>
  </mergeCells>
  <hyperlinks>
    <hyperlink ref="D1" location="MENU!A1" display="Retour au menu principal"/>
  </hyperlinks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B8D5F35-71D2-42A1-A917-EF2E7F7E448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21</vt:i4>
      </vt:variant>
      <vt:variant>
        <vt:lpstr>Plages nommées</vt:lpstr>
      </vt:variant>
      <vt:variant>
        <vt:i4>2</vt:i4>
      </vt:variant>
    </vt:vector>
  </HeadingPairs>
  <TitlesOfParts>
    <vt:vector size="23" baseType="lpstr">
      <vt:lpstr>MENU</vt:lpstr>
      <vt:lpstr>Synthèse</vt:lpstr>
      <vt:lpstr>Liste chantiers</vt:lpstr>
      <vt:lpstr>Liste personnel</vt:lpstr>
      <vt:lpstr>Factures</vt:lpstr>
      <vt:lpstr>Personnel</vt:lpstr>
      <vt:lpstr>Fournitures</vt:lpstr>
      <vt:lpstr>Stock</vt:lpstr>
      <vt:lpstr>Locations</vt:lpstr>
      <vt:lpstr>Soustraitants</vt:lpstr>
      <vt:lpstr>Intérimaires</vt:lpstr>
      <vt:lpstr>Chantiers N-1 saisie</vt:lpstr>
      <vt:lpstr>Paramètres</vt:lpstr>
      <vt:lpstr>Factures saisie</vt:lpstr>
      <vt:lpstr>Personnel saisie</vt:lpstr>
      <vt:lpstr>Fournitures saisie</vt:lpstr>
      <vt:lpstr>Stock saisie</vt:lpstr>
      <vt:lpstr>Locations saisie</vt:lpstr>
      <vt:lpstr>Soustraitants saisie</vt:lpstr>
      <vt:lpstr>Intérimaires saisie</vt:lpstr>
      <vt:lpstr>Liste de stock</vt:lpstr>
      <vt:lpstr>Synthèse!Impression_des_titres</vt:lpstr>
      <vt:lpstr>Synthèse!Zone_d_impression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DESCOURS</dc:creator>
  <cp:lastModifiedBy>Jean-Eric Pelouas</cp:lastModifiedBy>
  <cp:lastPrinted>2018-06-17T12:17:51Z</cp:lastPrinted>
  <dcterms:created xsi:type="dcterms:W3CDTF">2018-06-15T11:16:27Z</dcterms:created>
  <dcterms:modified xsi:type="dcterms:W3CDTF">2018-06-23T07:21:53Z</dcterms:modified>
</cp:coreProperties>
</file>