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15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B987D40-43E1-4A92-813B-E34CDC7040A8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Data base" sheetId="2" r:id="rId1"/>
    <sheet name="Input" sheetId="3" r:id="rId2"/>
  </sheets>
  <definedNames>
    <definedName name="_xlnm._FilterDatabase" localSheetId="0" hidden="1">'Data base'!$A$2:$E$75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/>
  <c r="E11" i="2" a="1"/>
  <c r="E11" i="2" s="1"/>
  <c r="E12" i="2" a="1"/>
  <c r="E12" i="2" s="1"/>
  <c r="E13" i="2" a="1"/>
  <c r="E13" i="2" s="1"/>
  <c r="E14" i="2" a="1"/>
  <c r="E14" i="2"/>
  <c r="E15" i="2" a="1"/>
  <c r="E15" i="2" s="1"/>
  <c r="E16" i="2" a="1"/>
  <c r="E16" i="2" s="1"/>
  <c r="E17" i="2" a="1"/>
  <c r="E17" i="2" s="1"/>
  <c r="E18" i="2" a="1"/>
  <c r="E18" i="2"/>
  <c r="E19" i="2" a="1"/>
  <c r="E19" i="2" s="1"/>
  <c r="E20" i="2" a="1"/>
  <c r="E20" i="2" s="1"/>
  <c r="E21" i="2" a="1"/>
  <c r="E21" i="2" s="1"/>
  <c r="E22" i="2" a="1"/>
  <c r="E22" i="2"/>
  <c r="E23" i="2" a="1"/>
  <c r="E23" i="2" s="1"/>
  <c r="E24" i="2" a="1"/>
  <c r="E24" i="2" s="1"/>
  <c r="E25" i="2" a="1"/>
  <c r="E25" i="2" s="1"/>
  <c r="E26" i="2" a="1"/>
  <c r="E26" i="2"/>
  <c r="E27" i="2" a="1"/>
  <c r="E27" i="2" s="1"/>
  <c r="E28" i="2" a="1"/>
  <c r="E28" i="2" s="1"/>
  <c r="E29" i="2" a="1"/>
  <c r="E29" i="2" s="1"/>
  <c r="E30" i="2" a="1"/>
  <c r="E30" i="2"/>
  <c r="E31" i="2" a="1"/>
  <c r="E31" i="2" s="1"/>
  <c r="E32" i="2" a="1"/>
  <c r="E32" i="2" s="1"/>
  <c r="E33" i="2" a="1"/>
  <c r="E33" i="2" s="1"/>
  <c r="E34" i="2" a="1"/>
  <c r="E34" i="2"/>
  <c r="E35" i="2" a="1"/>
  <c r="E35" i="2" s="1"/>
  <c r="E36" i="2" a="1"/>
  <c r="E36" i="2" s="1"/>
  <c r="E37" i="2" a="1"/>
  <c r="E37" i="2" s="1"/>
  <c r="E38" i="2" a="1"/>
  <c r="E38" i="2"/>
  <c r="E39" i="2" a="1"/>
  <c r="E39" i="2" s="1"/>
  <c r="E40" i="2" a="1"/>
  <c r="E40" i="2" s="1"/>
  <c r="E41" i="2" a="1"/>
  <c r="E41" i="2" s="1"/>
  <c r="E42" i="2" a="1"/>
  <c r="E42" i="2"/>
  <c r="E43" i="2" a="1"/>
  <c r="E43" i="2" s="1"/>
  <c r="E44" i="2" a="1"/>
  <c r="E44" i="2" s="1"/>
  <c r="E45" i="2" a="1"/>
  <c r="E45" i="2" s="1"/>
  <c r="E46" i="2" a="1"/>
  <c r="E46" i="2"/>
  <c r="E47" i="2" a="1"/>
  <c r="E47" i="2" s="1"/>
  <c r="E48" i="2" a="1"/>
  <c r="E48" i="2" s="1"/>
  <c r="E49" i="2" a="1"/>
  <c r="E49" i="2" s="1"/>
  <c r="E50" i="2" a="1"/>
  <c r="E50" i="2"/>
  <c r="E51" i="2" a="1"/>
  <c r="E51" i="2" s="1"/>
  <c r="E52" i="2" a="1"/>
  <c r="E52" i="2" s="1"/>
  <c r="E53" i="2" a="1"/>
  <c r="E53" i="2" s="1"/>
  <c r="E54" i="2" a="1"/>
  <c r="E54" i="2"/>
  <c r="E55" i="2" a="1"/>
  <c r="E55" i="2" s="1"/>
  <c r="E56" i="2" a="1"/>
  <c r="E56" i="2" s="1"/>
  <c r="E57" i="2" a="1"/>
  <c r="E57" i="2" s="1"/>
  <c r="E58" i="2" a="1"/>
  <c r="E58" i="2"/>
  <c r="E59" i="2" a="1"/>
  <c r="E59" i="2" s="1"/>
  <c r="E60" i="2" a="1"/>
  <c r="E60" i="2" s="1"/>
  <c r="E61" i="2" a="1"/>
  <c r="E61" i="2" s="1"/>
  <c r="E62" i="2" a="1"/>
  <c r="E62" i="2"/>
  <c r="E63" i="2" a="1"/>
  <c r="E63" i="2" s="1"/>
  <c r="E64" i="2" a="1"/>
  <c r="E64" i="2" s="1"/>
  <c r="E65" i="2" a="1"/>
  <c r="E65" i="2" s="1"/>
  <c r="E66" i="2" a="1"/>
  <c r="E66" i="2"/>
  <c r="E67" i="2" a="1"/>
  <c r="E67" i="2" s="1"/>
  <c r="E68" i="2" a="1"/>
  <c r="E68" i="2" s="1"/>
  <c r="E69" i="2" a="1"/>
  <c r="E69" i="2" s="1"/>
  <c r="E70" i="2" a="1"/>
  <c r="E70" i="2"/>
  <c r="E71" i="2" a="1"/>
  <c r="E71" i="2" s="1"/>
  <c r="E72" i="2" a="1"/>
  <c r="E72" i="2" s="1"/>
  <c r="E73" i="2" a="1"/>
  <c r="E73" i="2" s="1"/>
  <c r="E74" i="2" a="1"/>
  <c r="E74" i="2"/>
  <c r="E75" i="2" a="1"/>
  <c r="E75" i="2" s="1"/>
  <c r="E76" i="2" a="1"/>
  <c r="E76" i="2" s="1"/>
  <c r="G3" i="2"/>
  <c r="C20" i="3" l="1"/>
  <c r="C19" i="3"/>
  <c r="C17" i="3"/>
  <c r="C16" i="3"/>
  <c r="C15" i="3"/>
  <c r="C11" i="3"/>
  <c r="C10" i="3"/>
  <c r="C8" i="3"/>
  <c r="C5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<sst xmlns="http://schemas.openxmlformats.org/spreadsheetml/2006/main" count="277" uniqueCount="38">
  <si>
    <t>CSG</t>
  </si>
  <si>
    <t>CFT</t>
  </si>
  <si>
    <t>Surface treatment</t>
  </si>
  <si>
    <t>Derisking</t>
  </si>
  <si>
    <t>Sealants</t>
  </si>
  <si>
    <t>Structural Paint</t>
  </si>
  <si>
    <t>Qualification</t>
  </si>
  <si>
    <t>all</t>
  </si>
  <si>
    <t>Activity</t>
  </si>
  <si>
    <t>Contract management</t>
  </si>
  <si>
    <t>Distribution</t>
  </si>
  <si>
    <t>Key Project</t>
  </si>
  <si>
    <t xml:space="preserve">CFT </t>
  </si>
  <si>
    <t>Scope</t>
  </si>
  <si>
    <t>Team lead protective solutions</t>
  </si>
  <si>
    <t>Team Lead</t>
  </si>
  <si>
    <t>SA/A350 derisking</t>
  </si>
  <si>
    <t xml:space="preserve">Outsourcing of NT Surface Treatment activities </t>
  </si>
  <si>
    <t>In draft</t>
  </si>
  <si>
    <t>contract amendment</t>
  </si>
  <si>
    <t>All</t>
  </si>
  <si>
    <t>Contract creation / amendment</t>
  </si>
  <si>
    <t>contract
 expiry date</t>
  </si>
  <si>
    <t>contract management</t>
  </si>
  <si>
    <t>estimated workload</t>
  </si>
  <si>
    <t>Complexity</t>
  </si>
  <si>
    <t>Medium</t>
  </si>
  <si>
    <t>Standard</t>
  </si>
  <si>
    <t>Low</t>
  </si>
  <si>
    <t>High</t>
  </si>
  <si>
    <t xml:space="preserve">Low </t>
  </si>
  <si>
    <t>CSG + Strategy</t>
  </si>
  <si>
    <t>SA/A350 Derisking</t>
  </si>
  <si>
    <t>Effort</t>
  </si>
  <si>
    <t>SMM / SFM</t>
  </si>
  <si>
    <t>SFM / SMM</t>
  </si>
  <si>
    <t>N/A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</si>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</sst>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i/>
      <sz val="10"/>
      <color rgb="FF7F7F7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1"/>
  </cellXfs>
  <cellStyles count="2">
    <cellStyle name="Explanatory Text" xfId="1" builtinId="53"/>
    <cellStyle name="Normal" xfId="0" builtinId="0"/>
  </cellStyles>
  <dxfs count="2">
    <dxf>
      <numFmt numFmtId="0" formatCode="General"/>
      <fill>
        <patternFill patternType="solid">
          <fgColor indexed="64"/>
          <bgColor theme="0" tint="-4.9989318521683403E-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B677A4-AD08-4A95-B37B-073FEE72CB7E}" name="Data" displayName="Data" ref="A2:E76" totalsRowShown="0">
  <autoFilter ref="A2:E76" xr:uid="{DB30F3C7-31A4-45FC-977E-BBE6B78ABA1F}"/>
  <tableColumns count="5">
    <tableColumn id="1" xr3:uid="{75155CE1-522E-46F7-B492-789FEAE7009F}" name="Scope"/>
    <tableColumn id="2" xr3:uid="{AEEDC758-677F-4A4C-AA1A-41F51F0613C7}" name="Activity"/>
    <tableColumn id="3" xr3:uid="{A3642F33-26F3-4D86-8844-5B43BE9B87D3}" name="Complexity"/>
    <tableColumn id="5" xr3:uid="{E0F1433B-202B-4C20-B932-E887FA1031D2}" name="contract_x000a_ expiry date" dataDxfId="1"/>
    <tableColumn id="4" xr3:uid="{1C8969F8-7183-4452-BC78-A42416BC9E45}" name="estimated workload" dataDxfId="0">
      <calculatedColumnFormula array="1">IFERROR(INDEX(Input[Effort],MATCH(Data[[#This Row],[Activity]]&amp;Data[[#This Row],[Complexity]],Input[Activity]&amp;Input[Complexity],0)),"")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90DA2D-D258-41C5-9D3B-B61537117876}" name="Input" displayName="Input" ref="A1:C24" totalsRowShown="0">
  <autoFilter ref="A1:C24" xr:uid="{A58A00C5-58E9-490B-BFCA-CE94296BAA54}"/>
  <tableColumns count="3">
    <tableColumn id="1" xr3:uid="{C4989B1E-D7E9-41F2-BA69-EF53247BBC83}" name="Activity"/>
    <tableColumn id="2" xr3:uid="{D0036391-01EE-4A58-ADA9-47F321BF9D54}" name="Complexity"/>
    <tableColumn id="3" xr3:uid="{BDD1D139-E536-480E-8653-A70448B107B8}" name="Effor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6"/>
  <sheetViews>
    <sheetView showGridLines="0" tabSelected="1" zoomScaleNormal="100" workbookViewId="0">
      <selection activeCell="H7" sqref="H7"/>
    </sheetView>
  </sheetViews>
  <sheetFormatPr defaultColWidth="11" defaultRowHeight="14.25" x14ac:dyDescent="0.2"/>
  <cols>
    <col min="1" max="1" width="19.5" customWidth="1"/>
    <col min="2" max="2" width="26.625" bestFit="1" customWidth="1"/>
    <col min="3" max="3" width="13.25" customWidth="1"/>
    <col min="4" max="4" width="18.625" customWidth="1"/>
    <col min="5" max="5" width="20.25" bestFit="1" customWidth="1"/>
  </cols>
  <sheetData>
    <row r="1" spans="1:7" x14ac:dyDescent="0.2">
      <c r="E1" s="3" t="s">
        <v>37</v>
      </c>
    </row>
    <row r="2" spans="1:7" x14ac:dyDescent="0.2">
      <c r="A2" t="s">
        <v>13</v>
      </c>
      <c r="B2" t="s">
        <v>8</v>
      </c>
      <c r="C2" t="s">
        <v>25</v>
      </c>
      <c r="D2" t="s">
        <v>22</v>
      </c>
      <c r="E2" t="s">
        <v>24</v>
      </c>
    </row>
    <row r="3" spans="1:7" x14ac:dyDescent="0.2">
      <c r="A3" t="s">
        <v>10</v>
      </c>
      <c r="B3" t="s">
        <v>9</v>
      </c>
      <c r="C3" t="s">
        <v>26</v>
      </c>
      <c r="D3" s="1">
        <v>43100</v>
      </c>
      <c r="E3" s="2" cm="1">
        <f t="array" ref="E3">IFERROR(INDEX(Input[Effort],MATCH(Data[[#This Row],[Activity]]&amp;Data[[#This Row],[Complexity]],Input[Activity]&amp;Input[Complexity],0)),"")</f>
        <v>16</v>
      </c>
      <c r="G3" s="3" t="str">
        <f ca="1">_xlfn.FORMULATEXT(Data[[#This Row],[estimated workload]])</f>
        <v>=IFERROR(INDEX(Input[Effort];MATCH([@Activity]&amp;[@Complexity];Input[Activity]&amp;Input[Complexity];0));"")</v>
      </c>
    </row>
    <row r="4" spans="1:7" x14ac:dyDescent="0.2">
      <c r="A4" t="s">
        <v>10</v>
      </c>
      <c r="B4" t="s">
        <v>9</v>
      </c>
      <c r="C4" t="s">
        <v>26</v>
      </c>
      <c r="D4" s="1">
        <v>43465</v>
      </c>
      <c r="E4" s="2" cm="1">
        <f t="array" ref="E4">IFERROR(INDEX(Input[Effort],MATCH(Data[[#This Row],[Activity]]&amp;Data[[#This Row],[Complexity]],Input[Activity]&amp;Input[Complexity],0)),"")</f>
        <v>16</v>
      </c>
    </row>
    <row r="5" spans="1:7" x14ac:dyDescent="0.2">
      <c r="A5" t="s">
        <v>10</v>
      </c>
      <c r="B5" t="s">
        <v>9</v>
      </c>
      <c r="C5" t="s">
        <v>28</v>
      </c>
      <c r="D5" s="1">
        <v>43646</v>
      </c>
      <c r="E5" s="2" t="str" cm="1">
        <f t="array" ref="E5">IFERROR(INDEX(Input[Effort],MATCH(Data[[#This Row],[Activity]]&amp;Data[[#This Row],[Complexity]],Input[Activity]&amp;Input[Complexity],0)),"")</f>
        <v/>
      </c>
    </row>
    <row r="6" spans="1:7" x14ac:dyDescent="0.2">
      <c r="A6" t="s">
        <v>10</v>
      </c>
      <c r="B6" t="s">
        <v>9</v>
      </c>
      <c r="C6" t="s">
        <v>29</v>
      </c>
      <c r="D6" s="1">
        <v>43830</v>
      </c>
      <c r="E6" s="2" cm="1">
        <f t="array" ref="E6">IFERROR(INDEX(Input[Effort],MATCH(Data[[#This Row],[Activity]]&amp;Data[[#This Row],[Complexity]],Input[Activity]&amp;Input[Complexity],0)),"")</f>
        <v>32</v>
      </c>
    </row>
    <row r="7" spans="1:7" x14ac:dyDescent="0.2">
      <c r="A7" t="s">
        <v>10</v>
      </c>
      <c r="B7" t="s">
        <v>9</v>
      </c>
      <c r="C7" t="s">
        <v>26</v>
      </c>
      <c r="D7" s="1">
        <v>43830</v>
      </c>
      <c r="E7" s="2" cm="1">
        <f t="array" ref="E7">IFERROR(INDEX(Input[Effort],MATCH(Data[[#This Row],[Activity]]&amp;Data[[#This Row],[Complexity]],Input[Activity]&amp;Input[Complexity],0)),"")</f>
        <v>16</v>
      </c>
    </row>
    <row r="8" spans="1:7" x14ac:dyDescent="0.2">
      <c r="A8" t="s">
        <v>10</v>
      </c>
      <c r="B8" t="s">
        <v>9</v>
      </c>
      <c r="C8" t="s">
        <v>28</v>
      </c>
      <c r="D8" s="1">
        <v>43830</v>
      </c>
      <c r="E8" s="2" t="str" cm="1">
        <f t="array" ref="E8">IFERROR(INDEX(Input[Effort],MATCH(Data[[#This Row],[Activity]]&amp;Data[[#This Row],[Complexity]],Input[Activity]&amp;Input[Complexity],0)),"")</f>
        <v/>
      </c>
    </row>
    <row r="9" spans="1:7" x14ac:dyDescent="0.2">
      <c r="A9" t="s">
        <v>5</v>
      </c>
      <c r="B9" t="s">
        <v>9</v>
      </c>
      <c r="C9" t="s">
        <v>26</v>
      </c>
      <c r="D9" s="1">
        <v>43830</v>
      </c>
      <c r="E9" s="2" cm="1">
        <f t="array" ref="E9">IFERROR(INDEX(Input[Effort],MATCH(Data[[#This Row],[Activity]]&amp;Data[[#This Row],[Complexity]],Input[Activity]&amp;Input[Complexity],0)),"")</f>
        <v>16</v>
      </c>
    </row>
    <row r="10" spans="1:7" x14ac:dyDescent="0.2">
      <c r="A10" t="s">
        <v>5</v>
      </c>
      <c r="B10" t="s">
        <v>9</v>
      </c>
      <c r="C10" t="s">
        <v>26</v>
      </c>
      <c r="D10" s="1">
        <v>43830</v>
      </c>
      <c r="E10" s="2" cm="1">
        <f t="array" ref="E10">IFERROR(INDEX(Input[Effort],MATCH(Data[[#This Row],[Activity]]&amp;Data[[#This Row],[Complexity]],Input[Activity]&amp;Input[Complexity],0)),"")</f>
        <v>16</v>
      </c>
    </row>
    <row r="11" spans="1:7" x14ac:dyDescent="0.2">
      <c r="A11" t="s">
        <v>4</v>
      </c>
      <c r="B11" t="s">
        <v>9</v>
      </c>
      <c r="C11" t="s">
        <v>29</v>
      </c>
      <c r="D11" s="1">
        <v>43830</v>
      </c>
      <c r="E11" s="2" cm="1">
        <f t="array" ref="E11">IFERROR(INDEX(Input[Effort],MATCH(Data[[#This Row],[Activity]]&amp;Data[[#This Row],[Complexity]],Input[Activity]&amp;Input[Complexity],0)),"")</f>
        <v>32</v>
      </c>
    </row>
    <row r="12" spans="1:7" x14ac:dyDescent="0.2">
      <c r="A12" t="s">
        <v>4</v>
      </c>
      <c r="B12" t="s">
        <v>9</v>
      </c>
      <c r="C12" t="s">
        <v>26</v>
      </c>
      <c r="D12" s="1">
        <v>44196</v>
      </c>
      <c r="E12" s="2" cm="1">
        <f t="array" ref="E12">IFERROR(INDEX(Input[Effort],MATCH(Data[[#This Row],[Activity]]&amp;Data[[#This Row],[Complexity]],Input[Activity]&amp;Input[Complexity],0)),"")</f>
        <v>16</v>
      </c>
    </row>
    <row r="13" spans="1:7" x14ac:dyDescent="0.2">
      <c r="A13" t="s">
        <v>4</v>
      </c>
      <c r="B13" t="s">
        <v>9</v>
      </c>
      <c r="C13" t="s">
        <v>29</v>
      </c>
      <c r="D13" s="1">
        <v>44231</v>
      </c>
      <c r="E13" s="2" cm="1">
        <f t="array" ref="E13">IFERROR(INDEX(Input[Effort],MATCH(Data[[#This Row],[Activity]]&amp;Data[[#This Row],[Complexity]],Input[Activity]&amp;Input[Complexity],0)),"")</f>
        <v>32</v>
      </c>
    </row>
    <row r="14" spans="1:7" x14ac:dyDescent="0.2">
      <c r="A14" t="s">
        <v>5</v>
      </c>
      <c r="B14" t="s">
        <v>9</v>
      </c>
      <c r="C14" t="s">
        <v>26</v>
      </c>
      <c r="D14" s="1">
        <v>44561</v>
      </c>
      <c r="E14" s="2" cm="1">
        <f t="array" ref="E14">IFERROR(INDEX(Input[Effort],MATCH(Data[[#This Row],[Activity]]&amp;Data[[#This Row],[Complexity]],Input[Activity]&amp;Input[Complexity],0)),"")</f>
        <v>16</v>
      </c>
    </row>
    <row r="15" spans="1:7" x14ac:dyDescent="0.2">
      <c r="A15" t="s">
        <v>2</v>
      </c>
      <c r="B15" t="s">
        <v>9</v>
      </c>
      <c r="C15" t="s">
        <v>26</v>
      </c>
      <c r="D15" s="1">
        <v>45473</v>
      </c>
      <c r="E15" s="2" cm="1">
        <f t="array" ref="E15">IFERROR(INDEX(Input[Effort],MATCH(Data[[#This Row],[Activity]]&amp;Data[[#This Row],[Complexity]],Input[Activity]&amp;Input[Complexity],0)),"")</f>
        <v>16</v>
      </c>
    </row>
    <row r="16" spans="1:7" x14ac:dyDescent="0.2">
      <c r="A16" t="s">
        <v>2</v>
      </c>
      <c r="B16" t="s">
        <v>9</v>
      </c>
      <c r="C16" t="s">
        <v>26</v>
      </c>
      <c r="D16" s="1">
        <v>45473</v>
      </c>
      <c r="E16" s="2" cm="1">
        <f t="array" ref="E16">IFERROR(INDEX(Input[Effort],MATCH(Data[[#This Row],[Activity]]&amp;Data[[#This Row],[Complexity]],Input[Activity]&amp;Input[Complexity],0)),"")</f>
        <v>16</v>
      </c>
    </row>
    <row r="17" spans="1:5" x14ac:dyDescent="0.2">
      <c r="A17" t="s">
        <v>5</v>
      </c>
      <c r="B17" t="s">
        <v>9</v>
      </c>
      <c r="C17" t="s">
        <v>26</v>
      </c>
      <c r="D17" s="1">
        <v>45657</v>
      </c>
      <c r="E17" s="2" cm="1">
        <f t="array" ref="E17">IFERROR(INDEX(Input[Effort],MATCH(Data[[#This Row],[Activity]]&amp;Data[[#This Row],[Complexity]],Input[Activity]&amp;Input[Complexity],0)),"")</f>
        <v>16</v>
      </c>
    </row>
    <row r="18" spans="1:5" x14ac:dyDescent="0.2">
      <c r="A18" t="s">
        <v>10</v>
      </c>
      <c r="B18" t="s">
        <v>9</v>
      </c>
      <c r="C18" t="s">
        <v>26</v>
      </c>
      <c r="D18" s="1">
        <v>46022</v>
      </c>
      <c r="E18" s="2" cm="1">
        <f t="array" ref="E18">IFERROR(INDEX(Input[Effort],MATCH(Data[[#This Row],[Activity]]&amp;Data[[#This Row],[Complexity]],Input[Activity]&amp;Input[Complexity],0)),"")</f>
        <v>16</v>
      </c>
    </row>
    <row r="19" spans="1:5" x14ac:dyDescent="0.2">
      <c r="A19" t="s">
        <v>2</v>
      </c>
      <c r="B19" t="s">
        <v>21</v>
      </c>
      <c r="C19" t="s">
        <v>26</v>
      </c>
      <c r="D19" s="1" t="s">
        <v>18</v>
      </c>
      <c r="E19" s="2" cm="1">
        <f t="array" ref="E19">IFERROR(INDEX(Input[Effort],MATCH(Data[[#This Row],[Activity]]&amp;Data[[#This Row],[Complexity]],Input[Activity]&amp;Input[Complexity],0)),"")</f>
        <v>50</v>
      </c>
    </row>
    <row r="20" spans="1:5" x14ac:dyDescent="0.2">
      <c r="A20" t="s">
        <v>2</v>
      </c>
      <c r="B20" t="s">
        <v>21</v>
      </c>
      <c r="C20" t="s">
        <v>26</v>
      </c>
      <c r="D20" s="1" t="s">
        <v>18</v>
      </c>
      <c r="E20" s="2" cm="1">
        <f t="array" ref="E20">IFERROR(INDEX(Input[Effort],MATCH(Data[[#This Row],[Activity]]&amp;Data[[#This Row],[Complexity]],Input[Activity]&amp;Input[Complexity],0)),"")</f>
        <v>50</v>
      </c>
    </row>
    <row r="21" spans="1:5" x14ac:dyDescent="0.2">
      <c r="A21" t="s">
        <v>2</v>
      </c>
      <c r="B21" t="s">
        <v>0</v>
      </c>
      <c r="C21" t="s">
        <v>27</v>
      </c>
      <c r="D21" s="1"/>
      <c r="E21" s="2" t="str" cm="1">
        <f t="array" ref="E21">IFERROR(INDEX(Input[Effort],MATCH(Data[[#This Row],[Activity]]&amp;Data[[#This Row],[Complexity]],Input[Activity]&amp;Input[Complexity],0)),"")</f>
        <v/>
      </c>
    </row>
    <row r="22" spans="1:5" x14ac:dyDescent="0.2">
      <c r="A22" t="s">
        <v>10</v>
      </c>
      <c r="B22" t="s">
        <v>0</v>
      </c>
      <c r="C22" t="s">
        <v>28</v>
      </c>
      <c r="D22" s="1"/>
      <c r="E22" s="2" t="str" cm="1">
        <f t="array" ref="E22">IFERROR(INDEX(Input[Effort],MATCH(Data[[#This Row],[Activity]]&amp;Data[[#This Row],[Complexity]],Input[Activity]&amp;Input[Complexity],0)),"")</f>
        <v/>
      </c>
    </row>
    <row r="23" spans="1:5" x14ac:dyDescent="0.2">
      <c r="A23" t="s">
        <v>5</v>
      </c>
      <c r="B23" t="s">
        <v>11</v>
      </c>
      <c r="C23" t="s">
        <v>29</v>
      </c>
      <c r="D23" s="1"/>
      <c r="E23" s="2" cm="1">
        <f t="array" ref="E23">IFERROR(INDEX(Input[Effort],MATCH(Data[[#This Row],[Activity]]&amp;Data[[#This Row],[Complexity]],Input[Activity]&amp;Input[Complexity],0)),"")</f>
        <v>96</v>
      </c>
    </row>
    <row r="24" spans="1:5" x14ac:dyDescent="0.2">
      <c r="A24" t="s">
        <v>5</v>
      </c>
      <c r="B24" t="s">
        <v>1</v>
      </c>
      <c r="C24" t="s">
        <v>29</v>
      </c>
      <c r="D24" s="1"/>
      <c r="E24" s="2" cm="1">
        <f t="array" ref="E24">IFERROR(INDEX(Input[Effort],MATCH(Data[[#This Row],[Activity]]&amp;Data[[#This Row],[Complexity]],Input[Activity]&amp;Input[Complexity],0)),"")</f>
        <v>500</v>
      </c>
    </row>
    <row r="25" spans="1:5" x14ac:dyDescent="0.2">
      <c r="A25" t="s">
        <v>10</v>
      </c>
      <c r="B25" t="s">
        <v>1</v>
      </c>
      <c r="C25" t="s">
        <v>29</v>
      </c>
      <c r="D25" s="1"/>
      <c r="E25" s="2" cm="1">
        <f t="array" ref="E25">IFERROR(INDEX(Input[Effort],MATCH(Data[[#This Row],[Activity]]&amp;Data[[#This Row],[Complexity]],Input[Activity]&amp;Input[Complexity],0)),"")</f>
        <v>500</v>
      </c>
    </row>
    <row r="26" spans="1:5" x14ac:dyDescent="0.2">
      <c r="A26" t="s">
        <v>10</v>
      </c>
      <c r="B26" t="s">
        <v>1</v>
      </c>
      <c r="C26" t="s">
        <v>26</v>
      </c>
      <c r="D26" s="1"/>
      <c r="E26" s="2" cm="1">
        <f t="array" ref="E26">IFERROR(INDEX(Input[Effort],MATCH(Data[[#This Row],[Activity]]&amp;Data[[#This Row],[Complexity]],Input[Activity]&amp;Input[Complexity],0)),"")</f>
        <v>300</v>
      </c>
    </row>
    <row r="27" spans="1:5" x14ac:dyDescent="0.2">
      <c r="A27" t="s">
        <v>10</v>
      </c>
      <c r="B27" t="s">
        <v>12</v>
      </c>
      <c r="C27" t="s">
        <v>28</v>
      </c>
      <c r="D27" s="1"/>
      <c r="E27" s="2" t="str" cm="1">
        <f t="array" ref="E27">IFERROR(INDEX(Input[Effort],MATCH(Data[[#This Row],[Activity]]&amp;Data[[#This Row],[Complexity]],Input[Activity]&amp;Input[Complexity],0)),"")</f>
        <v/>
      </c>
    </row>
    <row r="28" spans="1:5" x14ac:dyDescent="0.2">
      <c r="A28" t="s">
        <v>10</v>
      </c>
      <c r="B28" t="s">
        <v>11</v>
      </c>
      <c r="C28" t="s">
        <v>26</v>
      </c>
      <c r="D28" s="1"/>
      <c r="E28" s="2" cm="1">
        <f t="array" ref="E28">IFERROR(INDEX(Input[Effort],MATCH(Data[[#This Row],[Activity]]&amp;Data[[#This Row],[Complexity]],Input[Activity]&amp;Input[Complexity],0)),"")</f>
        <v>48</v>
      </c>
    </row>
    <row r="29" spans="1:5" x14ac:dyDescent="0.2">
      <c r="A29" t="s">
        <v>5</v>
      </c>
      <c r="B29" t="s">
        <v>21</v>
      </c>
      <c r="C29" t="s">
        <v>28</v>
      </c>
      <c r="D29" s="1"/>
      <c r="E29" s="2" t="str" cm="1">
        <f t="array" ref="E29">IFERROR(INDEX(Input[Effort],MATCH(Data[[#This Row],[Activity]]&amp;Data[[#This Row],[Complexity]],Input[Activity]&amp;Input[Complexity],0)),"")</f>
        <v/>
      </c>
    </row>
    <row r="30" spans="1:5" x14ac:dyDescent="0.2">
      <c r="A30" t="s">
        <v>4</v>
      </c>
      <c r="B30" t="s">
        <v>1</v>
      </c>
      <c r="C30" t="s">
        <v>29</v>
      </c>
      <c r="D30" s="1"/>
      <c r="E30" s="2" cm="1">
        <f t="array" ref="E30">IFERROR(INDEX(Input[Effort],MATCH(Data[[#This Row],[Activity]]&amp;Data[[#This Row],[Complexity]],Input[Activity]&amp;Input[Complexity],0)),"")</f>
        <v>500</v>
      </c>
    </row>
    <row r="31" spans="1:5" x14ac:dyDescent="0.2">
      <c r="A31" t="s">
        <v>4</v>
      </c>
      <c r="B31" t="s">
        <v>0</v>
      </c>
      <c r="C31" t="s">
        <v>27</v>
      </c>
      <c r="D31" s="1"/>
      <c r="E31" s="2" t="str" cm="1">
        <f t="array" ref="E31">IFERROR(INDEX(Input[Effort],MATCH(Data[[#This Row],[Activity]]&amp;Data[[#This Row],[Complexity]],Input[Activity]&amp;Input[Complexity],0)),"")</f>
        <v/>
      </c>
    </row>
    <row r="32" spans="1:5" x14ac:dyDescent="0.2">
      <c r="A32" t="s">
        <v>5</v>
      </c>
      <c r="B32" t="s">
        <v>0</v>
      </c>
      <c r="C32" t="s">
        <v>27</v>
      </c>
      <c r="D32" s="1"/>
      <c r="E32" s="2" t="str" cm="1">
        <f t="array" ref="E32">IFERROR(INDEX(Input[Effort],MATCH(Data[[#This Row],[Activity]]&amp;Data[[#This Row],[Complexity]],Input[Activity]&amp;Input[Complexity],0)),"")</f>
        <v/>
      </c>
    </row>
    <row r="33" spans="1:5" x14ac:dyDescent="0.2">
      <c r="A33" t="s">
        <v>10</v>
      </c>
      <c r="B33" t="s">
        <v>1</v>
      </c>
      <c r="C33" t="s">
        <v>28</v>
      </c>
      <c r="D33" s="1"/>
      <c r="E33" s="2" t="str" cm="1">
        <f t="array" ref="E33">IFERROR(INDEX(Input[Effort],MATCH(Data[[#This Row],[Activity]]&amp;Data[[#This Row],[Complexity]],Input[Activity]&amp;Input[Complexity],0)),"")</f>
        <v/>
      </c>
    </row>
    <row r="34" spans="1:5" x14ac:dyDescent="0.2">
      <c r="A34" t="s">
        <v>14</v>
      </c>
      <c r="B34" t="s">
        <v>15</v>
      </c>
      <c r="C34" t="s">
        <v>27</v>
      </c>
      <c r="D34" s="1"/>
      <c r="E34" s="2" cm="1">
        <f t="array" ref="E34">IFERROR(INDEX(Input[Effort],MATCH(Data[[#This Row],[Activity]]&amp;Data[[#This Row],[Complexity]],Input[Activity]&amp;Input[Complexity],0)),"")</f>
        <v>48</v>
      </c>
    </row>
    <row r="35" spans="1:5" x14ac:dyDescent="0.2">
      <c r="B35" t="s">
        <v>16</v>
      </c>
      <c r="C35" t="s">
        <v>28</v>
      </c>
      <c r="D35" s="1"/>
      <c r="E35" s="2" t="str" cm="1">
        <f t="array" ref="E35">IFERROR(INDEX(Input[Effort],MATCH(Data[[#This Row],[Activity]]&amp;Data[[#This Row],[Complexity]],Input[Activity]&amp;Input[Complexity],0)),"")</f>
        <v/>
      </c>
    </row>
    <row r="36" spans="1:5" x14ac:dyDescent="0.2">
      <c r="A36" t="s">
        <v>17</v>
      </c>
      <c r="B36" t="s">
        <v>1</v>
      </c>
      <c r="C36" t="s">
        <v>28</v>
      </c>
      <c r="D36" s="1"/>
      <c r="E36" s="2" t="str" cm="1">
        <f t="array" ref="E36">IFERROR(INDEX(Input[Effort],MATCH(Data[[#This Row],[Activity]]&amp;Data[[#This Row],[Complexity]],Input[Activity]&amp;Input[Complexity],0)),"")</f>
        <v/>
      </c>
    </row>
    <row r="37" spans="1:5" x14ac:dyDescent="0.2">
      <c r="A37" t="s">
        <v>5</v>
      </c>
      <c r="B37" t="s">
        <v>1</v>
      </c>
      <c r="C37" t="s">
        <v>28</v>
      </c>
      <c r="D37" s="1"/>
      <c r="E37" s="2" t="str" cm="1">
        <f t="array" ref="E37">IFERROR(INDEX(Input[Effort],MATCH(Data[[#This Row],[Activity]]&amp;Data[[#This Row],[Complexity]],Input[Activity]&amp;Input[Complexity],0)),"")</f>
        <v/>
      </c>
    </row>
    <row r="38" spans="1:5" x14ac:dyDescent="0.2">
      <c r="A38" t="s">
        <v>5</v>
      </c>
      <c r="B38" t="s">
        <v>21</v>
      </c>
      <c r="C38" t="s">
        <v>26</v>
      </c>
      <c r="D38" s="1"/>
      <c r="E38" s="2" cm="1">
        <f t="array" ref="E38">IFERROR(INDEX(Input[Effort],MATCH(Data[[#This Row],[Activity]]&amp;Data[[#This Row],[Complexity]],Input[Activity]&amp;Input[Complexity],0)),"")</f>
        <v>50</v>
      </c>
    </row>
    <row r="39" spans="1:5" x14ac:dyDescent="0.2">
      <c r="A39" t="s">
        <v>10</v>
      </c>
      <c r="B39" t="s">
        <v>21</v>
      </c>
      <c r="C39" t="s">
        <v>26</v>
      </c>
      <c r="D39" s="1"/>
      <c r="E39" s="2" cm="1">
        <f t="array" ref="E39">IFERROR(INDEX(Input[Effort],MATCH(Data[[#This Row],[Activity]]&amp;Data[[#This Row],[Complexity]],Input[Activity]&amp;Input[Complexity],0)),"")</f>
        <v>50</v>
      </c>
    </row>
    <row r="40" spans="1:5" x14ac:dyDescent="0.2">
      <c r="A40" t="s">
        <v>10</v>
      </c>
      <c r="B40" t="s">
        <v>21</v>
      </c>
      <c r="C40" t="s">
        <v>26</v>
      </c>
      <c r="D40" s="1"/>
      <c r="E40" s="2" cm="1">
        <f t="array" ref="E40">IFERROR(INDEX(Input[Effort],MATCH(Data[[#This Row],[Activity]]&amp;Data[[#This Row],[Complexity]],Input[Activity]&amp;Input[Complexity],0)),"")</f>
        <v>50</v>
      </c>
    </row>
    <row r="41" spans="1:5" x14ac:dyDescent="0.2">
      <c r="A41" t="s">
        <v>10</v>
      </c>
      <c r="B41" t="s">
        <v>21</v>
      </c>
      <c r="C41" t="s">
        <v>26</v>
      </c>
      <c r="D41" s="1"/>
      <c r="E41" s="2" cm="1">
        <f t="array" ref="E41">IFERROR(INDEX(Input[Effort],MATCH(Data[[#This Row],[Activity]]&amp;Data[[#This Row],[Complexity]],Input[Activity]&amp;Input[Complexity],0)),"")</f>
        <v>50</v>
      </c>
    </row>
    <row r="42" spans="1:5" x14ac:dyDescent="0.2">
      <c r="A42" t="s">
        <v>10</v>
      </c>
      <c r="B42" t="s">
        <v>21</v>
      </c>
      <c r="C42" t="s">
        <v>28</v>
      </c>
      <c r="D42" s="1"/>
      <c r="E42" s="2" t="str" cm="1">
        <f t="array" ref="E42">IFERROR(INDEX(Input[Effort],MATCH(Data[[#This Row],[Activity]]&amp;Data[[#This Row],[Complexity]],Input[Activity]&amp;Input[Complexity],0)),"")</f>
        <v/>
      </c>
    </row>
    <row r="43" spans="1:5" x14ac:dyDescent="0.2">
      <c r="A43" t="s">
        <v>20</v>
      </c>
      <c r="B43" t="s">
        <v>11</v>
      </c>
      <c r="C43" t="s">
        <v>26</v>
      </c>
      <c r="D43" s="1"/>
      <c r="E43" s="2" cm="1">
        <f t="array" ref="E43">IFERROR(INDEX(Input[Effort],MATCH(Data[[#This Row],[Activity]]&amp;Data[[#This Row],[Complexity]],Input[Activity]&amp;Input[Complexity],0)),"")</f>
        <v>48</v>
      </c>
    </row>
    <row r="44" spans="1:5" x14ac:dyDescent="0.2">
      <c r="A44" t="s">
        <v>5</v>
      </c>
      <c r="B44" t="s">
        <v>21</v>
      </c>
      <c r="C44" t="s">
        <v>26</v>
      </c>
      <c r="D44" s="1"/>
      <c r="E44" s="2" cm="1">
        <f t="array" ref="E44">IFERROR(INDEX(Input[Effort],MATCH(Data[[#This Row],[Activity]]&amp;Data[[#This Row],[Complexity]],Input[Activity]&amp;Input[Complexity],0)),"")</f>
        <v>50</v>
      </c>
    </row>
    <row r="45" spans="1:5" x14ac:dyDescent="0.2">
      <c r="A45" t="s">
        <v>10</v>
      </c>
      <c r="B45" t="s">
        <v>21</v>
      </c>
      <c r="C45" t="s">
        <v>28</v>
      </c>
      <c r="D45" s="1"/>
      <c r="E45" s="2" t="str" cm="1">
        <f t="array" ref="E45">IFERROR(INDEX(Input[Effort],MATCH(Data[[#This Row],[Activity]]&amp;Data[[#This Row],[Complexity]],Input[Activity]&amp;Input[Complexity],0)),"")</f>
        <v/>
      </c>
    </row>
    <row r="46" spans="1:5" x14ac:dyDescent="0.2">
      <c r="A46" t="s">
        <v>2</v>
      </c>
      <c r="B46" t="s">
        <v>9</v>
      </c>
      <c r="C46" t="s">
        <v>28</v>
      </c>
      <c r="D46" s="1"/>
      <c r="E46" s="2" t="str" cm="1">
        <f t="array" ref="E46">IFERROR(INDEX(Input[Effort],MATCH(Data[[#This Row],[Activity]]&amp;Data[[#This Row],[Complexity]],Input[Activity]&amp;Input[Complexity],0)),"")</f>
        <v/>
      </c>
    </row>
    <row r="47" spans="1:5" x14ac:dyDescent="0.2">
      <c r="A47" t="s">
        <v>2</v>
      </c>
      <c r="B47" t="s">
        <v>9</v>
      </c>
      <c r="C47" t="s">
        <v>28</v>
      </c>
      <c r="D47" s="1"/>
      <c r="E47" s="2" t="str" cm="1">
        <f t="array" ref="E47">IFERROR(INDEX(Input[Effort],MATCH(Data[[#This Row],[Activity]]&amp;Data[[#This Row],[Complexity]],Input[Activity]&amp;Input[Complexity],0)),"")</f>
        <v/>
      </c>
    </row>
    <row r="48" spans="1:5" x14ac:dyDescent="0.2">
      <c r="A48" t="s">
        <v>4</v>
      </c>
      <c r="B48" t="s">
        <v>21</v>
      </c>
      <c r="C48" t="s">
        <v>28</v>
      </c>
      <c r="D48" s="1"/>
      <c r="E48" s="2" t="str" cm="1">
        <f t="array" ref="E48">IFERROR(INDEX(Input[Effort],MATCH(Data[[#This Row],[Activity]]&amp;Data[[#This Row],[Complexity]],Input[Activity]&amp;Input[Complexity],0)),"")</f>
        <v/>
      </c>
    </row>
    <row r="49" spans="1:5" x14ac:dyDescent="0.2">
      <c r="A49" t="s">
        <v>10</v>
      </c>
      <c r="B49" t="s">
        <v>21</v>
      </c>
      <c r="C49" t="s">
        <v>26</v>
      </c>
      <c r="D49" s="1"/>
      <c r="E49" s="2" cm="1">
        <f t="array" ref="E49">IFERROR(INDEX(Input[Effort],MATCH(Data[[#This Row],[Activity]]&amp;Data[[#This Row],[Complexity]],Input[Activity]&amp;Input[Complexity],0)),"")</f>
        <v>50</v>
      </c>
    </row>
    <row r="50" spans="1:5" x14ac:dyDescent="0.2">
      <c r="A50" t="s">
        <v>20</v>
      </c>
      <c r="B50" t="s">
        <v>11</v>
      </c>
      <c r="C50" t="s">
        <v>26</v>
      </c>
      <c r="D50" s="1"/>
      <c r="E50" s="2" cm="1">
        <f t="array" ref="E50">IFERROR(INDEX(Input[Effort],MATCH(Data[[#This Row],[Activity]]&amp;Data[[#This Row],[Complexity]],Input[Activity]&amp;Input[Complexity],0)),"")</f>
        <v>48</v>
      </c>
    </row>
    <row r="51" spans="1:5" x14ac:dyDescent="0.2">
      <c r="A51" t="s">
        <v>4</v>
      </c>
      <c r="B51" t="s">
        <v>11</v>
      </c>
      <c r="C51" t="s">
        <v>28</v>
      </c>
      <c r="D51" s="1"/>
      <c r="E51" s="2" t="str" cm="1">
        <f t="array" ref="E51">IFERROR(INDEX(Input[Effort],MATCH(Data[[#This Row],[Activity]]&amp;Data[[#This Row],[Complexity]],Input[Activity]&amp;Input[Complexity],0)),"")</f>
        <v/>
      </c>
    </row>
    <row r="52" spans="1:5" x14ac:dyDescent="0.2">
      <c r="A52" t="s">
        <v>4</v>
      </c>
      <c r="B52" t="s">
        <v>11</v>
      </c>
      <c r="C52" t="s">
        <v>26</v>
      </c>
      <c r="D52" s="1"/>
      <c r="E52" s="2" cm="1">
        <f t="array" ref="E52">IFERROR(INDEX(Input[Effort],MATCH(Data[[#This Row],[Activity]]&amp;Data[[#This Row],[Complexity]],Input[Activity]&amp;Input[Complexity],0)),"")</f>
        <v>48</v>
      </c>
    </row>
    <row r="53" spans="1:5" x14ac:dyDescent="0.2">
      <c r="A53" t="s">
        <v>4</v>
      </c>
      <c r="B53" t="s">
        <v>11</v>
      </c>
      <c r="C53" t="s">
        <v>28</v>
      </c>
      <c r="D53" s="1"/>
      <c r="E53" s="2" t="str" cm="1">
        <f t="array" ref="E53">IFERROR(INDEX(Input[Effort],MATCH(Data[[#This Row],[Activity]]&amp;Data[[#This Row],[Complexity]],Input[Activity]&amp;Input[Complexity],0)),"")</f>
        <v/>
      </c>
    </row>
    <row r="54" spans="1:5" x14ac:dyDescent="0.2">
      <c r="A54" t="s">
        <v>4</v>
      </c>
      <c r="B54" t="s">
        <v>11</v>
      </c>
      <c r="C54" t="s">
        <v>28</v>
      </c>
      <c r="D54" s="1"/>
      <c r="E54" s="2" t="str" cm="1">
        <f t="array" ref="E54">IFERROR(INDEX(Input[Effort],MATCH(Data[[#This Row],[Activity]]&amp;Data[[#This Row],[Complexity]],Input[Activity]&amp;Input[Complexity],0)),"")</f>
        <v/>
      </c>
    </row>
    <row r="55" spans="1:5" x14ac:dyDescent="0.2">
      <c r="A55" t="s">
        <v>4</v>
      </c>
      <c r="B55" t="s">
        <v>11</v>
      </c>
      <c r="C55" t="s">
        <v>28</v>
      </c>
      <c r="D55" s="1"/>
      <c r="E55" s="2" t="str" cm="1">
        <f t="array" ref="E55">IFERROR(INDEX(Input[Effort],MATCH(Data[[#This Row],[Activity]]&amp;Data[[#This Row],[Complexity]],Input[Activity]&amp;Input[Complexity],0)),"")</f>
        <v/>
      </c>
    </row>
    <row r="56" spans="1:5" x14ac:dyDescent="0.2">
      <c r="A56" t="s">
        <v>7</v>
      </c>
      <c r="B56" t="s">
        <v>11</v>
      </c>
      <c r="C56" t="s">
        <v>26</v>
      </c>
      <c r="D56" s="1"/>
      <c r="E56" s="2" cm="1">
        <f t="array" ref="E56">IFERROR(INDEX(Input[Effort],MATCH(Data[[#This Row],[Activity]]&amp;Data[[#This Row],[Complexity]],Input[Activity]&amp;Input[Complexity],0)),"")</f>
        <v>48</v>
      </c>
    </row>
    <row r="57" spans="1:5" x14ac:dyDescent="0.2">
      <c r="A57" t="s">
        <v>4</v>
      </c>
      <c r="B57" t="s">
        <v>11</v>
      </c>
      <c r="C57" t="s">
        <v>26</v>
      </c>
      <c r="D57" s="1"/>
      <c r="E57" s="2" cm="1">
        <f t="array" ref="E57">IFERROR(INDEX(Input[Effort],MATCH(Data[[#This Row],[Activity]]&amp;Data[[#This Row],[Complexity]],Input[Activity]&amp;Input[Complexity],0)),"")</f>
        <v>48</v>
      </c>
    </row>
    <row r="58" spans="1:5" x14ac:dyDescent="0.2">
      <c r="B58" t="s">
        <v>6</v>
      </c>
      <c r="C58" t="s">
        <v>28</v>
      </c>
      <c r="D58" s="1"/>
      <c r="E58" s="2" t="str" cm="1">
        <f t="array" ref="E58">IFERROR(INDEX(Input[Effort],MATCH(Data[[#This Row],[Activity]]&amp;Data[[#This Row],[Complexity]],Input[Activity]&amp;Input[Complexity],0)),"")</f>
        <v/>
      </c>
    </row>
    <row r="59" spans="1:5" x14ac:dyDescent="0.2">
      <c r="A59" t="s">
        <v>4</v>
      </c>
      <c r="B59" t="s">
        <v>11</v>
      </c>
      <c r="C59" t="s">
        <v>28</v>
      </c>
      <c r="D59" s="1"/>
      <c r="E59" s="2" t="str" cm="1">
        <f t="array" ref="E59">IFERROR(INDEX(Input[Effort],MATCH(Data[[#This Row],[Activity]]&amp;Data[[#This Row],[Complexity]],Input[Activity]&amp;Input[Complexity],0)),"")</f>
        <v/>
      </c>
    </row>
    <row r="60" spans="1:5" x14ac:dyDescent="0.2">
      <c r="A60" t="s">
        <v>10</v>
      </c>
      <c r="B60" t="s">
        <v>11</v>
      </c>
      <c r="C60" t="s">
        <v>26</v>
      </c>
      <c r="D60" s="1"/>
      <c r="E60" s="2" cm="1">
        <f t="array" ref="E60">IFERROR(INDEX(Input[Effort],MATCH(Data[[#This Row],[Activity]]&amp;Data[[#This Row],[Complexity]],Input[Activity]&amp;Input[Complexity],0)),"")</f>
        <v>48</v>
      </c>
    </row>
    <row r="61" spans="1:5" x14ac:dyDescent="0.2">
      <c r="A61" t="s">
        <v>20</v>
      </c>
      <c r="B61" t="s">
        <v>11</v>
      </c>
      <c r="C61" t="s">
        <v>26</v>
      </c>
      <c r="D61" s="1"/>
      <c r="E61" s="2" cm="1">
        <f t="array" ref="E61">IFERROR(INDEX(Input[Effort],MATCH(Data[[#This Row],[Activity]]&amp;Data[[#This Row],[Complexity]],Input[Activity]&amp;Input[Complexity],0)),"")</f>
        <v>48</v>
      </c>
    </row>
    <row r="62" spans="1:5" x14ac:dyDescent="0.2">
      <c r="A62" t="s">
        <v>4</v>
      </c>
      <c r="B62" t="s">
        <v>21</v>
      </c>
      <c r="C62" t="s">
        <v>28</v>
      </c>
      <c r="D62" s="1"/>
      <c r="E62" s="2" t="str" cm="1">
        <f t="array" ref="E62">IFERROR(INDEX(Input[Effort],MATCH(Data[[#This Row],[Activity]]&amp;Data[[#This Row],[Complexity]],Input[Activity]&amp;Input[Complexity],0)),"")</f>
        <v/>
      </c>
    </row>
    <row r="63" spans="1:5" x14ac:dyDescent="0.2">
      <c r="A63" t="s">
        <v>4</v>
      </c>
      <c r="B63" t="s">
        <v>1</v>
      </c>
      <c r="C63" t="s">
        <v>26</v>
      </c>
      <c r="D63" s="1"/>
      <c r="E63" s="2" cm="1">
        <f t="array" ref="E63">IFERROR(INDEX(Input[Effort],MATCH(Data[[#This Row],[Activity]]&amp;Data[[#This Row],[Complexity]],Input[Activity]&amp;Input[Complexity],0)),"")</f>
        <v>300</v>
      </c>
    </row>
    <row r="64" spans="1:5" x14ac:dyDescent="0.2">
      <c r="A64" t="s">
        <v>4</v>
      </c>
      <c r="B64" t="s">
        <v>1</v>
      </c>
      <c r="C64" t="s">
        <v>26</v>
      </c>
      <c r="D64" s="1"/>
      <c r="E64" s="2" cm="1">
        <f t="array" ref="E64">IFERROR(INDEX(Input[Effort],MATCH(Data[[#This Row],[Activity]]&amp;Data[[#This Row],[Complexity]],Input[Activity]&amp;Input[Complexity],0)),"")</f>
        <v>300</v>
      </c>
    </row>
    <row r="65" spans="1:5" x14ac:dyDescent="0.2">
      <c r="A65" t="s">
        <v>4</v>
      </c>
      <c r="B65" t="s">
        <v>11</v>
      </c>
      <c r="C65" t="s">
        <v>26</v>
      </c>
      <c r="D65" s="1"/>
      <c r="E65" s="2" cm="1">
        <f t="array" ref="E65">IFERROR(INDEX(Input[Effort],MATCH(Data[[#This Row],[Activity]]&amp;Data[[#This Row],[Complexity]],Input[Activity]&amp;Input[Complexity],0)),"")</f>
        <v>48</v>
      </c>
    </row>
    <row r="66" spans="1:5" x14ac:dyDescent="0.2">
      <c r="A66" t="s">
        <v>4</v>
      </c>
      <c r="B66" t="s">
        <v>3</v>
      </c>
      <c r="C66" t="s">
        <v>26</v>
      </c>
      <c r="D66" s="1"/>
      <c r="E66" s="2" t="str" cm="1">
        <f t="array" ref="E66">IFERROR(INDEX(Input[Effort],MATCH(Data[[#This Row],[Activity]]&amp;Data[[#This Row],[Complexity]],Input[Activity]&amp;Input[Complexity],0)),"")</f>
        <v/>
      </c>
    </row>
    <row r="67" spans="1:5" x14ac:dyDescent="0.2">
      <c r="A67" t="s">
        <v>4</v>
      </c>
      <c r="B67" t="s">
        <v>23</v>
      </c>
      <c r="C67" t="s">
        <v>28</v>
      </c>
      <c r="D67" s="1"/>
      <c r="E67" s="2" t="str" cm="1">
        <f t="array" ref="E67">IFERROR(INDEX(Input[Effort],MATCH(Data[[#This Row],[Activity]]&amp;Data[[#This Row],[Complexity]],Input[Activity]&amp;Input[Complexity],0)),"")</f>
        <v/>
      </c>
    </row>
    <row r="68" spans="1:5" x14ac:dyDescent="0.2">
      <c r="A68" t="s">
        <v>4</v>
      </c>
      <c r="B68" t="s">
        <v>19</v>
      </c>
      <c r="C68" t="s">
        <v>28</v>
      </c>
      <c r="D68" s="1"/>
      <c r="E68" s="2" t="str" cm="1">
        <f t="array" ref="E68">IFERROR(INDEX(Input[Effort],MATCH(Data[[#This Row],[Activity]]&amp;Data[[#This Row],[Complexity]],Input[Activity]&amp;Input[Complexity],0)),"")</f>
        <v/>
      </c>
    </row>
    <row r="69" spans="1:5" x14ac:dyDescent="0.2">
      <c r="A69" t="s">
        <v>5</v>
      </c>
      <c r="B69" t="s">
        <v>21</v>
      </c>
      <c r="C69" t="s">
        <v>26</v>
      </c>
      <c r="D69" s="1"/>
      <c r="E69" s="2" cm="1">
        <f t="array" ref="E69">IFERROR(INDEX(Input[Effort],MATCH(Data[[#This Row],[Activity]]&amp;Data[[#This Row],[Complexity]],Input[Activity]&amp;Input[Complexity],0)),"")</f>
        <v>50</v>
      </c>
    </row>
    <row r="70" spans="1:5" x14ac:dyDescent="0.2">
      <c r="A70" t="s">
        <v>5</v>
      </c>
      <c r="B70" t="s">
        <v>16</v>
      </c>
      <c r="C70" t="s">
        <v>28</v>
      </c>
      <c r="D70" s="1"/>
      <c r="E70" s="2" t="str" cm="1">
        <f t="array" ref="E70">IFERROR(INDEX(Input[Effort],MATCH(Data[[#This Row],[Activity]]&amp;Data[[#This Row],[Complexity]],Input[Activity]&amp;Input[Complexity],0)),"")</f>
        <v/>
      </c>
    </row>
    <row r="71" spans="1:5" x14ac:dyDescent="0.2">
      <c r="A71" t="s">
        <v>5</v>
      </c>
      <c r="B71" t="s">
        <v>16</v>
      </c>
      <c r="C71" t="s">
        <v>28</v>
      </c>
      <c r="D71" s="1"/>
      <c r="E71" s="2" t="str" cm="1">
        <f t="array" ref="E71">IFERROR(INDEX(Input[Effort],MATCH(Data[[#This Row],[Activity]]&amp;Data[[#This Row],[Complexity]],Input[Activity]&amp;Input[Complexity],0)),"")</f>
        <v/>
      </c>
    </row>
    <row r="72" spans="1:5" x14ac:dyDescent="0.2">
      <c r="A72" t="s">
        <v>5</v>
      </c>
      <c r="B72" t="s">
        <v>16</v>
      </c>
      <c r="C72" t="s">
        <v>28</v>
      </c>
      <c r="D72" s="1"/>
      <c r="E72" s="2" t="str" cm="1">
        <f t="array" ref="E72">IFERROR(INDEX(Input[Effort],MATCH(Data[[#This Row],[Activity]]&amp;Data[[#This Row],[Complexity]],Input[Activity]&amp;Input[Complexity],0)),"")</f>
        <v/>
      </c>
    </row>
    <row r="73" spans="1:5" x14ac:dyDescent="0.2">
      <c r="A73" t="s">
        <v>5</v>
      </c>
      <c r="B73" t="s">
        <v>16</v>
      </c>
      <c r="C73" t="s">
        <v>28</v>
      </c>
      <c r="D73" s="1"/>
      <c r="E73" s="2" t="str" cm="1">
        <f t="array" ref="E73">IFERROR(INDEX(Input[Effort],MATCH(Data[[#This Row],[Activity]]&amp;Data[[#This Row],[Complexity]],Input[Activity]&amp;Input[Complexity],0)),"")</f>
        <v/>
      </c>
    </row>
    <row r="74" spans="1:5" x14ac:dyDescent="0.2">
      <c r="A74" t="s">
        <v>4</v>
      </c>
      <c r="B74" t="s">
        <v>16</v>
      </c>
      <c r="C74" t="s">
        <v>28</v>
      </c>
      <c r="D74" s="1"/>
      <c r="E74" s="2" t="str" cm="1">
        <f t="array" ref="E74">IFERROR(INDEX(Input[Effort],MATCH(Data[[#This Row],[Activity]]&amp;Data[[#This Row],[Complexity]],Input[Activity]&amp;Input[Complexity],0)),"")</f>
        <v/>
      </c>
    </row>
    <row r="75" spans="1:5" x14ac:dyDescent="0.2">
      <c r="A75" t="s">
        <v>5</v>
      </c>
      <c r="B75" t="s">
        <v>16</v>
      </c>
      <c r="C75" t="s">
        <v>28</v>
      </c>
      <c r="D75" s="1"/>
      <c r="E75" s="2" t="str" cm="1">
        <f t="array" ref="E75">IFERROR(INDEX(Input[Effort],MATCH(Data[[#This Row],[Activity]]&amp;Data[[#This Row],[Complexity]],Input[Activity]&amp;Input[Complexity],0)),"")</f>
        <v/>
      </c>
    </row>
    <row r="76" spans="1:5" x14ac:dyDescent="0.2">
      <c r="B76" t="s">
        <v>34</v>
      </c>
      <c r="D76" s="1"/>
      <c r="E76" s="2" t="str" cm="1">
        <f t="array" ref="E76">IFERROR(INDEX(Input[Effort],MATCH(Data[[#This Row],[Activity]]&amp;Data[[#This Row],[Complexity]],Input[Activity]&amp;Input[Complexity],0)),"")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4"/>
  <sheetViews>
    <sheetView showGridLines="0" workbookViewId="0">
      <selection activeCell="C18" sqref="C18"/>
    </sheetView>
  </sheetViews>
  <sheetFormatPr defaultColWidth="11" defaultRowHeight="14.25" x14ac:dyDescent="0.2"/>
  <cols>
    <col min="1" max="1" width="34.5" customWidth="1"/>
    <col min="2" max="2" width="12.625" bestFit="1" customWidth="1"/>
  </cols>
  <sheetData>
    <row r="1" spans="1:3" x14ac:dyDescent="0.2">
      <c r="A1" t="s">
        <v>8</v>
      </c>
      <c r="B1" t="s">
        <v>25</v>
      </c>
      <c r="C1" t="s">
        <v>33</v>
      </c>
    </row>
    <row r="2" spans="1:3" x14ac:dyDescent="0.2">
      <c r="A2" t="s">
        <v>21</v>
      </c>
      <c r="B2" t="s">
        <v>30</v>
      </c>
      <c r="C2">
        <v>30</v>
      </c>
    </row>
    <row r="3" spans="1:3" x14ac:dyDescent="0.2">
      <c r="A3" t="s">
        <v>21</v>
      </c>
      <c r="B3" t="s">
        <v>26</v>
      </c>
      <c r="C3">
        <v>50</v>
      </c>
    </row>
    <row r="4" spans="1:3" x14ac:dyDescent="0.2">
      <c r="A4" t="s">
        <v>21</v>
      </c>
      <c r="B4" t="s">
        <v>29</v>
      </c>
      <c r="C4">
        <v>60</v>
      </c>
    </row>
    <row r="5" spans="1:3" x14ac:dyDescent="0.2">
      <c r="A5" t="s">
        <v>9</v>
      </c>
      <c r="B5" t="s">
        <v>30</v>
      </c>
      <c r="C5">
        <f>1*8</f>
        <v>8</v>
      </c>
    </row>
    <row r="6" spans="1:3" x14ac:dyDescent="0.2">
      <c r="A6" t="s">
        <v>9</v>
      </c>
      <c r="B6" t="s">
        <v>26</v>
      </c>
      <c r="C6">
        <v>16</v>
      </c>
    </row>
    <row r="7" spans="1:3" x14ac:dyDescent="0.2">
      <c r="A7" t="s">
        <v>9</v>
      </c>
      <c r="B7" t="s">
        <v>29</v>
      </c>
      <c r="C7">
        <v>32</v>
      </c>
    </row>
    <row r="8" spans="1:3" x14ac:dyDescent="0.2">
      <c r="A8" t="s">
        <v>31</v>
      </c>
      <c r="B8" t="s">
        <v>27</v>
      </c>
      <c r="C8">
        <f>12*8</f>
        <v>96</v>
      </c>
    </row>
    <row r="9" spans="1:3" x14ac:dyDescent="0.2">
      <c r="A9" t="s">
        <v>11</v>
      </c>
      <c r="B9" t="s">
        <v>30</v>
      </c>
      <c r="C9">
        <v>12</v>
      </c>
    </row>
    <row r="10" spans="1:3" x14ac:dyDescent="0.2">
      <c r="A10" t="s">
        <v>11</v>
      </c>
      <c r="B10" t="s">
        <v>26</v>
      </c>
      <c r="C10">
        <f>12*2*2</f>
        <v>48</v>
      </c>
    </row>
    <row r="11" spans="1:3" x14ac:dyDescent="0.2">
      <c r="A11" t="s">
        <v>11</v>
      </c>
      <c r="B11" t="s">
        <v>29</v>
      </c>
      <c r="C11">
        <f>12*4*2</f>
        <v>96</v>
      </c>
    </row>
    <row r="12" spans="1:3" x14ac:dyDescent="0.2">
      <c r="A12" t="s">
        <v>1</v>
      </c>
      <c r="B12" t="s">
        <v>30</v>
      </c>
      <c r="C12">
        <v>150</v>
      </c>
    </row>
    <row r="13" spans="1:3" x14ac:dyDescent="0.2">
      <c r="A13" t="s">
        <v>1</v>
      </c>
      <c r="B13" t="s">
        <v>26</v>
      </c>
      <c r="C13">
        <v>300</v>
      </c>
    </row>
    <row r="14" spans="1:3" x14ac:dyDescent="0.2">
      <c r="A14" t="s">
        <v>1</v>
      </c>
      <c r="B14" t="s">
        <v>29</v>
      </c>
      <c r="C14">
        <v>500</v>
      </c>
    </row>
    <row r="15" spans="1:3" x14ac:dyDescent="0.2">
      <c r="A15" t="s">
        <v>15</v>
      </c>
      <c r="B15" t="s">
        <v>27</v>
      </c>
      <c r="C15">
        <f>6*4*1+6*4*1</f>
        <v>48</v>
      </c>
    </row>
    <row r="16" spans="1:3" x14ac:dyDescent="0.2">
      <c r="A16" t="s">
        <v>32</v>
      </c>
      <c r="B16" t="s">
        <v>30</v>
      </c>
      <c r="C16">
        <f>12*4</f>
        <v>48</v>
      </c>
    </row>
    <row r="17" spans="1:3" x14ac:dyDescent="0.2">
      <c r="A17" t="s">
        <v>32</v>
      </c>
      <c r="B17" t="s">
        <v>26</v>
      </c>
      <c r="C17">
        <f>12*4*2</f>
        <v>96</v>
      </c>
    </row>
    <row r="18" spans="1:3" x14ac:dyDescent="0.2">
      <c r="A18" t="s">
        <v>32</v>
      </c>
      <c r="B18" t="s">
        <v>29</v>
      </c>
      <c r="C18" t="s">
        <v>36</v>
      </c>
    </row>
    <row r="19" spans="1:3" x14ac:dyDescent="0.2">
      <c r="A19" t="s">
        <v>6</v>
      </c>
      <c r="B19" t="s">
        <v>30</v>
      </c>
      <c r="C19">
        <f>12</f>
        <v>12</v>
      </c>
    </row>
    <row r="20" spans="1:3" x14ac:dyDescent="0.2">
      <c r="A20" t="s">
        <v>6</v>
      </c>
      <c r="B20" t="s">
        <v>26</v>
      </c>
      <c r="C20">
        <f>12*2</f>
        <v>24</v>
      </c>
    </row>
    <row r="21" spans="1:3" x14ac:dyDescent="0.2">
      <c r="A21" t="s">
        <v>6</v>
      </c>
      <c r="B21" t="s">
        <v>29</v>
      </c>
      <c r="C21" t="s">
        <v>36</v>
      </c>
    </row>
    <row r="22" spans="1:3" x14ac:dyDescent="0.2">
      <c r="A22" t="s">
        <v>35</v>
      </c>
      <c r="B22" t="s">
        <v>30</v>
      </c>
      <c r="C22">
        <v>16</v>
      </c>
    </row>
    <row r="23" spans="1:3" x14ac:dyDescent="0.2">
      <c r="A23" t="s">
        <v>35</v>
      </c>
      <c r="B23" t="s">
        <v>26</v>
      </c>
      <c r="C23">
        <v>30</v>
      </c>
    </row>
    <row r="24" spans="1:3" x14ac:dyDescent="0.2">
      <c r="A24" t="s">
        <v>35</v>
      </c>
      <c r="B24" t="s">
        <v>29</v>
      </c>
      <c r="C24">
        <v>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 base</vt:lpstr>
      <vt:lpstr>Input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PAPARELLA, GREGORY</dc:creator>
  <cp:lastModifiedBy>Jean-Eric Pelouas</cp:lastModifiedBy>
  <dcterms:created xsi:type="dcterms:W3CDTF">2019-08-19T08:08:16Z</dcterms:created>
  <dcterms:modified xsi:type="dcterms:W3CDTF">2019-08-22T08:24:50Z</dcterms:modified>
</cp:coreProperties>
</file>