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2CCB477-25E6-4B1A-88FF-0A782FE0D567}" xr6:coauthVersionLast="43" xr6:coauthVersionMax="43" xr10:uidLastSave="{00000000-0000-0000-0000-000000000000}"/>
  <bookViews>
    <workbookView xWindow="-120" yWindow="-120" windowWidth="24240" windowHeight="13740" xr2:uid="{D4FDC3FE-06B0-4583-B839-8DFCB9EC271B}"/>
  </bookViews>
  <sheets>
    <sheet name="Tableau croisé" sheetId="3" r:id="rId1"/>
    <sheet name="Source Tab Croi" sheetId="1" r:id="rId2"/>
  </sheets>
  <definedNames>
    <definedName name="_xlnm._FilterDatabase" localSheetId="1" hidden="1">'Source Tab Croi'!$A$2:$G$42</definedName>
    <definedName name="ExternalData_1" localSheetId="0" hidden="1">'Tableau croisé'!$B$28:$K$35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6" i="3" l="1"/>
  <c r="D36" i="3"/>
  <c r="E36" i="3"/>
  <c r="F36" i="3"/>
  <c r="G36" i="3"/>
  <c r="H36" i="3"/>
  <c r="I36" i="3"/>
  <c r="J36" i="3"/>
  <c r="K36" i="3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L14" i="3" l="1"/>
  <c r="H12" i="3"/>
  <c r="G12" i="3"/>
  <c r="L12" i="3" s="1"/>
  <c r="F12" i="3"/>
  <c r="L6" i="3"/>
  <c r="F33" i="1"/>
  <c r="F34" i="1"/>
  <c r="F35" i="1"/>
  <c r="F36" i="1"/>
  <c r="F37" i="1"/>
  <c r="F38" i="1"/>
  <c r="F32" i="1"/>
  <c r="F31" i="1"/>
  <c r="F30" i="1"/>
  <c r="F29" i="1"/>
  <c r="F28" i="1"/>
  <c r="F27" i="1"/>
  <c r="F24" i="1"/>
  <c r="F25" i="1"/>
  <c r="F26" i="1"/>
  <c r="F2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666F37-A08E-4378-88FA-88BB825DD11D}" keepAlive="1" name="Query - T_Données" description="Connection to the 'T_Données' query in the workbook." type="5" refreshedVersion="6" background="1" saveData="1">
    <dbPr connection="Provider=Microsoft.Mashup.OleDb.1;Data Source=$Workbook$;Location=T_Données;Extended Properties=&quot;&quot;" command="SELECT * FROM [T_Données]"/>
  </connection>
  <connection id="2" xr16:uid="{8238F426-E6C8-4812-B756-DDD4FFFFE9BE}" keepAlive="1" name="Query - T_Total" description="Connection to the 'T_Total' query in the workbook." type="5" refreshedVersion="0" background="1">
    <dbPr connection="Provider=Microsoft.Mashup.OleDb.1;Data Source=$Workbook$;Location=T_Total;Extended Properties=&quot;&quot;" command="SELECT * FROM [T_Total]"/>
  </connection>
</connections>
</file>

<file path=xl/sharedStrings.xml><?xml version="1.0" encoding="utf-8"?>
<sst xmlns="http://schemas.openxmlformats.org/spreadsheetml/2006/main" count="166" uniqueCount="37">
  <si>
    <t>Fichier</t>
  </si>
  <si>
    <t>A</t>
  </si>
  <si>
    <t>B</t>
  </si>
  <si>
    <t>Client</t>
  </si>
  <si>
    <t>Nom client</t>
  </si>
  <si>
    <t>Facture</t>
  </si>
  <si>
    <t>Montant</t>
  </si>
  <si>
    <t>Pierre</t>
  </si>
  <si>
    <t>Jeanne</t>
  </si>
  <si>
    <t>Marie</t>
  </si>
  <si>
    <t>Benoit</t>
  </si>
  <si>
    <t>Marc</t>
  </si>
  <si>
    <t>Retard en jour</t>
  </si>
  <si>
    <t>Catégorie retard</t>
  </si>
  <si>
    <t>Extraction</t>
  </si>
  <si>
    <t>Formule</t>
  </si>
  <si>
    <t>Julie</t>
  </si>
  <si>
    <t>Pauline</t>
  </si>
  <si>
    <t>+1an</t>
  </si>
  <si>
    <t>0j-30j</t>
  </si>
  <si>
    <t>180j-365j</t>
  </si>
  <si>
    <t>30j-60j</t>
  </si>
  <si>
    <t>60j-90j</t>
  </si>
  <si>
    <t>90j-180j</t>
  </si>
  <si>
    <t>échu today</t>
  </si>
  <si>
    <t>non-échu</t>
  </si>
  <si>
    <t>Total général</t>
  </si>
  <si>
    <t>Le résultat souhaité correspondrait à cela mais en tableau croisé dynamique</t>
  </si>
  <si>
    <t>Non échu</t>
  </si>
  <si>
    <t>0 ou rien</t>
  </si>
  <si>
    <t xml:space="preserve">Le but étant d'obtenir la variation de la période A à B (B-A) par période en fonction du client </t>
  </si>
  <si>
    <t>Si possible être en mesure développer pour avoir le même résultat mais par facture.</t>
  </si>
  <si>
    <t>Extraction des données du fichier A pui extraction des données du fichier B, mise à la suite</t>
  </si>
  <si>
    <t>Ajout manuel</t>
  </si>
  <si>
    <t>+1 an</t>
  </si>
  <si>
    <t>Total</t>
  </si>
  <si>
    <t>Réalisé avec Recupérer et transformer (Power Query)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</si>
</sst>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3" borderId="0" xfId="0" applyFill="1"/>
    <xf numFmtId="0" fontId="0" fillId="4" borderId="1" xfId="0" applyFill="1" applyBorder="1" applyAlignment="1">
      <alignment vertical="top"/>
    </xf>
    <xf numFmtId="0" fontId="0" fillId="4" borderId="2" xfId="0" applyFill="1" applyBorder="1" applyAlignment="1">
      <alignment vertical="top"/>
    </xf>
    <xf numFmtId="0" fontId="0" fillId="4" borderId="9" xfId="0" applyFill="1" applyBorder="1" applyAlignment="1">
      <alignment vertical="top"/>
    </xf>
    <xf numFmtId="0" fontId="0" fillId="6" borderId="0" xfId="0" applyFill="1"/>
    <xf numFmtId="0" fontId="2" fillId="5" borderId="3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center" vertical="top"/>
    </xf>
    <xf numFmtId="0" fontId="2" fillId="5" borderId="5" xfId="0" applyFont="1" applyFill="1" applyBorder="1" applyAlignment="1">
      <alignment horizontal="center" vertical="top"/>
    </xf>
    <xf numFmtId="0" fontId="2" fillId="5" borderId="6" xfId="0" applyFont="1" applyFill="1" applyBorder="1" applyAlignment="1">
      <alignment horizontal="center" vertical="top"/>
    </xf>
    <xf numFmtId="0" fontId="2" fillId="5" borderId="7" xfId="0" applyFont="1" applyFill="1" applyBorder="1" applyAlignment="1">
      <alignment horizontal="center" vertical="top"/>
    </xf>
    <xf numFmtId="0" fontId="2" fillId="5" borderId="8" xfId="0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quotePrefix="1"/>
    <xf numFmtId="164" fontId="0" fillId="0" borderId="0" xfId="0" applyNumberFormat="1"/>
    <xf numFmtId="0" fontId="3" fillId="0" borderId="0" xfId="0" applyFont="1"/>
  </cellXfs>
  <cellStyles count="2">
    <cellStyle name="Currency" xfId="1" builtinId="4"/>
    <cellStyle name="Normal" xfId="0" builtinId="0"/>
  </cellStyles>
  <dxfs count="20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AA782A5-B695-4759-808A-345CF94B01DD}" autoFormatId="16" applyNumberFormats="0" applyBorderFormats="0" applyFontFormats="0" applyPatternFormats="0" applyAlignmentFormats="0" applyWidthHeightFormats="0">
  <queryTableRefresh nextId="11">
    <queryTableFields count="10">
      <queryTableField id="1" name="Nom client" tableColumnId="1"/>
      <queryTableField id="2" name="non-échu" tableColumnId="2"/>
      <queryTableField id="3" name="échu today" tableColumnId="3"/>
      <queryTableField id="4" name="0j-30j" tableColumnId="4"/>
      <queryTableField id="5" name="30j-60j" tableColumnId="5"/>
      <queryTableField id="6" name="60j-90j" tableColumnId="6"/>
      <queryTableField id="7" name="90j-180j" tableColumnId="7"/>
      <queryTableField id="8" name="180j-365j" tableColumnId="8"/>
      <queryTableField id="9" name="+1 an" tableColumnId="9"/>
      <queryTableField id="10" name="Total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FBF521-9C9C-4E81-A44D-079E71DDD6C6}" name="T_Données_2" displayName="T_Données_2" ref="B28:K36" tableType="queryTable" totalsRowCount="1">
  <autoFilter ref="B28:K35" xr:uid="{04E6C195-85BD-4B66-BD38-B227A005D03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E82D9791-4D20-49DD-89FA-8D8AB8C413C4}" uniqueName="1" name="Nom client" totalsRowLabel="Total" queryTableFieldId="1"/>
    <tableColumn id="2" xr3:uid="{DDC203F7-E6C8-44CF-A06F-8DCBE2258276}" uniqueName="2" name="non-échu" totalsRowFunction="sum" queryTableFieldId="2" dataDxfId="17" totalsRowDxfId="8"/>
    <tableColumn id="3" xr3:uid="{4BD3510B-2CA0-4108-BC3C-DE39D5077D90}" uniqueName="3" name="échu today" totalsRowFunction="sum" queryTableFieldId="3" dataDxfId="16" totalsRowDxfId="7"/>
    <tableColumn id="4" xr3:uid="{DB92C114-3FBE-4A7D-A53E-B22ABA1671B3}" uniqueName="4" name="0j-30j" totalsRowFunction="sum" queryTableFieldId="4" dataDxfId="15" totalsRowDxfId="6"/>
    <tableColumn id="5" xr3:uid="{C330DA16-4E1F-4D1F-AF17-680A0378F53B}" uniqueName="5" name="30j-60j" totalsRowFunction="sum" queryTableFieldId="5" dataDxfId="14" totalsRowDxfId="5"/>
    <tableColumn id="6" xr3:uid="{2BE08AB9-2CD4-4FD2-8133-8D34DCAF5D57}" uniqueName="6" name="60j-90j" totalsRowFunction="sum" queryTableFieldId="6" dataDxfId="13" totalsRowDxfId="4"/>
    <tableColumn id="7" xr3:uid="{76DC3099-94A3-4424-AE07-44AC838106BF}" uniqueName="7" name="90j-180j" totalsRowFunction="sum" queryTableFieldId="7" dataDxfId="12" totalsRowDxfId="3"/>
    <tableColumn id="8" xr3:uid="{E43D04D4-6316-41DD-9321-0AE18E8517F8}" uniqueName="8" name="180j-365j" totalsRowFunction="sum" queryTableFieldId="8" dataDxfId="11" totalsRowDxfId="2"/>
    <tableColumn id="9" xr3:uid="{1397B6A4-FE09-4EB9-ABF5-664D14228645}" uniqueName="9" name="+1 an" totalsRowFunction="sum" queryTableFieldId="9" dataDxfId="10" totalsRowDxfId="1"/>
    <tableColumn id="10" xr3:uid="{A1A91885-B5FE-40FD-A52F-7F1009FD1300}" uniqueName="10" name="Total" totalsRowFunction="sum" queryTableFieldId="10" dataDxfId="9" totalsRowDxfId="0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32B036-1669-4ECB-AE17-D30F113F2F76}" name="T_Données" displayName="T_Données" ref="A2:G42" totalsRowShown="0">
  <autoFilter ref="A2:G42" xr:uid="{1D64E541-9676-4800-AD26-860EC7C41B6B}"/>
  <tableColumns count="7">
    <tableColumn id="1" xr3:uid="{A2CB0B7F-8AE3-4483-9D66-B1491678BC9F}" name="Fichier"/>
    <tableColumn id="2" xr3:uid="{DE50C55A-5D9E-42F1-9F5D-285483D142F5}" name="Client"/>
    <tableColumn id="3" xr3:uid="{D8BC3D99-31E3-4FBC-B514-8A07EB3086A5}" name="Nom client"/>
    <tableColumn id="4" xr3:uid="{8628C7DD-ADEA-414B-AF1A-596465AD209A}" name="Facture"/>
    <tableColumn id="5" xr3:uid="{EAA85048-5CBF-4303-9374-7B1195D7BA74}" name="Montant" dataDxfId="19" dataCellStyle="Currency"/>
    <tableColumn id="6" xr3:uid="{39279C23-F7B8-4D0E-8E38-BD44345DE8EF}" name="Retard en jour"/>
    <tableColumn id="7" xr3:uid="{983AA80F-3CB9-487F-848C-D5A6B00BC1FB}" name="Catégorie retard" dataDxfId="18">
      <calculatedColumnFormula>IF(F3&lt;0,"non-échu",IF(F3&gt;=730,"+2 ans",IF(F3&gt;=365,"+1 an",IF(F3&gt;=180,"180j-365j",IF(F3&gt;=90,"90j-180j",IF(F3&gt;=60,"60j-90j",IF(F3&gt;=30,"30j-60j",IF(F3&gt;0,"0j-30j","échu today"))))))))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29753-3A19-4739-B851-771003DC39FE}">
  <dimension ref="B2:N36"/>
  <sheetViews>
    <sheetView showGridLines="0" tabSelected="1" topLeftCell="A19" workbookViewId="0">
      <selection activeCell="B20" sqref="B20:N24"/>
    </sheetView>
  </sheetViews>
  <sheetFormatPr defaultColWidth="11.42578125" defaultRowHeight="15" x14ac:dyDescent="0.25"/>
  <cols>
    <col min="2" max="2" width="13" bestFit="1" customWidth="1"/>
    <col min="3" max="3" width="11.7109375" bestFit="1" customWidth="1"/>
    <col min="4" max="4" width="13" bestFit="1" customWidth="1"/>
    <col min="5" max="5" width="8.140625" bestFit="1" customWidth="1"/>
    <col min="6" max="7" width="9.140625" bestFit="1" customWidth="1"/>
    <col min="8" max="8" width="10.140625" bestFit="1" customWidth="1"/>
    <col min="9" max="9" width="11.140625" bestFit="1" customWidth="1"/>
    <col min="10" max="10" width="7.85546875" bestFit="1" customWidth="1"/>
    <col min="11" max="11" width="7.7109375" bestFit="1" customWidth="1"/>
  </cols>
  <sheetData>
    <row r="2" spans="2:14" ht="15.75" thickBot="1" x14ac:dyDescent="0.3"/>
    <row r="3" spans="2:14" x14ac:dyDescent="0.25">
      <c r="B3" s="7" t="s">
        <v>27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</row>
    <row r="4" spans="2:14" ht="15.75" thickBot="1" x14ac:dyDescent="0.3">
      <c r="B4" s="10" t="s">
        <v>30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spans="2:14" x14ac:dyDescent="0.25">
      <c r="B5" s="4"/>
      <c r="C5" s="4" t="s">
        <v>28</v>
      </c>
      <c r="D5" s="4" t="s">
        <v>24</v>
      </c>
      <c r="E5" s="4" t="s">
        <v>19</v>
      </c>
      <c r="F5" s="4" t="s">
        <v>21</v>
      </c>
      <c r="G5" s="4" t="s">
        <v>22</v>
      </c>
      <c r="H5" s="4" t="s">
        <v>23</v>
      </c>
      <c r="I5" s="4" t="s">
        <v>20</v>
      </c>
      <c r="J5" s="4" t="s">
        <v>18</v>
      </c>
      <c r="K5" s="4"/>
      <c r="L5" s="4" t="s">
        <v>26</v>
      </c>
      <c r="M5" s="4"/>
      <c r="N5" s="4"/>
    </row>
    <row r="6" spans="2:14" x14ac:dyDescent="0.25">
      <c r="B6" s="3" t="s">
        <v>10</v>
      </c>
      <c r="C6" s="3" t="s">
        <v>29</v>
      </c>
      <c r="D6" s="3" t="s">
        <v>29</v>
      </c>
      <c r="E6" s="3" t="s">
        <v>29</v>
      </c>
      <c r="F6" s="3" t="s">
        <v>29</v>
      </c>
      <c r="G6" s="3">
        <v>-179</v>
      </c>
      <c r="H6" s="3">
        <v>-588</v>
      </c>
      <c r="I6" s="3" t="s">
        <v>29</v>
      </c>
      <c r="J6" s="3" t="s">
        <v>29</v>
      </c>
      <c r="K6" s="3"/>
      <c r="L6" s="3">
        <f>G6+H6</f>
        <v>-767</v>
      </c>
      <c r="M6" s="3"/>
      <c r="N6" s="3"/>
    </row>
    <row r="7" spans="2:14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2:14" x14ac:dyDescent="0.25">
      <c r="B8" s="3" t="s">
        <v>8</v>
      </c>
      <c r="C8" s="3" t="s">
        <v>29</v>
      </c>
      <c r="D8" s="3" t="s">
        <v>29</v>
      </c>
      <c r="E8" s="3">
        <v>-24</v>
      </c>
      <c r="F8" s="3">
        <v>24</v>
      </c>
      <c r="G8" s="3" t="s">
        <v>29</v>
      </c>
      <c r="H8" s="3" t="s">
        <v>29</v>
      </c>
      <c r="I8" s="3" t="s">
        <v>29</v>
      </c>
      <c r="J8" s="3">
        <v>-900</v>
      </c>
      <c r="K8" s="3"/>
      <c r="L8" s="3">
        <v>-900</v>
      </c>
      <c r="M8" s="3"/>
      <c r="N8" s="3"/>
    </row>
    <row r="9" spans="2:14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2:14" x14ac:dyDescent="0.25">
      <c r="B10" s="3" t="s">
        <v>16</v>
      </c>
      <c r="C10" s="3">
        <v>100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/>
      <c r="L10" s="3">
        <v>100</v>
      </c>
      <c r="M10" s="3"/>
      <c r="N10" s="3"/>
    </row>
    <row r="11" spans="2:14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x14ac:dyDescent="0.25">
      <c r="B12" s="3" t="s">
        <v>11</v>
      </c>
      <c r="C12" s="3">
        <v>300</v>
      </c>
      <c r="D12" s="3">
        <v>-502</v>
      </c>
      <c r="E12" s="3">
        <v>-727</v>
      </c>
      <c r="F12" s="3">
        <f>1229-680</f>
        <v>549</v>
      </c>
      <c r="G12" s="3">
        <f>680-741</f>
        <v>-61</v>
      </c>
      <c r="H12" s="3">
        <f>942-764</f>
        <v>178</v>
      </c>
      <c r="I12" s="3" t="s">
        <v>29</v>
      </c>
      <c r="J12" s="3" t="s">
        <v>29</v>
      </c>
      <c r="K12" s="3"/>
      <c r="L12" s="3">
        <f>SUM(C12:H12)</f>
        <v>-263</v>
      </c>
      <c r="M12" s="3"/>
      <c r="N12" s="3"/>
    </row>
    <row r="13" spans="2:14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2:14" x14ac:dyDescent="0.25">
      <c r="B14" s="3" t="s">
        <v>9</v>
      </c>
      <c r="C14" s="3" t="s">
        <v>29</v>
      </c>
      <c r="D14" s="3" t="s">
        <v>29</v>
      </c>
      <c r="E14" s="3" t="s">
        <v>29</v>
      </c>
      <c r="F14" s="3">
        <v>-17</v>
      </c>
      <c r="G14" s="3">
        <v>17</v>
      </c>
      <c r="H14" s="3" t="s">
        <v>29</v>
      </c>
      <c r="I14" s="3" t="s">
        <v>29</v>
      </c>
      <c r="J14" s="3" t="s">
        <v>29</v>
      </c>
      <c r="K14" s="3"/>
      <c r="L14" s="3">
        <f>0</f>
        <v>0</v>
      </c>
      <c r="M14" s="3"/>
      <c r="N14" s="3"/>
    </row>
    <row r="15" spans="2:14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2:14" x14ac:dyDescent="0.25">
      <c r="B16" s="3" t="s">
        <v>17</v>
      </c>
      <c r="C16" s="3">
        <v>150</v>
      </c>
      <c r="D16" s="3" t="s">
        <v>29</v>
      </c>
      <c r="E16" s="3" t="s">
        <v>29</v>
      </c>
      <c r="F16" s="3" t="s">
        <v>29</v>
      </c>
      <c r="G16" s="3" t="s">
        <v>29</v>
      </c>
      <c r="H16" s="3" t="s">
        <v>29</v>
      </c>
      <c r="I16" s="3" t="s">
        <v>29</v>
      </c>
      <c r="J16" s="3" t="s">
        <v>29</v>
      </c>
      <c r="K16" s="3"/>
      <c r="L16" s="3">
        <v>150</v>
      </c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x14ac:dyDescent="0.25">
      <c r="B18" s="3" t="s">
        <v>7</v>
      </c>
      <c r="C18" s="3">
        <v>-50</v>
      </c>
      <c r="D18" s="3" t="s">
        <v>29</v>
      </c>
      <c r="E18" s="3">
        <v>50</v>
      </c>
      <c r="F18" s="3">
        <v>-15</v>
      </c>
      <c r="G18" s="3">
        <v>15</v>
      </c>
      <c r="H18" s="3" t="s">
        <v>29</v>
      </c>
      <c r="I18" s="3" t="s">
        <v>29</v>
      </c>
      <c r="J18" s="3" t="s">
        <v>29</v>
      </c>
      <c r="K18" s="3"/>
      <c r="L18" s="3">
        <v>50</v>
      </c>
      <c r="M18" s="3"/>
      <c r="N18" s="3"/>
    </row>
    <row r="19" spans="2:14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2:14" x14ac:dyDescent="0.25">
      <c r="B20" s="13" t="s">
        <v>31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2:14" x14ac:dyDescent="0.25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2:14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2:14" x14ac:dyDescent="0.2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2:14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8" spans="2:14" x14ac:dyDescent="0.25">
      <c r="B28" t="s">
        <v>4</v>
      </c>
      <c r="C28" t="s">
        <v>25</v>
      </c>
      <c r="D28" t="s">
        <v>24</v>
      </c>
      <c r="E28" t="s">
        <v>19</v>
      </c>
      <c r="F28" t="s">
        <v>21</v>
      </c>
      <c r="G28" t="s">
        <v>22</v>
      </c>
      <c r="H28" t="s">
        <v>23</v>
      </c>
      <c r="I28" t="s">
        <v>20</v>
      </c>
      <c r="J28" t="s">
        <v>34</v>
      </c>
      <c r="K28" t="s">
        <v>35</v>
      </c>
      <c r="M28" s="18" t="s">
        <v>36</v>
      </c>
    </row>
    <row r="29" spans="2:14" x14ac:dyDescent="0.25">
      <c r="B29" t="s">
        <v>10</v>
      </c>
      <c r="C29" s="17"/>
      <c r="D29" s="17"/>
      <c r="E29" s="17"/>
      <c r="F29" s="17"/>
      <c r="G29" s="17">
        <v>-179</v>
      </c>
      <c r="H29" s="17">
        <v>-558</v>
      </c>
      <c r="I29" s="17"/>
      <c r="J29" s="17"/>
      <c r="K29" s="17">
        <v>-737</v>
      </c>
    </row>
    <row r="30" spans="2:14" x14ac:dyDescent="0.25">
      <c r="B30" t="s">
        <v>8</v>
      </c>
      <c r="C30" s="17"/>
      <c r="D30" s="17"/>
      <c r="E30" s="17">
        <v>-24</v>
      </c>
      <c r="F30" s="17">
        <v>24</v>
      </c>
      <c r="G30" s="17"/>
      <c r="H30" s="17"/>
      <c r="I30" s="17">
        <v>0</v>
      </c>
      <c r="J30" s="17">
        <v>-900</v>
      </c>
      <c r="K30" s="17">
        <v>-900</v>
      </c>
    </row>
    <row r="31" spans="2:14" x14ac:dyDescent="0.25">
      <c r="B31" t="s">
        <v>16</v>
      </c>
      <c r="C31" s="17">
        <v>100</v>
      </c>
      <c r="D31" s="17"/>
      <c r="E31" s="17"/>
      <c r="F31" s="17"/>
      <c r="G31" s="17"/>
      <c r="H31" s="17"/>
      <c r="I31" s="17"/>
      <c r="J31" s="17"/>
      <c r="K31" s="17">
        <v>100</v>
      </c>
    </row>
    <row r="32" spans="2:14" x14ac:dyDescent="0.25">
      <c r="B32" t="s">
        <v>11</v>
      </c>
      <c r="C32" s="17">
        <v>300</v>
      </c>
      <c r="D32" s="17">
        <v>-502</v>
      </c>
      <c r="E32" s="17">
        <v>-727</v>
      </c>
      <c r="F32" s="17">
        <v>549</v>
      </c>
      <c r="G32" s="17">
        <v>-61</v>
      </c>
      <c r="H32" s="17">
        <v>178</v>
      </c>
      <c r="I32" s="17"/>
      <c r="J32" s="17">
        <v>0</v>
      </c>
      <c r="K32" s="17">
        <v>-263</v>
      </c>
    </row>
    <row r="33" spans="2:11" x14ac:dyDescent="0.25">
      <c r="B33" t="s">
        <v>9</v>
      </c>
      <c r="C33" s="17"/>
      <c r="D33" s="17"/>
      <c r="E33" s="17"/>
      <c r="F33" s="17">
        <v>-17</v>
      </c>
      <c r="G33" s="17">
        <v>17</v>
      </c>
      <c r="H33" s="17"/>
      <c r="I33" s="17"/>
      <c r="J33" s="17"/>
      <c r="K33" s="17">
        <v>0</v>
      </c>
    </row>
    <row r="34" spans="2:11" x14ac:dyDescent="0.25">
      <c r="B34" t="s">
        <v>17</v>
      </c>
      <c r="C34" s="17">
        <v>150</v>
      </c>
      <c r="D34" s="17"/>
      <c r="E34" s="17"/>
      <c r="F34" s="17"/>
      <c r="G34" s="17"/>
      <c r="H34" s="17"/>
      <c r="I34" s="17"/>
      <c r="J34" s="17"/>
      <c r="K34" s="17">
        <v>150</v>
      </c>
    </row>
    <row r="35" spans="2:11" x14ac:dyDescent="0.25">
      <c r="B35" t="s">
        <v>7</v>
      </c>
      <c r="C35" s="17">
        <v>-50</v>
      </c>
      <c r="D35" s="17"/>
      <c r="E35" s="17">
        <v>50</v>
      </c>
      <c r="F35" s="17">
        <v>-15</v>
      </c>
      <c r="G35" s="17">
        <v>15</v>
      </c>
      <c r="H35" s="17"/>
      <c r="I35" s="17"/>
      <c r="J35" s="17">
        <v>0</v>
      </c>
      <c r="K35" s="17">
        <v>0</v>
      </c>
    </row>
    <row r="36" spans="2:11" x14ac:dyDescent="0.25">
      <c r="B36" t="s">
        <v>35</v>
      </c>
      <c r="C36" s="17">
        <f>SUBTOTAL(109,T_Données_2[non-échu])</f>
        <v>500</v>
      </c>
      <c r="D36" s="17">
        <f>SUBTOTAL(109,T_Données_2[échu today])</f>
        <v>-502</v>
      </c>
      <c r="E36" s="17">
        <f>SUBTOTAL(109,T_Données_2[0j-30j])</f>
        <v>-701</v>
      </c>
      <c r="F36" s="17">
        <f>SUBTOTAL(109,T_Données_2[30j-60j])</f>
        <v>541</v>
      </c>
      <c r="G36" s="17">
        <f>SUBTOTAL(109,T_Données_2[60j-90j])</f>
        <v>-208</v>
      </c>
      <c r="H36" s="17">
        <f>SUBTOTAL(109,T_Données_2[90j-180j])</f>
        <v>-380</v>
      </c>
      <c r="I36" s="17">
        <f>SUBTOTAL(109,T_Données_2[180j-365j])</f>
        <v>0</v>
      </c>
      <c r="J36" s="17">
        <f>SUBTOTAL(109,T_Données_2[+1 an])</f>
        <v>-900</v>
      </c>
      <c r="K36" s="17">
        <f>SUBTOTAL(109,T_Données_2[Total])</f>
        <v>-1650</v>
      </c>
    </row>
  </sheetData>
  <mergeCells count="3">
    <mergeCell ref="B3:N3"/>
    <mergeCell ref="B4:N4"/>
    <mergeCell ref="B20:N2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74406-AA6B-46EE-A247-C329EA65A83E}">
  <dimension ref="A1:P42"/>
  <sheetViews>
    <sheetView workbookViewId="0">
      <selection activeCell="E40" sqref="E40:E41"/>
    </sheetView>
  </sheetViews>
  <sheetFormatPr defaultColWidth="11.42578125" defaultRowHeight="15" x14ac:dyDescent="0.25"/>
  <cols>
    <col min="1" max="1" width="13" bestFit="1" customWidth="1"/>
    <col min="3" max="3" width="12.85546875" customWidth="1"/>
    <col min="6" max="6" width="16" bestFit="1" customWidth="1"/>
    <col min="7" max="7" width="17.5703125" customWidth="1"/>
  </cols>
  <sheetData>
    <row r="1" spans="1:16" x14ac:dyDescent="0.25">
      <c r="A1" s="6" t="s">
        <v>33</v>
      </c>
      <c r="B1" s="15" t="s">
        <v>14</v>
      </c>
      <c r="C1" s="15"/>
      <c r="D1" s="15"/>
      <c r="E1" s="15"/>
      <c r="F1" s="15"/>
      <c r="G1" s="2" t="s">
        <v>15</v>
      </c>
    </row>
    <row r="2" spans="1:16" x14ac:dyDescent="0.25">
      <c r="A2" t="s">
        <v>0</v>
      </c>
      <c r="B2" t="s">
        <v>3</v>
      </c>
      <c r="C2" t="s">
        <v>4</v>
      </c>
      <c r="D2" t="s">
        <v>5</v>
      </c>
      <c r="E2" t="s">
        <v>6</v>
      </c>
      <c r="F2" t="s">
        <v>12</v>
      </c>
      <c r="G2" t="s">
        <v>13</v>
      </c>
      <c r="I2" s="14" t="s">
        <v>32</v>
      </c>
      <c r="J2" s="14"/>
      <c r="K2" s="14"/>
      <c r="L2" s="14"/>
      <c r="M2" s="14"/>
      <c r="N2" s="14"/>
      <c r="O2" s="14"/>
      <c r="P2" s="14"/>
    </row>
    <row r="3" spans="1:16" x14ac:dyDescent="0.25">
      <c r="A3" t="s">
        <v>1</v>
      </c>
      <c r="B3">
        <v>100</v>
      </c>
      <c r="C3" t="s">
        <v>7</v>
      </c>
      <c r="D3">
        <v>201901</v>
      </c>
      <c r="E3" s="1">
        <v>50</v>
      </c>
      <c r="F3">
        <v>-3</v>
      </c>
      <c r="G3" t="str">
        <f t="shared" ref="G3:G42" si="0">IF(F3&lt;0,"non-échu",IF(F3&gt;=730,"+2 ans",IF(F3&gt;=365,"+1 an",IF(F3&gt;=180,"180j-365j",IF(F3&gt;=90,"90j-180j",IF(F3&gt;=60,"60j-90j",IF(F3&gt;=30,"30j-60j",IF(F3&gt;0,"0j-30j","échu today"))))))))</f>
        <v>non-échu</v>
      </c>
      <c r="I3" s="14"/>
      <c r="J3" s="14"/>
      <c r="K3" s="14"/>
      <c r="L3" s="14"/>
      <c r="M3" s="14"/>
      <c r="N3" s="14"/>
      <c r="O3" s="14"/>
      <c r="P3" s="14"/>
    </row>
    <row r="4" spans="1:16" x14ac:dyDescent="0.25">
      <c r="A4" t="s">
        <v>1</v>
      </c>
      <c r="B4">
        <v>100</v>
      </c>
      <c r="C4" t="s">
        <v>7</v>
      </c>
      <c r="D4">
        <v>201902</v>
      </c>
      <c r="E4" s="1">
        <v>15</v>
      </c>
      <c r="F4">
        <v>40</v>
      </c>
      <c r="G4" t="str">
        <f t="shared" si="0"/>
        <v>30j-60j</v>
      </c>
      <c r="I4" s="14"/>
      <c r="J4" s="14"/>
      <c r="K4" s="14"/>
      <c r="L4" s="14"/>
      <c r="M4" s="14"/>
      <c r="N4" s="14"/>
      <c r="O4" s="14"/>
      <c r="P4" s="14"/>
    </row>
    <row r="5" spans="1:16" x14ac:dyDescent="0.25">
      <c r="A5" t="s">
        <v>1</v>
      </c>
      <c r="B5">
        <v>100</v>
      </c>
      <c r="C5" t="s">
        <v>7</v>
      </c>
      <c r="D5">
        <v>201903</v>
      </c>
      <c r="E5" s="1">
        <v>400</v>
      </c>
      <c r="F5">
        <v>530</v>
      </c>
      <c r="G5" t="str">
        <f t="shared" si="0"/>
        <v>+1 an</v>
      </c>
      <c r="I5" s="14"/>
      <c r="J5" s="14"/>
      <c r="K5" s="14"/>
      <c r="L5" s="14"/>
      <c r="M5" s="14"/>
      <c r="N5" s="14"/>
      <c r="O5" s="14"/>
      <c r="P5" s="14"/>
    </row>
    <row r="6" spans="1:16" x14ac:dyDescent="0.25">
      <c r="A6" t="s">
        <v>1</v>
      </c>
      <c r="B6">
        <v>100</v>
      </c>
      <c r="C6" t="s">
        <v>7</v>
      </c>
      <c r="D6">
        <v>201904</v>
      </c>
      <c r="E6" s="1">
        <v>600</v>
      </c>
      <c r="F6">
        <v>411</v>
      </c>
      <c r="G6" t="str">
        <f t="shared" si="0"/>
        <v>+1 an</v>
      </c>
      <c r="I6" s="14"/>
      <c r="J6" s="14"/>
      <c r="K6" s="14"/>
      <c r="L6" s="14"/>
      <c r="M6" s="14"/>
      <c r="N6" s="14"/>
      <c r="O6" s="14"/>
      <c r="P6" s="14"/>
    </row>
    <row r="7" spans="1:16" x14ac:dyDescent="0.25">
      <c r="A7" t="s">
        <v>1</v>
      </c>
      <c r="B7">
        <v>200</v>
      </c>
      <c r="C7" t="s">
        <v>8</v>
      </c>
      <c r="D7">
        <v>201905</v>
      </c>
      <c r="E7" s="1">
        <v>900</v>
      </c>
      <c r="F7">
        <v>560</v>
      </c>
      <c r="G7" t="str">
        <f t="shared" si="0"/>
        <v>+1 an</v>
      </c>
      <c r="I7" s="14"/>
      <c r="J7" s="14"/>
      <c r="K7" s="14"/>
      <c r="L7" s="14"/>
      <c r="M7" s="14"/>
      <c r="N7" s="14"/>
      <c r="O7" s="14"/>
      <c r="P7" s="14"/>
    </row>
    <row r="8" spans="1:16" x14ac:dyDescent="0.25">
      <c r="A8" t="s">
        <v>1</v>
      </c>
      <c r="B8">
        <v>200</v>
      </c>
      <c r="C8" t="s">
        <v>8</v>
      </c>
      <c r="D8">
        <v>201906</v>
      </c>
      <c r="E8" s="1">
        <v>58</v>
      </c>
      <c r="F8">
        <v>300</v>
      </c>
      <c r="G8" t="str">
        <f t="shared" si="0"/>
        <v>180j-365j</v>
      </c>
      <c r="I8" s="14"/>
      <c r="J8" s="14"/>
      <c r="K8" s="14"/>
      <c r="L8" s="14"/>
      <c r="M8" s="14"/>
      <c r="N8" s="14"/>
      <c r="O8" s="14"/>
      <c r="P8" s="14"/>
    </row>
    <row r="9" spans="1:16" x14ac:dyDescent="0.25">
      <c r="A9" t="s">
        <v>1</v>
      </c>
      <c r="B9">
        <v>200</v>
      </c>
      <c r="C9" t="s">
        <v>8</v>
      </c>
      <c r="D9">
        <v>201907</v>
      </c>
      <c r="E9" s="1">
        <v>24</v>
      </c>
      <c r="F9">
        <v>18</v>
      </c>
      <c r="G9" t="str">
        <f t="shared" si="0"/>
        <v>0j-30j</v>
      </c>
    </row>
    <row r="10" spans="1:16" x14ac:dyDescent="0.25">
      <c r="A10" t="s">
        <v>1</v>
      </c>
      <c r="B10">
        <v>300</v>
      </c>
      <c r="C10" t="s">
        <v>9</v>
      </c>
      <c r="D10">
        <v>201908</v>
      </c>
      <c r="E10" s="1">
        <v>17</v>
      </c>
      <c r="F10">
        <v>32</v>
      </c>
      <c r="G10" t="str">
        <f t="shared" si="0"/>
        <v>30j-60j</v>
      </c>
    </row>
    <row r="11" spans="1:16" x14ac:dyDescent="0.25">
      <c r="A11" t="s">
        <v>1</v>
      </c>
      <c r="B11">
        <v>400</v>
      </c>
      <c r="C11" t="s">
        <v>10</v>
      </c>
      <c r="D11">
        <v>201909</v>
      </c>
      <c r="E11" s="1">
        <v>179</v>
      </c>
      <c r="F11">
        <v>63</v>
      </c>
      <c r="G11" t="str">
        <f t="shared" si="0"/>
        <v>60j-90j</v>
      </c>
    </row>
    <row r="12" spans="1:16" x14ac:dyDescent="0.25">
      <c r="A12" t="s">
        <v>1</v>
      </c>
      <c r="B12">
        <v>400</v>
      </c>
      <c r="C12" t="s">
        <v>10</v>
      </c>
      <c r="D12">
        <v>201910</v>
      </c>
      <c r="E12" s="1">
        <v>600</v>
      </c>
      <c r="F12">
        <v>97</v>
      </c>
      <c r="G12" t="str">
        <f t="shared" si="0"/>
        <v>90j-180j</v>
      </c>
    </row>
    <row r="13" spans="1:16" x14ac:dyDescent="0.25">
      <c r="A13" t="s">
        <v>1</v>
      </c>
      <c r="B13">
        <v>400</v>
      </c>
      <c r="C13" t="s">
        <v>10</v>
      </c>
      <c r="D13">
        <v>201911</v>
      </c>
      <c r="E13" s="1">
        <v>222</v>
      </c>
      <c r="F13">
        <v>125</v>
      </c>
      <c r="G13" t="str">
        <f t="shared" si="0"/>
        <v>90j-180j</v>
      </c>
      <c r="K13" s="16"/>
    </row>
    <row r="14" spans="1:16" x14ac:dyDescent="0.25">
      <c r="A14" t="s">
        <v>1</v>
      </c>
      <c r="B14">
        <v>400</v>
      </c>
      <c r="C14" t="s">
        <v>10</v>
      </c>
      <c r="D14">
        <v>201912</v>
      </c>
      <c r="E14" s="1">
        <v>558</v>
      </c>
      <c r="F14">
        <v>135</v>
      </c>
      <c r="G14" t="str">
        <f t="shared" si="0"/>
        <v>90j-180j</v>
      </c>
    </row>
    <row r="15" spans="1:16" x14ac:dyDescent="0.25">
      <c r="A15" t="s">
        <v>1</v>
      </c>
      <c r="B15">
        <v>500</v>
      </c>
      <c r="C15" t="s">
        <v>11</v>
      </c>
      <c r="D15">
        <v>201913</v>
      </c>
      <c r="E15" s="1">
        <v>921</v>
      </c>
      <c r="F15">
        <v>379</v>
      </c>
      <c r="G15" t="str">
        <f t="shared" si="0"/>
        <v>+1 an</v>
      </c>
    </row>
    <row r="16" spans="1:16" x14ac:dyDescent="0.25">
      <c r="A16" t="s">
        <v>1</v>
      </c>
      <c r="B16">
        <v>500</v>
      </c>
      <c r="C16" t="s">
        <v>11</v>
      </c>
      <c r="D16">
        <v>201914</v>
      </c>
      <c r="E16" s="1">
        <v>422</v>
      </c>
      <c r="F16">
        <v>12</v>
      </c>
      <c r="G16" t="str">
        <f t="shared" si="0"/>
        <v>0j-30j</v>
      </c>
    </row>
    <row r="17" spans="1:11" x14ac:dyDescent="0.25">
      <c r="A17" t="s">
        <v>1</v>
      </c>
      <c r="B17">
        <v>500</v>
      </c>
      <c r="C17" t="s">
        <v>11</v>
      </c>
      <c r="D17">
        <v>201915</v>
      </c>
      <c r="E17" s="1">
        <v>305</v>
      </c>
      <c r="F17">
        <v>28</v>
      </c>
      <c r="G17" t="str">
        <f t="shared" si="0"/>
        <v>0j-30j</v>
      </c>
    </row>
    <row r="18" spans="1:11" x14ac:dyDescent="0.25">
      <c r="A18" t="s">
        <v>1</v>
      </c>
      <c r="B18">
        <v>500</v>
      </c>
      <c r="C18" t="s">
        <v>11</v>
      </c>
      <c r="D18">
        <v>201916</v>
      </c>
      <c r="E18" s="1">
        <v>680</v>
      </c>
      <c r="F18">
        <v>41</v>
      </c>
      <c r="G18" t="str">
        <f t="shared" si="0"/>
        <v>30j-60j</v>
      </c>
    </row>
    <row r="19" spans="1:11" x14ac:dyDescent="0.25">
      <c r="A19" t="s">
        <v>1</v>
      </c>
      <c r="B19">
        <v>500</v>
      </c>
      <c r="C19" t="s">
        <v>11</v>
      </c>
      <c r="D19">
        <v>201917</v>
      </c>
      <c r="E19" s="1">
        <v>741</v>
      </c>
      <c r="F19">
        <v>68</v>
      </c>
      <c r="G19" t="str">
        <f t="shared" si="0"/>
        <v>60j-90j</v>
      </c>
      <c r="K19" s="16"/>
    </row>
    <row r="20" spans="1:11" x14ac:dyDescent="0.25">
      <c r="A20" t="s">
        <v>1</v>
      </c>
      <c r="B20">
        <v>500</v>
      </c>
      <c r="C20" t="s">
        <v>11</v>
      </c>
      <c r="D20">
        <v>201918</v>
      </c>
      <c r="E20" s="1">
        <v>201</v>
      </c>
      <c r="F20">
        <v>91</v>
      </c>
      <c r="G20" t="str">
        <f t="shared" si="0"/>
        <v>90j-180j</v>
      </c>
    </row>
    <row r="21" spans="1:11" x14ac:dyDescent="0.25">
      <c r="A21" t="s">
        <v>1</v>
      </c>
      <c r="B21">
        <v>500</v>
      </c>
      <c r="C21" t="s">
        <v>11</v>
      </c>
      <c r="D21">
        <v>201919</v>
      </c>
      <c r="E21" s="1">
        <v>502</v>
      </c>
      <c r="F21">
        <v>0</v>
      </c>
      <c r="G21" t="str">
        <f t="shared" si="0"/>
        <v>échu today</v>
      </c>
    </row>
    <row r="22" spans="1:11" x14ac:dyDescent="0.25">
      <c r="A22" t="s">
        <v>1</v>
      </c>
      <c r="B22">
        <v>500</v>
      </c>
      <c r="C22" t="s">
        <v>11</v>
      </c>
      <c r="D22">
        <v>201920</v>
      </c>
      <c r="E22" s="1">
        <v>563</v>
      </c>
      <c r="F22">
        <v>126</v>
      </c>
      <c r="G22" t="str">
        <f t="shared" si="0"/>
        <v>90j-180j</v>
      </c>
    </row>
    <row r="23" spans="1:11" x14ac:dyDescent="0.25">
      <c r="A23" t="s">
        <v>2</v>
      </c>
      <c r="B23">
        <v>100</v>
      </c>
      <c r="C23" t="s">
        <v>7</v>
      </c>
      <c r="D23">
        <v>201901</v>
      </c>
      <c r="E23" s="1">
        <v>50</v>
      </c>
      <c r="F23">
        <f>F3+30</f>
        <v>27</v>
      </c>
      <c r="G23" t="str">
        <f t="shared" si="0"/>
        <v>0j-30j</v>
      </c>
    </row>
    <row r="24" spans="1:11" x14ac:dyDescent="0.25">
      <c r="A24" t="s">
        <v>2</v>
      </c>
      <c r="B24">
        <v>100</v>
      </c>
      <c r="C24" t="s">
        <v>7</v>
      </c>
      <c r="D24">
        <v>201902</v>
      </c>
      <c r="E24" s="1">
        <v>15</v>
      </c>
      <c r="F24">
        <f t="shared" ref="F24:F26" si="1">F4+30</f>
        <v>70</v>
      </c>
      <c r="G24" t="str">
        <f t="shared" si="0"/>
        <v>60j-90j</v>
      </c>
    </row>
    <row r="25" spans="1:11" x14ac:dyDescent="0.25">
      <c r="A25" t="s">
        <v>2</v>
      </c>
      <c r="B25">
        <v>100</v>
      </c>
      <c r="C25" t="s">
        <v>7</v>
      </c>
      <c r="D25">
        <v>201903</v>
      </c>
      <c r="E25" s="1">
        <v>400</v>
      </c>
      <c r="F25">
        <f t="shared" si="1"/>
        <v>560</v>
      </c>
      <c r="G25" t="str">
        <f t="shared" si="0"/>
        <v>+1 an</v>
      </c>
    </row>
    <row r="26" spans="1:11" x14ac:dyDescent="0.25">
      <c r="A26" t="s">
        <v>2</v>
      </c>
      <c r="B26">
        <v>100</v>
      </c>
      <c r="C26" t="s">
        <v>7</v>
      </c>
      <c r="D26">
        <v>201904</v>
      </c>
      <c r="E26" s="1">
        <v>600</v>
      </c>
      <c r="F26">
        <f t="shared" si="1"/>
        <v>441</v>
      </c>
      <c r="G26" t="str">
        <f t="shared" si="0"/>
        <v>+1 an</v>
      </c>
    </row>
    <row r="27" spans="1:11" x14ac:dyDescent="0.25">
      <c r="A27" t="s">
        <v>2</v>
      </c>
      <c r="B27">
        <v>200</v>
      </c>
      <c r="C27" t="s">
        <v>8</v>
      </c>
      <c r="D27">
        <v>201906</v>
      </c>
      <c r="E27" s="1">
        <v>58</v>
      </c>
      <c r="F27">
        <f>F8+30</f>
        <v>330</v>
      </c>
      <c r="G27" t="str">
        <f t="shared" si="0"/>
        <v>180j-365j</v>
      </c>
    </row>
    <row r="28" spans="1:11" x14ac:dyDescent="0.25">
      <c r="A28" t="s">
        <v>2</v>
      </c>
      <c r="B28">
        <v>200</v>
      </c>
      <c r="C28" t="s">
        <v>8</v>
      </c>
      <c r="D28">
        <v>201907</v>
      </c>
      <c r="E28" s="1">
        <v>24</v>
      </c>
      <c r="F28">
        <f>F9+30</f>
        <v>48</v>
      </c>
      <c r="G28" t="str">
        <f t="shared" si="0"/>
        <v>30j-60j</v>
      </c>
    </row>
    <row r="29" spans="1:11" x14ac:dyDescent="0.25">
      <c r="A29" t="s">
        <v>2</v>
      </c>
      <c r="B29">
        <v>300</v>
      </c>
      <c r="C29" t="s">
        <v>9</v>
      </c>
      <c r="D29">
        <v>201908</v>
      </c>
      <c r="E29" s="1">
        <v>17</v>
      </c>
      <c r="F29">
        <f>F10+30</f>
        <v>62</v>
      </c>
      <c r="G29" t="str">
        <f t="shared" si="0"/>
        <v>60j-90j</v>
      </c>
    </row>
    <row r="30" spans="1:11" x14ac:dyDescent="0.25">
      <c r="A30" t="s">
        <v>2</v>
      </c>
      <c r="B30">
        <v>400</v>
      </c>
      <c r="C30" t="s">
        <v>10</v>
      </c>
      <c r="D30">
        <v>201910</v>
      </c>
      <c r="E30" s="1">
        <v>600</v>
      </c>
      <c r="F30">
        <f>F12+30</f>
        <v>127</v>
      </c>
      <c r="G30" t="str">
        <f t="shared" si="0"/>
        <v>90j-180j</v>
      </c>
    </row>
    <row r="31" spans="1:11" x14ac:dyDescent="0.25">
      <c r="A31" t="s">
        <v>2</v>
      </c>
      <c r="B31">
        <v>400</v>
      </c>
      <c r="C31" t="s">
        <v>10</v>
      </c>
      <c r="D31">
        <v>201911</v>
      </c>
      <c r="E31" s="1">
        <v>222</v>
      </c>
      <c r="F31">
        <f>F13+30</f>
        <v>155</v>
      </c>
      <c r="G31" t="str">
        <f t="shared" si="0"/>
        <v>90j-180j</v>
      </c>
    </row>
    <row r="32" spans="1:11" x14ac:dyDescent="0.25">
      <c r="A32" t="s">
        <v>2</v>
      </c>
      <c r="B32">
        <v>500</v>
      </c>
      <c r="C32" t="s">
        <v>11</v>
      </c>
      <c r="D32">
        <v>201913</v>
      </c>
      <c r="E32" s="1">
        <v>921</v>
      </c>
      <c r="F32">
        <f>F15+30</f>
        <v>409</v>
      </c>
      <c r="G32" t="str">
        <f t="shared" si="0"/>
        <v>+1 an</v>
      </c>
    </row>
    <row r="33" spans="1:7" x14ac:dyDescent="0.25">
      <c r="A33" t="s">
        <v>2</v>
      </c>
      <c r="B33">
        <v>500</v>
      </c>
      <c r="C33" t="s">
        <v>11</v>
      </c>
      <c r="D33">
        <v>201914</v>
      </c>
      <c r="E33" s="1">
        <v>422</v>
      </c>
      <c r="F33">
        <f t="shared" ref="F33:F38" si="2">F16+30</f>
        <v>42</v>
      </c>
      <c r="G33" t="str">
        <f t="shared" si="0"/>
        <v>30j-60j</v>
      </c>
    </row>
    <row r="34" spans="1:7" x14ac:dyDescent="0.25">
      <c r="A34" t="s">
        <v>2</v>
      </c>
      <c r="B34">
        <v>500</v>
      </c>
      <c r="C34" t="s">
        <v>11</v>
      </c>
      <c r="D34">
        <v>201915</v>
      </c>
      <c r="E34" s="1">
        <v>305</v>
      </c>
      <c r="F34">
        <f t="shared" si="2"/>
        <v>58</v>
      </c>
      <c r="G34" t="str">
        <f t="shared" si="0"/>
        <v>30j-60j</v>
      </c>
    </row>
    <row r="35" spans="1:7" x14ac:dyDescent="0.25">
      <c r="A35" t="s">
        <v>2</v>
      </c>
      <c r="B35">
        <v>500</v>
      </c>
      <c r="C35" t="s">
        <v>11</v>
      </c>
      <c r="D35">
        <v>201916</v>
      </c>
      <c r="E35" s="1">
        <v>680</v>
      </c>
      <c r="F35">
        <f t="shared" si="2"/>
        <v>71</v>
      </c>
      <c r="G35" t="str">
        <f t="shared" si="0"/>
        <v>60j-90j</v>
      </c>
    </row>
    <row r="36" spans="1:7" x14ac:dyDescent="0.25">
      <c r="A36" t="s">
        <v>2</v>
      </c>
      <c r="B36">
        <v>500</v>
      </c>
      <c r="C36" t="s">
        <v>11</v>
      </c>
      <c r="D36">
        <v>201917</v>
      </c>
      <c r="E36" s="1">
        <v>741</v>
      </c>
      <c r="F36">
        <f t="shared" si="2"/>
        <v>98</v>
      </c>
      <c r="G36" t="str">
        <f t="shared" si="0"/>
        <v>90j-180j</v>
      </c>
    </row>
    <row r="37" spans="1:7" x14ac:dyDescent="0.25">
      <c r="A37" t="s">
        <v>2</v>
      </c>
      <c r="B37">
        <v>500</v>
      </c>
      <c r="C37" t="s">
        <v>11</v>
      </c>
      <c r="D37">
        <v>201918</v>
      </c>
      <c r="E37" s="1">
        <v>201</v>
      </c>
      <c r="F37">
        <f t="shared" si="2"/>
        <v>121</v>
      </c>
      <c r="G37" t="str">
        <f t="shared" si="0"/>
        <v>90j-180j</v>
      </c>
    </row>
    <row r="38" spans="1:7" x14ac:dyDescent="0.25">
      <c r="A38" t="s">
        <v>2</v>
      </c>
      <c r="B38">
        <v>500</v>
      </c>
      <c r="C38" t="s">
        <v>11</v>
      </c>
      <c r="D38">
        <v>201919</v>
      </c>
      <c r="E38" s="1">
        <v>502</v>
      </c>
      <c r="F38">
        <f t="shared" si="2"/>
        <v>30</v>
      </c>
      <c r="G38" t="str">
        <f t="shared" si="0"/>
        <v>30j-60j</v>
      </c>
    </row>
    <row r="39" spans="1:7" x14ac:dyDescent="0.25">
      <c r="A39" t="s">
        <v>2</v>
      </c>
      <c r="B39">
        <v>500</v>
      </c>
      <c r="C39" t="s">
        <v>11</v>
      </c>
      <c r="D39">
        <v>201953</v>
      </c>
      <c r="E39" s="1">
        <v>300</v>
      </c>
      <c r="F39">
        <v>-45</v>
      </c>
      <c r="G39" t="str">
        <f t="shared" si="0"/>
        <v>non-échu</v>
      </c>
    </row>
    <row r="40" spans="1:7" x14ac:dyDescent="0.25">
      <c r="A40" t="s">
        <v>2</v>
      </c>
      <c r="B40">
        <v>600</v>
      </c>
      <c r="C40" t="s">
        <v>16</v>
      </c>
      <c r="D40">
        <v>201954</v>
      </c>
      <c r="E40" s="1">
        <v>200</v>
      </c>
      <c r="F40">
        <v>-12</v>
      </c>
      <c r="G40" t="str">
        <f t="shared" si="0"/>
        <v>non-échu</v>
      </c>
    </row>
    <row r="41" spans="1:7" x14ac:dyDescent="0.25">
      <c r="A41" t="s">
        <v>2</v>
      </c>
      <c r="B41">
        <v>600</v>
      </c>
      <c r="C41" t="s">
        <v>16</v>
      </c>
      <c r="D41">
        <v>201955</v>
      </c>
      <c r="E41" s="1">
        <v>-100</v>
      </c>
      <c r="F41">
        <v>-4</v>
      </c>
      <c r="G41" t="str">
        <f t="shared" si="0"/>
        <v>non-échu</v>
      </c>
    </row>
    <row r="42" spans="1:7" x14ac:dyDescent="0.25">
      <c r="A42" t="s">
        <v>2</v>
      </c>
      <c r="B42">
        <v>700</v>
      </c>
      <c r="C42" t="s">
        <v>17</v>
      </c>
      <c r="D42">
        <v>201956</v>
      </c>
      <c r="E42" s="1">
        <v>150</v>
      </c>
      <c r="F42">
        <v>-21</v>
      </c>
      <c r="G42" t="str">
        <f t="shared" si="0"/>
        <v>non-échu</v>
      </c>
    </row>
  </sheetData>
  <mergeCells count="2">
    <mergeCell ref="I2:P8"/>
    <mergeCell ref="B1:F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0D0186-EED1-49D4-8547-7A37CEF7DE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croisé</vt:lpstr>
      <vt:lpstr>Source Tab Croi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Bourlier</dc:creator>
  <cp:lastModifiedBy>Jean-Eric Pelouas</cp:lastModifiedBy>
  <dcterms:created xsi:type="dcterms:W3CDTF">2019-03-19T09:01:22Z</dcterms:created>
  <dcterms:modified xsi:type="dcterms:W3CDTF">2019-03-20T01:30:14Z</dcterms:modified>
</cp:coreProperties>
</file>