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570" yWindow="390" windowWidth="21825" windowHeight="8475" tabRatio="689" activeTab="3"/>
  </bookViews>
  <sheets>
    <sheet name="Listes" sheetId="1" r:id="rId1"/>
    <sheet name="Synthese" sheetId="7" r:id="rId2"/>
    <sheet name="CA-courant" sheetId="5" r:id="rId3"/>
    <sheet name="Total" sheetId="18" r:id="rId4"/>
    <sheet name="Feuil1" sheetId="19" r:id="rId5"/>
    <sheet name="Feuil2" sheetId="20" r:id="rId6"/>
  </sheets>
  <definedNames>
    <definedName name="_xlnm._FilterDatabase" localSheetId="2" hidden="1">'CA-courant'!#REF!</definedName>
    <definedName name="_xlnm._FilterDatabase" localSheetId="3" hidden="1">Total!$A$1:$I$2</definedName>
    <definedName name="Albatros_Appt">Listes!$H$1:$H$6</definedName>
    <definedName name="Avance">Listes!$I$1:$I$3</definedName>
    <definedName name="C_Albatros">Listes!$B$1:$B$4</definedName>
    <definedName name="C_Divers">Listes!$C$1:$C$3</definedName>
    <definedName name="C_Intérêts">Listes!$D$1:$D$3</definedName>
    <definedName name="C_Pension">Listes!$E$1:$E$4</definedName>
    <definedName name="C_Remb_Santé">Listes!$F$1:$F$4</definedName>
    <definedName name="Cadeau">Listes!$J$1:$J$3</definedName>
    <definedName name="categorie">Listes!$A$1:$Z$1</definedName>
    <definedName name="Coiffeur">Listes!$K$1:$K$2</definedName>
    <definedName name="Courant">Listes!$G$1:$G$4</definedName>
    <definedName name="Courrier">Listes!$L$1:$L$4</definedName>
    <definedName name="Extension">Listes!$M$1:$M$5</definedName>
    <definedName name="Formation">Listes!$N$1:$N$3</definedName>
    <definedName name="Frais_Bancaires">Listes!$O$1:$O$5</definedName>
    <definedName name="Habillement">Listes!$P$1:$P$4</definedName>
    <definedName name="Impôts">Listes!$Q$1:$Q$5</definedName>
    <definedName name="_xlnm.Print_Titles" localSheetId="3">Total!#REF!</definedName>
    <definedName name="Informatique">Listes!$R$1:$R$3</definedName>
    <definedName name="Jardin">Listes!$V$1:$V$5</definedName>
    <definedName name="Loisirs">Listes!$S$1:$S$10</definedName>
    <definedName name="Maison">Listes!$U$1:$U$14</definedName>
    <definedName name="operation">Listes!$A$22:$A$37</definedName>
    <definedName name="Santé">Listes!$W$1:$W$14</definedName>
    <definedName name="Transport">Listes!$X$1:$X$7</definedName>
    <definedName name="Vacances">Listes!$T$1:$T$8</definedName>
    <definedName name="Voiture">Listes!$Y$1:$Y$7</definedName>
    <definedName name="Voyages">Listes!$Z$1:$Z$4</definedName>
  </definedNames>
  <calcPr calcId="152511"/>
  <pivotCaches>
    <pivotCache cacheId="5" r:id="rId7"/>
  </pivotCaches>
</workbook>
</file>

<file path=xl/calcChain.xml><?xml version="1.0" encoding="utf-8"?>
<calcChain xmlns="http://schemas.openxmlformats.org/spreadsheetml/2006/main">
  <c r="B3" i="7" l="1"/>
  <c r="C22" i="5" l="1"/>
  <c r="C23" i="5"/>
  <c r="C15" i="5"/>
  <c r="C16" i="5"/>
  <c r="C17" i="5"/>
  <c r="C18" i="5"/>
  <c r="C19" i="5"/>
  <c r="C20" i="5"/>
  <c r="C21" i="5"/>
  <c r="C14" i="5"/>
  <c r="L20" i="18"/>
  <c r="L4" i="5" l="1"/>
  <c r="B1" i="7"/>
  <c r="J6" i="5" l="1"/>
  <c r="J7" i="5" s="1"/>
  <c r="B12" i="7" l="1"/>
  <c r="B10" i="7"/>
  <c r="B9" i="7"/>
  <c r="B4" i="7"/>
  <c r="B11" i="7"/>
  <c r="B8" i="7" l="1"/>
  <c r="B6" i="7"/>
  <c r="B7" i="7"/>
  <c r="J8" i="5"/>
  <c r="J9" i="5" s="1"/>
  <c r="J10" i="5" s="1"/>
  <c r="J11" i="5" s="1"/>
  <c r="J12" i="5" s="1"/>
  <c r="J13" i="5" s="1"/>
  <c r="J14" i="5" s="1"/>
  <c r="J15" i="5" s="1"/>
  <c r="J16" i="5" s="1"/>
  <c r="J17" i="5" l="1"/>
  <c r="J18" i="5" s="1"/>
  <c r="J19" i="5" s="1"/>
  <c r="J20" i="5" s="1"/>
  <c r="J21" i="5" s="1"/>
  <c r="J22" i="5" s="1"/>
  <c r="J23" i="5" s="1"/>
  <c r="B5" i="7" l="1"/>
  <c r="B14" i="7" l="1"/>
</calcChain>
</file>

<file path=xl/sharedStrings.xml><?xml version="1.0" encoding="utf-8"?>
<sst xmlns="http://schemas.openxmlformats.org/spreadsheetml/2006/main" count="254" uniqueCount="170">
  <si>
    <t>Charges reçues</t>
  </si>
  <si>
    <t>Loyer perçu</t>
  </si>
  <si>
    <t>Daniel</t>
  </si>
  <si>
    <t>Maud</t>
  </si>
  <si>
    <t>Camieg</t>
  </si>
  <si>
    <t>Mutieg</t>
  </si>
  <si>
    <t>Assur.Crédit</t>
  </si>
  <si>
    <t>Charges</t>
  </si>
  <si>
    <t>Crédit</t>
  </si>
  <si>
    <t>Foncier</t>
  </si>
  <si>
    <t>Travaux</t>
  </si>
  <si>
    <t>Alimentation</t>
  </si>
  <si>
    <t>Autres</t>
  </si>
  <si>
    <t>Décoration</t>
  </si>
  <si>
    <t>Divers</t>
  </si>
  <si>
    <t>au CA</t>
  </si>
  <si>
    <t>au CE</t>
  </si>
  <si>
    <t>Chaussures</t>
  </si>
  <si>
    <t>Vêtements</t>
  </si>
  <si>
    <t>CATEGORIE</t>
  </si>
  <si>
    <t>sous catégorie</t>
  </si>
  <si>
    <t>Revenu</t>
  </si>
  <si>
    <t>Taxe habitat.</t>
  </si>
  <si>
    <t>Abonnement</t>
  </si>
  <si>
    <t>Association</t>
  </si>
  <si>
    <t>Librairie</t>
  </si>
  <si>
    <t>Musique</t>
  </si>
  <si>
    <t>Photo</t>
  </si>
  <si>
    <t>Sortie</t>
  </si>
  <si>
    <t>Restaurant</t>
  </si>
  <si>
    <t>Sport</t>
  </si>
  <si>
    <t>Séjour</t>
  </si>
  <si>
    <t>Week-end</t>
  </si>
  <si>
    <t>Assurance</t>
  </si>
  <si>
    <t>Eau</t>
  </si>
  <si>
    <t>EdF</t>
  </si>
  <si>
    <t>Electroménager</t>
  </si>
  <si>
    <t>Entretien int.</t>
  </si>
  <si>
    <t>Gaz</t>
  </si>
  <si>
    <t>Entretien ext.</t>
  </si>
  <si>
    <t>Plantes</t>
  </si>
  <si>
    <t>Matériel</t>
  </si>
  <si>
    <t>Meubles</t>
  </si>
  <si>
    <t>Outillage</t>
  </si>
  <si>
    <t>Réparation</t>
  </si>
  <si>
    <t>Téléphonie</t>
  </si>
  <si>
    <t>Ustensiles</t>
  </si>
  <si>
    <t>Analyses</t>
  </si>
  <si>
    <t>Assur. IDCP</t>
  </si>
  <si>
    <t>Clinique</t>
  </si>
  <si>
    <t>Dentiste</t>
  </si>
  <si>
    <t>Infirmière-Podo</t>
  </si>
  <si>
    <t>Kiné</t>
  </si>
  <si>
    <t>Opticien</t>
  </si>
  <si>
    <t>Médecin</t>
  </si>
  <si>
    <t>Médicaments</t>
  </si>
  <si>
    <t>Para-pharmacie</t>
  </si>
  <si>
    <t>Radiologie</t>
  </si>
  <si>
    <t>Avion</t>
  </si>
  <si>
    <t>Bus-Métro</t>
  </si>
  <si>
    <t>Autoroute</t>
  </si>
  <si>
    <t>Train</t>
  </si>
  <si>
    <t>Amendes</t>
  </si>
  <si>
    <t>Entretien</t>
  </si>
  <si>
    <t>Parking</t>
  </si>
  <si>
    <t>Date</t>
  </si>
  <si>
    <t>Carte Pass</t>
  </si>
  <si>
    <t>Carte Maud</t>
  </si>
  <si>
    <t>TIP</t>
  </si>
  <si>
    <t>Chèque</t>
  </si>
  <si>
    <t>operation</t>
  </si>
  <si>
    <t>Carburant</t>
  </si>
  <si>
    <t>DEBIT</t>
  </si>
  <si>
    <t>CREDIT</t>
  </si>
  <si>
    <t xml:space="preserve">Description </t>
  </si>
  <si>
    <t>Virement CE CA</t>
  </si>
  <si>
    <t>Virement CA-CE</t>
  </si>
  <si>
    <t>Virement CA LDD M</t>
  </si>
  <si>
    <t>Virement CA LDD D</t>
  </si>
  <si>
    <t>Virement CE LDD M</t>
  </si>
  <si>
    <t>Virement CE LDD D</t>
  </si>
  <si>
    <t>Compte</t>
  </si>
  <si>
    <t>Solde</t>
  </si>
  <si>
    <t>CA Compte Courant</t>
  </si>
  <si>
    <t>CE Compte Courant</t>
  </si>
  <si>
    <t>Type d'Opération</t>
  </si>
  <si>
    <t>N° de Chèque</t>
  </si>
  <si>
    <t>Catégorie</t>
  </si>
  <si>
    <t>Sous Catégorie</t>
  </si>
  <si>
    <t>Solde Courant</t>
  </si>
  <si>
    <t>Solde Initial</t>
  </si>
  <si>
    <t>Solde Final</t>
  </si>
  <si>
    <t>OK si = 0</t>
  </si>
  <si>
    <t>Report</t>
  </si>
  <si>
    <t>CA     Compte Courant</t>
  </si>
  <si>
    <t>CA Carte</t>
  </si>
  <si>
    <t>Espèces</t>
  </si>
  <si>
    <t>CA LDD Daniel</t>
  </si>
  <si>
    <t>CA LDD Maud</t>
  </si>
  <si>
    <t>CE Livret Daniel</t>
  </si>
  <si>
    <t>CE Livret Maud</t>
  </si>
  <si>
    <t>CA Codebis Daniel</t>
  </si>
  <si>
    <t>CA Codebis Maud</t>
  </si>
  <si>
    <t xml:space="preserve">Synthèse  </t>
  </si>
  <si>
    <t>Total</t>
  </si>
  <si>
    <t>Coti. Mutieg</t>
  </si>
  <si>
    <t>Virement reçu</t>
  </si>
  <si>
    <t>Prélèvement</t>
  </si>
  <si>
    <t>C_Pension</t>
  </si>
  <si>
    <t>C_Albatros</t>
  </si>
  <si>
    <t>C_Divers</t>
  </si>
  <si>
    <t>C_Intérêts</t>
  </si>
  <si>
    <t>C_Remb_Santé</t>
  </si>
  <si>
    <t>Courant</t>
  </si>
  <si>
    <t>Albatros_Appt</t>
  </si>
  <si>
    <t>Avance</t>
  </si>
  <si>
    <t>Cadeau</t>
  </si>
  <si>
    <t>Coiffeur</t>
  </si>
  <si>
    <t>Courrier</t>
  </si>
  <si>
    <t>Extension</t>
  </si>
  <si>
    <t>Formation</t>
  </si>
  <si>
    <t>Frais_Bancaires</t>
  </si>
  <si>
    <t>Habillement</t>
  </si>
  <si>
    <t>Impôts</t>
  </si>
  <si>
    <t>Informatique</t>
  </si>
  <si>
    <t>Loisirs</t>
  </si>
  <si>
    <t>Vacances</t>
  </si>
  <si>
    <t>Maison</t>
  </si>
  <si>
    <t>Jardin</t>
  </si>
  <si>
    <t>Santé</t>
  </si>
  <si>
    <t>Transport</t>
  </si>
  <si>
    <t>Voiture</t>
  </si>
  <si>
    <t>Voyages</t>
  </si>
  <si>
    <t>Dépôt</t>
  </si>
  <si>
    <t>DAB</t>
  </si>
  <si>
    <t>Virement dans les espèces</t>
  </si>
  <si>
    <t>P</t>
  </si>
  <si>
    <t>Maï-Ly Noël</t>
  </si>
  <si>
    <t>Théo Noël</t>
  </si>
  <si>
    <t>Géant casino les Pennes</t>
  </si>
  <si>
    <t>Picard Chateauneuf</t>
  </si>
  <si>
    <t>décembre 2014</t>
  </si>
  <si>
    <t>SS</t>
  </si>
  <si>
    <t>Citroën rotule de direction av.gauche</t>
  </si>
  <si>
    <t xml:space="preserve">Auchan                                                      /88,55 €    </t>
  </si>
  <si>
    <t xml:space="preserve">Jacques + chocolats                                  /88,55 € </t>
  </si>
  <si>
    <t>Virement au CA Carte</t>
  </si>
  <si>
    <t>Virement</t>
  </si>
  <si>
    <t>p</t>
  </si>
  <si>
    <t>Contrôle tecnique DEKRA</t>
  </si>
  <si>
    <t>Valeurs</t>
  </si>
  <si>
    <t>Total général</t>
  </si>
  <si>
    <t>Somme de DEBIT</t>
  </si>
  <si>
    <t>Somme de CREDIT</t>
  </si>
  <si>
    <t>Créer un rapport</t>
  </si>
  <si>
    <t>3- Appuyer sur le bouto "Consolidation"</t>
  </si>
  <si>
    <t>1- Sélectionner toutes les cases des données sauf celles de la 1ere ligne</t>
  </si>
  <si>
    <t>6- clic droit et faire "actualiser"</t>
  </si>
  <si>
    <t>4- Choisir le mois dans le filtre date en haut du rapport</t>
  </si>
  <si>
    <t>5 - Cliquer dans n'importe quelle case à l'intérieur du tableau</t>
  </si>
  <si>
    <r>
      <t xml:space="preserve">2- Supprimer ces données </t>
    </r>
    <r>
      <rPr>
        <b/>
        <sz val="11"/>
        <color theme="1"/>
        <rFont val="Calibri"/>
        <family val="2"/>
        <scheme val="minor"/>
      </rPr>
      <t>avec la touche</t>
    </r>
    <r>
      <rPr>
        <sz val="11"/>
        <color theme="1"/>
        <rFont val="Calibri"/>
        <family val="2"/>
        <scheme val="minor"/>
      </rPr>
      <t xml:space="preserve"> "</t>
    </r>
    <r>
      <rPr>
        <b/>
        <sz val="11"/>
        <color theme="1"/>
        <rFont val="Calibri"/>
        <family val="2"/>
        <scheme val="minor"/>
      </rPr>
      <t>Supp</t>
    </r>
    <r>
      <rPr>
        <sz val="11"/>
        <color theme="1"/>
        <rFont val="Calibri"/>
        <family val="2"/>
        <scheme val="minor"/>
      </rPr>
      <t>"</t>
    </r>
  </si>
  <si>
    <t>Impression</t>
  </si>
  <si>
    <t xml:space="preserve">2- Aller dans l'onglet "Mise en page" </t>
  </si>
  <si>
    <t>3- Sélectionner "définir"</t>
  </si>
  <si>
    <t>4- Faire prévisualisation de 'impression avant impression</t>
  </si>
  <si>
    <t xml:space="preserve">Rapport du mois de : </t>
  </si>
  <si>
    <r>
      <t>1- Sélectionner  les cellules du rapport à partir de "</t>
    </r>
    <r>
      <rPr>
        <b/>
        <sz val="11"/>
        <color theme="1"/>
        <rFont val="Calibri"/>
        <family val="2"/>
        <scheme val="minor"/>
      </rPr>
      <t>Rapport du mois</t>
    </r>
    <r>
      <rPr>
        <sz val="11"/>
        <color theme="1"/>
        <rFont val="Calibri"/>
        <family val="2"/>
        <scheme val="minor"/>
      </rPr>
      <t>"</t>
    </r>
  </si>
  <si>
    <t>Compostelle</t>
  </si>
  <si>
    <t>(vide)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</si>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</sst>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3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rgb="FF08260C"/>
      <name val="Calibri"/>
      <family val="2"/>
      <scheme val="minor"/>
    </font>
    <font>
      <b/>
      <sz val="12"/>
      <color rgb="FF08260C"/>
      <name val="Calibri"/>
      <family val="2"/>
      <scheme val="minor"/>
    </font>
    <font>
      <sz val="12"/>
      <color rgb="FF08260C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/>
    <xf numFmtId="4" fontId="0" fillId="0" borderId="0" xfId="0" applyNumberFormat="1" applyAlignment="1">
      <alignment horizontal="right"/>
    </xf>
    <xf numFmtId="0" fontId="7" fillId="0" borderId="8" xfId="0" applyFont="1" applyBorder="1" applyAlignment="1">
      <alignment horizontal="center" vertical="center"/>
    </xf>
    <xf numFmtId="4" fontId="7" fillId="0" borderId="8" xfId="0" applyNumberFormat="1" applyFont="1" applyBorder="1" applyAlignment="1">
      <alignment horizontal="center" vertical="center"/>
    </xf>
    <xf numFmtId="0" fontId="8" fillId="0" borderId="8" xfId="0" applyFont="1" applyBorder="1" applyAlignment="1">
      <alignment horizontal="left" vertical="center"/>
    </xf>
    <xf numFmtId="4" fontId="8" fillId="0" borderId="8" xfId="0" applyNumberFormat="1" applyFont="1" applyBorder="1" applyAlignment="1">
      <alignment horizontal="right" vertical="center"/>
    </xf>
    <xf numFmtId="4" fontId="7" fillId="0" borderId="8" xfId="0" applyNumberFormat="1" applyFont="1" applyBorder="1" applyAlignment="1">
      <alignment horizontal="right" vertical="center"/>
    </xf>
    <xf numFmtId="0" fontId="6" fillId="7" borderId="9" xfId="0" applyFont="1" applyFill="1" applyBorder="1" applyAlignment="1">
      <alignment horizontal="center" vertical="center"/>
    </xf>
    <xf numFmtId="164" fontId="7" fillId="7" borderId="8" xfId="0" applyNumberFormat="1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left" vertical="center"/>
    </xf>
    <xf numFmtId="4" fontId="8" fillId="7" borderId="8" xfId="0" applyNumberFormat="1" applyFont="1" applyFill="1" applyBorder="1" applyAlignment="1">
      <alignment horizontal="right" vertical="center"/>
    </xf>
    <xf numFmtId="0" fontId="0" fillId="0" borderId="0" xfId="0" applyProtection="1"/>
    <xf numFmtId="4" fontId="0" fillId="0" borderId="0" xfId="0" applyNumberFormat="1" applyProtection="1"/>
    <xf numFmtId="0" fontId="0" fillId="0" borderId="0" xfId="0" applyBorder="1" applyProtection="1"/>
    <xf numFmtId="4" fontId="0" fillId="0" borderId="0" xfId="0" applyNumberFormat="1" applyBorder="1" applyProtection="1"/>
    <xf numFmtId="0" fontId="0" fillId="0" borderId="1" xfId="0" applyBorder="1" applyProtection="1"/>
    <xf numFmtId="4" fontId="0" fillId="0" borderId="2" xfId="0" applyNumberFormat="1" applyBorder="1" applyProtection="1"/>
    <xf numFmtId="0" fontId="0" fillId="3" borderId="3" xfId="0" applyFill="1" applyBorder="1" applyAlignment="1" applyProtection="1">
      <alignment horizontal="center" vertical="center"/>
    </xf>
    <xf numFmtId="4" fontId="0" fillId="4" borderId="5" xfId="0" applyNumberFormat="1" applyFill="1" applyBorder="1" applyProtection="1"/>
    <xf numFmtId="0" fontId="0" fillId="3" borderId="4" xfId="0" applyFill="1" applyBorder="1" applyAlignment="1" applyProtection="1">
      <alignment horizontal="center" vertical="center"/>
    </xf>
    <xf numFmtId="164" fontId="4" fillId="0" borderId="0" xfId="0" applyNumberFormat="1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4" fontId="4" fillId="0" borderId="0" xfId="0" applyNumberFormat="1" applyFont="1" applyAlignment="1" applyProtection="1">
      <alignment horizontal="center" vertical="center"/>
    </xf>
    <xf numFmtId="4" fontId="4" fillId="0" borderId="0" xfId="0" applyNumberFormat="1" applyFont="1" applyAlignment="1" applyProtection="1">
      <alignment horizontal="center" vertical="center" wrapText="1"/>
    </xf>
    <xf numFmtId="0" fontId="2" fillId="3" borderId="6" xfId="0" applyFont="1" applyFill="1" applyBorder="1" applyAlignment="1" applyProtection="1">
      <alignment horizontal="center" vertical="center"/>
    </xf>
    <xf numFmtId="4" fontId="0" fillId="5" borderId="7" xfId="0" applyNumberFormat="1" applyFill="1" applyBorder="1" applyProtection="1"/>
    <xf numFmtId="16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49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4" fontId="0" fillId="0" borderId="0" xfId="0" applyNumberFormat="1" applyAlignment="1" applyProtection="1">
      <alignment horizontal="right"/>
    </xf>
    <xf numFmtId="0" fontId="5" fillId="0" borderId="0" xfId="0" applyFont="1" applyAlignment="1" applyProtection="1">
      <alignment horizontal="center" vertical="center"/>
    </xf>
    <xf numFmtId="0" fontId="0" fillId="0" borderId="0" xfId="0" applyFill="1"/>
    <xf numFmtId="0" fontId="2" fillId="0" borderId="0" xfId="0" applyFont="1" applyFill="1"/>
    <xf numFmtId="0" fontId="9" fillId="0" borderId="0" xfId="0" applyFont="1" applyFill="1"/>
    <xf numFmtId="164" fontId="9" fillId="0" borderId="0" xfId="0" applyNumberFormat="1" applyFont="1" applyFill="1"/>
    <xf numFmtId="0" fontId="2" fillId="0" borderId="0" xfId="0" applyFont="1" applyFill="1" applyAlignment="1">
      <alignment horizontal="left"/>
    </xf>
    <xf numFmtId="2" fontId="0" fillId="0" borderId="0" xfId="0" applyNumberFormat="1" applyFill="1"/>
    <xf numFmtId="164" fontId="0" fillId="0" borderId="11" xfId="0" applyNumberFormat="1" applyFont="1" applyFill="1" applyBorder="1" applyAlignment="1"/>
    <xf numFmtId="0" fontId="0" fillId="0" borderId="10" xfId="0" applyFont="1" applyFill="1" applyBorder="1" applyAlignment="1"/>
    <xf numFmtId="0" fontId="0" fillId="0" borderId="10" xfId="0" applyFont="1" applyFill="1" applyBorder="1" applyAlignment="1">
      <alignment vertical="center"/>
    </xf>
    <xf numFmtId="49" fontId="0" fillId="0" borderId="10" xfId="0" applyNumberFormat="1" applyFont="1" applyFill="1" applyBorder="1" applyAlignment="1">
      <alignment vertical="center"/>
    </xf>
    <xf numFmtId="4" fontId="0" fillId="0" borderId="10" xfId="0" applyNumberFormat="1" applyFont="1" applyFill="1" applyBorder="1" applyAlignment="1"/>
    <xf numFmtId="0" fontId="5" fillId="0" borderId="10" xfId="0" applyFont="1" applyFill="1" applyBorder="1" applyAlignment="1">
      <alignment vertical="center"/>
    </xf>
    <xf numFmtId="164" fontId="10" fillId="0" borderId="12" xfId="0" applyNumberFormat="1" applyFont="1" applyFill="1" applyBorder="1" applyAlignment="1">
      <alignment vertical="center"/>
    </xf>
    <xf numFmtId="0" fontId="10" fillId="0" borderId="13" xfId="0" applyFont="1" applyFill="1" applyBorder="1" applyAlignment="1">
      <alignment vertical="center" wrapText="1"/>
    </xf>
    <xf numFmtId="0" fontId="10" fillId="0" borderId="13" xfId="0" applyFont="1" applyFill="1" applyBorder="1" applyAlignment="1">
      <alignment vertical="center"/>
    </xf>
    <xf numFmtId="49" fontId="10" fillId="0" borderId="13" xfId="0" applyNumberFormat="1" applyFont="1" applyFill="1" applyBorder="1" applyAlignment="1">
      <alignment vertical="center"/>
    </xf>
    <xf numFmtId="4" fontId="10" fillId="0" borderId="13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3" fillId="2" borderId="0" xfId="0" applyFont="1" applyFill="1" applyAlignment="1" applyProtection="1">
      <alignment horizontal="center" vertical="center" wrapText="1"/>
    </xf>
    <xf numFmtId="0" fontId="4" fillId="2" borderId="0" xfId="0" applyFont="1" applyFill="1" applyAlignment="1" applyProtection="1">
      <alignment horizontal="center" vertical="center" wrapText="1"/>
    </xf>
  </cellXfs>
  <cellStyles count="1">
    <cellStyle name="Normal" xfId="0" builtinId="0"/>
  </cellStyles>
  <dxfs count="62"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numFmt numFmtId="2" formatCode="0.0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alignment horizontal="general" textRotation="0" indent="0" justifyLastLine="0" shrinkToFit="0" readingOrder="0"/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general" textRotation="0" indent="0" justifyLastLine="0" shrinkToFit="0" readingOrder="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numFmt numFmtId="2" formatCode="0.0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ont>
        <color theme="0"/>
      </font>
    </dxf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textRotation="0" indent="0" justifyLastLine="0" shrinkToFit="0" readingOrder="0"/>
      <protection locked="1" hidden="0"/>
    </dxf>
    <dxf>
      <numFmt numFmtId="4" formatCode="#,##0.00"/>
      <alignment horizontal="right" textRotation="0" indent="0" justifyLastLine="0" shrinkToFit="0" readingOrder="0"/>
      <protection locked="1" hidden="0"/>
    </dxf>
    <dxf>
      <alignment horizontal="center" vertical="center" textRotation="0" indent="0" justifyLastLine="0" shrinkToFit="0" readingOrder="0"/>
      <protection locked="1" hidden="0"/>
    </dxf>
    <dxf>
      <numFmt numFmtId="30" formatCode="@"/>
      <alignment horizontal="left" vertical="center" textRotation="0" indent="0" justifyLastLine="0" shrinkToFit="0" readingOrder="0"/>
      <protection locked="1" hidden="0"/>
    </dxf>
    <dxf>
      <alignment horizontal="left" vertical="center" textRotation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name val="Calibri"/>
        <scheme val="minor"/>
      </font>
      <alignment horizontal="center" vertical="center" textRotation="0" indent="0" justifyLastLine="0" shrinkToFit="0" readingOrder="0"/>
      <protection locked="1" hidden="0"/>
    </dxf>
    <dxf>
      <alignment horizontal="left" textRotation="0" indent="0" justifyLastLine="0" shrinkToFit="0" readingOrder="0"/>
      <protection locked="1" hidden="0"/>
    </dxf>
    <dxf>
      <numFmt numFmtId="164" formatCode="dd/mm/yy;@"/>
      <alignment horizontal="center" textRotation="0" indent="0" justifyLastLine="0" shrinkToFit="0" readingOrder="0"/>
      <protection locked="1" hidden="0"/>
    </dxf>
    <dxf>
      <alignment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3" tint="-0.249977111117893"/>
        <name val="Calibri"/>
        <scheme val="minor"/>
      </font>
      <alignment horizontal="center" vertical="center" textRotation="0" indent="0" justifyLastLine="0" shrinkToFit="0" readingOrder="0"/>
      <protection locked="1" hidden="0"/>
    </dxf>
    <dxf>
      <font>
        <condense val="0"/>
        <extend val="0"/>
        <color rgb="FF9C0006"/>
      </font>
    </dxf>
  </dxfs>
  <tableStyles count="0" defaultTableStyle="TableStyleMedium9" defaultPivotStyle="PivotStyleLight16"/>
  <colors>
    <mruColors>
      <color rgb="FF08260C"/>
      <color rgb="FF3F1E03"/>
      <color rgb="FFDAEDD7"/>
      <color rgb="FFA9D5A3"/>
      <color rgb="FFA4E77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28575</xdr:rowOff>
        </xdr:from>
        <xdr:to>
          <xdr:col>12</xdr:col>
          <xdr:colOff>0</xdr:colOff>
          <xdr:row>1</xdr:row>
          <xdr:rowOff>28575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Rapprochement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47625</xdr:colOff>
          <xdr:row>0</xdr:row>
          <xdr:rowOff>28575</xdr:rowOff>
        </xdr:from>
        <xdr:to>
          <xdr:col>13</xdr:col>
          <xdr:colOff>19050</xdr:colOff>
          <xdr:row>1</xdr:row>
          <xdr:rowOff>28575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Rapport / Fin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514350</xdr:colOff>
          <xdr:row>1</xdr:row>
          <xdr:rowOff>38100</xdr:rowOff>
        </xdr:from>
        <xdr:to>
          <xdr:col>12</xdr:col>
          <xdr:colOff>38100</xdr:colOff>
          <xdr:row>4</xdr:row>
          <xdr:rowOff>47625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Consolidation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400050</xdr:colOff>
          <xdr:row>1</xdr:row>
          <xdr:rowOff>104775</xdr:rowOff>
        </xdr:from>
        <xdr:to>
          <xdr:col>14</xdr:col>
          <xdr:colOff>1257300</xdr:colOff>
          <xdr:row>3</xdr:row>
          <xdr:rowOff>190500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 les filtres sur les données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65.982000231481" createdVersion="5" refreshedVersion="5" minRefreshableVersion="3" recordCount="1">
  <cacheSource type="worksheet">
    <worksheetSource name="tableau2"/>
  </cacheSource>
  <cacheFields count="9">
    <cacheField name="Date" numFmtId="164">
      <sharedItems containsNonDate="0" containsDate="1" containsString="0" containsBlank="1" minDate="2014-12-01T00:00:00" maxDate="2014-12-10T00:00:00" count="8">
        <m/>
        <d v="2014-12-02T00:00:00" u="1"/>
        <d v="2014-12-03T00:00:00" u="1"/>
        <d v="2014-12-08T00:00:00" u="1"/>
        <d v="2014-12-04T00:00:00" u="1"/>
        <d v="2014-12-09T00:00:00" u="1"/>
        <d v="2014-12-05T00:00:00" u="1"/>
        <d v="2014-12-01T00:00:00" u="1"/>
      </sharedItems>
    </cacheField>
    <cacheField name="Type d'Opération" numFmtId="0">
      <sharedItems containsNonDate="0" containsString="0" containsBlank="1"/>
    </cacheField>
    <cacheField name="N° de Chèque" numFmtId="0">
      <sharedItems containsNonDate="0" containsString="0" containsBlank="1"/>
    </cacheField>
    <cacheField name="Catégorie" numFmtId="0">
      <sharedItems containsNonDate="0" containsBlank="1" count="9">
        <m/>
        <s v="Albatros_Appt" u="1"/>
        <s v="Santé" u="1"/>
        <s v="Voiture" u="1"/>
        <s v="Courant" u="1"/>
        <s v="Maison" u="1"/>
        <s v="Frais_Bancaires" u="1"/>
        <s v="C_Pension" u="1"/>
        <s v="Cadeau" u="1"/>
      </sharedItems>
    </cacheField>
    <cacheField name="Sous Catégorie" numFmtId="0">
      <sharedItems containsNonDate="0" containsBlank="1" count="10">
        <m/>
        <s v="Téléphonie" u="1"/>
        <s v="au CA" u="1"/>
        <s v="Entretien" u="1"/>
        <s v="Alimentation" u="1"/>
        <s v="Crédit" u="1"/>
        <s v="Assur. IDCP" u="1"/>
        <s v="Assur.Crédit" u="1"/>
        <s v="Daniel" u="1"/>
        <s v="Maud" u="1"/>
      </sharedItems>
    </cacheField>
    <cacheField name="Description " numFmtId="49">
      <sharedItems containsNonDate="0" containsString="0" containsBlank="1"/>
    </cacheField>
    <cacheField name="P" numFmtId="0">
      <sharedItems containsNonDate="0" containsString="0" containsBlank="1"/>
    </cacheField>
    <cacheField name="DEBIT" numFmtId="4">
      <sharedItems containsNonDate="0" containsString="0" containsBlank="1"/>
    </cacheField>
    <cacheField name="CREDIT" numFmtId="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  <x v="0"/>
    <x v="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showCalcMbrs="0" showDrill="0" useAutoFormatting="1" itemPrintTitles="1" createdVersion="3" indent="0" compact="0" outline="1" outlineData="1" compactData="0" multipleFieldFilters="0">
  <location ref="K21:N25" firstHeaderRow="1" firstDataRow="2" firstDataCol="2" rowPageCount="1" colPageCount="1"/>
  <pivotFields count="9">
    <pivotField axis="axisPage" compact="0" numFmtId="164" showAll="0">
      <items count="9">
        <item m="1" x="7"/>
        <item m="1" x="1"/>
        <item m="1" x="2"/>
        <item m="1" x="4"/>
        <item m="1" x="6"/>
        <item m="1" x="3"/>
        <item m="1" x="5"/>
        <item x="0"/>
        <item t="default"/>
      </items>
    </pivotField>
    <pivotField compact="0" showAll="0"/>
    <pivotField compact="0" showAll="0"/>
    <pivotField axis="axisRow" compact="0" showAll="0">
      <items count="10">
        <item m="1" x="7"/>
        <item x="0"/>
        <item m="1" x="1"/>
        <item m="1" x="8"/>
        <item m="1" x="4"/>
        <item m="1" x="6"/>
        <item m="1" x="5"/>
        <item m="1" x="2"/>
        <item m="1" x="3"/>
        <item t="default"/>
      </items>
    </pivotField>
    <pivotField axis="axisRow" compact="0" showAll="0">
      <items count="11">
        <item sd="0" m="1" x="4"/>
        <item sd="0" m="1" x="6"/>
        <item sd="0" m="1" x="7"/>
        <item sd="0" m="1" x="2"/>
        <item sd="0" m="1" x="5"/>
        <item sd="0" m="1" x="8"/>
        <item sd="0" m="1" x="3"/>
        <item sd="0" m="1" x="9"/>
        <item sd="0" m="1" x="1"/>
        <item x="0"/>
        <item t="default" sd="0"/>
      </items>
    </pivotField>
    <pivotField compact="0" showAll="0"/>
    <pivotField compact="0" showAll="0"/>
    <pivotField dataField="1" compact="0" showAll="0"/>
    <pivotField dataField="1" compact="0" showAll="0"/>
  </pivotFields>
  <rowFields count="2">
    <field x="3"/>
    <field x="4"/>
  </rowFields>
  <rowItems count="3">
    <i>
      <x v="1"/>
    </i>
    <i r="1">
      <x v="9"/>
    </i>
    <i t="grand">
      <x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DEBIT" fld="7" baseField="0" baseItem="0"/>
    <dataField name="Somme de CREDIT" fld="8" baseField="0" baseItem="0"/>
  </dataFields>
  <formats count="17">
    <format dxfId="47">
      <pivotArea type="all" dataOnly="0" outline="0" fieldPosition="0"/>
    </format>
    <format dxfId="46">
      <pivotArea type="all" dataOnly="0" outline="0" fieldPosition="0"/>
    </format>
    <format dxfId="45">
      <pivotArea type="all" dataOnly="0" outline="0" fieldPosition="0"/>
    </format>
    <format dxfId="44">
      <pivotArea type="all" dataOnly="0" outline="0" fieldPosition="0"/>
    </format>
    <format dxfId="43">
      <pivotArea type="all" dataOnly="0" outline="0" fieldPosition="0"/>
    </format>
    <format dxfId="42">
      <pivotArea type="all" dataOnly="0" outline="0" fieldPosition="0"/>
    </format>
    <format dxfId="41">
      <pivotArea outline="0" collapsedLevelsAreSubtotals="1" fieldPosition="0"/>
    </format>
    <format dxfId="40">
      <pivotArea type="all" dataOnly="0" outline="0" fieldPosition="0"/>
    </format>
    <format dxfId="39">
      <pivotArea type="all" dataOnly="0" outline="0" fieldPosition="0"/>
    </format>
    <format dxfId="38">
      <pivotArea type="all" dataOnly="0" outline="0" fieldPosition="0"/>
    </format>
    <format dxfId="37">
      <pivotArea type="all" dataOnly="0" outline="0" fieldPosition="0"/>
    </format>
    <format dxfId="36">
      <pivotArea type="all" dataOnly="0" outline="0" fieldPosition="0"/>
    </format>
    <format dxfId="35">
      <pivotArea type="all" dataOnly="0" outline="0" fieldPosition="0"/>
    </format>
    <format dxfId="34">
      <pivotArea type="all" dataOnly="0" outline="0" fieldPosition="0"/>
    </format>
    <format dxfId="33">
      <pivotArea outline="0" collapsedLevelsAreSubtotals="1" fieldPosition="0"/>
    </format>
    <format dxfId="32">
      <pivotArea dataOnly="0" labelOnly="1" grandRow="1" outline="0" fieldPosition="0"/>
    </format>
    <format dxfId="3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Medium9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4:J23" totalsRowShown="0" headerRowDxfId="60" dataDxfId="59">
  <tableColumns count="10">
    <tableColumn id="1" name="Date" dataDxfId="58"/>
    <tableColumn id="2" name="Type d'Opération" dataDxfId="57"/>
    <tableColumn id="3" name="N° de Chèque" dataDxfId="56"/>
    <tableColumn id="4" name="Catégorie" dataDxfId="55"/>
    <tableColumn id="5" name="Sous Catégorie" dataDxfId="54"/>
    <tableColumn id="6" name="Description " dataDxfId="53"/>
    <tableColumn id="7" name="P" dataDxfId="52"/>
    <tableColumn id="8" name="DEBIT" dataDxfId="51"/>
    <tableColumn id="9" name="CREDIT" dataDxfId="50"/>
    <tableColumn id="10" name="Solde Courant" dataDxfId="49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I2" insertRow="1" totalsRowShown="0" headerRowDxfId="30" dataDxfId="28" headerRowBorderDxfId="29" tableBorderDxfId="27" totalsRowBorderDxfId="26">
  <tableColumns count="9">
    <tableColumn id="1" name="Date" dataDxfId="25"/>
    <tableColumn id="2" name="Type d'Opération" dataDxfId="24"/>
    <tableColumn id="3" name="N° de Chèque" dataDxfId="23"/>
    <tableColumn id="4" name="Catégorie" dataDxfId="22"/>
    <tableColumn id="5" name="Sous Catégorie" dataDxfId="21"/>
    <tableColumn id="6" name="Description " dataDxfId="20"/>
    <tableColumn id="7" name="P" dataDxfId="19"/>
    <tableColumn id="8" name="DEBIT" dataDxfId="18"/>
    <tableColumn id="9" name="CREDIT" dataDxfId="17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36"/>
  <sheetViews>
    <sheetView topLeftCell="G1" zoomScale="85" zoomScaleNormal="85" workbookViewId="0">
      <selection activeCell="J24" sqref="J24"/>
    </sheetView>
  </sheetViews>
  <sheetFormatPr baseColWidth="10" defaultRowHeight="15" x14ac:dyDescent="0.25"/>
  <cols>
    <col min="6" max="6" width="12.85546875" customWidth="1"/>
    <col min="7" max="7" width="14.28515625" customWidth="1"/>
    <col min="8" max="8" width="13.7109375" customWidth="1"/>
    <col min="9" max="9" width="12" customWidth="1"/>
    <col min="15" max="15" width="14.5703125" customWidth="1"/>
    <col min="16" max="16" width="13.28515625" customWidth="1"/>
    <col min="17" max="17" width="12.5703125" customWidth="1"/>
    <col min="18" max="18" width="14" customWidth="1"/>
    <col min="19" max="19" width="13.28515625" customWidth="1"/>
    <col min="21" max="21" width="13.7109375" customWidth="1"/>
    <col min="23" max="23" width="14" customWidth="1"/>
  </cols>
  <sheetData>
    <row r="1" spans="1:26" x14ac:dyDescent="0.25">
      <c r="A1" t="s">
        <v>19</v>
      </c>
      <c r="B1" s="1" t="s">
        <v>109</v>
      </c>
      <c r="C1" s="1" t="s">
        <v>110</v>
      </c>
      <c r="D1" s="1" t="s">
        <v>111</v>
      </c>
      <c r="E1" s="1" t="s">
        <v>108</v>
      </c>
      <c r="F1" s="1" t="s">
        <v>112</v>
      </c>
      <c r="G1" t="s">
        <v>113</v>
      </c>
      <c r="H1" t="s">
        <v>114</v>
      </c>
      <c r="I1" t="s">
        <v>115</v>
      </c>
      <c r="J1" t="s">
        <v>116</v>
      </c>
      <c r="K1" t="s">
        <v>117</v>
      </c>
      <c r="L1" t="s">
        <v>118</v>
      </c>
      <c r="M1" t="s">
        <v>119</v>
      </c>
      <c r="N1" t="s">
        <v>120</v>
      </c>
      <c r="O1" t="s">
        <v>121</v>
      </c>
      <c r="P1" t="s">
        <v>122</v>
      </c>
      <c r="Q1" t="s">
        <v>123</v>
      </c>
      <c r="R1" t="s">
        <v>124</v>
      </c>
      <c r="S1" t="s">
        <v>125</v>
      </c>
      <c r="T1" t="s">
        <v>126</v>
      </c>
      <c r="U1" t="s">
        <v>127</v>
      </c>
      <c r="V1" t="s">
        <v>128</v>
      </c>
      <c r="W1" t="s">
        <v>129</v>
      </c>
      <c r="X1" t="s">
        <v>130</v>
      </c>
      <c r="Y1" t="s">
        <v>131</v>
      </c>
      <c r="Z1" t="s">
        <v>132</v>
      </c>
    </row>
    <row r="2" spans="1:26" ht="14.45" customHeight="1" x14ac:dyDescent="0.25">
      <c r="A2" s="57" t="s">
        <v>20</v>
      </c>
      <c r="B2" t="s">
        <v>0</v>
      </c>
      <c r="C2" t="s">
        <v>14</v>
      </c>
      <c r="D2" t="s">
        <v>14</v>
      </c>
      <c r="E2" t="s">
        <v>2</v>
      </c>
      <c r="F2" t="s">
        <v>4</v>
      </c>
      <c r="G2" t="s">
        <v>11</v>
      </c>
      <c r="H2" t="s">
        <v>6</v>
      </c>
      <c r="M2" t="s">
        <v>13</v>
      </c>
      <c r="O2" t="s">
        <v>15</v>
      </c>
      <c r="P2" t="s">
        <v>17</v>
      </c>
      <c r="Q2" t="s">
        <v>9</v>
      </c>
      <c r="S2" t="s">
        <v>23</v>
      </c>
      <c r="T2" t="s">
        <v>32</v>
      </c>
      <c r="U2" t="s">
        <v>33</v>
      </c>
      <c r="V2" t="s">
        <v>39</v>
      </c>
      <c r="W2" t="s">
        <v>47</v>
      </c>
      <c r="X2" t="s">
        <v>58</v>
      </c>
      <c r="Y2" t="s">
        <v>62</v>
      </c>
    </row>
    <row r="3" spans="1:26" x14ac:dyDescent="0.25">
      <c r="A3" s="57"/>
      <c r="B3" t="s">
        <v>1</v>
      </c>
      <c r="E3" t="s">
        <v>3</v>
      </c>
      <c r="F3" t="s">
        <v>5</v>
      </c>
      <c r="G3" t="s">
        <v>12</v>
      </c>
      <c r="H3" t="s">
        <v>7</v>
      </c>
      <c r="M3" t="s">
        <v>14</v>
      </c>
      <c r="O3" t="s">
        <v>16</v>
      </c>
      <c r="P3" t="s">
        <v>18</v>
      </c>
      <c r="Q3" t="s">
        <v>21</v>
      </c>
      <c r="S3" t="s">
        <v>24</v>
      </c>
      <c r="T3" t="s">
        <v>31</v>
      </c>
      <c r="U3" t="s">
        <v>13</v>
      </c>
      <c r="V3" t="s">
        <v>40</v>
      </c>
      <c r="W3" t="s">
        <v>48</v>
      </c>
      <c r="X3" t="s">
        <v>59</v>
      </c>
      <c r="Y3" t="s">
        <v>33</v>
      </c>
    </row>
    <row r="4" spans="1:26" x14ac:dyDescent="0.25">
      <c r="A4" s="57"/>
      <c r="H4" t="s">
        <v>8</v>
      </c>
      <c r="M4" t="s">
        <v>10</v>
      </c>
      <c r="Q4" t="s">
        <v>22</v>
      </c>
      <c r="S4" t="s">
        <v>25</v>
      </c>
      <c r="T4" t="s">
        <v>167</v>
      </c>
      <c r="U4" t="s">
        <v>34</v>
      </c>
      <c r="V4" t="s">
        <v>41</v>
      </c>
      <c r="W4" t="s">
        <v>49</v>
      </c>
      <c r="X4" t="s">
        <v>60</v>
      </c>
      <c r="Y4" t="s">
        <v>71</v>
      </c>
    </row>
    <row r="5" spans="1:26" x14ac:dyDescent="0.25">
      <c r="A5" s="57"/>
      <c r="H5" t="s">
        <v>9</v>
      </c>
      <c r="S5" t="s">
        <v>26</v>
      </c>
      <c r="U5" t="s">
        <v>35</v>
      </c>
      <c r="W5" t="s">
        <v>105</v>
      </c>
      <c r="X5" t="s">
        <v>61</v>
      </c>
      <c r="Y5" t="s">
        <v>63</v>
      </c>
    </row>
    <row r="6" spans="1:26" x14ac:dyDescent="0.25">
      <c r="H6" t="s">
        <v>10</v>
      </c>
      <c r="S6" t="s">
        <v>27</v>
      </c>
      <c r="U6" t="s">
        <v>36</v>
      </c>
      <c r="W6" t="s">
        <v>50</v>
      </c>
      <c r="Y6" t="s">
        <v>64</v>
      </c>
    </row>
    <row r="7" spans="1:26" x14ac:dyDescent="0.25">
      <c r="S7" t="s">
        <v>29</v>
      </c>
      <c r="U7" t="s">
        <v>37</v>
      </c>
      <c r="W7" t="s">
        <v>51</v>
      </c>
    </row>
    <row r="8" spans="1:26" x14ac:dyDescent="0.25">
      <c r="S8" t="s">
        <v>28</v>
      </c>
      <c r="U8" t="s">
        <v>38</v>
      </c>
      <c r="W8" t="s">
        <v>52</v>
      </c>
    </row>
    <row r="9" spans="1:26" x14ac:dyDescent="0.25">
      <c r="S9" t="s">
        <v>30</v>
      </c>
      <c r="U9" t="s">
        <v>42</v>
      </c>
      <c r="W9" t="s">
        <v>54</v>
      </c>
    </row>
    <row r="10" spans="1:26" x14ac:dyDescent="0.25">
      <c r="U10" t="s">
        <v>43</v>
      </c>
      <c r="W10" t="s">
        <v>55</v>
      </c>
    </row>
    <row r="11" spans="1:26" x14ac:dyDescent="0.25">
      <c r="U11" t="s">
        <v>44</v>
      </c>
      <c r="W11" t="s">
        <v>53</v>
      </c>
    </row>
    <row r="12" spans="1:26" x14ac:dyDescent="0.25">
      <c r="U12" t="s">
        <v>45</v>
      </c>
      <c r="W12" t="s">
        <v>56</v>
      </c>
    </row>
    <row r="13" spans="1:26" x14ac:dyDescent="0.25">
      <c r="U13" t="s">
        <v>46</v>
      </c>
      <c r="W13" t="s">
        <v>57</v>
      </c>
    </row>
    <row r="21" spans="1:1" x14ac:dyDescent="0.25">
      <c r="A21" t="s">
        <v>70</v>
      </c>
    </row>
    <row r="22" spans="1:1" x14ac:dyDescent="0.25">
      <c r="A22" t="s">
        <v>67</v>
      </c>
    </row>
    <row r="23" spans="1:1" x14ac:dyDescent="0.25">
      <c r="A23" t="s">
        <v>66</v>
      </c>
    </row>
    <row r="24" spans="1:1" x14ac:dyDescent="0.25">
      <c r="A24" t="s">
        <v>69</v>
      </c>
    </row>
    <row r="25" spans="1:1" x14ac:dyDescent="0.25">
      <c r="A25" t="s">
        <v>134</v>
      </c>
    </row>
    <row r="26" spans="1:1" x14ac:dyDescent="0.25">
      <c r="A26" t="s">
        <v>133</v>
      </c>
    </row>
    <row r="27" spans="1:1" x14ac:dyDescent="0.25">
      <c r="A27" t="s">
        <v>107</v>
      </c>
    </row>
    <row r="28" spans="1:1" x14ac:dyDescent="0.25">
      <c r="A28" t="s">
        <v>68</v>
      </c>
    </row>
    <row r="29" spans="1:1" x14ac:dyDescent="0.25">
      <c r="A29" t="s">
        <v>147</v>
      </c>
    </row>
    <row r="30" spans="1:1" x14ac:dyDescent="0.25">
      <c r="A30" t="s">
        <v>78</v>
      </c>
    </row>
    <row r="31" spans="1:1" x14ac:dyDescent="0.25">
      <c r="A31" t="s">
        <v>77</v>
      </c>
    </row>
    <row r="32" spans="1:1" x14ac:dyDescent="0.25">
      <c r="A32" t="s">
        <v>76</v>
      </c>
    </row>
    <row r="33" spans="1:1" x14ac:dyDescent="0.25">
      <c r="A33" t="s">
        <v>75</v>
      </c>
    </row>
    <row r="34" spans="1:1" x14ac:dyDescent="0.25">
      <c r="A34" t="s">
        <v>80</v>
      </c>
    </row>
    <row r="35" spans="1:1" x14ac:dyDescent="0.25">
      <c r="A35" t="s">
        <v>79</v>
      </c>
    </row>
    <row r="36" spans="1:1" x14ac:dyDescent="0.25">
      <c r="A36" t="s">
        <v>106</v>
      </c>
    </row>
  </sheetData>
  <sheetProtection selectLockedCells="1" selectUnlockedCells="1"/>
  <sortState ref="A22:A35">
    <sortCondition ref="A22"/>
  </sortState>
  <mergeCells count="1">
    <mergeCell ref="A2:A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E14"/>
  <sheetViews>
    <sheetView zoomScale="130" zoomScaleNormal="130" workbookViewId="0">
      <selection activeCell="B3" sqref="B3"/>
    </sheetView>
  </sheetViews>
  <sheetFormatPr baseColWidth="10" defaultRowHeight="15" x14ac:dyDescent="0.25"/>
  <cols>
    <col min="1" max="1" width="41.42578125" customWidth="1"/>
    <col min="2" max="2" width="16" style="5" customWidth="1"/>
  </cols>
  <sheetData>
    <row r="1" spans="1:5" ht="39" customHeight="1" x14ac:dyDescent="0.25">
      <c r="A1" s="11" t="s">
        <v>103</v>
      </c>
      <c r="B1" s="12">
        <f ca="1">TODAY()</f>
        <v>42365</v>
      </c>
      <c r="C1" s="3"/>
      <c r="D1" s="3"/>
      <c r="E1" s="4"/>
    </row>
    <row r="2" spans="1:5" ht="19.899999999999999" customHeight="1" x14ac:dyDescent="0.25">
      <c r="A2" s="6" t="s">
        <v>81</v>
      </c>
      <c r="B2" s="7" t="s">
        <v>82</v>
      </c>
      <c r="C2" s="2"/>
    </row>
    <row r="3" spans="1:5" ht="19.899999999999999" customHeight="1" x14ac:dyDescent="0.25">
      <c r="A3" s="13" t="s">
        <v>83</v>
      </c>
      <c r="B3" s="14">
        <f>LOOKUP(9.9E+307,'CA-courant'!J:J)</f>
        <v>826.27000000000044</v>
      </c>
      <c r="C3" s="2"/>
    </row>
    <row r="4" spans="1:5" ht="19.899999999999999" customHeight="1" x14ac:dyDescent="0.25">
      <c r="A4" s="8" t="s">
        <v>84</v>
      </c>
      <c r="B4" s="9" t="e">
        <f>LOOKUP(9^9,#REF!)</f>
        <v>#REF!</v>
      </c>
      <c r="C4" s="2"/>
    </row>
    <row r="5" spans="1:5" ht="19.899999999999999" customHeight="1" x14ac:dyDescent="0.25">
      <c r="A5" s="13" t="s">
        <v>95</v>
      </c>
      <c r="B5" s="14" t="e">
        <f>LOOKUP(9^9,#REF!)</f>
        <v>#REF!</v>
      </c>
      <c r="C5" s="2"/>
    </row>
    <row r="6" spans="1:5" ht="19.899999999999999" customHeight="1" x14ac:dyDescent="0.25">
      <c r="A6" s="8" t="s">
        <v>96</v>
      </c>
      <c r="B6" s="9" t="e">
        <f>LOOKUP(9^9,#REF!)</f>
        <v>#REF!</v>
      </c>
      <c r="C6" s="2"/>
    </row>
    <row r="7" spans="1:5" ht="19.899999999999999" customHeight="1" x14ac:dyDescent="0.25">
      <c r="A7" s="13" t="s">
        <v>97</v>
      </c>
      <c r="B7" s="14" t="e">
        <f>LOOKUP(9^9,#REF!)</f>
        <v>#REF!</v>
      </c>
      <c r="C7" s="2"/>
    </row>
    <row r="8" spans="1:5" ht="19.899999999999999" customHeight="1" x14ac:dyDescent="0.25">
      <c r="A8" s="8" t="s">
        <v>98</v>
      </c>
      <c r="B8" s="9" t="e">
        <f>LOOKUP(9^9,#REF!)</f>
        <v>#REF!</v>
      </c>
      <c r="C8" s="2"/>
    </row>
    <row r="9" spans="1:5" ht="19.899999999999999" customHeight="1" x14ac:dyDescent="0.25">
      <c r="A9" s="13" t="s">
        <v>99</v>
      </c>
      <c r="B9" s="14" t="e">
        <f>LOOKUP(9^9,#REF!)</f>
        <v>#REF!</v>
      </c>
      <c r="C9" s="2"/>
    </row>
    <row r="10" spans="1:5" ht="19.899999999999999" customHeight="1" x14ac:dyDescent="0.25">
      <c r="A10" s="8" t="s">
        <v>100</v>
      </c>
      <c r="B10" s="9" t="e">
        <f>LOOKUP(9^9,#REF!)</f>
        <v>#REF!</v>
      </c>
      <c r="C10" s="2"/>
    </row>
    <row r="11" spans="1:5" ht="19.899999999999999" customHeight="1" x14ac:dyDescent="0.25">
      <c r="A11" s="13" t="s">
        <v>101</v>
      </c>
      <c r="B11" s="14" t="e">
        <f>LOOKUP(9^9,#REF!)</f>
        <v>#REF!</v>
      </c>
      <c r="C11" s="2"/>
    </row>
    <row r="12" spans="1:5" ht="19.899999999999999" customHeight="1" x14ac:dyDescent="0.25">
      <c r="A12" s="8" t="s">
        <v>102</v>
      </c>
      <c r="B12" s="9" t="e">
        <f>LOOKUP(9^9,#REF!)</f>
        <v>#REF!</v>
      </c>
      <c r="C12" s="2"/>
    </row>
    <row r="13" spans="1:5" ht="19.899999999999999" customHeight="1" x14ac:dyDescent="0.25">
      <c r="A13" s="13"/>
      <c r="B13" s="14"/>
      <c r="C13" s="2"/>
    </row>
    <row r="14" spans="1:5" ht="19.899999999999999" customHeight="1" x14ac:dyDescent="0.25">
      <c r="A14" s="6" t="s">
        <v>104</v>
      </c>
      <c r="B14" s="10" t="e">
        <f>SUM(B3:B13)</f>
        <v>#REF!</v>
      </c>
      <c r="C14" s="2"/>
    </row>
  </sheetData>
  <sheetProtection selectLockedCells="1" selectUnlockedCells="1"/>
  <pageMargins left="0.7" right="0.7" top="0.75" bottom="0.75" header="0.3" footer="0.3"/>
  <pageSetup paperSize="9" orientation="portrait" horizontalDpi="4294967294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/>
  </sheetPr>
  <dimension ref="A1:L23"/>
  <sheetViews>
    <sheetView showZeros="0" workbookViewId="0">
      <pane ySplit="4" topLeftCell="A5" activePane="bottomLeft" state="frozen"/>
      <selection activeCell="C12" sqref="C12"/>
      <selection pane="bottomLeft" activeCell="D28" sqref="D28"/>
    </sheetView>
  </sheetViews>
  <sheetFormatPr baseColWidth="10" defaultColWidth="11.42578125" defaultRowHeight="15" x14ac:dyDescent="0.25"/>
  <cols>
    <col min="1" max="1" width="10.28515625" style="32" customWidth="1"/>
    <col min="2" max="2" width="15.28515625" style="33" customWidth="1"/>
    <col min="3" max="3" width="10.28515625" style="34" customWidth="1"/>
    <col min="4" max="4" width="15.28515625" style="33" customWidth="1"/>
    <col min="5" max="5" width="15.28515625" style="35" customWidth="1"/>
    <col min="6" max="6" width="44.28515625" style="36" customWidth="1"/>
    <col min="7" max="7" width="3.28515625" style="37" customWidth="1"/>
    <col min="8" max="10" width="10.28515625" style="38" customWidth="1"/>
    <col min="11" max="11" width="15.28515625" style="15" customWidth="1"/>
    <col min="12" max="12" width="15.7109375" style="16" customWidth="1"/>
    <col min="13" max="13" width="16.7109375" style="15" customWidth="1"/>
    <col min="14" max="16384" width="11.42578125" style="15"/>
  </cols>
  <sheetData>
    <row r="1" spans="1:12" ht="17.45" customHeight="1" x14ac:dyDescent="0.25">
      <c r="A1" s="58" t="s">
        <v>94</v>
      </c>
      <c r="B1" s="59"/>
      <c r="C1" s="59"/>
      <c r="D1" s="59"/>
      <c r="E1" s="59"/>
      <c r="F1" s="59"/>
      <c r="G1" s="59"/>
      <c r="H1" s="59"/>
      <c r="I1" s="59"/>
      <c r="J1" s="59"/>
      <c r="K1" s="19"/>
      <c r="L1" s="20"/>
    </row>
    <row r="2" spans="1:12" x14ac:dyDescent="0.25">
      <c r="A2" s="59"/>
      <c r="B2" s="59"/>
      <c r="C2" s="59"/>
      <c r="D2" s="59"/>
      <c r="E2" s="59"/>
      <c r="F2" s="59"/>
      <c r="G2" s="59"/>
      <c r="H2" s="59"/>
      <c r="I2" s="59"/>
      <c r="J2" s="59"/>
      <c r="K2" s="21" t="s">
        <v>90</v>
      </c>
      <c r="L2" s="22">
        <v>3270.74</v>
      </c>
    </row>
    <row r="3" spans="1:12" ht="14.45" customHeight="1" x14ac:dyDescent="0.25">
      <c r="A3" s="59"/>
      <c r="B3" s="59"/>
      <c r="C3" s="59"/>
      <c r="D3" s="59"/>
      <c r="E3" s="59"/>
      <c r="F3" s="59"/>
      <c r="G3" s="59"/>
      <c r="H3" s="59"/>
      <c r="I3" s="59"/>
      <c r="J3" s="59"/>
      <c r="K3" s="23" t="s">
        <v>91</v>
      </c>
      <c r="L3" s="22">
        <v>2469.39</v>
      </c>
    </row>
    <row r="4" spans="1:12" ht="30.75" thickBot="1" x14ac:dyDescent="0.3">
      <c r="A4" s="24" t="s">
        <v>65</v>
      </c>
      <c r="B4" s="25" t="s">
        <v>85</v>
      </c>
      <c r="C4" s="25" t="s">
        <v>86</v>
      </c>
      <c r="D4" s="26" t="s">
        <v>87</v>
      </c>
      <c r="E4" s="25" t="s">
        <v>88</v>
      </c>
      <c r="F4" s="27" t="s">
        <v>74</v>
      </c>
      <c r="G4" s="26" t="s">
        <v>136</v>
      </c>
      <c r="H4" s="28" t="s">
        <v>72</v>
      </c>
      <c r="I4" s="28" t="s">
        <v>73</v>
      </c>
      <c r="J4" s="29" t="s">
        <v>89</v>
      </c>
      <c r="K4" s="30" t="s">
        <v>92</v>
      </c>
      <c r="L4" s="31">
        <f xml:space="preserve"> L3-L2+((SUMIF(G6:G23,"x", H6:H23)-(SUMIF(G6:G23,"x", I6:I23))))</f>
        <v>-801.34999999999991</v>
      </c>
    </row>
    <row r="5" spans="1:12" x14ac:dyDescent="0.25">
      <c r="A5" s="32">
        <v>41973</v>
      </c>
      <c r="B5" s="33" t="s">
        <v>93</v>
      </c>
      <c r="G5" s="37" t="s">
        <v>148</v>
      </c>
      <c r="J5" s="38">
        <v>-122.97</v>
      </c>
      <c r="K5" s="17"/>
      <c r="L5" s="18"/>
    </row>
    <row r="6" spans="1:12" x14ac:dyDescent="0.25">
      <c r="A6" s="32">
        <v>41974</v>
      </c>
      <c r="B6" s="33" t="s">
        <v>106</v>
      </c>
      <c r="D6" s="33" t="s">
        <v>108</v>
      </c>
      <c r="E6" s="35" t="s">
        <v>2</v>
      </c>
      <c r="G6" s="37" t="s">
        <v>148</v>
      </c>
      <c r="I6" s="38">
        <v>2500</v>
      </c>
      <c r="J6" s="16">
        <f t="shared" ref="J6:J21" si="0">IF(SUM(H6:I6)=0,"",(J5+I6-H6))</f>
        <v>2377.0300000000002</v>
      </c>
      <c r="K6" s="17"/>
      <c r="L6" s="18"/>
    </row>
    <row r="7" spans="1:12" x14ac:dyDescent="0.25">
      <c r="A7" s="32">
        <v>41974</v>
      </c>
      <c r="B7" s="33" t="s">
        <v>107</v>
      </c>
      <c r="D7" s="33" t="s">
        <v>114</v>
      </c>
      <c r="E7" s="35" t="s">
        <v>6</v>
      </c>
      <c r="G7" s="37" t="s">
        <v>148</v>
      </c>
      <c r="H7" s="38">
        <v>14.49</v>
      </c>
      <c r="J7" s="16">
        <f t="shared" si="0"/>
        <v>2362.5400000000004</v>
      </c>
    </row>
    <row r="8" spans="1:12" x14ac:dyDescent="0.25">
      <c r="A8" s="32">
        <v>41975</v>
      </c>
      <c r="B8" s="33" t="s">
        <v>106</v>
      </c>
      <c r="D8" s="33" t="s">
        <v>108</v>
      </c>
      <c r="E8" s="35" t="s">
        <v>3</v>
      </c>
      <c r="G8" s="37" t="s">
        <v>148</v>
      </c>
      <c r="I8" s="38">
        <v>37.65</v>
      </c>
      <c r="J8" s="16">
        <f t="shared" si="0"/>
        <v>2400.1900000000005</v>
      </c>
    </row>
    <row r="9" spans="1:12" x14ac:dyDescent="0.25">
      <c r="A9" s="32">
        <v>41975</v>
      </c>
      <c r="B9" s="33" t="s">
        <v>66</v>
      </c>
      <c r="D9" s="33" t="s">
        <v>131</v>
      </c>
      <c r="E9" s="35" t="s">
        <v>63</v>
      </c>
      <c r="F9" s="36" t="s">
        <v>149</v>
      </c>
      <c r="G9" s="37" t="s">
        <v>148</v>
      </c>
      <c r="H9" s="38">
        <v>62.05</v>
      </c>
      <c r="J9" s="16">
        <f t="shared" si="0"/>
        <v>2338.1400000000003</v>
      </c>
    </row>
    <row r="10" spans="1:12" x14ac:dyDescent="0.25">
      <c r="A10" s="32">
        <v>41976</v>
      </c>
      <c r="B10" s="33" t="s">
        <v>107</v>
      </c>
      <c r="C10" s="39"/>
      <c r="D10" s="33" t="s">
        <v>129</v>
      </c>
      <c r="E10" s="35" t="s">
        <v>48</v>
      </c>
      <c r="G10" s="37" t="s">
        <v>148</v>
      </c>
      <c r="H10" s="38">
        <v>60.41</v>
      </c>
      <c r="J10" s="16">
        <f t="shared" si="0"/>
        <v>2277.7300000000005</v>
      </c>
    </row>
    <row r="11" spans="1:12" x14ac:dyDescent="0.25">
      <c r="A11" s="32">
        <v>41976</v>
      </c>
      <c r="B11" s="33" t="s">
        <v>107</v>
      </c>
      <c r="C11" s="39"/>
      <c r="D11" s="33" t="s">
        <v>127</v>
      </c>
      <c r="E11" s="35" t="s">
        <v>45</v>
      </c>
      <c r="G11" s="37" t="s">
        <v>148</v>
      </c>
      <c r="H11" s="38">
        <v>54.99</v>
      </c>
      <c r="J11" s="16">
        <f t="shared" si="0"/>
        <v>2222.7400000000007</v>
      </c>
    </row>
    <row r="12" spans="1:12" x14ac:dyDescent="0.25">
      <c r="A12" s="32">
        <v>41977</v>
      </c>
      <c r="B12" s="33" t="s">
        <v>107</v>
      </c>
      <c r="C12" s="39"/>
      <c r="D12" s="33" t="s">
        <v>121</v>
      </c>
      <c r="E12" s="35" t="s">
        <v>15</v>
      </c>
      <c r="G12" s="37" t="s">
        <v>148</v>
      </c>
      <c r="H12" s="38">
        <v>5</v>
      </c>
      <c r="J12" s="16">
        <f t="shared" si="0"/>
        <v>2217.7400000000007</v>
      </c>
    </row>
    <row r="13" spans="1:12" x14ac:dyDescent="0.25">
      <c r="A13" s="32">
        <v>41974</v>
      </c>
      <c r="B13" s="33" t="s">
        <v>69</v>
      </c>
      <c r="C13" s="39">
        <v>4147610</v>
      </c>
      <c r="F13" s="36" t="s">
        <v>135</v>
      </c>
      <c r="G13" s="37" t="s">
        <v>148</v>
      </c>
      <c r="H13" s="38">
        <v>110</v>
      </c>
      <c r="J13" s="16">
        <f t="shared" si="0"/>
        <v>2107.7400000000007</v>
      </c>
    </row>
    <row r="14" spans="1:12" x14ac:dyDescent="0.25">
      <c r="A14" s="32">
        <v>41978</v>
      </c>
      <c r="B14" s="33" t="s">
        <v>66</v>
      </c>
      <c r="C14" s="39" t="str">
        <f>IF(B14="Chèque",LOOKUP(9^9,$C$5:$C13)+1," ")</f>
        <v xml:space="preserve"> </v>
      </c>
      <c r="D14" s="33" t="s">
        <v>116</v>
      </c>
      <c r="F14" s="36" t="s">
        <v>137</v>
      </c>
      <c r="G14" s="37" t="s">
        <v>148</v>
      </c>
      <c r="H14" s="38">
        <v>24.9</v>
      </c>
      <c r="J14" s="16">
        <f t="shared" si="0"/>
        <v>2082.8400000000006</v>
      </c>
    </row>
    <row r="15" spans="1:12" x14ac:dyDescent="0.25">
      <c r="A15" s="32">
        <v>41978</v>
      </c>
      <c r="B15" s="33" t="s">
        <v>66</v>
      </c>
      <c r="C15" s="39" t="str">
        <f>IF(B15="Chèque",LOOKUP(9^9,$C$5:$C14)+1," ")</f>
        <v xml:space="preserve"> </v>
      </c>
      <c r="D15" s="33" t="s">
        <v>116</v>
      </c>
      <c r="F15" s="36" t="s">
        <v>138</v>
      </c>
      <c r="G15" s="37" t="s">
        <v>148</v>
      </c>
      <c r="H15" s="38">
        <v>52.99</v>
      </c>
      <c r="J15" s="16">
        <f t="shared" si="0"/>
        <v>2029.8500000000006</v>
      </c>
    </row>
    <row r="16" spans="1:12" x14ac:dyDescent="0.25">
      <c r="A16" s="32">
        <v>41978</v>
      </c>
      <c r="B16" s="33" t="s">
        <v>66</v>
      </c>
      <c r="C16" s="39" t="str">
        <f>IF(B16="Chèque",LOOKUP(9^9,$C$5:$C15)+1," ")</f>
        <v xml:space="preserve"> </v>
      </c>
      <c r="D16" s="33" t="s">
        <v>113</v>
      </c>
      <c r="E16" s="35" t="s">
        <v>11</v>
      </c>
      <c r="F16" s="36" t="s">
        <v>139</v>
      </c>
      <c r="G16" s="37" t="s">
        <v>148</v>
      </c>
      <c r="H16" s="38">
        <v>99.99</v>
      </c>
      <c r="J16" s="16">
        <f t="shared" si="0"/>
        <v>1929.8600000000006</v>
      </c>
    </row>
    <row r="17" spans="1:10" x14ac:dyDescent="0.25">
      <c r="A17" s="32">
        <v>41978</v>
      </c>
      <c r="B17" s="33" t="s">
        <v>66</v>
      </c>
      <c r="C17" s="39" t="str">
        <f>IF(B17="Chèque",LOOKUP(9^9,$C$5:$C16)+1," ")</f>
        <v xml:space="preserve"> </v>
      </c>
      <c r="D17" s="33" t="s">
        <v>113</v>
      </c>
      <c r="E17" s="35" t="s">
        <v>11</v>
      </c>
      <c r="F17" s="36" t="s">
        <v>140</v>
      </c>
      <c r="G17" s="37" t="s">
        <v>148</v>
      </c>
      <c r="H17" s="38">
        <v>86.95</v>
      </c>
      <c r="J17" s="16">
        <f t="shared" si="0"/>
        <v>1842.9100000000005</v>
      </c>
    </row>
    <row r="18" spans="1:10" x14ac:dyDescent="0.25">
      <c r="A18" s="32">
        <v>41978</v>
      </c>
      <c r="B18" s="33" t="s">
        <v>107</v>
      </c>
      <c r="C18" s="39" t="str">
        <f>IF(B18="Chèque",LOOKUP(9^9,$C$5:$C17)+1," ")</f>
        <v xml:space="preserve"> </v>
      </c>
      <c r="D18" s="33" t="s">
        <v>114</v>
      </c>
      <c r="E18" s="35" t="s">
        <v>8</v>
      </c>
      <c r="F18" s="36" t="s">
        <v>141</v>
      </c>
      <c r="G18" s="37" t="s">
        <v>148</v>
      </c>
      <c r="H18" s="38">
        <v>917</v>
      </c>
      <c r="J18" s="16">
        <f t="shared" si="0"/>
        <v>925.91000000000054</v>
      </c>
    </row>
    <row r="19" spans="1:10" x14ac:dyDescent="0.25">
      <c r="A19" s="32">
        <v>41981</v>
      </c>
      <c r="B19" s="33" t="s">
        <v>66</v>
      </c>
      <c r="C19" s="39" t="str">
        <f>IF(B19="Chèque",LOOKUP(9^9,$C$5:$C18)+1," ")</f>
        <v xml:space="preserve"> </v>
      </c>
      <c r="D19" s="33" t="s">
        <v>131</v>
      </c>
      <c r="E19" s="35" t="s">
        <v>63</v>
      </c>
      <c r="F19" s="36" t="s">
        <v>143</v>
      </c>
      <c r="G19" s="37" t="s">
        <v>148</v>
      </c>
      <c r="H19" s="38">
        <v>139.36000000000001</v>
      </c>
      <c r="J19" s="16">
        <f t="shared" si="0"/>
        <v>786.55000000000052</v>
      </c>
    </row>
    <row r="20" spans="1:10" x14ac:dyDescent="0.25">
      <c r="A20" s="32">
        <v>41981</v>
      </c>
      <c r="B20" s="33" t="s">
        <v>66</v>
      </c>
      <c r="C20" s="39" t="str">
        <f>IF(B20="Chèque",LOOKUP(9^9,$C$5:$C19)+1," ")</f>
        <v xml:space="preserve"> </v>
      </c>
      <c r="D20" s="33" t="s">
        <v>113</v>
      </c>
      <c r="E20" s="35" t="s">
        <v>11</v>
      </c>
      <c r="F20" s="36" t="s">
        <v>144</v>
      </c>
      <c r="G20" s="37" t="s">
        <v>148</v>
      </c>
      <c r="H20" s="38">
        <v>38.200000000000003</v>
      </c>
      <c r="J20" s="16">
        <f t="shared" si="0"/>
        <v>748.35000000000048</v>
      </c>
    </row>
    <row r="21" spans="1:10" x14ac:dyDescent="0.25">
      <c r="A21" s="32">
        <v>41981</v>
      </c>
      <c r="B21" s="33" t="s">
        <v>66</v>
      </c>
      <c r="C21" s="39" t="str">
        <f>IF(B21="Chèque",LOOKUP(9^9,$C$5:$C20)+1," ")</f>
        <v xml:space="preserve"> </v>
      </c>
      <c r="D21" s="33" t="s">
        <v>116</v>
      </c>
      <c r="F21" s="36" t="s">
        <v>145</v>
      </c>
      <c r="G21" s="37" t="s">
        <v>148</v>
      </c>
      <c r="H21" s="38">
        <v>50.35</v>
      </c>
      <c r="J21" s="16">
        <f t="shared" si="0"/>
        <v>698.00000000000045</v>
      </c>
    </row>
    <row r="22" spans="1:10" x14ac:dyDescent="0.25">
      <c r="A22" s="32">
        <v>41982</v>
      </c>
      <c r="B22" s="33" t="s">
        <v>147</v>
      </c>
      <c r="C22" s="39" t="str">
        <f>IF(B22="Chèque",LOOKUP(9^9,$C$5:$C21)+1," ")</f>
        <v xml:space="preserve"> </v>
      </c>
      <c r="F22" s="36" t="s">
        <v>146</v>
      </c>
      <c r="G22" s="37" t="s">
        <v>148</v>
      </c>
      <c r="H22" s="38">
        <v>100</v>
      </c>
      <c r="J22" s="16">
        <f t="shared" ref="J22:J23" si="1">IF(SUM(H22:I22)=0,"",(J21+I22-H22))</f>
        <v>598.00000000000045</v>
      </c>
    </row>
    <row r="23" spans="1:10" x14ac:dyDescent="0.25">
      <c r="A23" s="32">
        <v>41982</v>
      </c>
      <c r="B23" s="33" t="s">
        <v>106</v>
      </c>
      <c r="C23" s="39" t="str">
        <f>IF(B23="Chèque",LOOKUP(9^9,$C$5:$C22)+1," ")</f>
        <v xml:space="preserve"> </v>
      </c>
      <c r="D23" s="33" t="s">
        <v>108</v>
      </c>
      <c r="E23" s="35" t="s">
        <v>3</v>
      </c>
      <c r="F23" s="36" t="s">
        <v>142</v>
      </c>
      <c r="G23" s="37" t="s">
        <v>148</v>
      </c>
      <c r="I23" s="38">
        <v>228.27</v>
      </c>
      <c r="J23" s="16">
        <f t="shared" si="1"/>
        <v>826.27000000000044</v>
      </c>
    </row>
  </sheetData>
  <sheetProtection selectLockedCells="1"/>
  <mergeCells count="1">
    <mergeCell ref="A1:J3"/>
  </mergeCells>
  <conditionalFormatting sqref="J1:J1048576">
    <cfRule type="cellIs" dxfId="61" priority="2" operator="lessThan">
      <formula>0</formula>
    </cfRule>
  </conditionalFormatting>
  <dataValidations count="3">
    <dataValidation type="list" allowBlank="1" showInputMessage="1" showErrorMessage="1" sqref="B6:B23">
      <formula1>operation</formula1>
    </dataValidation>
    <dataValidation type="list" allowBlank="1" showInputMessage="1" showErrorMessage="1" sqref="D6:D23">
      <formula1>categorie</formula1>
    </dataValidation>
    <dataValidation type="list" allowBlank="1" showInputMessage="1" showErrorMessage="1" sqref="E6:E23">
      <formula1>INDIRECT(D6)</formula1>
    </dataValidation>
  </dataValidations>
  <pageMargins left="0.19685039370078741" right="0.19685039370078741" top="0.19685039370078741" bottom="0.19685039370078741" header="0.11811023622047245" footer="0.11811023622047245"/>
  <pageSetup paperSize="9" orientation="landscape" horizontalDpi="4294967294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7" r:id="rId4" name="Button 7">
              <controlPr locked="0" defaultSize="0" print="0" autoFill="0" autoPict="0" macro="[0]!Rapprochement">
                <anchor moveWithCells="1">
                  <from>
                    <xdr:col>10</xdr:col>
                    <xdr:colOff>19050</xdr:colOff>
                    <xdr:row>0</xdr:row>
                    <xdr:rowOff>28575</xdr:rowOff>
                  </from>
                  <to>
                    <xdr:col>12</xdr:col>
                    <xdr:colOff>0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5" name="Button 8">
              <controlPr locked="0" defaultSize="0" print="0" autoFill="0" autoPict="0" macro="[0]!FinRapportCACourant">
                <anchor moveWithCells="1">
                  <from>
                    <xdr:col>12</xdr:col>
                    <xdr:colOff>47625</xdr:colOff>
                    <xdr:row>0</xdr:row>
                    <xdr:rowOff>28575</xdr:rowOff>
                  </from>
                  <to>
                    <xdr:col>13</xdr:col>
                    <xdr:colOff>19050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O43"/>
  <sheetViews>
    <sheetView tabSelected="1" zoomScale="85" zoomScaleNormal="85" zoomScaleSheetLayoutView="100" workbookViewId="0">
      <selection activeCell="G14" sqref="G14"/>
    </sheetView>
  </sheetViews>
  <sheetFormatPr baseColWidth="10" defaultColWidth="11.5703125" defaultRowHeight="15" x14ac:dyDescent="0.25"/>
  <cols>
    <col min="1" max="1" width="8.85546875" style="40" bestFit="1" customWidth="1"/>
    <col min="2" max="2" width="17.42578125" style="40" customWidth="1"/>
    <col min="3" max="3" width="14.28515625" style="40" customWidth="1"/>
    <col min="4" max="4" width="15.7109375" style="40" bestFit="1" customWidth="1"/>
    <col min="5" max="5" width="15.42578125" style="40" customWidth="1"/>
    <col min="6" max="6" width="45" style="40" bestFit="1" customWidth="1"/>
    <col min="7" max="7" width="4.140625" style="40" customWidth="1"/>
    <col min="8" max="8" width="8.28515625" style="40" customWidth="1"/>
    <col min="9" max="9" width="9.28515625" style="40" customWidth="1"/>
    <col min="10" max="10" width="16.5703125" style="40" bestFit="1" customWidth="1"/>
    <col min="11" max="11" width="21.140625" style="40" bestFit="1" customWidth="1"/>
    <col min="12" max="12" width="16.42578125" style="40" customWidth="1"/>
    <col min="13" max="13" width="15.85546875" style="40" customWidth="1"/>
    <col min="14" max="15" width="17.140625" style="40" customWidth="1"/>
    <col min="16" max="79" width="16.5703125" style="40" bestFit="1" customWidth="1"/>
    <col min="80" max="80" width="20.140625" style="40" bestFit="1" customWidth="1"/>
    <col min="81" max="81" width="21.28515625" style="40" bestFit="1" customWidth="1"/>
    <col min="82" max="16384" width="11.5703125" style="40"/>
  </cols>
  <sheetData>
    <row r="1" spans="1:15" x14ac:dyDescent="0.25">
      <c r="A1" s="52" t="s">
        <v>65</v>
      </c>
      <c r="B1" s="53" t="s">
        <v>85</v>
      </c>
      <c r="C1" s="53" t="s">
        <v>86</v>
      </c>
      <c r="D1" s="54" t="s">
        <v>87</v>
      </c>
      <c r="E1" s="53" t="s">
        <v>88</v>
      </c>
      <c r="F1" s="55" t="s">
        <v>74</v>
      </c>
      <c r="G1" s="54" t="s">
        <v>136</v>
      </c>
      <c r="H1" s="56" t="s">
        <v>72</v>
      </c>
      <c r="I1" s="56" t="s">
        <v>73</v>
      </c>
    </row>
    <row r="2" spans="1:15" x14ac:dyDescent="0.25">
      <c r="A2" s="46"/>
      <c r="B2" s="47"/>
      <c r="C2" s="51"/>
      <c r="D2" s="47"/>
      <c r="E2" s="48"/>
      <c r="F2" s="49"/>
      <c r="G2" s="48"/>
      <c r="H2" s="50"/>
      <c r="I2" s="50"/>
    </row>
    <row r="7" spans="1:15" x14ac:dyDescent="0.25">
      <c r="K7" s="41" t="s">
        <v>154</v>
      </c>
      <c r="O7" s="41" t="s">
        <v>161</v>
      </c>
    </row>
    <row r="8" spans="1:15" x14ac:dyDescent="0.25">
      <c r="K8" s="40" t="s">
        <v>156</v>
      </c>
      <c r="O8" s="40" t="s">
        <v>166</v>
      </c>
    </row>
    <row r="9" spans="1:15" x14ac:dyDescent="0.25">
      <c r="K9" s="40" t="s">
        <v>160</v>
      </c>
      <c r="M9" s="41"/>
      <c r="O9" s="40" t="s">
        <v>162</v>
      </c>
    </row>
    <row r="10" spans="1:15" x14ac:dyDescent="0.25">
      <c r="K10" s="40" t="s">
        <v>155</v>
      </c>
      <c r="O10" s="40" t="s">
        <v>163</v>
      </c>
    </row>
    <row r="11" spans="1:15" x14ac:dyDescent="0.25">
      <c r="K11" s="40" t="s">
        <v>158</v>
      </c>
      <c r="O11" s="40" t="s">
        <v>164</v>
      </c>
    </row>
    <row r="12" spans="1:15" x14ac:dyDescent="0.25">
      <c r="K12" s="40" t="s">
        <v>159</v>
      </c>
    </row>
    <row r="13" spans="1:15" x14ac:dyDescent="0.25">
      <c r="K13" s="40" t="s">
        <v>157</v>
      </c>
    </row>
    <row r="19" spans="11:14" x14ac:dyDescent="0.25">
      <c r="K19" s="40" t="s">
        <v>65</v>
      </c>
      <c r="L19" s="40" t="s">
        <v>169</v>
      </c>
    </row>
    <row r="20" spans="11:14" ht="15.75" x14ac:dyDescent="0.25">
      <c r="K20" s="42" t="s">
        <v>165</v>
      </c>
      <c r="L20" s="43" t="str">
        <f>L19</f>
        <v>(Tous)</v>
      </c>
      <c r="M20" s="44">
        <v>2015</v>
      </c>
    </row>
    <row r="21" spans="11:14" x14ac:dyDescent="0.25">
      <c r="M21" s="40" t="s">
        <v>150</v>
      </c>
    </row>
    <row r="22" spans="11:14" x14ac:dyDescent="0.25">
      <c r="K22" s="40" t="s">
        <v>87</v>
      </c>
      <c r="L22" s="40" t="s">
        <v>88</v>
      </c>
      <c r="M22" s="40" t="s">
        <v>152</v>
      </c>
      <c r="N22" s="40" t="s">
        <v>153</v>
      </c>
    </row>
    <row r="23" spans="11:14" x14ac:dyDescent="0.25">
      <c r="K23" s="40" t="s">
        <v>168</v>
      </c>
      <c r="M23" s="45"/>
      <c r="N23" s="45"/>
    </row>
    <row r="24" spans="11:14" x14ac:dyDescent="0.25">
      <c r="L24" s="40" t="s">
        <v>168</v>
      </c>
      <c r="M24" s="45"/>
      <c r="N24" s="45"/>
    </row>
    <row r="25" spans="11:14" x14ac:dyDescent="0.25">
      <c r="K25" s="40" t="s">
        <v>151</v>
      </c>
      <c r="M25" s="45"/>
      <c r="N25" s="45"/>
    </row>
    <row r="26" spans="11:14" x14ac:dyDescent="0.25">
      <c r="K26"/>
      <c r="L26"/>
      <c r="M26"/>
      <c r="N26"/>
    </row>
    <row r="27" spans="11:14" x14ac:dyDescent="0.25">
      <c r="K27"/>
      <c r="L27"/>
      <c r="M27"/>
      <c r="N27"/>
    </row>
    <row r="28" spans="11:14" x14ac:dyDescent="0.25">
      <c r="K28"/>
      <c r="L28"/>
      <c r="M28"/>
      <c r="N28"/>
    </row>
    <row r="29" spans="11:14" x14ac:dyDescent="0.25">
      <c r="K29"/>
      <c r="L29"/>
      <c r="M29"/>
      <c r="N29"/>
    </row>
    <row r="30" spans="11:14" x14ac:dyDescent="0.25">
      <c r="K30"/>
      <c r="L30"/>
      <c r="M30"/>
      <c r="N30"/>
    </row>
    <row r="31" spans="11:14" x14ac:dyDescent="0.25">
      <c r="K31"/>
      <c r="L31"/>
      <c r="M31"/>
      <c r="N31"/>
    </row>
    <row r="32" spans="11:14" x14ac:dyDescent="0.25">
      <c r="K32"/>
      <c r="L32"/>
      <c r="M32"/>
      <c r="N32"/>
    </row>
    <row r="33" spans="11:14" x14ac:dyDescent="0.25">
      <c r="K33"/>
      <c r="L33"/>
      <c r="M33"/>
      <c r="N33"/>
    </row>
    <row r="34" spans="11:14" x14ac:dyDescent="0.25">
      <c r="K34"/>
      <c r="L34"/>
      <c r="M34"/>
      <c r="N34"/>
    </row>
    <row r="35" spans="11:14" x14ac:dyDescent="0.25">
      <c r="K35"/>
      <c r="L35"/>
      <c r="M35"/>
      <c r="N35"/>
    </row>
    <row r="36" spans="11:14" x14ac:dyDescent="0.25">
      <c r="K36"/>
      <c r="L36"/>
      <c r="M36"/>
      <c r="N36"/>
    </row>
    <row r="37" spans="11:14" x14ac:dyDescent="0.25">
      <c r="K37"/>
      <c r="L37"/>
      <c r="M37"/>
      <c r="N37"/>
    </row>
    <row r="38" spans="11:14" x14ac:dyDescent="0.25">
      <c r="K38"/>
      <c r="L38"/>
      <c r="M38"/>
      <c r="N38"/>
    </row>
    <row r="39" spans="11:14" x14ac:dyDescent="0.25">
      <c r="K39"/>
      <c r="L39"/>
      <c r="M39"/>
      <c r="N39"/>
    </row>
    <row r="40" spans="11:14" x14ac:dyDescent="0.25">
      <c r="K40"/>
      <c r="L40"/>
      <c r="M40"/>
      <c r="N40"/>
    </row>
    <row r="41" spans="11:14" x14ac:dyDescent="0.25">
      <c r="K41"/>
      <c r="L41"/>
      <c r="M41"/>
      <c r="N41"/>
    </row>
    <row r="42" spans="11:14" x14ac:dyDescent="0.25">
      <c r="K42"/>
      <c r="L42"/>
      <c r="M42"/>
      <c r="N42"/>
    </row>
    <row r="43" spans="11:14" x14ac:dyDescent="0.25">
      <c r="K43"/>
      <c r="L43"/>
      <c r="M43"/>
      <c r="N43"/>
    </row>
  </sheetData>
  <sortState ref="A2:J2264">
    <sortCondition ref="A2:A2264"/>
  </sortState>
  <conditionalFormatting sqref="L23:L68">
    <cfRule type="containsText" dxfId="48" priority="27" operator="containsText" text="(vide)">
      <formula>NOT(ISERROR(SEARCH("(vide)",L23)))</formula>
    </cfRule>
  </conditionalFormatting>
  <pageMargins left="0.70866141732283472" right="0.70866141732283472" top="0.19685039370078741" bottom="0" header="0.31496062992125984" footer="0.31496062992125984"/>
  <pageSetup paperSize="9" orientation="portrait" horizontalDpi="4294967294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5" name="Button 1">
              <controlPr defaultSize="0" print="0" autoFill="0" autoPict="0" macro="[0]!Onglets_consolider">
                <anchor moveWithCells="1" sizeWithCells="1">
                  <from>
                    <xdr:col>9</xdr:col>
                    <xdr:colOff>514350</xdr:colOff>
                    <xdr:row>1</xdr:row>
                    <xdr:rowOff>38100</xdr:rowOff>
                  </from>
                  <to>
                    <xdr:col>12</xdr:col>
                    <xdr:colOff>38100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Button 3">
              <controlPr defaultSize="0" print="0" autoFill="0" autoPict="0" macro="[0]!FiltrerdansTotal">
                <anchor moveWithCells="1" sizeWithCells="1">
                  <from>
                    <xdr:col>12</xdr:col>
                    <xdr:colOff>400050</xdr:colOff>
                    <xdr:row>1</xdr:row>
                    <xdr:rowOff>104775</xdr:rowOff>
                  </from>
                  <to>
                    <xdr:col>14</xdr:col>
                    <xdr:colOff>1257300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view="pageBreakPreview" zoomScale="60" workbookViewId="0">
      <selection activeCell="H42" sqref="H42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4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view="pageBreakPreview" zoomScale="60" workbookViewId="0">
      <selection activeCell="J23" sqref="J23"/>
    </sheetView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27</vt:i4>
      </vt:variant>
    </vt:vector>
  </HeadingPairs>
  <TitlesOfParts>
    <vt:vector size="33" baseType="lpstr">
      <vt:lpstr>Listes</vt:lpstr>
      <vt:lpstr>Synthese</vt:lpstr>
      <vt:lpstr>CA-courant</vt:lpstr>
      <vt:lpstr>Total</vt:lpstr>
      <vt:lpstr>Feuil1</vt:lpstr>
      <vt:lpstr>Feuil2</vt:lpstr>
      <vt:lpstr>Albatros_Appt</vt:lpstr>
      <vt:lpstr>Avance</vt:lpstr>
      <vt:lpstr>C_Albatros</vt:lpstr>
      <vt:lpstr>C_Divers</vt:lpstr>
      <vt:lpstr>C_Intérêts</vt:lpstr>
      <vt:lpstr>C_Pension</vt:lpstr>
      <vt:lpstr>C_Remb_Santé</vt:lpstr>
      <vt:lpstr>Cadeau</vt:lpstr>
      <vt:lpstr>categorie</vt:lpstr>
      <vt:lpstr>Coiffeur</vt:lpstr>
      <vt:lpstr>Courant</vt:lpstr>
      <vt:lpstr>Courrier</vt:lpstr>
      <vt:lpstr>Extension</vt:lpstr>
      <vt:lpstr>Formation</vt:lpstr>
      <vt:lpstr>Frais_Bancaires</vt:lpstr>
      <vt:lpstr>Habillement</vt:lpstr>
      <vt:lpstr>Impôts</vt:lpstr>
      <vt:lpstr>Informatique</vt:lpstr>
      <vt:lpstr>Jardin</vt:lpstr>
      <vt:lpstr>Loisirs</vt:lpstr>
      <vt:lpstr>Maison</vt:lpstr>
      <vt:lpstr>operation</vt:lpstr>
      <vt:lpstr>Santé</vt:lpstr>
      <vt:lpstr>Transport</vt:lpstr>
      <vt:lpstr>Vacances</vt:lpstr>
      <vt:lpstr>Voiture</vt:lpstr>
      <vt:lpstr>Voyages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Jean-Eric Pelouas</cp:lastModifiedBy>
  <cp:lastPrinted>2015-04-01T17:28:24Z</cp:lastPrinted>
  <dcterms:created xsi:type="dcterms:W3CDTF">2014-11-09T19:04:44Z</dcterms:created>
  <dcterms:modified xsi:type="dcterms:W3CDTF">2015-12-27T22:37:20Z</dcterms:modified>
</cp:coreProperties>
</file>