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9440" windowHeight="12075" activeTab="1"/>
  </bookViews>
  <sheets>
    <sheet name="Sheet1" sheetId="1" r:id="rId1"/>
    <sheet name="Sheet2" sheetId="2" r:id="rId2"/>
  </sheets>
  <definedNames>
    <definedName name="_xlnm._FilterDatabase" localSheetId="0" hidden="1">Sheet1!$B$5:$G$19</definedName>
    <definedName name="Segment_criteres">#N/A</definedName>
    <definedName name="Segment_Produits">#N/A</definedName>
  </definedNames>
  <calcPr calcId="145621"/>
  <pivotCaches>
    <pivotCache cacheId="23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J22" i="1" l="1"/>
  <c r="I22" i="1"/>
  <c r="I8" i="1"/>
  <c r="J8" i="1"/>
  <c r="I10" i="1"/>
  <c r="J10" i="1"/>
  <c r="I12" i="1"/>
  <c r="J12" i="1"/>
  <c r="I15" i="1"/>
  <c r="J15" i="1"/>
  <c r="I16" i="1"/>
  <c r="J16" i="1"/>
  <c r="I17" i="1"/>
  <c r="J17" i="1"/>
  <c r="I18" i="1"/>
  <c r="J18" i="1"/>
  <c r="I19" i="1"/>
  <c r="J19" i="1"/>
  <c r="J6" i="1"/>
  <c r="I6" i="1"/>
  <c r="F22" i="1"/>
  <c r="G2" i="2"/>
  <c r="G3" i="2"/>
  <c r="G4" i="2"/>
  <c r="G5" i="2"/>
  <c r="G6" i="2"/>
  <c r="G7" i="2"/>
  <c r="G8" i="2"/>
  <c r="G9" i="2"/>
  <c r="F2" i="2"/>
  <c r="F3" i="2"/>
  <c r="F4" i="2"/>
  <c r="F5" i="2"/>
  <c r="F6" i="2"/>
  <c r="F7" i="2"/>
  <c r="F8" i="2"/>
  <c r="F9" i="2"/>
  <c r="E22" i="1"/>
  <c r="D22" i="1"/>
  <c r="P5" i="2"/>
  <c r="P4" i="2"/>
  <c r="P7" i="2" l="1"/>
  <c r="F3" i="1"/>
  <c r="E3" i="1"/>
  <c r="G3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6" i="1"/>
</calcChain>
</file>

<file path=xl/sharedStrings.xml><?xml version="1.0" encoding="utf-8"?>
<sst xmlns="http://schemas.openxmlformats.org/spreadsheetml/2006/main" count="81" uniqueCount="37">
  <si>
    <t xml:space="preserve">  </t>
  </si>
  <si>
    <t>Produits</t>
  </si>
  <si>
    <t>prod1</t>
  </si>
  <si>
    <t>prod2</t>
  </si>
  <si>
    <t>prod3</t>
  </si>
  <si>
    <t>prod4</t>
  </si>
  <si>
    <t>prod5</t>
  </si>
  <si>
    <t>prod6</t>
  </si>
  <si>
    <t>prod7</t>
  </si>
  <si>
    <t>prod13</t>
  </si>
  <si>
    <t>prod14</t>
  </si>
  <si>
    <t>prod15</t>
  </si>
  <si>
    <t>prod16</t>
  </si>
  <si>
    <t>prod17</t>
  </si>
  <si>
    <t>prod18</t>
  </si>
  <si>
    <t>prod19</t>
  </si>
  <si>
    <t>Quantite</t>
  </si>
  <si>
    <t>Prix avant nego</t>
  </si>
  <si>
    <t>Prix apres nego</t>
  </si>
  <si>
    <t>% diminution des prix</t>
  </si>
  <si>
    <t>criteres</t>
  </si>
  <si>
    <t>b</t>
  </si>
  <si>
    <t>a</t>
  </si>
  <si>
    <t>c</t>
  </si>
  <si>
    <t>prix moy avant nego</t>
  </si>
  <si>
    <t>prix moy apres nego</t>
  </si>
  <si>
    <t>moyenne diminution des prix en %</t>
  </si>
  <si>
    <t>(Tous)</t>
  </si>
  <si>
    <t>Somme de Quantite</t>
  </si>
  <si>
    <t>moyenne</t>
  </si>
  <si>
    <t>avant</t>
  </si>
  <si>
    <t>après</t>
  </si>
  <si>
    <t>var %</t>
  </si>
  <si>
    <t>PT1</t>
  </si>
  <si>
    <t>PT2</t>
  </si>
  <si>
    <t>Somme de PT1</t>
  </si>
  <si>
    <t>Somme de PT2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</si>
</sst>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#,##0.000\ &quot;€&quot;;[Red]\-#,##0.000\ &quot;€&quot;"/>
    <numFmt numFmtId="166" formatCode="0.0%"/>
    <numFmt numFmtId="167" formatCode="#,##0.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">
    <xf numFmtId="0" fontId="0" fillId="0" borderId="0" xfId="0"/>
    <xf numFmtId="3" fontId="0" fillId="0" borderId="0" xfId="0" applyNumberFormat="1"/>
    <xf numFmtId="9" fontId="0" fillId="0" borderId="0" xfId="0" applyNumberFormat="1"/>
    <xf numFmtId="0" fontId="0" fillId="3" borderId="0" xfId="0" applyFill="1"/>
    <xf numFmtId="0" fontId="0" fillId="2" borderId="0" xfId="0" applyFill="1"/>
    <xf numFmtId="165" fontId="0" fillId="4" borderId="0" xfId="0" applyNumberFormat="1" applyFill="1"/>
    <xf numFmtId="166" fontId="0" fillId="4" borderId="0" xfId="0" applyNumberFormat="1" applyFill="1"/>
    <xf numFmtId="0" fontId="0" fillId="0" borderId="0" xfId="0" pivotButton="1"/>
    <xf numFmtId="0" fontId="0" fillId="0" borderId="0" xfId="0" applyNumberFormat="1"/>
    <xf numFmtId="0" fontId="0" fillId="5" borderId="0" xfId="0" applyFill="1"/>
    <xf numFmtId="167" fontId="0" fillId="5" borderId="0" xfId="0" applyNumberFormat="1" applyFill="1"/>
    <xf numFmtId="166" fontId="0" fillId="5" borderId="0" xfId="5" applyNumberFormat="1" applyFont="1" applyFill="1"/>
  </cellXfs>
  <cellStyles count="6">
    <cellStyle name="Comma 2" xfId="2"/>
    <cellStyle name="Currency 2" xfId="4"/>
    <cellStyle name="Normal" xfId="0" builtinId="0"/>
    <cellStyle name="Normal 2" xfId="1"/>
    <cellStyle name="Percent 2" xfId="3"/>
    <cellStyle name="Pourcentage" xfId="5" builtinId="5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600075</xdr:colOff>
      <xdr:row>12</xdr:row>
      <xdr:rowOff>9526</xdr:rowOff>
    </xdr:from>
    <xdr:to>
      <xdr:col>9</xdr:col>
      <xdr:colOff>552450</xdr:colOff>
      <xdr:row>18</xdr:row>
      <xdr:rowOff>28576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riter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rite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43625" y="2295526"/>
              <a:ext cx="1819275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800099</xdr:colOff>
      <xdr:row>12</xdr:row>
      <xdr:rowOff>152400</xdr:rowOff>
    </xdr:from>
    <xdr:to>
      <xdr:col>16</xdr:col>
      <xdr:colOff>400050</xdr:colOff>
      <xdr:row>17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roduit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43999" y="2438400"/>
              <a:ext cx="3905251" cy="942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737.538512037034" createdVersion="4" refreshedVersion="4" minRefreshableVersion="3" recordCount="8">
  <cacheSource type="worksheet">
    <worksheetSource name="Tableau1"/>
  </cacheSource>
  <cacheFields count="9">
    <cacheField name="Produits" numFmtId="0">
      <sharedItems count="14">
        <s v="prod1"/>
        <s v="prod3"/>
        <s v="prod5"/>
        <s v="prod7"/>
        <s v="prod15"/>
        <s v="prod16"/>
        <s v="prod17"/>
        <s v="prod18"/>
        <s v="prod4" u="1"/>
        <s v="prod13" u="1"/>
        <s v="prod2" u="1"/>
        <s v="prod14" u="1"/>
        <s v="prod19" u="1"/>
        <s v="prod6" u="1"/>
      </sharedItems>
    </cacheField>
    <cacheField name="criteres" numFmtId="0">
      <sharedItems count="3">
        <s v="a"/>
        <s v="b"/>
        <s v="c"/>
      </sharedItems>
    </cacheField>
    <cacheField name="Quantite" numFmtId="0">
      <sharedItems containsSemiMixedTypes="0" containsString="0" containsNumber="1" containsInteger="1" minValue="41793" maxValue="311446"/>
    </cacheField>
    <cacheField name="Prix avant nego" numFmtId="0">
      <sharedItems containsSemiMixedTypes="0" containsString="0" containsNumber="1" minValue="0.22" maxValue="3"/>
    </cacheField>
    <cacheField name="Prix apres nego" numFmtId="0">
      <sharedItems containsSemiMixedTypes="0" containsString="0" containsNumber="1" minValue="0.14000000000000001" maxValue="1.26"/>
    </cacheField>
    <cacheField name="PT1" numFmtId="0">
      <sharedItems containsSemiMixedTypes="0" containsString="0" containsNumber="1" minValue="10503.119999999999" maxValue="327018.3"/>
    </cacheField>
    <cacheField name="PT2" numFmtId="0">
      <sharedItems containsSemiMixedTypes="0" containsString="0" containsNumber="1" minValue="10612.28" maxValue="140346.36000000002"/>
    </cacheField>
    <cacheField name="px 1" numFmtId="0" formula="Quantite *'Prix avant nego'" databaseField="0"/>
    <cacheField name="px 2" numFmtId="0" formula="Quantite *'Prix apres nego'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204882"/>
    <n v="1.1499999999999999"/>
    <n v="0.45"/>
    <n v="235614.3"/>
    <n v="92196.900000000009"/>
  </r>
  <r>
    <x v="1"/>
    <x v="0"/>
    <n v="41793"/>
    <n v="3"/>
    <n v="0.73"/>
    <n v="125379"/>
    <n v="30508.89"/>
  </r>
  <r>
    <x v="2"/>
    <x v="1"/>
    <n v="311446"/>
    <n v="1.05"/>
    <n v="0.44"/>
    <n v="327018.3"/>
    <n v="137036.24"/>
  </r>
  <r>
    <x v="3"/>
    <x v="2"/>
    <n v="111386"/>
    <n v="2.7"/>
    <n v="1.26"/>
    <n v="300742.2"/>
    <n v="140346.36000000002"/>
  </r>
  <r>
    <x v="4"/>
    <x v="0"/>
    <n v="57649"/>
    <n v="0.24"/>
    <n v="0.5"/>
    <n v="13835.76"/>
    <n v="28824.5"/>
  </r>
  <r>
    <x v="5"/>
    <x v="0"/>
    <n v="43763"/>
    <n v="0.24"/>
    <n v="0.5"/>
    <n v="10503.119999999999"/>
    <n v="21881.5"/>
  </r>
  <r>
    <x v="6"/>
    <x v="2"/>
    <n v="273769"/>
    <n v="0.32"/>
    <n v="0.28999999999999998"/>
    <n v="87606.080000000002"/>
    <n v="79393.009999999995"/>
  </r>
  <r>
    <x v="7"/>
    <x v="2"/>
    <n v="75802"/>
    <n v="0.22"/>
    <n v="0.14000000000000001"/>
    <n v="16676.439999999999"/>
    <n v="10612.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I4:K5" firstHeaderRow="0" firstDataRow="1" firstDataCol="0" rowPageCount="2" colPageCount="1"/>
  <pivotFields count="9">
    <pivotField axis="axisPage" showAll="0">
      <items count="15">
        <item x="0"/>
        <item m="1" x="9"/>
        <item m="1" x="11"/>
        <item x="4"/>
        <item x="5"/>
        <item x="6"/>
        <item x="7"/>
        <item m="1" x="12"/>
        <item m="1" x="10"/>
        <item x="1"/>
        <item m="1" x="8"/>
        <item x="2"/>
        <item m="1" x="13"/>
        <item x="3"/>
        <item t="default"/>
      </items>
    </pivotField>
    <pivotField axis="axisPage" multipleItemSelectionAllowed="1" showAll="0">
      <items count="4">
        <item x="0"/>
        <item x="1"/>
        <item x="2"/>
        <item t="default"/>
      </items>
    </pivotField>
    <pivotField dataField="1" showAll="0"/>
    <pivotField showAll="0"/>
    <pivotField showAll="0"/>
    <pivotField dataField="1" showAll="0" defaultSubtotal="0"/>
    <pivotField dataField="1" showAll="0" defaultSubtotal="0"/>
    <pivotField dragToRow="0" dragToCol="0" dragToPage="0" showAll="0" defaultSubtotal="0"/>
    <pivotField dragToRow="0" dragToCol="0" dragToPage="0" showAll="0" defaultSubtotal="0"/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2">
    <pageField fld="0" hier="-1"/>
    <pageField fld="1" hier="-1"/>
  </pageFields>
  <dataFields count="3">
    <dataField name="Somme de Quantite" fld="2" baseField="0" baseItem="4" numFmtId="3"/>
    <dataField name="Somme de PT1" fld="5" baseField="0" baseItem="0"/>
    <dataField name="Somme de PT2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riteres" sourceName="criteres">
  <pivotTables>
    <pivotTable tabId="2" name="Tableau croisé dynamique1"/>
  </pivotTables>
  <data>
    <tabular pivotCacheId="1">
      <items count="3">
        <i x="0" s="1"/>
        <i x="1" s="1"/>
        <i x="2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s" sourceName="Produits">
  <pivotTables>
    <pivotTable tabId="2" name="Tableau croisé dynamique1"/>
  </pivotTables>
  <data>
    <tabular pivotCacheId="1" showMissing="0">
      <items count="14">
        <i x="0" s="1"/>
        <i x="4" s="1"/>
        <i x="5" s="1"/>
        <i x="6" s="1"/>
        <i x="7" s="1"/>
        <i x="1" s="1"/>
        <i x="2" s="1"/>
        <i x="3" s="1"/>
        <i x="9" s="1" nd="1"/>
        <i x="11" s="1" nd="1"/>
        <i x="12" s="1" nd="1"/>
        <i x="10" s="1" nd="1"/>
        <i x="8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riteres" cache="Segment_criteres" caption="criteres" rowHeight="241300"/>
  <slicer name="Produits" cache="Segment_Produits" caption="Produits" columnCount="4" rowHeight="241300"/>
</slicers>
</file>

<file path=xl/tables/table1.xml><?xml version="1.0" encoding="utf-8"?>
<table xmlns="http://schemas.openxmlformats.org/spreadsheetml/2006/main" id="1" name="Tableau1" displayName="Tableau1" ref="A1:G9" totalsRowShown="0">
  <autoFilter ref="A1:G9"/>
  <tableColumns count="7">
    <tableColumn id="1" name="Produits"/>
    <tableColumn id="2" name="criteres"/>
    <tableColumn id="3" name="Quantite"/>
    <tableColumn id="4" name="Prix avant nego"/>
    <tableColumn id="5" name="Prix apres nego"/>
    <tableColumn id="6" name="PT1" dataDxfId="1">
      <calculatedColumnFormula>Tableau1[[#This Row],[Quantite]]*Tableau1[[#This Row],[Prix avant nego]]</calculatedColumnFormula>
    </tableColumn>
    <tableColumn id="7" name="PT2" dataDxfId="0">
      <calculatedColumnFormula>Tableau1[[#This Row],[Quantite]]*Tableau1[[#This Row],[Prix apres nego]]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22"/>
  <sheetViews>
    <sheetView workbookViewId="0">
      <selection activeCell="I13" sqref="I13:J14"/>
    </sheetView>
  </sheetViews>
  <sheetFormatPr baseColWidth="10" defaultColWidth="9.140625" defaultRowHeight="15" x14ac:dyDescent="0.25"/>
  <cols>
    <col min="2" max="2" width="12" customWidth="1"/>
    <col min="3" max="3" width="8.5703125" customWidth="1"/>
    <col min="4" max="4" width="27.7109375" customWidth="1"/>
    <col min="5" max="6" width="21.85546875" customWidth="1"/>
    <col min="7" max="7" width="28.7109375" customWidth="1"/>
    <col min="9" max="9" width="9.5703125" bestFit="1" customWidth="1"/>
    <col min="10" max="10" width="16.85546875" customWidth="1"/>
  </cols>
  <sheetData>
    <row r="2" spans="2:10" x14ac:dyDescent="0.25">
      <c r="E2" s="4" t="s">
        <v>24</v>
      </c>
      <c r="F2" s="4" t="s">
        <v>25</v>
      </c>
      <c r="G2" s="4" t="s">
        <v>26</v>
      </c>
    </row>
    <row r="3" spans="2:10" x14ac:dyDescent="0.25">
      <c r="D3" s="1"/>
      <c r="E3" s="5">
        <f>SUMPRODUCT($D$6:$D$19,E$6:E$19)/SUMIF(E$6:E$19,"&gt;0",$D$6:$D$19)</f>
        <v>0.99722014475809684</v>
      </c>
      <c r="F3" s="5">
        <f>SUMPRODUCT($D$6:$D$19,F$6:F$19)/SUMIF(F$6:F$19,"&gt;0",$D$6:$D$19)</f>
        <v>0.48264569964926063</v>
      </c>
      <c r="G3" s="6">
        <f t="shared" ref="G3" si="0">IFERROR(1-F3/E3,"")</f>
        <v>0.51600887508511017</v>
      </c>
    </row>
    <row r="5" spans="2:10" x14ac:dyDescent="0.25">
      <c r="B5" s="3" t="s">
        <v>1</v>
      </c>
      <c r="C5" s="3" t="s">
        <v>20</v>
      </c>
      <c r="D5" s="3" t="s">
        <v>16</v>
      </c>
      <c r="E5" s="3" t="s">
        <v>17</v>
      </c>
      <c r="F5" s="3" t="s">
        <v>18</v>
      </c>
      <c r="G5" s="3" t="s">
        <v>19</v>
      </c>
    </row>
    <row r="6" spans="2:10" x14ac:dyDescent="0.25">
      <c r="B6" t="s">
        <v>2</v>
      </c>
      <c r="C6" t="s">
        <v>22</v>
      </c>
      <c r="D6" s="1">
        <v>204882</v>
      </c>
      <c r="E6">
        <v>1.1499999999999999</v>
      </c>
      <c r="F6">
        <v>0.45</v>
      </c>
      <c r="G6" s="2">
        <f>IFERROR(1-F6/E6,"")</f>
        <v>0.60869565217391308</v>
      </c>
      <c r="I6">
        <f>D6*E6</f>
        <v>235614.3</v>
      </c>
      <c r="J6">
        <f>D6*F6</f>
        <v>92196.900000000009</v>
      </c>
    </row>
    <row r="7" spans="2:10" x14ac:dyDescent="0.25">
      <c r="B7" t="s">
        <v>3</v>
      </c>
      <c r="C7" t="s">
        <v>22</v>
      </c>
      <c r="E7" t="s">
        <v>0</v>
      </c>
      <c r="F7" t="s">
        <v>0</v>
      </c>
      <c r="G7" s="2" t="str">
        <f t="shared" ref="G7:G19" si="1">IFERROR(1-F7/E7,"")</f>
        <v/>
      </c>
    </row>
    <row r="8" spans="2:10" x14ac:dyDescent="0.25">
      <c r="B8" t="s">
        <v>4</v>
      </c>
      <c r="C8" t="s">
        <v>22</v>
      </c>
      <c r="D8" s="1">
        <v>41793</v>
      </c>
      <c r="E8">
        <v>3</v>
      </c>
      <c r="F8">
        <v>0.73</v>
      </c>
      <c r="G8" s="2">
        <f t="shared" si="1"/>
        <v>0.75666666666666671</v>
      </c>
      <c r="I8">
        <f t="shared" ref="I7:I19" si="2">D8*E8</f>
        <v>125379</v>
      </c>
      <c r="J8">
        <f t="shared" ref="J7:J19" si="3">D8*F8</f>
        <v>30508.89</v>
      </c>
    </row>
    <row r="9" spans="2:10" x14ac:dyDescent="0.25">
      <c r="B9" t="s">
        <v>5</v>
      </c>
      <c r="C9" t="s">
        <v>22</v>
      </c>
      <c r="E9" t="s">
        <v>0</v>
      </c>
      <c r="F9" t="s">
        <v>0</v>
      </c>
      <c r="G9" s="2" t="str">
        <f t="shared" si="1"/>
        <v/>
      </c>
    </row>
    <row r="10" spans="2:10" x14ac:dyDescent="0.25">
      <c r="B10" t="s">
        <v>6</v>
      </c>
      <c r="C10" t="s">
        <v>21</v>
      </c>
      <c r="D10" s="1">
        <v>311446</v>
      </c>
      <c r="E10">
        <v>1.05</v>
      </c>
      <c r="F10">
        <v>0.44</v>
      </c>
      <c r="G10" s="2">
        <f t="shared" si="1"/>
        <v>0.58095238095238089</v>
      </c>
      <c r="I10">
        <f t="shared" si="2"/>
        <v>327018.3</v>
      </c>
      <c r="J10">
        <f t="shared" si="3"/>
        <v>137036.24</v>
      </c>
    </row>
    <row r="11" spans="2:10" x14ac:dyDescent="0.25">
      <c r="B11" t="s">
        <v>7</v>
      </c>
      <c r="C11" t="s">
        <v>21</v>
      </c>
      <c r="E11" t="s">
        <v>0</v>
      </c>
      <c r="F11" t="s">
        <v>0</v>
      </c>
      <c r="G11" s="2" t="str">
        <f t="shared" si="1"/>
        <v/>
      </c>
    </row>
    <row r="12" spans="2:10" x14ac:dyDescent="0.25">
      <c r="B12" t="s">
        <v>8</v>
      </c>
      <c r="C12" t="s">
        <v>23</v>
      </c>
      <c r="D12" s="1">
        <v>111386</v>
      </c>
      <c r="E12">
        <v>2.7</v>
      </c>
      <c r="F12">
        <v>1.26</v>
      </c>
      <c r="G12" s="2">
        <f t="shared" si="1"/>
        <v>0.53333333333333344</v>
      </c>
      <c r="I12">
        <f t="shared" si="2"/>
        <v>300742.2</v>
      </c>
      <c r="J12">
        <f t="shared" si="3"/>
        <v>140346.36000000002</v>
      </c>
    </row>
    <row r="13" spans="2:10" x14ac:dyDescent="0.25">
      <c r="B13" t="s">
        <v>9</v>
      </c>
      <c r="C13" t="s">
        <v>23</v>
      </c>
      <c r="D13" s="1">
        <v>316666</v>
      </c>
      <c r="E13" t="s">
        <v>0</v>
      </c>
      <c r="F13" t="s">
        <v>0</v>
      </c>
      <c r="G13" s="2" t="str">
        <f t="shared" si="1"/>
        <v/>
      </c>
    </row>
    <row r="14" spans="2:10" x14ac:dyDescent="0.25">
      <c r="B14" t="s">
        <v>10</v>
      </c>
      <c r="C14" t="s">
        <v>21</v>
      </c>
      <c r="D14" s="1">
        <v>825043</v>
      </c>
      <c r="E14" t="s">
        <v>0</v>
      </c>
      <c r="F14" t="s">
        <v>0</v>
      </c>
      <c r="G14" s="2" t="str">
        <f t="shared" si="1"/>
        <v/>
      </c>
    </row>
    <row r="15" spans="2:10" x14ac:dyDescent="0.25">
      <c r="B15" t="s">
        <v>11</v>
      </c>
      <c r="C15" t="s">
        <v>22</v>
      </c>
      <c r="D15" s="1">
        <v>57649</v>
      </c>
      <c r="E15">
        <v>0.24</v>
      </c>
      <c r="F15">
        <v>0.5</v>
      </c>
      <c r="G15" s="2">
        <f t="shared" si="1"/>
        <v>-1.0833333333333335</v>
      </c>
      <c r="I15">
        <f t="shared" si="2"/>
        <v>13835.76</v>
      </c>
      <c r="J15">
        <f t="shared" si="3"/>
        <v>28824.5</v>
      </c>
    </row>
    <row r="16" spans="2:10" x14ac:dyDescent="0.25">
      <c r="B16" t="s">
        <v>12</v>
      </c>
      <c r="C16" t="s">
        <v>22</v>
      </c>
      <c r="D16" s="1">
        <v>43763</v>
      </c>
      <c r="E16">
        <v>0.24</v>
      </c>
      <c r="F16">
        <v>0.5</v>
      </c>
      <c r="G16" s="2">
        <f t="shared" si="1"/>
        <v>-1.0833333333333335</v>
      </c>
      <c r="I16">
        <f t="shared" si="2"/>
        <v>10503.119999999999</v>
      </c>
      <c r="J16">
        <f t="shared" si="3"/>
        <v>21881.5</v>
      </c>
    </row>
    <row r="17" spans="2:10" x14ac:dyDescent="0.25">
      <c r="B17" t="s">
        <v>13</v>
      </c>
      <c r="C17" t="s">
        <v>23</v>
      </c>
      <c r="D17" s="1">
        <v>273769</v>
      </c>
      <c r="E17">
        <v>0.32</v>
      </c>
      <c r="F17">
        <v>0.28999999999999998</v>
      </c>
      <c r="G17" s="2">
        <f t="shared" si="1"/>
        <v>9.3750000000000111E-2</v>
      </c>
      <c r="I17">
        <f t="shared" si="2"/>
        <v>87606.080000000002</v>
      </c>
      <c r="J17">
        <f t="shared" si="3"/>
        <v>79393.009999999995</v>
      </c>
    </row>
    <row r="18" spans="2:10" x14ac:dyDescent="0.25">
      <c r="B18" t="s">
        <v>14</v>
      </c>
      <c r="C18" t="s">
        <v>23</v>
      </c>
      <c r="D18" s="1">
        <v>75802</v>
      </c>
      <c r="E18">
        <v>0.22</v>
      </c>
      <c r="F18">
        <v>0.14000000000000001</v>
      </c>
      <c r="G18" s="2">
        <f t="shared" si="1"/>
        <v>0.36363636363636354</v>
      </c>
      <c r="I18">
        <f t="shared" si="2"/>
        <v>16676.439999999999</v>
      </c>
      <c r="J18">
        <f t="shared" si="3"/>
        <v>10612.28</v>
      </c>
    </row>
    <row r="19" spans="2:10" x14ac:dyDescent="0.25">
      <c r="B19" t="s">
        <v>15</v>
      </c>
      <c r="C19" t="s">
        <v>21</v>
      </c>
      <c r="D19" s="1"/>
      <c r="E19">
        <v>0.25</v>
      </c>
      <c r="F19">
        <v>0.16</v>
      </c>
      <c r="G19" s="2">
        <f t="shared" si="1"/>
        <v>0.36</v>
      </c>
      <c r="I19">
        <f t="shared" si="2"/>
        <v>0</v>
      </c>
      <c r="J19">
        <f t="shared" si="3"/>
        <v>0</v>
      </c>
    </row>
    <row r="22" spans="2:10" x14ac:dyDescent="0.25">
      <c r="D22" s="1">
        <f>SUM(D6:D12,D15:D19)</f>
        <v>1120490</v>
      </c>
      <c r="E22">
        <f>SUMPRODUCT($D$6:$D$19,E6:E19)</f>
        <v>1117375.2</v>
      </c>
      <c r="F22">
        <f>SUMPRODUCT($D$6:$D$19,F6:F19)</f>
        <v>540799.68000000005</v>
      </c>
      <c r="I22">
        <f>SUM(I6:I20)</f>
        <v>1117375.2</v>
      </c>
      <c r="J22">
        <f>SUM(J6:J20)</f>
        <v>540799.68000000005</v>
      </c>
    </row>
  </sheetData>
  <autoFilter ref="B5:G19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9"/>
  <sheetViews>
    <sheetView tabSelected="1" topLeftCell="E1" workbookViewId="0">
      <selection activeCell="K9" sqref="K9"/>
    </sheetView>
  </sheetViews>
  <sheetFormatPr baseColWidth="10" defaultColWidth="9.140625" defaultRowHeight="15" x14ac:dyDescent="0.25"/>
  <cols>
    <col min="1" max="1" width="10.5703125" customWidth="1"/>
    <col min="2" max="2" width="9.85546875" customWidth="1"/>
    <col min="3" max="3" width="11" customWidth="1"/>
    <col min="4" max="5" width="16.7109375" customWidth="1"/>
    <col min="9" max="9" width="18.85546875" customWidth="1"/>
    <col min="10" max="12" width="14" customWidth="1"/>
  </cols>
  <sheetData>
    <row r="1" spans="1:17" x14ac:dyDescent="0.25">
      <c r="A1" t="s">
        <v>1</v>
      </c>
      <c r="B1" t="s">
        <v>20</v>
      </c>
      <c r="C1" t="s">
        <v>16</v>
      </c>
      <c r="D1" t="s">
        <v>17</v>
      </c>
      <c r="E1" t="s">
        <v>18</v>
      </c>
      <c r="F1" t="s">
        <v>33</v>
      </c>
      <c r="G1" t="s">
        <v>34</v>
      </c>
      <c r="I1" s="7" t="s">
        <v>1</v>
      </c>
      <c r="J1" t="s">
        <v>27</v>
      </c>
    </row>
    <row r="2" spans="1:17" x14ac:dyDescent="0.25">
      <c r="A2" t="s">
        <v>2</v>
      </c>
      <c r="B2" t="s">
        <v>22</v>
      </c>
      <c r="C2">
        <v>204882</v>
      </c>
      <c r="D2">
        <v>1.1499999999999999</v>
      </c>
      <c r="E2">
        <v>0.45</v>
      </c>
      <c r="F2">
        <f>Tableau1[[#This Row],[Quantite]]*Tableau1[[#This Row],[Prix avant nego]]</f>
        <v>235614.3</v>
      </c>
      <c r="G2">
        <f>Tableau1[[#This Row],[Quantite]]*Tableau1[[#This Row],[Prix apres nego]]</f>
        <v>92196.900000000009</v>
      </c>
      <c r="I2" s="7" t="s">
        <v>20</v>
      </c>
      <c r="J2" t="s">
        <v>27</v>
      </c>
      <c r="N2" s="9"/>
      <c r="O2" s="9"/>
      <c r="P2" s="9"/>
      <c r="Q2" s="9"/>
    </row>
    <row r="3" spans="1:17" x14ac:dyDescent="0.25">
      <c r="A3" t="s">
        <v>4</v>
      </c>
      <c r="B3" t="s">
        <v>22</v>
      </c>
      <c r="C3">
        <v>41793</v>
      </c>
      <c r="D3">
        <v>3</v>
      </c>
      <c r="E3">
        <v>0.73</v>
      </c>
      <c r="F3">
        <f>Tableau1[[#This Row],[Quantite]]*Tableau1[[#This Row],[Prix avant nego]]</f>
        <v>125379</v>
      </c>
      <c r="G3">
        <f>Tableau1[[#This Row],[Quantite]]*Tableau1[[#This Row],[Prix apres nego]]</f>
        <v>30508.89</v>
      </c>
      <c r="N3" s="9"/>
      <c r="O3" s="9" t="s">
        <v>29</v>
      </c>
      <c r="P3" s="9"/>
      <c r="Q3" s="9"/>
    </row>
    <row r="4" spans="1:17" x14ac:dyDescent="0.25">
      <c r="A4" t="s">
        <v>6</v>
      </c>
      <c r="B4" t="s">
        <v>21</v>
      </c>
      <c r="C4">
        <v>311446</v>
      </c>
      <c r="D4">
        <v>1.05</v>
      </c>
      <c r="E4">
        <v>0.44</v>
      </c>
      <c r="F4">
        <f>Tableau1[[#This Row],[Quantite]]*Tableau1[[#This Row],[Prix avant nego]]</f>
        <v>327018.3</v>
      </c>
      <c r="G4">
        <f>Tableau1[[#This Row],[Quantite]]*Tableau1[[#This Row],[Prix apres nego]]</f>
        <v>137036.24</v>
      </c>
      <c r="I4" t="s">
        <v>28</v>
      </c>
      <c r="J4" t="s">
        <v>35</v>
      </c>
      <c r="K4" t="s">
        <v>36</v>
      </c>
      <c r="N4" s="9"/>
      <c r="O4" s="9" t="s">
        <v>30</v>
      </c>
      <c r="P4" s="10">
        <f>GETPIVOTDATA("Somme de PT1",$I$4)/GETPIVOTDATA("Somme de Quantite",$I$4)</f>
        <v>0.99722014475809684</v>
      </c>
      <c r="Q4" s="9"/>
    </row>
    <row r="5" spans="1:17" x14ac:dyDescent="0.25">
      <c r="A5" t="s">
        <v>8</v>
      </c>
      <c r="B5" t="s">
        <v>23</v>
      </c>
      <c r="C5">
        <v>111386</v>
      </c>
      <c r="D5">
        <v>2.7</v>
      </c>
      <c r="E5">
        <v>1.26</v>
      </c>
      <c r="F5">
        <f>Tableau1[[#This Row],[Quantite]]*Tableau1[[#This Row],[Prix avant nego]]</f>
        <v>300742.2</v>
      </c>
      <c r="G5">
        <f>Tableau1[[#This Row],[Quantite]]*Tableau1[[#This Row],[Prix apres nego]]</f>
        <v>140346.36000000002</v>
      </c>
      <c r="I5" s="1">
        <v>1120490</v>
      </c>
      <c r="J5" s="8">
        <v>1117375.2</v>
      </c>
      <c r="K5" s="8">
        <v>540799.68000000005</v>
      </c>
      <c r="N5" s="9"/>
      <c r="O5" s="9" t="s">
        <v>31</v>
      </c>
      <c r="P5" s="10">
        <f>GETPIVOTDATA("Somme de PT2",$I$4)/GETPIVOTDATA("Somme de Quantite",$I$4)</f>
        <v>0.48264569964926063</v>
      </c>
      <c r="Q5" s="9"/>
    </row>
    <row r="6" spans="1:17" x14ac:dyDescent="0.25">
      <c r="A6" t="s">
        <v>11</v>
      </c>
      <c r="B6" t="s">
        <v>22</v>
      </c>
      <c r="C6">
        <v>57649</v>
      </c>
      <c r="D6">
        <v>0.24</v>
      </c>
      <c r="E6">
        <v>0.5</v>
      </c>
      <c r="F6">
        <f>Tableau1[[#This Row],[Quantite]]*Tableau1[[#This Row],[Prix avant nego]]</f>
        <v>13835.76</v>
      </c>
      <c r="G6">
        <f>Tableau1[[#This Row],[Quantite]]*Tableau1[[#This Row],[Prix apres nego]]</f>
        <v>28824.5</v>
      </c>
      <c r="N6" s="9"/>
      <c r="O6" s="9"/>
      <c r="P6" s="9"/>
      <c r="Q6" s="9"/>
    </row>
    <row r="7" spans="1:17" x14ac:dyDescent="0.25">
      <c r="A7" t="s">
        <v>12</v>
      </c>
      <c r="B7" t="s">
        <v>22</v>
      </c>
      <c r="C7">
        <v>43763</v>
      </c>
      <c r="D7">
        <v>0.24</v>
      </c>
      <c r="E7">
        <v>0.5</v>
      </c>
      <c r="F7">
        <f>Tableau1[[#This Row],[Quantite]]*Tableau1[[#This Row],[Prix avant nego]]</f>
        <v>10503.119999999999</v>
      </c>
      <c r="G7">
        <f>Tableau1[[#This Row],[Quantite]]*Tableau1[[#This Row],[Prix apres nego]]</f>
        <v>21881.5</v>
      </c>
      <c r="N7" s="9"/>
      <c r="O7" s="9" t="s">
        <v>32</v>
      </c>
      <c r="P7" s="11">
        <f>P5/P4-1</f>
        <v>-0.51600887508511017</v>
      </c>
      <c r="Q7" s="9"/>
    </row>
    <row r="8" spans="1:17" x14ac:dyDescent="0.25">
      <c r="A8" t="s">
        <v>13</v>
      </c>
      <c r="B8" t="s">
        <v>23</v>
      </c>
      <c r="C8">
        <v>273769</v>
      </c>
      <c r="D8">
        <v>0.32</v>
      </c>
      <c r="E8">
        <v>0.28999999999999998</v>
      </c>
      <c r="F8">
        <f>Tableau1[[#This Row],[Quantite]]*Tableau1[[#This Row],[Prix avant nego]]</f>
        <v>87606.080000000002</v>
      </c>
      <c r="G8">
        <f>Tableau1[[#This Row],[Quantite]]*Tableau1[[#This Row],[Prix apres nego]]</f>
        <v>79393.009999999995</v>
      </c>
      <c r="N8" s="9"/>
      <c r="O8" s="9"/>
      <c r="P8" s="9"/>
      <c r="Q8" s="9"/>
    </row>
    <row r="9" spans="1:17" x14ac:dyDescent="0.25">
      <c r="A9" t="s">
        <v>14</v>
      </c>
      <c r="B9" t="s">
        <v>23</v>
      </c>
      <c r="C9">
        <v>75802</v>
      </c>
      <c r="D9">
        <v>0.22</v>
      </c>
      <c r="E9">
        <v>0.14000000000000001</v>
      </c>
      <c r="F9">
        <f>Tableau1[[#This Row],[Quantite]]*Tableau1[[#This Row],[Prix avant nego]]</f>
        <v>16676.439999999999</v>
      </c>
      <c r="G9">
        <f>Tableau1[[#This Row],[Quantite]]*Tableau1[[#This Row],[Prix apres nego]]</f>
        <v>10612.28</v>
      </c>
    </row>
  </sheetData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Beal, Theau PH/CZ</dc:creator>
  <cp:lastModifiedBy>Jean-Eric Pelouas</cp:lastModifiedBy>
  <dcterms:created xsi:type="dcterms:W3CDTF">2014-04-07T12:39:42Z</dcterms:created>
  <dcterms:modified xsi:type="dcterms:W3CDTF">2014-04-08T11:04:14Z</dcterms:modified>
</cp:coreProperties>
</file>