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6035" windowHeight="8205" activeTab="2"/>
  </bookViews>
  <sheets>
    <sheet name="Feuil1" sheetId="1" r:id="rId1"/>
    <sheet name="LISTES" sheetId="2" r:id="rId2"/>
    <sheet name="TCDS" sheetId="5" r:id="rId3"/>
    <sheet name="DONNEES 2014" sheetId="3" r:id="rId4"/>
    <sheet name="DEPENSES 2014" sheetId="4" r:id="rId5"/>
  </sheets>
  <definedNames>
    <definedName name="_xlnm._FilterDatabase" localSheetId="0" hidden="1">Feuil1!$A$15:$C$43</definedName>
    <definedName name="d.dépenses">tblDépenses[TYPE]</definedName>
    <definedName name="d.fournisseurs">tblFournisseurs[FOURNISSEUR]</definedName>
    <definedName name="FOURNISSEUR">LISTES!$C$1:$C$7</definedName>
    <definedName name="TYPE">LISTES!$A$1:$A$3</definedName>
  </definedNames>
  <calcPr calcId="145621" concurrentCalc="0"/>
  <pivotCaches>
    <pivotCache cacheId="165" r:id="rId6"/>
    <pivotCache cacheId="170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3" l="1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E27" i="3"/>
  <c r="F27" i="3"/>
  <c r="E26" i="3"/>
  <c r="F26" i="3"/>
  <c r="E25" i="3"/>
  <c r="F25" i="3"/>
  <c r="E24" i="3"/>
  <c r="F24" i="3"/>
  <c r="E19" i="3"/>
  <c r="E20" i="3"/>
  <c r="E21" i="3"/>
  <c r="E22" i="3"/>
  <c r="E23" i="3"/>
  <c r="F19" i="3"/>
  <c r="F20" i="3"/>
  <c r="F21" i="3"/>
  <c r="F22" i="3"/>
  <c r="F23" i="3"/>
  <c r="B1" i="5"/>
  <c r="I1" i="3"/>
  <c r="E14" i="3"/>
  <c r="E15" i="3"/>
  <c r="E16" i="3"/>
  <c r="E17" i="3"/>
  <c r="E18" i="3"/>
  <c r="F14" i="3"/>
  <c r="F15" i="3"/>
  <c r="F16" i="3"/>
  <c r="F17" i="3"/>
  <c r="F18" i="3"/>
  <c r="E8" i="3"/>
  <c r="E9" i="3"/>
  <c r="E10" i="3"/>
  <c r="E11" i="3"/>
  <c r="E12" i="3"/>
  <c r="E13" i="3"/>
  <c r="F8" i="3"/>
  <c r="F9" i="3"/>
  <c r="F10" i="3"/>
  <c r="F11" i="3"/>
  <c r="F12" i="3"/>
  <c r="F13" i="3"/>
  <c r="E2" i="3"/>
  <c r="F2" i="3"/>
  <c r="E3" i="3"/>
  <c r="F3" i="3"/>
  <c r="E4" i="3"/>
  <c r="F4" i="3"/>
  <c r="E5" i="3"/>
  <c r="F5" i="3"/>
  <c r="E6" i="3"/>
  <c r="F6" i="3"/>
  <c r="E7" i="3"/>
  <c r="F7" i="3"/>
  <c r="AV7" i="1"/>
  <c r="P8" i="1"/>
  <c r="P7" i="1"/>
  <c r="P5" i="1"/>
  <c r="P4" i="1"/>
  <c r="AB4" i="1"/>
  <c r="AO7" i="1"/>
  <c r="AO8" i="1"/>
  <c r="AU10" i="1"/>
  <c r="AX7" i="1"/>
  <c r="AX4" i="1"/>
  <c r="E13" i="1"/>
  <c r="F13" i="1"/>
  <c r="G13" i="1"/>
  <c r="H13" i="1"/>
  <c r="I13" i="1"/>
  <c r="J13" i="1"/>
  <c r="K13" i="1"/>
  <c r="L13" i="1"/>
  <c r="M13" i="1"/>
  <c r="N13" i="1"/>
  <c r="O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D13" i="1"/>
  <c r="E10" i="1"/>
  <c r="F10" i="1"/>
  <c r="G10" i="1"/>
  <c r="H10" i="1"/>
  <c r="I10" i="1"/>
  <c r="J10" i="1"/>
  <c r="K10" i="1"/>
  <c r="L10" i="1"/>
  <c r="M10" i="1"/>
  <c r="N10" i="1"/>
  <c r="O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V10" i="1"/>
  <c r="AW10" i="1"/>
  <c r="AX10" i="1"/>
  <c r="AY10" i="1"/>
  <c r="AZ10" i="1"/>
  <c r="BA10" i="1"/>
  <c r="BB10" i="1"/>
  <c r="BC10" i="1"/>
  <c r="BD10" i="1"/>
  <c r="BE10" i="1"/>
  <c r="D10" i="1"/>
  <c r="E7" i="1"/>
  <c r="F7" i="1"/>
  <c r="G7" i="1"/>
  <c r="H7" i="1"/>
  <c r="I7" i="1"/>
  <c r="J7" i="1"/>
  <c r="K7" i="1"/>
  <c r="L7" i="1"/>
  <c r="M7" i="1"/>
  <c r="N7" i="1"/>
  <c r="O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P7" i="1"/>
  <c r="AQ7" i="1"/>
  <c r="AR7" i="1"/>
  <c r="AS7" i="1"/>
  <c r="AT7" i="1"/>
  <c r="AU7" i="1"/>
  <c r="AW7" i="1"/>
  <c r="AY7" i="1"/>
  <c r="AZ7" i="1"/>
  <c r="BA7" i="1"/>
  <c r="BB7" i="1"/>
  <c r="BC7" i="1"/>
  <c r="BD7" i="1"/>
  <c r="BE7" i="1"/>
  <c r="AR4" i="1"/>
  <c r="AS4" i="1"/>
  <c r="AT4" i="1"/>
  <c r="AU4" i="1"/>
  <c r="AV4" i="1"/>
  <c r="AW4" i="1"/>
  <c r="AY4" i="1"/>
  <c r="AZ4" i="1"/>
  <c r="BA4" i="1"/>
  <c r="BB4" i="1"/>
  <c r="BC4" i="1"/>
  <c r="BD4" i="1"/>
  <c r="BE4" i="1"/>
  <c r="F4" i="1"/>
  <c r="G4" i="1"/>
  <c r="H4" i="1"/>
  <c r="I4" i="1"/>
  <c r="J4" i="1"/>
  <c r="K4" i="1"/>
  <c r="L4" i="1"/>
  <c r="M4" i="1"/>
  <c r="N4" i="1"/>
  <c r="O4" i="1"/>
  <c r="Q4" i="1"/>
  <c r="R4" i="1"/>
  <c r="S4" i="1"/>
  <c r="T4" i="1"/>
  <c r="U4" i="1"/>
  <c r="V4" i="1"/>
  <c r="W4" i="1"/>
  <c r="X4" i="1"/>
  <c r="Y4" i="1"/>
  <c r="Z4" i="1"/>
  <c r="AA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E4" i="1"/>
  <c r="D7" i="1"/>
  <c r="D8" i="1"/>
  <c r="D4" i="1"/>
  <c r="D5" i="1"/>
  <c r="E8" i="1"/>
  <c r="F8" i="1"/>
  <c r="G8" i="1"/>
  <c r="H8" i="1"/>
  <c r="I8" i="1"/>
  <c r="J8" i="1"/>
  <c r="K8" i="1"/>
  <c r="L8" i="1"/>
  <c r="M8" i="1"/>
  <c r="N8" i="1"/>
  <c r="O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E5" i="1"/>
  <c r="F5" i="1"/>
  <c r="G5" i="1"/>
  <c r="H5" i="1"/>
  <c r="I5" i="1"/>
  <c r="J5" i="1"/>
  <c r="K5" i="1"/>
  <c r="L5" i="1"/>
  <c r="M5" i="1"/>
  <c r="N5" i="1"/>
  <c r="O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D14" i="1"/>
  <c r="D11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Z14" i="1"/>
  <c r="Y14" i="1"/>
  <c r="X14" i="1"/>
  <c r="V14" i="1"/>
  <c r="U14" i="1"/>
  <c r="T14" i="1"/>
  <c r="R14" i="1"/>
  <c r="Q14" i="1"/>
  <c r="O14" i="1"/>
  <c r="N14" i="1"/>
  <c r="M14" i="1"/>
  <c r="L14" i="1"/>
  <c r="K14" i="1"/>
  <c r="J14" i="1"/>
  <c r="I14" i="1"/>
  <c r="H14" i="1"/>
  <c r="G14" i="1"/>
  <c r="F14" i="1"/>
  <c r="E14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Z11" i="1"/>
  <c r="Y11" i="1"/>
  <c r="X11" i="1"/>
  <c r="V11" i="1"/>
  <c r="U11" i="1"/>
  <c r="T11" i="1"/>
  <c r="R11" i="1"/>
  <c r="Q11" i="1"/>
  <c r="O11" i="1"/>
  <c r="N11" i="1"/>
  <c r="M11" i="1"/>
  <c r="L11" i="1"/>
  <c r="K11" i="1"/>
  <c r="J11" i="1"/>
  <c r="I11" i="1"/>
  <c r="H11" i="1"/>
  <c r="G11" i="1"/>
  <c r="F11" i="1"/>
  <c r="E11" i="1"/>
</calcChain>
</file>

<file path=xl/comments1.xml><?xml version="1.0" encoding="utf-8"?>
<comments xmlns="http://schemas.openxmlformats.org/spreadsheetml/2006/main">
  <authors>
    <author>Adrien A. FUCHS</author>
  </authors>
  <commentList>
    <comment ref="AC17" authorId="0">
      <text>
        <r>
          <rPr>
            <b/>
            <sz val="9"/>
            <color indexed="81"/>
            <rFont val="Tahoma"/>
            <family val="2"/>
          </rPr>
          <t>Adrien A. FUCHS:</t>
        </r>
        <r>
          <rPr>
            <sz val="9"/>
            <color indexed="81"/>
            <rFont val="Tahoma"/>
            <family val="2"/>
          </rPr>
          <t xml:space="preserve">
thermocouple</t>
        </r>
      </text>
    </comment>
    <comment ref="D18" authorId="0">
      <text>
        <r>
          <rPr>
            <b/>
            <sz val="9"/>
            <color indexed="81"/>
            <rFont val="Tahoma"/>
            <family val="2"/>
          </rPr>
          <t>Adrien A. FUCHS:</t>
        </r>
        <r>
          <rPr>
            <sz val="9"/>
            <color indexed="81"/>
            <rFont val="Tahoma"/>
            <family val="2"/>
          </rPr>
          <t xml:space="preserve">
stock cavalier et embout blanc</t>
        </r>
      </text>
    </comment>
    <comment ref="G31" authorId="0">
      <text>
        <r>
          <rPr>
            <b/>
            <sz val="9"/>
            <color indexed="81"/>
            <rFont val="Tahoma"/>
            <family val="2"/>
          </rPr>
          <t>Adrien A. FUCHS:</t>
        </r>
        <r>
          <rPr>
            <sz val="9"/>
            <color indexed="81"/>
            <rFont val="Tahoma"/>
            <family val="2"/>
          </rPr>
          <t xml:space="preserve">
terrasse mh rvd</t>
        </r>
      </text>
    </comment>
    <comment ref="AS34" authorId="0">
      <text>
        <r>
          <rPr>
            <b/>
            <sz val="9"/>
            <color indexed="81"/>
            <rFont val="Tahoma"/>
            <family val="2"/>
          </rPr>
          <t>Adrien A. FUCHS:</t>
        </r>
        <r>
          <rPr>
            <sz val="9"/>
            <color indexed="81"/>
            <rFont val="Tahoma"/>
            <family val="2"/>
          </rPr>
          <t xml:space="preserve">
GAZ</t>
        </r>
      </text>
    </comment>
  </commentList>
</comments>
</file>

<file path=xl/sharedStrings.xml><?xml version="1.0" encoding="utf-8"?>
<sst xmlns="http://schemas.openxmlformats.org/spreadsheetml/2006/main" count="463" uniqueCount="106">
  <si>
    <t>EDEN</t>
  </si>
  <si>
    <t>CRIN BLANC</t>
  </si>
  <si>
    <t>LE PARC</t>
  </si>
  <si>
    <t>NAIADES</t>
  </si>
  <si>
    <t>PACHACAID</t>
  </si>
  <si>
    <t>SAINT LOUIS</t>
  </si>
  <si>
    <t>LES FRESNES</t>
  </si>
  <si>
    <t>ALUNA VACANCES</t>
  </si>
  <si>
    <t>CHAUSSY</t>
  </si>
  <si>
    <t>CROS D'AUZON</t>
  </si>
  <si>
    <t>GRANDE TERRE</t>
  </si>
  <si>
    <t>LAC BLEU</t>
  </si>
  <si>
    <t>FARIGOULETTE</t>
  </si>
  <si>
    <t>L'IDEAL</t>
  </si>
  <si>
    <t>LE MOULIN</t>
  </si>
  <si>
    <t>BEAU RIVAGE</t>
  </si>
  <si>
    <t>TAMERICI</t>
  </si>
  <si>
    <t>PARK ALBATROS</t>
  </si>
  <si>
    <t>MARE E PINETA</t>
  </si>
  <si>
    <t>GRANDE ITALIA</t>
  </si>
  <si>
    <t>TENUTA PRIMERO</t>
  </si>
  <si>
    <t>LE RANCH</t>
  </si>
  <si>
    <t>LES CADENIERES</t>
  </si>
  <si>
    <t>HIPPOCAMPE</t>
  </si>
  <si>
    <t>ADRIANO</t>
  </si>
  <si>
    <t>MARINA</t>
  </si>
  <si>
    <t>DOMAINE DU VERDON</t>
  </si>
  <si>
    <t>MIDI PYRENEES</t>
  </si>
  <si>
    <t>CAUSSANEL</t>
  </si>
  <si>
    <t>PETIT BOIS</t>
  </si>
  <si>
    <t>PLAGE FLEURIS</t>
  </si>
  <si>
    <t>FERME SERRAZ</t>
  </si>
  <si>
    <t>ARDECHE</t>
  </si>
  <si>
    <t>LA RAVOIR</t>
  </si>
  <si>
    <t>SAINT DISDILLE</t>
  </si>
  <si>
    <t>DROME/HAUTE SAVOIE</t>
  </si>
  <si>
    <t>LA PERGOLA</t>
  </si>
  <si>
    <t>LES SOURCES</t>
  </si>
  <si>
    <t>ALSACE/JURA</t>
  </si>
  <si>
    <t>ABRI DE CAMARGUE</t>
  </si>
  <si>
    <t>LANGUEDOC ROUSSILLON</t>
  </si>
  <si>
    <t>CAMPING DU LAC CURBANS</t>
  </si>
  <si>
    <t>STE BAUME</t>
  </si>
  <si>
    <t>ST AYGULF</t>
  </si>
  <si>
    <t>LE FREJUS</t>
  </si>
  <si>
    <t>EOUVIERE</t>
  </si>
  <si>
    <t>PROVENCE ALPES COTE D'AZUR</t>
  </si>
  <si>
    <t>EUROPA SILVELLA</t>
  </si>
  <si>
    <t>SAN FRANCESCO</t>
  </si>
  <si>
    <t xml:space="preserve">TAHITI </t>
  </si>
  <si>
    <t>PINETA SUR MARE</t>
  </si>
  <si>
    <t>IL CAPANNINO</t>
  </si>
  <si>
    <t>LE MARZE</t>
  </si>
  <si>
    <t>Italie</t>
  </si>
  <si>
    <t>Date</t>
  </si>
  <si>
    <t>Fournisseurs</t>
  </si>
  <si>
    <t>Type charge</t>
  </si>
  <si>
    <t>FOURNITURES</t>
  </si>
  <si>
    <t>COBAL</t>
  </si>
  <si>
    <t>ADISCO</t>
  </si>
  <si>
    <t>AP LOISIRS</t>
  </si>
  <si>
    <t>LES ZAMMPOULS</t>
  </si>
  <si>
    <t>TYPE</t>
  </si>
  <si>
    <t>FOURNISSEUR</t>
  </si>
  <si>
    <t>ENTRETIEN MATERIEL</t>
  </si>
  <si>
    <t>TRANSPORT</t>
  </si>
  <si>
    <t>FRAIS DEPLACEMENT</t>
  </si>
  <si>
    <t>BUDGET ENTRETIEN MATERIEL</t>
  </si>
  <si>
    <t>BUDGET FRAIS DE DEPLACEMENT</t>
  </si>
  <si>
    <t>BUDGET TRANSPORT</t>
  </si>
  <si>
    <t>BUDGET  2014 FOURNITURES</t>
  </si>
  <si>
    <t>Budget Restant</t>
  </si>
  <si>
    <t>AUBERT</t>
  </si>
  <si>
    <t>SAVELYS</t>
  </si>
  <si>
    <t>SM France</t>
  </si>
  <si>
    <t>SAV</t>
  </si>
  <si>
    <t>KILOUTOU</t>
  </si>
  <si>
    <t>AAC</t>
  </si>
  <si>
    <t>ETS CAPELLE</t>
  </si>
  <si>
    <t>TECNIGAS</t>
  </si>
  <si>
    <t>LIQUIGAS</t>
  </si>
  <si>
    <t>DIVERS</t>
  </si>
  <si>
    <t>GPLUS</t>
  </si>
  <si>
    <t>Somme engagée</t>
  </si>
  <si>
    <t>SAV IRM</t>
  </si>
  <si>
    <t>LA RIBEYRE</t>
  </si>
  <si>
    <t>DPT</t>
  </si>
  <si>
    <t>SITE</t>
  </si>
  <si>
    <t>MONTANT</t>
  </si>
  <si>
    <t>DATE</t>
  </si>
  <si>
    <t>DEPENSE</t>
  </si>
  <si>
    <t>Total général</t>
  </si>
  <si>
    <t>DEPENSES</t>
  </si>
  <si>
    <t>DEPENSES 2014</t>
  </si>
  <si>
    <t>DEPENSES2</t>
  </si>
  <si>
    <t>RESULTAT</t>
  </si>
  <si>
    <t>juin</t>
  </si>
  <si>
    <t>BUDGET</t>
  </si>
  <si>
    <t xml:space="preserve">DEPENSES </t>
  </si>
  <si>
    <t xml:space="preserve">RESULTAT </t>
  </si>
  <si>
    <t xml:space="preserve">mise à jour : </t>
  </si>
  <si>
    <t>Total BUDGET</t>
  </si>
  <si>
    <t xml:space="preserve">Total DEPENSES </t>
  </si>
  <si>
    <t xml:space="preserve">Total RESULTAT </t>
  </si>
  <si>
    <t xml:space="preserve">mise à jour: 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</si>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</sst>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6" formatCode="[Blue]\+#,##0.00;[Red]\(#,##0.00\);"/>
    <numFmt numFmtId="167" formatCode="dddd\ dd\ mmm\ yyyy"/>
    <numFmt numFmtId="168" formatCode="#,##0.00;\(#,##0.00\)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66"/>
        <bgColor indexed="64"/>
      </patternFill>
    </fill>
    <fill>
      <gradientFill degree="90">
        <stop position="0">
          <color theme="0"/>
        </stop>
        <stop position="1">
          <color rgb="FFFF0066"/>
        </stop>
      </gradientFill>
    </fill>
    <fill>
      <gradientFill degree="90">
        <stop position="0">
          <color theme="0"/>
        </stop>
        <stop position="1">
          <color rgb="FFFFC000"/>
        </stop>
      </gradientFill>
    </fill>
    <fill>
      <gradientFill degree="90">
        <stop position="0">
          <color theme="0"/>
        </stop>
        <stop position="1">
          <color rgb="FF00B050"/>
        </stop>
      </gradient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74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Fill="1"/>
    <xf numFmtId="0" fontId="0" fillId="0" borderId="0" xfId="0" applyFill="1" applyBorder="1" applyAlignment="1">
      <alignment horizontal="center"/>
    </xf>
    <xf numFmtId="0" fontId="5" fillId="8" borderId="1" xfId="0" applyFont="1" applyFill="1" applyBorder="1" applyAlignment="1">
      <alignment horizontal="center" vertical="center"/>
    </xf>
    <xf numFmtId="44" fontId="5" fillId="8" borderId="1" xfId="1" applyFont="1" applyFill="1" applyBorder="1" applyAlignment="1">
      <alignment horizontal="center" vertical="center"/>
    </xf>
    <xf numFmtId="0" fontId="3" fillId="0" borderId="1" xfId="0" applyFont="1" applyBorder="1"/>
    <xf numFmtId="44" fontId="3" fillId="0" borderId="0" xfId="1" applyFont="1"/>
    <xf numFmtId="44" fontId="3" fillId="0" borderId="0" xfId="1" applyFont="1" applyFill="1"/>
    <xf numFmtId="44" fontId="1" fillId="8" borderId="1" xfId="1" applyNumberFormat="1" applyFont="1" applyFill="1" applyBorder="1" applyAlignment="1">
      <alignment horizontal="center" vertical="center"/>
    </xf>
    <xf numFmtId="44" fontId="1" fillId="8" borderId="1" xfId="1" applyFont="1" applyFill="1" applyBorder="1" applyAlignment="1">
      <alignment horizontal="center" vertical="center"/>
    </xf>
    <xf numFmtId="44" fontId="3" fillId="0" borderId="1" xfId="1" applyFont="1" applyBorder="1"/>
    <xf numFmtId="44" fontId="3" fillId="0" borderId="1" xfId="1" applyFont="1" applyFill="1" applyBorder="1"/>
    <xf numFmtId="14" fontId="3" fillId="9" borderId="1" xfId="0" applyNumberFormat="1" applyFont="1" applyFill="1" applyBorder="1" applyAlignment="1">
      <alignment horizontal="left"/>
    </xf>
    <xf numFmtId="14" fontId="3" fillId="9" borderId="1" xfId="0" applyNumberFormat="1" applyFont="1" applyFill="1" applyBorder="1" applyAlignment="1">
      <alignment horizontal="left" vertical="center"/>
    </xf>
    <xf numFmtId="0" fontId="3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0" fillId="3" borderId="10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44" fontId="1" fillId="0" borderId="0" xfId="1" applyFont="1" applyFill="1" applyBorder="1" applyAlignment="1">
      <alignment horizontal="center" vertical="center"/>
    </xf>
    <xf numFmtId="0" fontId="0" fillId="0" borderId="0" xfId="0" applyFill="1" applyBorder="1"/>
    <xf numFmtId="0" fontId="6" fillId="9" borderId="8" xfId="0" applyFont="1" applyFill="1" applyBorder="1" applyAlignment="1">
      <alignment horizontal="center"/>
    </xf>
    <xf numFmtId="0" fontId="6" fillId="9" borderId="8" xfId="0" applyFont="1" applyFill="1" applyBorder="1" applyAlignment="1">
      <alignment horizontal="left"/>
    </xf>
    <xf numFmtId="44" fontId="1" fillId="10" borderId="1" xfId="1" applyNumberFormat="1" applyFont="1" applyFill="1" applyBorder="1" applyAlignment="1">
      <alignment horizontal="center" vertical="center"/>
    </xf>
    <xf numFmtId="44" fontId="1" fillId="10" borderId="1" xfId="1" applyFont="1" applyFill="1" applyBorder="1" applyAlignment="1">
      <alignment horizontal="center" vertical="center"/>
    </xf>
    <xf numFmtId="44" fontId="3" fillId="11" borderId="1" xfId="1" applyFont="1" applyFill="1" applyBorder="1"/>
    <xf numFmtId="44" fontId="9" fillId="0" borderId="0" xfId="1" applyFont="1" applyFill="1" applyBorder="1" applyAlignment="1">
      <alignment horizontal="center" vertical="center"/>
    </xf>
    <xf numFmtId="44" fontId="10" fillId="0" borderId="1" xfId="1" applyFont="1" applyBorder="1"/>
    <xf numFmtId="44" fontId="10" fillId="11" borderId="1" xfId="1" applyFont="1" applyFill="1" applyBorder="1"/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6" fillId="10" borderId="2" xfId="0" applyFont="1" applyFill="1" applyBorder="1" applyAlignment="1">
      <alignment horizontal="right" vertical="center"/>
    </xf>
    <xf numFmtId="0" fontId="6" fillId="10" borderId="3" xfId="0" applyFont="1" applyFill="1" applyBorder="1" applyAlignment="1">
      <alignment horizontal="right" vertical="center"/>
    </xf>
    <xf numFmtId="0" fontId="6" fillId="10" borderId="4" xfId="0" applyFont="1" applyFill="1" applyBorder="1" applyAlignment="1">
      <alignment horizontal="right" vertical="center"/>
    </xf>
    <xf numFmtId="0" fontId="0" fillId="0" borderId="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6" fillId="8" borderId="1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right" vertical="center"/>
    </xf>
    <xf numFmtId="0" fontId="0" fillId="0" borderId="0" xfId="0" applyAlignment="1">
      <alignment vertical="top"/>
    </xf>
    <xf numFmtId="4" fontId="0" fillId="0" borderId="0" xfId="0" applyNumberFormat="1"/>
    <xf numFmtId="14" fontId="0" fillId="0" borderId="0" xfId="0" applyNumberFormat="1"/>
    <xf numFmtId="166" fontId="0" fillId="0" borderId="0" xfId="0" applyNumberFormat="1"/>
    <xf numFmtId="0" fontId="3" fillId="0" borderId="0" xfId="0" pivotButton="1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indent="1"/>
    </xf>
    <xf numFmtId="166" fontId="3" fillId="0" borderId="0" xfId="0" applyNumberFormat="1" applyFont="1"/>
    <xf numFmtId="167" fontId="3" fillId="0" borderId="0" xfId="0" applyNumberFormat="1" applyFont="1" applyAlignment="1">
      <alignment horizontal="left"/>
    </xf>
    <xf numFmtId="167" fontId="0" fillId="0" borderId="0" xfId="0" applyNumberFormat="1"/>
    <xf numFmtId="168" fontId="0" fillId="0" borderId="0" xfId="0" applyNumberFormat="1"/>
    <xf numFmtId="168" fontId="3" fillId="0" borderId="0" xfId="0" applyNumberFormat="1" applyFont="1"/>
    <xf numFmtId="0" fontId="11" fillId="0" borderId="0" xfId="2"/>
  </cellXfs>
  <cellStyles count="3">
    <cellStyle name="Lien hypertexte" xfId="2" builtinId="8"/>
    <cellStyle name="Monétaire" xfId="1" builtinId="4"/>
    <cellStyle name="Normal" xfId="0" builtinId="0"/>
  </cellStyles>
  <dxfs count="27">
    <dxf>
      <font>
        <sz val="10"/>
      </font>
    </dxf>
    <dxf>
      <numFmt numFmtId="168" formatCode="#,##0.00;\(#,##0.00\);"/>
    </dxf>
    <dxf>
      <numFmt numFmtId="168" formatCode="#,##0.00;\(#,##0.00\);"/>
    </dxf>
    <dxf>
      <font>
        <sz val="10"/>
      </font>
    </dxf>
    <dxf>
      <numFmt numFmtId="168" formatCode="#,##0.00;\(#,##0.00\);"/>
    </dxf>
    <dxf>
      <numFmt numFmtId="168" formatCode="#,##0.00;\(#,##0.00\);"/>
    </dxf>
    <dxf>
      <font>
        <sz val="10"/>
      </font>
    </dxf>
    <dxf>
      <numFmt numFmtId="168" formatCode="#,##0.00;\(#,##0.00\);"/>
    </dxf>
    <dxf>
      <numFmt numFmtId="168" formatCode="#,##0.00;\(#,##0.00\);"/>
    </dxf>
    <dxf>
      <font>
        <sz val="10"/>
      </font>
    </dxf>
    <dxf>
      <numFmt numFmtId="168" formatCode="#,##0.00;\(#,##0.00\);"/>
    </dxf>
    <dxf>
      <numFmt numFmtId="168" formatCode="#,##0.00;\(#,##0.00\);"/>
    </dxf>
    <dxf>
      <numFmt numFmtId="4" formatCode="#,##0.00"/>
    </dxf>
    <dxf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8" formatCode="#,##0.00;\(#,##0.00\);"/>
    </dxf>
    <dxf>
      <numFmt numFmtId="168" formatCode="#,##0.00;\(#,##0.00\);"/>
    </dxf>
    <dxf>
      <numFmt numFmtId="168" formatCode="#,##0.00;\(#,##0.00\);"/>
    </dxf>
    <dxf>
      <numFmt numFmtId="168" formatCode="#,##0.00;\(#,##0.00\);"/>
    </dxf>
    <dxf>
      <numFmt numFmtId="166" formatCode="[Blue]\+#,##0.00;[Red]\(#,##0.00\);"/>
    </dxf>
    <dxf>
      <numFmt numFmtId="168" formatCode="#,##0.00;\(#,##0.00\);"/>
    </dxf>
    <dxf>
      <numFmt numFmtId="168" formatCode="#,##0.00;\(#,##0.00\);"/>
    </dxf>
    <dxf>
      <alignment horizontal="general" vertical="top" textRotation="0" wrapText="0" indent="0" justifyLastLine="0" shrinkToFit="0" readingOrder="0"/>
    </dxf>
    <dxf>
      <font>
        <sz val="10"/>
      </font>
    </dxf>
    <dxf>
      <font>
        <sz val="10"/>
      </font>
    </dxf>
    <dxf>
      <font>
        <sz val="10"/>
      </font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27.505285879626" missingItemsLimit="0" createdVersion="4" refreshedVersion="4" minRefreshableVersion="3" recordCount="11">
  <cacheSource type="worksheet">
    <worksheetSource name="Tableau2"/>
  </cacheSource>
  <cacheFields count="6">
    <cacheField name="DPT" numFmtId="0">
      <sharedItems count="3">
        <s v="ARDECHE"/>
        <s v="SAV"/>
        <s v="DROME/HAUTE SAVOIE"/>
      </sharedItems>
    </cacheField>
    <cacheField name="SITE" numFmtId="0">
      <sharedItems containsBlank="1" count="6">
        <s v="CROS D'AUZON"/>
        <s v="CHAUSSY"/>
        <s v="PETIT BOIS"/>
        <m/>
        <s v="LA RAVOIR"/>
        <s v="LA RIBEYRE"/>
      </sharedItems>
    </cacheField>
    <cacheField name="DATE" numFmtId="14">
      <sharedItems containsSemiMixedTypes="0" containsNonDate="0" containsDate="1" containsString="0" minDate="2014-04-09T00:00:00" maxDate="2014-06-17T00:00:00" count="8">
        <d v="2014-06-16T00:00:00"/>
        <d v="2014-06-13T00:00:00"/>
        <d v="2014-04-28T00:00:00"/>
        <d v="2014-04-25T00:00:00"/>
        <d v="2014-04-17T00:00:00"/>
        <d v="2014-04-10T00:00:00"/>
        <d v="2014-04-09T00:00:00"/>
        <d v="2014-06-11T00:00:00"/>
      </sharedItems>
      <fieldGroup base="2">
        <rangePr groupBy="months" startDate="2014-04-09T00:00:00" endDate="2014-06-17T00:00:00"/>
        <groupItems count="14">
          <s v="&lt;09/04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06/2014"/>
        </groupItems>
      </fieldGroup>
    </cacheField>
    <cacheField name="FOURNISSEUR" numFmtId="0">
      <sharedItems count="6">
        <s v="AUBERT"/>
        <s v="SM France"/>
        <s v="AAC"/>
        <s v="ETS CAPELLE"/>
        <s v="SAVELYS"/>
        <s v="AP LOISIRS"/>
      </sharedItems>
    </cacheField>
    <cacheField name="DEPENSE" numFmtId="0">
      <sharedItems count="3">
        <s v="FOURNITURES"/>
        <s v="TRANSPORT"/>
        <s v="ENTRETIEN MATERIEL"/>
      </sharedItems>
    </cacheField>
    <cacheField name="MONTANT" numFmtId="4">
      <sharedItems containsSemiMixedTypes="0" containsString="0" containsNumber="1" minValue="20.62" maxValue="3695.9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" refreshedDate="41827.505286226849" createdVersion="4" refreshedVersion="4" minRefreshableVersion="3" recordCount="50">
  <cacheSource type="worksheet">
    <worksheetSource name="Tableau1"/>
  </cacheSource>
  <cacheFields count="6">
    <cacheField name="DPT" numFmtId="0">
      <sharedItems count="3">
        <s v="ARDECHE"/>
        <s v="SAV"/>
        <s v="DROME/HAUTE SAVOIE"/>
      </sharedItems>
    </cacheField>
    <cacheField name="SITE" numFmtId="0">
      <sharedItems containsBlank="1" count="13">
        <s v="CROS D'AUZON"/>
        <s v="PETIT BOIS"/>
        <s v="CHAUSSY"/>
        <s v="ALUNA VACANCES"/>
        <s v="GRANDE TERRE"/>
        <s v="PLAGE FLEURIS"/>
        <m/>
        <s v="LAC BLEU"/>
        <s v="FERME SERRAZ"/>
        <s v="LA RAVOIR"/>
        <s v="LA RIBEYRE"/>
        <s v="L'IDEAL"/>
        <s v="SAINT DISDILLE"/>
      </sharedItems>
    </cacheField>
    <cacheField name="DEPENSES" numFmtId="0">
      <sharedItems count="5">
        <s v="FOURNITURES"/>
        <s v="ENTRETIEN MATERIEL"/>
        <s v="TRANSPORT"/>
        <s v="FRAIS DEPLACEMENT"/>
        <s v="FRAIS DE DEPLACEMENT" u="1"/>
      </sharedItems>
    </cacheField>
    <cacheField name="MONTANT" numFmtId="168">
      <sharedItems containsString="0" containsBlank="1" containsNumber="1" containsInteger="1" minValue="741" maxValue="5600"/>
    </cacheField>
    <cacheField name="DEPENSES2" numFmtId="168">
      <sharedItems containsSemiMixedTypes="0" containsString="0" containsNumber="1" minValue="0" maxValue="3695.97"/>
    </cacheField>
    <cacheField name="RESULTAT" numFmtId="166">
      <sharedItems containsSemiMixedTypes="0" containsString="0" containsNumber="1" minValue="-650" maxValue="4145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x v="0"/>
    <x v="0"/>
    <x v="0"/>
    <n v="23"/>
  </r>
  <r>
    <x v="0"/>
    <x v="0"/>
    <x v="1"/>
    <x v="1"/>
    <x v="0"/>
    <n v="468.78"/>
  </r>
  <r>
    <x v="0"/>
    <x v="1"/>
    <x v="2"/>
    <x v="2"/>
    <x v="0"/>
    <n v="248.3"/>
  </r>
  <r>
    <x v="0"/>
    <x v="2"/>
    <x v="3"/>
    <x v="3"/>
    <x v="1"/>
    <n v="650"/>
  </r>
  <r>
    <x v="0"/>
    <x v="0"/>
    <x v="4"/>
    <x v="2"/>
    <x v="0"/>
    <n v="138.13"/>
  </r>
  <r>
    <x v="0"/>
    <x v="1"/>
    <x v="5"/>
    <x v="4"/>
    <x v="2"/>
    <n v="304.25"/>
  </r>
  <r>
    <x v="0"/>
    <x v="2"/>
    <x v="6"/>
    <x v="4"/>
    <x v="2"/>
    <n v="20.62"/>
  </r>
  <r>
    <x v="1"/>
    <x v="3"/>
    <x v="0"/>
    <x v="1"/>
    <x v="0"/>
    <n v="128.5"/>
  </r>
  <r>
    <x v="2"/>
    <x v="4"/>
    <x v="7"/>
    <x v="5"/>
    <x v="2"/>
    <n v="450"/>
  </r>
  <r>
    <x v="2"/>
    <x v="5"/>
    <x v="0"/>
    <x v="1"/>
    <x v="0"/>
    <n v="3695.97"/>
  </r>
  <r>
    <x v="2"/>
    <x v="5"/>
    <x v="0"/>
    <x v="2"/>
    <x v="2"/>
    <n v="181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0">
  <r>
    <x v="0"/>
    <x v="0"/>
    <x v="0"/>
    <n v="2741"/>
    <n v="629.91"/>
    <n v="2111.09"/>
  </r>
  <r>
    <x v="0"/>
    <x v="1"/>
    <x v="1"/>
    <n v="1110"/>
    <n v="20.62"/>
    <n v="1089.3800000000001"/>
  </r>
  <r>
    <x v="0"/>
    <x v="2"/>
    <x v="0"/>
    <n v="3142"/>
    <n v="248.3"/>
    <n v="2893.7"/>
  </r>
  <r>
    <x v="0"/>
    <x v="3"/>
    <x v="0"/>
    <n v="4145"/>
    <n v="0"/>
    <n v="4145"/>
  </r>
  <r>
    <x v="0"/>
    <x v="4"/>
    <x v="0"/>
    <n v="2006"/>
    <n v="0"/>
    <n v="2006"/>
  </r>
  <r>
    <x v="0"/>
    <x v="5"/>
    <x v="0"/>
    <n v="1939"/>
    <n v="0"/>
    <n v="1939"/>
  </r>
  <r>
    <x v="0"/>
    <x v="0"/>
    <x v="2"/>
    <m/>
    <n v="0"/>
    <n v="0"/>
  </r>
  <r>
    <x v="0"/>
    <x v="1"/>
    <x v="2"/>
    <m/>
    <n v="650"/>
    <n v="-650"/>
  </r>
  <r>
    <x v="0"/>
    <x v="2"/>
    <x v="2"/>
    <m/>
    <n v="0"/>
    <n v="0"/>
  </r>
  <r>
    <x v="0"/>
    <x v="3"/>
    <x v="2"/>
    <m/>
    <n v="0"/>
    <n v="0"/>
  </r>
  <r>
    <x v="0"/>
    <x v="4"/>
    <x v="2"/>
    <m/>
    <n v="0"/>
    <n v="0"/>
  </r>
  <r>
    <x v="0"/>
    <x v="5"/>
    <x v="2"/>
    <m/>
    <n v="0"/>
    <n v="0"/>
  </r>
  <r>
    <x v="0"/>
    <x v="0"/>
    <x v="1"/>
    <m/>
    <n v="0"/>
    <n v="0"/>
  </r>
  <r>
    <x v="0"/>
    <x v="2"/>
    <x v="1"/>
    <m/>
    <n v="304.25"/>
    <n v="-304.25"/>
  </r>
  <r>
    <x v="0"/>
    <x v="3"/>
    <x v="1"/>
    <m/>
    <n v="0"/>
    <n v="0"/>
  </r>
  <r>
    <x v="0"/>
    <x v="4"/>
    <x v="1"/>
    <m/>
    <n v="0"/>
    <n v="0"/>
  </r>
  <r>
    <x v="0"/>
    <x v="5"/>
    <x v="1"/>
    <m/>
    <n v="0"/>
    <n v="0"/>
  </r>
  <r>
    <x v="0"/>
    <x v="0"/>
    <x v="3"/>
    <m/>
    <n v="0"/>
    <n v="0"/>
  </r>
  <r>
    <x v="0"/>
    <x v="2"/>
    <x v="3"/>
    <m/>
    <n v="0"/>
    <n v="0"/>
  </r>
  <r>
    <x v="0"/>
    <x v="3"/>
    <x v="3"/>
    <m/>
    <n v="0"/>
    <n v="0"/>
  </r>
  <r>
    <x v="0"/>
    <x v="4"/>
    <x v="3"/>
    <m/>
    <n v="0"/>
    <n v="0"/>
  </r>
  <r>
    <x v="0"/>
    <x v="5"/>
    <x v="3"/>
    <m/>
    <n v="0"/>
    <n v="0"/>
  </r>
  <r>
    <x v="1"/>
    <x v="6"/>
    <x v="0"/>
    <m/>
    <n v="128.5"/>
    <n v="-128.5"/>
  </r>
  <r>
    <x v="1"/>
    <x v="6"/>
    <x v="1"/>
    <m/>
    <n v="0"/>
    <n v="0"/>
  </r>
  <r>
    <x v="1"/>
    <x v="6"/>
    <x v="2"/>
    <m/>
    <n v="0"/>
    <n v="0"/>
  </r>
  <r>
    <x v="1"/>
    <x v="6"/>
    <x v="3"/>
    <m/>
    <n v="0"/>
    <n v="0"/>
  </r>
  <r>
    <x v="2"/>
    <x v="7"/>
    <x v="0"/>
    <n v="1800"/>
    <n v="0"/>
    <n v="1800"/>
  </r>
  <r>
    <x v="2"/>
    <x v="8"/>
    <x v="0"/>
    <n v="1471"/>
    <n v="0"/>
    <n v="1471"/>
  </r>
  <r>
    <x v="2"/>
    <x v="9"/>
    <x v="0"/>
    <n v="2273"/>
    <n v="0"/>
    <n v="2273"/>
  </r>
  <r>
    <x v="2"/>
    <x v="10"/>
    <x v="0"/>
    <n v="5600"/>
    <n v="3695.97"/>
    <n v="1904.0300000000002"/>
  </r>
  <r>
    <x v="2"/>
    <x v="11"/>
    <x v="0"/>
    <n v="3900"/>
    <n v="0"/>
    <n v="3900"/>
  </r>
  <r>
    <x v="2"/>
    <x v="12"/>
    <x v="0"/>
    <n v="2407"/>
    <n v="0"/>
    <n v="2407"/>
  </r>
  <r>
    <x v="2"/>
    <x v="7"/>
    <x v="1"/>
    <n v="741"/>
    <n v="0"/>
    <n v="741"/>
  </r>
  <r>
    <x v="2"/>
    <x v="8"/>
    <x v="1"/>
    <m/>
    <n v="0"/>
    <n v="0"/>
  </r>
  <r>
    <x v="2"/>
    <x v="9"/>
    <x v="1"/>
    <m/>
    <n v="450"/>
    <n v="-450"/>
  </r>
  <r>
    <x v="2"/>
    <x v="10"/>
    <x v="1"/>
    <n v="2963"/>
    <n v="1817"/>
    <n v="1146"/>
  </r>
  <r>
    <x v="2"/>
    <x v="11"/>
    <x v="1"/>
    <n v="1111"/>
    <n v="0"/>
    <n v="1111"/>
  </r>
  <r>
    <x v="2"/>
    <x v="12"/>
    <x v="1"/>
    <m/>
    <n v="0"/>
    <n v="0"/>
  </r>
  <r>
    <x v="2"/>
    <x v="7"/>
    <x v="2"/>
    <m/>
    <n v="0"/>
    <n v="0"/>
  </r>
  <r>
    <x v="2"/>
    <x v="8"/>
    <x v="2"/>
    <m/>
    <n v="0"/>
    <n v="0"/>
  </r>
  <r>
    <x v="2"/>
    <x v="9"/>
    <x v="2"/>
    <m/>
    <n v="0"/>
    <n v="0"/>
  </r>
  <r>
    <x v="2"/>
    <x v="10"/>
    <x v="2"/>
    <m/>
    <n v="0"/>
    <n v="0"/>
  </r>
  <r>
    <x v="2"/>
    <x v="11"/>
    <x v="2"/>
    <m/>
    <n v="0"/>
    <n v="0"/>
  </r>
  <r>
    <x v="2"/>
    <x v="12"/>
    <x v="2"/>
    <m/>
    <n v="0"/>
    <n v="0"/>
  </r>
  <r>
    <x v="2"/>
    <x v="7"/>
    <x v="3"/>
    <m/>
    <n v="0"/>
    <n v="0"/>
  </r>
  <r>
    <x v="2"/>
    <x v="8"/>
    <x v="3"/>
    <m/>
    <n v="0"/>
    <n v="0"/>
  </r>
  <r>
    <x v="2"/>
    <x v="9"/>
    <x v="3"/>
    <m/>
    <n v="0"/>
    <n v="0"/>
  </r>
  <r>
    <x v="2"/>
    <x v="10"/>
    <x v="3"/>
    <m/>
    <n v="0"/>
    <n v="0"/>
  </r>
  <r>
    <x v="2"/>
    <x v="11"/>
    <x v="3"/>
    <m/>
    <n v="0"/>
    <n v="0"/>
  </r>
  <r>
    <x v="2"/>
    <x v="12"/>
    <x v="3"/>
    <m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CD_3" cacheId="16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O5:R10" firstHeaderRow="1" firstDataRow="2" firstDataCol="1" rowPageCount="1" colPageCount="1"/>
  <pivotFields count="6">
    <pivotField axis="axisPage" showAll="0">
      <items count="4">
        <item x="0"/>
        <item x="1"/>
        <item x="2"/>
        <item t="default"/>
      </items>
    </pivotField>
    <pivotField showAll="0"/>
    <pivotField showAll="0"/>
    <pivotField axis="axisRow" showAll="0">
      <items count="7">
        <item x="2"/>
        <item x="0"/>
        <item x="3"/>
        <item x="4"/>
        <item x="1"/>
        <item x="5"/>
        <item t="default"/>
      </items>
    </pivotField>
    <pivotField axis="axisCol" showAll="0">
      <items count="4">
        <item x="2"/>
        <item x="0"/>
        <item x="1"/>
        <item t="default"/>
      </items>
    </pivotField>
    <pivotField dataField="1" numFmtId="4" showAll="0"/>
  </pivotFields>
  <rowFields count="1">
    <field x="3"/>
  </rowFields>
  <rowItems count="4">
    <i>
      <x/>
    </i>
    <i>
      <x v="4"/>
    </i>
    <i>
      <x v="5"/>
    </i>
    <i t="grand">
      <x/>
    </i>
  </rowItems>
  <colFields count="1">
    <field x="4"/>
  </colFields>
  <colItems count="3">
    <i>
      <x/>
    </i>
    <i>
      <x v="1"/>
    </i>
    <i t="grand">
      <x/>
    </i>
  </colItems>
  <pageFields count="1">
    <pageField fld="0" item="2" hier="-1"/>
  </pageFields>
  <dataFields count="1">
    <dataField name="DEPENSES 2014" fld="5" baseField="3" baseItem="2" numFmtId="168"/>
  </dataFields>
  <formats count="2">
    <format dxfId="24">
      <pivotArea type="all" dataOnly="0" outline="0" fieldPosition="0"/>
    </format>
    <format dxfId="16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2" cacheId="16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H5:K10" firstHeaderRow="1" firstDataRow="2" firstDataCol="1" rowPageCount="1" colPageCount="1"/>
  <pivotFields count="6">
    <pivotField axis="axisPage" showAll="0">
      <items count="4">
        <item x="0"/>
        <item x="1"/>
        <item x="2"/>
        <item t="default"/>
      </items>
    </pivotField>
    <pivotField axis="axisRow" showAll="0">
      <items count="7">
        <item x="1"/>
        <item x="0"/>
        <item x="2"/>
        <item x="3"/>
        <item x="4"/>
        <item x="5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Col" showAll="0">
      <items count="4">
        <item x="2"/>
        <item x="0"/>
        <item x="1"/>
        <item t="default"/>
      </items>
    </pivotField>
    <pivotField dataField="1" numFmtId="4" showAll="0"/>
  </pivotFields>
  <rowFields count="2">
    <field x="2"/>
    <field x="1"/>
  </rowFields>
  <rowItems count="4">
    <i>
      <x v="6"/>
    </i>
    <i r="1">
      <x v="4"/>
    </i>
    <i r="1">
      <x v="5"/>
    </i>
    <i t="grand">
      <x/>
    </i>
  </rowItems>
  <colFields count="1">
    <field x="4"/>
  </colFields>
  <colItems count="3">
    <i>
      <x/>
    </i>
    <i>
      <x v="1"/>
    </i>
    <i t="grand">
      <x/>
    </i>
  </colItems>
  <pageFields count="1">
    <pageField fld="0" item="2" hier="-1"/>
  </pageFields>
  <dataFields count="1">
    <dataField name="DEPENSES 2014" fld="5" baseField="1" baseItem="0" numFmtId="168"/>
  </dataFields>
  <formats count="2">
    <format dxfId="26">
      <pivotArea type="all" dataOnly="0" outline="0" fieldPosition="0"/>
    </format>
    <format dxfId="17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CD_1" cacheId="17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 chartFormat="1">
  <location ref="A5:F32" firstHeaderRow="0" firstDataRow="1" firstDataCol="1" rowPageCount="1" colPageCount="1"/>
  <pivotFields count="6">
    <pivotField axis="axisPage" showAll="0">
      <items count="4">
        <item x="0"/>
        <item x="1"/>
        <item x="2"/>
        <item t="default"/>
      </items>
    </pivotField>
    <pivotField axis="axisRow" showAll="0">
      <items count="14">
        <item x="3"/>
        <item x="2"/>
        <item x="0"/>
        <item x="4"/>
        <item x="1"/>
        <item x="5"/>
        <item x="6"/>
        <item x="7"/>
        <item x="8"/>
        <item x="9"/>
        <item x="10"/>
        <item x="11"/>
        <item x="12"/>
        <item t="default"/>
      </items>
    </pivotField>
    <pivotField axis="axisCol" showAll="0" defaultSubtotal="0">
      <items count="5">
        <item x="1"/>
        <item x="0"/>
        <item x="2"/>
        <item m="1" x="4"/>
        <item x="3"/>
      </items>
    </pivotField>
    <pivotField dataField="1" numFmtId="4" showAll="0" defaultSubtotal="0"/>
    <pivotField dataField="1" showAll="0" defaultSubtotal="0"/>
    <pivotField dataField="1" showAll="0" defaultSubtotal="0"/>
  </pivotFields>
  <rowFields count="2">
    <field x="1"/>
    <field x="-2"/>
  </rowFields>
  <rowItems count="27">
    <i>
      <x v="7"/>
    </i>
    <i r="1">
      <x/>
    </i>
    <i r="1" i="1">
      <x v="1"/>
    </i>
    <i r="1" i="2">
      <x v="2"/>
    </i>
    <i>
      <x v="8"/>
    </i>
    <i r="1">
      <x/>
    </i>
    <i r="1" i="1">
      <x v="1"/>
    </i>
    <i r="1" i="2">
      <x v="2"/>
    </i>
    <i>
      <x v="9"/>
    </i>
    <i r="1">
      <x/>
    </i>
    <i r="1" i="1">
      <x v="1"/>
    </i>
    <i r="1" i="2">
      <x v="2"/>
    </i>
    <i>
      <x v="10"/>
    </i>
    <i r="1">
      <x/>
    </i>
    <i r="1" i="1">
      <x v="1"/>
    </i>
    <i r="1" i="2">
      <x v="2"/>
    </i>
    <i>
      <x v="11"/>
    </i>
    <i r="1">
      <x/>
    </i>
    <i r="1" i="1">
      <x v="1"/>
    </i>
    <i r="1" i="2">
      <x v="2"/>
    </i>
    <i>
      <x v="12"/>
    </i>
    <i r="1">
      <x/>
    </i>
    <i r="1" i="1">
      <x v="1"/>
    </i>
    <i r="1" i="2">
      <x v="2"/>
    </i>
    <i t="grand">
      <x/>
    </i>
    <i t="grand" i="1">
      <x/>
    </i>
    <i t="grand" i="2">
      <x/>
    </i>
  </rowItems>
  <colFields count="1">
    <field x="2"/>
  </colFields>
  <colItems count="5">
    <i>
      <x/>
    </i>
    <i>
      <x v="1"/>
    </i>
    <i>
      <x v="2"/>
    </i>
    <i>
      <x v="4"/>
    </i>
    <i t="grand">
      <x/>
    </i>
  </colItems>
  <pageFields count="1">
    <pageField fld="0" item="2" hier="-1"/>
  </pageFields>
  <dataFields count="3">
    <dataField name="BUDGET" fld="3" baseField="1" baseItem="1" numFmtId="168"/>
    <dataField name="DEPENSES " fld="4" baseField="1" baseItem="1" numFmtId="168"/>
    <dataField name="RESULTAT " fld="5" baseField="2" baseItem="1" numFmtId="166"/>
  </dataFields>
  <formats count="3">
    <format dxfId="25">
      <pivotArea type="all" dataOnly="0" outline="0" fieldPosition="0"/>
    </format>
    <format dxfId="19">
      <pivotArea outline="0" fieldPosition="0">
        <references count="1">
          <reference field="4294967294" count="1">
            <x v="0"/>
          </reference>
        </references>
      </pivotArea>
    </format>
    <format dxfId="18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blDépenses" displayName="tblDépenses" ref="A1:A5" totalsRowShown="0">
  <autoFilter ref="A1:A5"/>
  <tableColumns count="1">
    <tableColumn id="1" name="TYP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4" name="tblFournisseurs" displayName="tblFournisseurs" ref="C1:C17" totalsRowShown="0">
  <autoFilter ref="C1:C17"/>
  <tableColumns count="1">
    <tableColumn id="1" name="FOURNISSEUR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F51" totalsRowShown="0" headerRowDxfId="23">
  <autoFilter ref="A1:F51"/>
  <tableColumns count="6">
    <tableColumn id="1" name="DPT"/>
    <tableColumn id="2" name="SITE"/>
    <tableColumn id="7" name="DEPENSES"/>
    <tableColumn id="3" name="MONTANT" dataDxfId="22"/>
    <tableColumn id="8" name="DEPENSES2" dataDxfId="21">
      <calculatedColumnFormula>SUMPRODUCT((Tableau2[DPT]=Tableau1[[#This Row],[DPT]])*(Tableau2[SITE]=Tableau1[[#This Row],[SITE]])*(Tableau2[DEPENSE]=Tableau1[[#This Row],[DEPENSES]])*(Tableau2[MONTANT]))</calculatedColumnFormula>
    </tableColumn>
    <tableColumn id="9" name="RESULTAT" dataDxfId="20">
      <calculatedColumnFormula>Tableau1[[#This Row],[MONTANT]]-Tableau1[[#This Row],[DEPENSES2]]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1:F12" totalsRowShown="0">
  <autoFilter ref="A1:F12"/>
  <tableColumns count="6">
    <tableColumn id="1" name="DPT"/>
    <tableColumn id="2" name="SITE"/>
    <tableColumn id="3" name="DATE" dataDxfId="13"/>
    <tableColumn id="4" name="FOURNISSEUR"/>
    <tableColumn id="5" name="DEPENSE"/>
    <tableColumn id="6" name="MONTANT" dataDxfId="1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hyperlink" Target="http://forum.excel-pratique.com/excel/tableau-suivi-budget-t53127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E71"/>
  <sheetViews>
    <sheetView zoomScale="85" zoomScaleNormal="85" workbookViewId="0">
      <pane xSplit="3" ySplit="14" topLeftCell="D18" activePane="bottomRight" state="frozen"/>
      <selection pane="topRight" activeCell="D1" sqref="D1"/>
      <selection pane="bottomLeft" activeCell="A15" sqref="A15"/>
      <selection pane="bottomRight" activeCell="A43" sqref="A43:C43"/>
    </sheetView>
  </sheetViews>
  <sheetFormatPr baseColWidth="10" defaultRowHeight="15" outlineLevelCol="1" x14ac:dyDescent="0.25"/>
  <cols>
    <col min="1" max="1" width="20" customWidth="1"/>
    <col min="2" max="2" width="17.5703125" customWidth="1"/>
    <col min="3" max="3" width="29.7109375" customWidth="1"/>
    <col min="4" max="4" width="19.85546875" customWidth="1"/>
    <col min="5" max="5" width="14.5703125" customWidth="1" outlineLevel="1"/>
    <col min="6" max="6" width="14.140625" customWidth="1" outlineLevel="1"/>
    <col min="7" max="8" width="11.42578125" customWidth="1" outlineLevel="1"/>
    <col min="9" max="9" width="13.42578125" customWidth="1" outlineLevel="1"/>
    <col min="10" max="10" width="11.42578125" customWidth="1" outlineLevel="1"/>
    <col min="11" max="11" width="11.85546875" customWidth="1" outlineLevel="1"/>
    <col min="12" max="12" width="2.28515625" style="12" customWidth="1"/>
    <col min="13" max="13" width="11.85546875" customWidth="1" outlineLevel="1"/>
    <col min="14" max="14" width="17.28515625" customWidth="1" outlineLevel="1"/>
    <col min="15" max="16" width="11.42578125" customWidth="1" outlineLevel="1"/>
    <col min="17" max="17" width="14.28515625" customWidth="1" outlineLevel="1"/>
    <col min="18" max="18" width="11.7109375" customWidth="1" outlineLevel="1"/>
    <col min="19" max="19" width="3.140625" style="12" customWidth="1"/>
    <col min="20" max="22" width="11.42578125" customWidth="1" outlineLevel="1"/>
    <col min="23" max="23" width="3" style="12" customWidth="1"/>
    <col min="24" max="26" width="11.42578125" customWidth="1" outlineLevel="1"/>
    <col min="27" max="27" width="3.28515625" style="12" customWidth="1"/>
    <col min="28" max="34" width="11.42578125" customWidth="1" outlineLevel="1"/>
    <col min="35" max="35" width="12.7109375" customWidth="1" outlineLevel="1"/>
    <col min="36" max="43" width="11.42578125" customWidth="1" outlineLevel="1"/>
    <col min="44" max="44" width="2.85546875" style="12" customWidth="1"/>
    <col min="45" max="46" width="11.42578125" customWidth="1" outlineLevel="1"/>
    <col min="47" max="47" width="13.140625" customWidth="1" outlineLevel="1"/>
    <col min="48" max="54" width="11.42578125" customWidth="1" outlineLevel="1"/>
    <col min="55" max="55" width="12.7109375" customWidth="1" outlineLevel="1"/>
    <col min="56" max="57" width="11.42578125" customWidth="1" outlineLevel="1"/>
  </cols>
  <sheetData>
    <row r="1" spans="1:57" ht="15" customHeight="1" x14ac:dyDescent="0.25">
      <c r="A1" s="48"/>
      <c r="B1" s="48"/>
      <c r="C1" s="48"/>
      <c r="D1" s="49"/>
      <c r="E1" s="31" t="s">
        <v>27</v>
      </c>
      <c r="F1" s="50" t="s">
        <v>32</v>
      </c>
      <c r="G1" s="51"/>
      <c r="H1" s="51"/>
      <c r="I1" s="51"/>
      <c r="J1" s="51"/>
      <c r="K1" s="52"/>
      <c r="L1" s="16"/>
      <c r="M1" s="53" t="s">
        <v>35</v>
      </c>
      <c r="N1" s="54"/>
      <c r="O1" s="54"/>
      <c r="P1" s="54"/>
      <c r="Q1" s="54"/>
      <c r="R1" s="55"/>
      <c r="S1" s="16"/>
      <c r="T1" s="51" t="s">
        <v>38</v>
      </c>
      <c r="U1" s="51"/>
      <c r="V1" s="51"/>
      <c r="W1" s="32"/>
      <c r="X1" s="56" t="s">
        <v>40</v>
      </c>
      <c r="Y1" s="57"/>
      <c r="Z1" s="58"/>
      <c r="AA1" s="32"/>
      <c r="AB1" s="57" t="s">
        <v>46</v>
      </c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8"/>
      <c r="AR1" s="32"/>
      <c r="AS1" s="43" t="s">
        <v>53</v>
      </c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4"/>
    </row>
    <row r="2" spans="1:57" ht="36.75" customHeight="1" x14ac:dyDescent="0.25">
      <c r="A2" s="16"/>
      <c r="B2" s="16"/>
      <c r="C2" s="16"/>
      <c r="D2" s="7" t="s">
        <v>75</v>
      </c>
      <c r="E2" s="7" t="s">
        <v>28</v>
      </c>
      <c r="F2" s="4" t="s">
        <v>9</v>
      </c>
      <c r="G2" s="5" t="s">
        <v>29</v>
      </c>
      <c r="H2" s="5" t="s">
        <v>8</v>
      </c>
      <c r="I2" s="5" t="s">
        <v>7</v>
      </c>
      <c r="J2" s="5" t="s">
        <v>10</v>
      </c>
      <c r="K2" s="6" t="s">
        <v>30</v>
      </c>
      <c r="L2" s="11"/>
      <c r="M2" s="4" t="s">
        <v>11</v>
      </c>
      <c r="N2" s="5" t="s">
        <v>31</v>
      </c>
      <c r="O2" s="5" t="s">
        <v>33</v>
      </c>
      <c r="P2" s="5" t="s">
        <v>85</v>
      </c>
      <c r="Q2" s="5" t="s">
        <v>13</v>
      </c>
      <c r="R2" s="6" t="s">
        <v>34</v>
      </c>
      <c r="S2" s="13"/>
      <c r="T2" s="3" t="s">
        <v>36</v>
      </c>
      <c r="U2" s="3" t="s">
        <v>14</v>
      </c>
      <c r="V2" s="3" t="s">
        <v>37</v>
      </c>
      <c r="W2" s="1"/>
      <c r="X2" s="8" t="s">
        <v>0</v>
      </c>
      <c r="Y2" s="9" t="s">
        <v>15</v>
      </c>
      <c r="Z2" s="10" t="s">
        <v>39</v>
      </c>
      <c r="AA2" s="11"/>
      <c r="AB2" s="9" t="s">
        <v>1</v>
      </c>
      <c r="AC2" s="9" t="s">
        <v>41</v>
      </c>
      <c r="AD2" s="9" t="s">
        <v>23</v>
      </c>
      <c r="AE2" s="9" t="s">
        <v>12</v>
      </c>
      <c r="AF2" s="9" t="s">
        <v>26</v>
      </c>
      <c r="AG2" s="9" t="s">
        <v>22</v>
      </c>
      <c r="AH2" s="9" t="s">
        <v>42</v>
      </c>
      <c r="AI2" s="9" t="s">
        <v>4</v>
      </c>
      <c r="AJ2" s="9" t="s">
        <v>3</v>
      </c>
      <c r="AK2" s="9" t="s">
        <v>43</v>
      </c>
      <c r="AL2" s="9" t="s">
        <v>44</v>
      </c>
      <c r="AM2" s="9" t="s">
        <v>2</v>
      </c>
      <c r="AN2" s="9" t="s">
        <v>45</v>
      </c>
      <c r="AO2" s="9" t="s">
        <v>5</v>
      </c>
      <c r="AP2" s="9" t="s">
        <v>21</v>
      </c>
      <c r="AQ2" s="10" t="s">
        <v>6</v>
      </c>
      <c r="AR2" s="13"/>
      <c r="AS2" s="2" t="s">
        <v>47</v>
      </c>
      <c r="AT2" s="2" t="s">
        <v>20</v>
      </c>
      <c r="AU2" s="2" t="s">
        <v>48</v>
      </c>
      <c r="AV2" s="2" t="s">
        <v>19</v>
      </c>
      <c r="AW2" s="2" t="s">
        <v>49</v>
      </c>
      <c r="AX2" s="2" t="s">
        <v>18</v>
      </c>
      <c r="AY2" s="2" t="s">
        <v>24</v>
      </c>
      <c r="AZ2" s="2" t="s">
        <v>25</v>
      </c>
      <c r="BA2" s="2" t="s">
        <v>50</v>
      </c>
      <c r="BB2" s="2" t="s">
        <v>16</v>
      </c>
      <c r="BC2" s="2" t="s">
        <v>51</v>
      </c>
      <c r="BD2" s="2" t="s">
        <v>17</v>
      </c>
      <c r="BE2" s="2" t="s">
        <v>52</v>
      </c>
    </row>
    <row r="3" spans="1:57" ht="15" customHeight="1" x14ac:dyDescent="0.25">
      <c r="A3" s="59" t="s">
        <v>70</v>
      </c>
      <c r="B3" s="59"/>
      <c r="C3" s="30"/>
      <c r="D3" s="30"/>
      <c r="E3" s="18">
        <v>3000</v>
      </c>
      <c r="F3" s="18">
        <v>2741</v>
      </c>
      <c r="G3" s="18">
        <v>3000</v>
      </c>
      <c r="H3" s="18">
        <v>3142</v>
      </c>
      <c r="I3" s="18">
        <v>4145</v>
      </c>
      <c r="J3" s="18">
        <v>2006</v>
      </c>
      <c r="K3" s="18">
        <v>1939</v>
      </c>
      <c r="L3" s="18"/>
      <c r="M3" s="18">
        <v>1800</v>
      </c>
      <c r="N3" s="18">
        <v>1471</v>
      </c>
      <c r="O3" s="18">
        <v>2273</v>
      </c>
      <c r="P3" s="18">
        <v>5600</v>
      </c>
      <c r="Q3" s="18">
        <v>3900</v>
      </c>
      <c r="R3" s="18">
        <v>2407</v>
      </c>
      <c r="S3" s="18"/>
      <c r="T3" s="18">
        <v>2072</v>
      </c>
      <c r="U3" s="18">
        <v>3343</v>
      </c>
      <c r="V3" s="18">
        <v>4000</v>
      </c>
      <c r="W3" s="18"/>
      <c r="X3" s="18">
        <v>2540</v>
      </c>
      <c r="Y3" s="18">
        <v>2300</v>
      </c>
      <c r="Z3" s="18">
        <v>1605</v>
      </c>
      <c r="AA3" s="18"/>
      <c r="AB3" s="18">
        <v>4200</v>
      </c>
      <c r="AC3" s="18">
        <v>3300</v>
      </c>
      <c r="AD3" s="18">
        <v>2240</v>
      </c>
      <c r="AE3" s="18">
        <v>3300</v>
      </c>
      <c r="AF3" s="18">
        <v>7500</v>
      </c>
      <c r="AG3" s="18">
        <v>2808</v>
      </c>
      <c r="AH3" s="18">
        <v>5683</v>
      </c>
      <c r="AI3" s="18">
        <v>2006</v>
      </c>
      <c r="AJ3" s="18">
        <v>1538</v>
      </c>
      <c r="AK3" s="18">
        <v>3343</v>
      </c>
      <c r="AL3" s="18">
        <v>1102</v>
      </c>
      <c r="AM3" s="18">
        <v>1864</v>
      </c>
      <c r="AN3" s="18">
        <v>1605</v>
      </c>
      <c r="AO3" s="18">
        <v>6400</v>
      </c>
      <c r="AP3" s="18">
        <v>3600</v>
      </c>
      <c r="AQ3" s="18">
        <v>5000</v>
      </c>
      <c r="AR3" s="18"/>
      <c r="AS3" s="18">
        <v>1605</v>
      </c>
      <c r="AT3" s="18">
        <v>1538</v>
      </c>
      <c r="AU3" s="18">
        <v>1605</v>
      </c>
      <c r="AV3" s="18">
        <v>2500</v>
      </c>
      <c r="AW3" s="18">
        <v>3000</v>
      </c>
      <c r="AX3" s="18">
        <v>4400</v>
      </c>
      <c r="AY3" s="18"/>
      <c r="AZ3" s="18"/>
      <c r="BA3" s="18"/>
      <c r="BB3" s="18">
        <v>2300</v>
      </c>
      <c r="BC3" s="18"/>
      <c r="BD3" s="18">
        <v>3276</v>
      </c>
      <c r="BE3" s="18">
        <v>2273</v>
      </c>
    </row>
    <row r="4" spans="1:57" ht="15" customHeight="1" x14ac:dyDescent="0.25">
      <c r="A4" s="45" t="s">
        <v>83</v>
      </c>
      <c r="B4" s="46"/>
      <c r="C4" s="47"/>
      <c r="D4" s="37">
        <f t="shared" ref="D4:AI4" si="0">SUMPRODUCT(($C15:$C936="FOURNITURES")*(D15:D936))</f>
        <v>128.5</v>
      </c>
      <c r="E4" s="37">
        <f t="shared" si="0"/>
        <v>0</v>
      </c>
      <c r="F4" s="37">
        <f t="shared" si="0"/>
        <v>629.91</v>
      </c>
      <c r="G4" s="37">
        <f t="shared" si="0"/>
        <v>0</v>
      </c>
      <c r="H4" s="37">
        <f t="shared" si="0"/>
        <v>248.3</v>
      </c>
      <c r="I4" s="37">
        <f t="shared" si="0"/>
        <v>0</v>
      </c>
      <c r="J4" s="37">
        <f t="shared" si="0"/>
        <v>0</v>
      </c>
      <c r="K4" s="37">
        <f t="shared" si="0"/>
        <v>0</v>
      </c>
      <c r="L4" s="37">
        <f t="shared" si="0"/>
        <v>0</v>
      </c>
      <c r="M4" s="37">
        <f t="shared" si="0"/>
        <v>0</v>
      </c>
      <c r="N4" s="37">
        <f t="shared" si="0"/>
        <v>0</v>
      </c>
      <c r="O4" s="37">
        <f t="shared" si="0"/>
        <v>0</v>
      </c>
      <c r="P4" s="37">
        <f t="shared" si="0"/>
        <v>3695.97</v>
      </c>
      <c r="Q4" s="37">
        <f t="shared" si="0"/>
        <v>0</v>
      </c>
      <c r="R4" s="37">
        <f t="shared" si="0"/>
        <v>0</v>
      </c>
      <c r="S4" s="37">
        <f t="shared" si="0"/>
        <v>0</v>
      </c>
      <c r="T4" s="37">
        <f t="shared" si="0"/>
        <v>52.5</v>
      </c>
      <c r="U4" s="37">
        <f t="shared" si="0"/>
        <v>0</v>
      </c>
      <c r="V4" s="37">
        <f t="shared" si="0"/>
        <v>734.3</v>
      </c>
      <c r="W4" s="37">
        <f t="shared" si="0"/>
        <v>0</v>
      </c>
      <c r="X4" s="37">
        <f t="shared" si="0"/>
        <v>0</v>
      </c>
      <c r="Y4" s="37">
        <f t="shared" si="0"/>
        <v>363.45</v>
      </c>
      <c r="Z4" s="37">
        <f t="shared" si="0"/>
        <v>0</v>
      </c>
      <c r="AA4" s="37">
        <f t="shared" si="0"/>
        <v>0</v>
      </c>
      <c r="AB4" s="37">
        <f t="shared" si="0"/>
        <v>0</v>
      </c>
      <c r="AC4" s="37">
        <f t="shared" si="0"/>
        <v>195.74</v>
      </c>
      <c r="AD4" s="37">
        <f t="shared" si="0"/>
        <v>0</v>
      </c>
      <c r="AE4" s="37">
        <f t="shared" si="0"/>
        <v>0</v>
      </c>
      <c r="AF4" s="37">
        <f t="shared" si="0"/>
        <v>200</v>
      </c>
      <c r="AG4" s="37">
        <f t="shared" si="0"/>
        <v>0</v>
      </c>
      <c r="AH4" s="37">
        <f t="shared" si="0"/>
        <v>0</v>
      </c>
      <c r="AI4" s="37">
        <f t="shared" si="0"/>
        <v>86.96</v>
      </c>
      <c r="AJ4" s="37">
        <f t="shared" ref="AJ4:BE4" si="1">SUMPRODUCT(($C15:$C936="FOURNITURES")*(AJ15:AJ936))</f>
        <v>0</v>
      </c>
      <c r="AK4" s="37">
        <f t="shared" si="1"/>
        <v>0</v>
      </c>
      <c r="AL4" s="37">
        <f t="shared" si="1"/>
        <v>0</v>
      </c>
      <c r="AM4" s="37">
        <f t="shared" si="1"/>
        <v>0</v>
      </c>
      <c r="AN4" s="37">
        <f t="shared" si="1"/>
        <v>0</v>
      </c>
      <c r="AO4" s="37">
        <f t="shared" si="1"/>
        <v>1179.48</v>
      </c>
      <c r="AP4" s="37">
        <f t="shared" si="1"/>
        <v>489.27</v>
      </c>
      <c r="AQ4" s="37">
        <f t="shared" si="1"/>
        <v>86.96</v>
      </c>
      <c r="AR4" s="37">
        <f t="shared" si="1"/>
        <v>0</v>
      </c>
      <c r="AS4" s="37">
        <f t="shared" si="1"/>
        <v>1088</v>
      </c>
      <c r="AT4" s="37">
        <f t="shared" si="1"/>
        <v>0</v>
      </c>
      <c r="AU4" s="37">
        <f t="shared" si="1"/>
        <v>0</v>
      </c>
      <c r="AV4" s="37">
        <f t="shared" si="1"/>
        <v>0</v>
      </c>
      <c r="AW4" s="37">
        <f t="shared" si="1"/>
        <v>0</v>
      </c>
      <c r="AX4" s="37">
        <f t="shared" si="1"/>
        <v>4226.1099999999997</v>
      </c>
      <c r="AY4" s="37">
        <f t="shared" si="1"/>
        <v>0</v>
      </c>
      <c r="AZ4" s="37">
        <f t="shared" si="1"/>
        <v>0</v>
      </c>
      <c r="BA4" s="37">
        <f t="shared" si="1"/>
        <v>0</v>
      </c>
      <c r="BB4" s="37">
        <f t="shared" si="1"/>
        <v>0</v>
      </c>
      <c r="BC4" s="37">
        <f t="shared" si="1"/>
        <v>0</v>
      </c>
      <c r="BD4" s="37">
        <f t="shared" si="1"/>
        <v>0</v>
      </c>
      <c r="BE4" s="37">
        <f t="shared" si="1"/>
        <v>0</v>
      </c>
    </row>
    <row r="5" spans="1:57" ht="15" customHeight="1" x14ac:dyDescent="0.25">
      <c r="A5" s="60" t="s">
        <v>71</v>
      </c>
      <c r="B5" s="60"/>
      <c r="C5" s="60"/>
      <c r="D5" s="22">
        <f t="shared" ref="D5:AI5" si="2">D3-SUMPRODUCT(($C16:$C937="FOURNITURES")*(D16:D937))</f>
        <v>-128.5</v>
      </c>
      <c r="E5" s="22">
        <f t="shared" si="2"/>
        <v>3000</v>
      </c>
      <c r="F5" s="22">
        <f t="shared" si="2"/>
        <v>2111.09</v>
      </c>
      <c r="G5" s="22">
        <f t="shared" si="2"/>
        <v>3000</v>
      </c>
      <c r="H5" s="22">
        <f t="shared" si="2"/>
        <v>2893.7</v>
      </c>
      <c r="I5" s="22">
        <f t="shared" si="2"/>
        <v>4145</v>
      </c>
      <c r="J5" s="22">
        <f t="shared" si="2"/>
        <v>2006</v>
      </c>
      <c r="K5" s="22">
        <f t="shared" si="2"/>
        <v>1939</v>
      </c>
      <c r="L5" s="22">
        <f t="shared" si="2"/>
        <v>0</v>
      </c>
      <c r="M5" s="22">
        <f t="shared" si="2"/>
        <v>1800</v>
      </c>
      <c r="N5" s="22">
        <f t="shared" si="2"/>
        <v>1471</v>
      </c>
      <c r="O5" s="22">
        <f t="shared" si="2"/>
        <v>2273</v>
      </c>
      <c r="P5" s="22">
        <f t="shared" si="2"/>
        <v>1904.0300000000002</v>
      </c>
      <c r="Q5" s="22">
        <f t="shared" si="2"/>
        <v>3900</v>
      </c>
      <c r="R5" s="22">
        <f t="shared" si="2"/>
        <v>2407</v>
      </c>
      <c r="S5" s="22">
        <f t="shared" si="2"/>
        <v>0</v>
      </c>
      <c r="T5" s="22">
        <f t="shared" si="2"/>
        <v>2019.5</v>
      </c>
      <c r="U5" s="22">
        <f t="shared" si="2"/>
        <v>3343</v>
      </c>
      <c r="V5" s="22">
        <f t="shared" si="2"/>
        <v>3265.7</v>
      </c>
      <c r="W5" s="22">
        <f t="shared" si="2"/>
        <v>0</v>
      </c>
      <c r="X5" s="22">
        <f t="shared" si="2"/>
        <v>2540</v>
      </c>
      <c r="Y5" s="22">
        <f t="shared" si="2"/>
        <v>1936.55</v>
      </c>
      <c r="Z5" s="22">
        <f t="shared" si="2"/>
        <v>1605</v>
      </c>
      <c r="AA5" s="22">
        <f t="shared" si="2"/>
        <v>0</v>
      </c>
      <c r="AB5" s="22">
        <f t="shared" si="2"/>
        <v>4200</v>
      </c>
      <c r="AC5" s="22">
        <f t="shared" si="2"/>
        <v>3104.26</v>
      </c>
      <c r="AD5" s="22">
        <f t="shared" si="2"/>
        <v>2240</v>
      </c>
      <c r="AE5" s="22">
        <f t="shared" si="2"/>
        <v>3300</v>
      </c>
      <c r="AF5" s="22">
        <f t="shared" si="2"/>
        <v>7300</v>
      </c>
      <c r="AG5" s="22">
        <f t="shared" si="2"/>
        <v>2808</v>
      </c>
      <c r="AH5" s="22">
        <f t="shared" si="2"/>
        <v>5683</v>
      </c>
      <c r="AI5" s="22">
        <f t="shared" si="2"/>
        <v>1919.04</v>
      </c>
      <c r="AJ5" s="22">
        <f t="shared" ref="AJ5:BE5" si="3">AJ3-SUMPRODUCT(($C16:$C937="FOURNITURES")*(AJ16:AJ937))</f>
        <v>1538</v>
      </c>
      <c r="AK5" s="22">
        <f t="shared" si="3"/>
        <v>3343</v>
      </c>
      <c r="AL5" s="22">
        <f t="shared" si="3"/>
        <v>1102</v>
      </c>
      <c r="AM5" s="22">
        <f t="shared" si="3"/>
        <v>1864</v>
      </c>
      <c r="AN5" s="22">
        <f t="shared" si="3"/>
        <v>1605</v>
      </c>
      <c r="AO5" s="22">
        <f t="shared" si="3"/>
        <v>5220.5200000000004</v>
      </c>
      <c r="AP5" s="22">
        <f t="shared" si="3"/>
        <v>3110.73</v>
      </c>
      <c r="AQ5" s="22">
        <f t="shared" si="3"/>
        <v>4913.04</v>
      </c>
      <c r="AR5" s="22">
        <f t="shared" si="3"/>
        <v>0</v>
      </c>
      <c r="AS5" s="22">
        <f t="shared" si="3"/>
        <v>517</v>
      </c>
      <c r="AT5" s="22">
        <f t="shared" si="3"/>
        <v>1538</v>
      </c>
      <c r="AU5" s="22">
        <f t="shared" si="3"/>
        <v>1605</v>
      </c>
      <c r="AV5" s="22">
        <f t="shared" si="3"/>
        <v>2500</v>
      </c>
      <c r="AW5" s="22">
        <f t="shared" si="3"/>
        <v>3000</v>
      </c>
      <c r="AX5" s="22">
        <f t="shared" si="3"/>
        <v>173.89000000000033</v>
      </c>
      <c r="AY5" s="22">
        <f t="shared" si="3"/>
        <v>0</v>
      </c>
      <c r="AZ5" s="22">
        <f t="shared" si="3"/>
        <v>0</v>
      </c>
      <c r="BA5" s="22">
        <f t="shared" si="3"/>
        <v>0</v>
      </c>
      <c r="BB5" s="22">
        <f t="shared" si="3"/>
        <v>2300</v>
      </c>
      <c r="BC5" s="22">
        <f t="shared" si="3"/>
        <v>0</v>
      </c>
      <c r="BD5" s="22">
        <f t="shared" si="3"/>
        <v>3276</v>
      </c>
      <c r="BE5" s="22">
        <f t="shared" si="3"/>
        <v>2273</v>
      </c>
    </row>
    <row r="6" spans="1:57" ht="15" customHeight="1" x14ac:dyDescent="0.25">
      <c r="A6" s="59" t="s">
        <v>67</v>
      </c>
      <c r="B6" s="59"/>
      <c r="C6" s="17"/>
      <c r="D6" s="17"/>
      <c r="E6" s="18">
        <v>2593</v>
      </c>
      <c r="F6" s="18"/>
      <c r="G6" s="18">
        <v>1111</v>
      </c>
      <c r="H6" s="18"/>
      <c r="I6" s="18"/>
      <c r="J6" s="18"/>
      <c r="K6" s="18"/>
      <c r="L6" s="18"/>
      <c r="M6" s="18">
        <v>741</v>
      </c>
      <c r="N6" s="18"/>
      <c r="O6" s="18"/>
      <c r="P6" s="18">
        <v>2963</v>
      </c>
      <c r="Q6" s="18">
        <v>1111</v>
      </c>
      <c r="R6" s="18"/>
      <c r="S6" s="18"/>
      <c r="T6" s="18"/>
      <c r="U6" s="18"/>
      <c r="V6" s="18"/>
      <c r="W6" s="18"/>
      <c r="X6" s="18"/>
      <c r="Y6" s="18">
        <v>1111</v>
      </c>
      <c r="Z6" s="18"/>
      <c r="AA6" s="18"/>
      <c r="AB6" s="18">
        <v>2500</v>
      </c>
      <c r="AC6" s="18"/>
      <c r="AD6" s="18"/>
      <c r="AE6" s="18">
        <v>1574</v>
      </c>
      <c r="AF6" s="18">
        <v>3200</v>
      </c>
      <c r="AG6" s="18"/>
      <c r="AH6" s="18"/>
      <c r="AI6" s="18"/>
      <c r="AJ6" s="18"/>
      <c r="AK6" s="18"/>
      <c r="AL6" s="18"/>
      <c r="AM6" s="18"/>
      <c r="AN6" s="18"/>
      <c r="AO6" s="18">
        <v>1296</v>
      </c>
      <c r="AP6" s="18">
        <v>463</v>
      </c>
      <c r="AQ6" s="18">
        <v>2037</v>
      </c>
      <c r="AR6" s="18"/>
      <c r="AS6" s="18"/>
      <c r="AT6" s="18"/>
      <c r="AU6" s="18"/>
      <c r="AV6" s="18">
        <v>1111</v>
      </c>
      <c r="AW6" s="18">
        <v>1111</v>
      </c>
      <c r="AX6" s="18">
        <v>2037</v>
      </c>
      <c r="AY6" s="18"/>
      <c r="AZ6" s="18"/>
      <c r="BA6" s="18"/>
      <c r="BB6" s="18">
        <v>1296</v>
      </c>
      <c r="BC6" s="18"/>
      <c r="BD6" s="18"/>
      <c r="BE6" s="18"/>
    </row>
    <row r="7" spans="1:57" ht="15" customHeight="1" x14ac:dyDescent="0.25">
      <c r="A7" s="45" t="s">
        <v>83</v>
      </c>
      <c r="B7" s="46"/>
      <c r="C7" s="47"/>
      <c r="D7" s="37">
        <f t="shared" ref="D7:P7" si="4">SUMPRODUCT(($C15:$C936="ENTRETIEN MATERIEL")*(D15:D936))</f>
        <v>0</v>
      </c>
      <c r="E7" s="37">
        <f t="shared" si="4"/>
        <v>0</v>
      </c>
      <c r="F7" s="37">
        <f t="shared" si="4"/>
        <v>0</v>
      </c>
      <c r="G7" s="37">
        <f t="shared" si="4"/>
        <v>20.62</v>
      </c>
      <c r="H7" s="37">
        <f t="shared" si="4"/>
        <v>304.25</v>
      </c>
      <c r="I7" s="37">
        <f t="shared" si="4"/>
        <v>0</v>
      </c>
      <c r="J7" s="37">
        <f t="shared" si="4"/>
        <v>0</v>
      </c>
      <c r="K7" s="37">
        <f t="shared" si="4"/>
        <v>0</v>
      </c>
      <c r="L7" s="37">
        <f t="shared" si="4"/>
        <v>0</v>
      </c>
      <c r="M7" s="37">
        <f t="shared" si="4"/>
        <v>0</v>
      </c>
      <c r="N7" s="37">
        <f t="shared" si="4"/>
        <v>0</v>
      </c>
      <c r="O7" s="37">
        <f t="shared" si="4"/>
        <v>475</v>
      </c>
      <c r="P7" s="37">
        <f t="shared" si="4"/>
        <v>1817</v>
      </c>
      <c r="Q7" s="37">
        <v>1111</v>
      </c>
      <c r="R7" s="37">
        <f t="shared" ref="R7:BE7" si="5">SUMPRODUCT(($C15:$C936="ENTRETIEN MATERIEL")*(R15:R936))</f>
        <v>0</v>
      </c>
      <c r="S7" s="37">
        <f t="shared" si="5"/>
        <v>0</v>
      </c>
      <c r="T7" s="37">
        <f t="shared" si="5"/>
        <v>0</v>
      </c>
      <c r="U7" s="37">
        <f t="shared" si="5"/>
        <v>0</v>
      </c>
      <c r="V7" s="37">
        <f t="shared" si="5"/>
        <v>0</v>
      </c>
      <c r="W7" s="37">
        <f t="shared" si="5"/>
        <v>0</v>
      </c>
      <c r="X7" s="37">
        <f t="shared" si="5"/>
        <v>0</v>
      </c>
      <c r="Y7" s="37">
        <f t="shared" si="5"/>
        <v>3662.95</v>
      </c>
      <c r="Z7" s="37">
        <f t="shared" si="5"/>
        <v>0</v>
      </c>
      <c r="AA7" s="37">
        <f t="shared" si="5"/>
        <v>0</v>
      </c>
      <c r="AB7" s="37">
        <f t="shared" si="5"/>
        <v>0</v>
      </c>
      <c r="AC7" s="37">
        <f t="shared" si="5"/>
        <v>296.98</v>
      </c>
      <c r="AD7" s="37">
        <f t="shared" si="5"/>
        <v>0</v>
      </c>
      <c r="AE7" s="37">
        <f t="shared" si="5"/>
        <v>227.71</v>
      </c>
      <c r="AF7" s="37">
        <f t="shared" si="5"/>
        <v>0</v>
      </c>
      <c r="AG7" s="37">
        <f t="shared" si="5"/>
        <v>0</v>
      </c>
      <c r="AH7" s="37">
        <f t="shared" si="5"/>
        <v>0</v>
      </c>
      <c r="AI7" s="37">
        <f t="shared" si="5"/>
        <v>165.32000000000002</v>
      </c>
      <c r="AJ7" s="37">
        <f t="shared" si="5"/>
        <v>0</v>
      </c>
      <c r="AK7" s="37">
        <f t="shared" si="5"/>
        <v>0</v>
      </c>
      <c r="AL7" s="37">
        <f t="shared" si="5"/>
        <v>0</v>
      </c>
      <c r="AM7" s="37">
        <f t="shared" si="5"/>
        <v>0</v>
      </c>
      <c r="AN7" s="37">
        <f t="shared" si="5"/>
        <v>0</v>
      </c>
      <c r="AO7" s="37">
        <f t="shared" si="5"/>
        <v>3314.15</v>
      </c>
      <c r="AP7" s="37">
        <f t="shared" si="5"/>
        <v>0</v>
      </c>
      <c r="AQ7" s="37">
        <f t="shared" si="5"/>
        <v>0</v>
      </c>
      <c r="AR7" s="37">
        <f t="shared" si="5"/>
        <v>0</v>
      </c>
      <c r="AS7" s="37">
        <f t="shared" si="5"/>
        <v>0</v>
      </c>
      <c r="AT7" s="37">
        <f t="shared" si="5"/>
        <v>0</v>
      </c>
      <c r="AU7" s="37">
        <f t="shared" si="5"/>
        <v>500</v>
      </c>
      <c r="AV7" s="37">
        <f t="shared" si="5"/>
        <v>0</v>
      </c>
      <c r="AW7" s="37">
        <f t="shared" si="5"/>
        <v>0</v>
      </c>
      <c r="AX7" s="37">
        <f t="shared" si="5"/>
        <v>0</v>
      </c>
      <c r="AY7" s="37">
        <f t="shared" si="5"/>
        <v>0</v>
      </c>
      <c r="AZ7" s="37">
        <f t="shared" si="5"/>
        <v>0</v>
      </c>
      <c r="BA7" s="37">
        <f t="shared" si="5"/>
        <v>0</v>
      </c>
      <c r="BB7" s="37">
        <f t="shared" si="5"/>
        <v>537.02</v>
      </c>
      <c r="BC7" s="37">
        <f t="shared" si="5"/>
        <v>0</v>
      </c>
      <c r="BD7" s="37">
        <f t="shared" si="5"/>
        <v>0</v>
      </c>
      <c r="BE7" s="37">
        <f t="shared" si="5"/>
        <v>0</v>
      </c>
    </row>
    <row r="8" spans="1:57" ht="15" customHeight="1" x14ac:dyDescent="0.25">
      <c r="A8" s="60" t="s">
        <v>71</v>
      </c>
      <c r="B8" s="60"/>
      <c r="C8" s="60"/>
      <c r="D8" s="22">
        <f t="shared" ref="D8:AI8" si="6">D6-SUMPRODUCT(($C16:$C937="ENTRETIEN MATERIEL")*(D16:D937))</f>
        <v>0</v>
      </c>
      <c r="E8" s="22">
        <f t="shared" si="6"/>
        <v>2593</v>
      </c>
      <c r="F8" s="22">
        <f t="shared" si="6"/>
        <v>0</v>
      </c>
      <c r="G8" s="22">
        <f t="shared" si="6"/>
        <v>1090.3800000000001</v>
      </c>
      <c r="H8" s="22">
        <f t="shared" si="6"/>
        <v>-304.25</v>
      </c>
      <c r="I8" s="22">
        <f t="shared" si="6"/>
        <v>0</v>
      </c>
      <c r="J8" s="22">
        <f t="shared" si="6"/>
        <v>0</v>
      </c>
      <c r="K8" s="22">
        <f t="shared" si="6"/>
        <v>0</v>
      </c>
      <c r="L8" s="22">
        <f t="shared" si="6"/>
        <v>0</v>
      </c>
      <c r="M8" s="22">
        <f t="shared" si="6"/>
        <v>741</v>
      </c>
      <c r="N8" s="22">
        <f t="shared" si="6"/>
        <v>0</v>
      </c>
      <c r="O8" s="22">
        <f t="shared" si="6"/>
        <v>-475</v>
      </c>
      <c r="P8" s="22">
        <f t="shared" si="6"/>
        <v>1146</v>
      </c>
      <c r="Q8" s="22">
        <f t="shared" si="6"/>
        <v>1111</v>
      </c>
      <c r="R8" s="22">
        <f t="shared" si="6"/>
        <v>0</v>
      </c>
      <c r="S8" s="22">
        <f t="shared" si="6"/>
        <v>0</v>
      </c>
      <c r="T8" s="22">
        <f t="shared" si="6"/>
        <v>0</v>
      </c>
      <c r="U8" s="22">
        <f t="shared" si="6"/>
        <v>0</v>
      </c>
      <c r="V8" s="22">
        <f t="shared" si="6"/>
        <v>0</v>
      </c>
      <c r="W8" s="22">
        <f t="shared" si="6"/>
        <v>0</v>
      </c>
      <c r="X8" s="22">
        <f t="shared" si="6"/>
        <v>0</v>
      </c>
      <c r="Y8" s="22">
        <f t="shared" si="6"/>
        <v>-2551.9499999999998</v>
      </c>
      <c r="Z8" s="22">
        <f t="shared" si="6"/>
        <v>0</v>
      </c>
      <c r="AA8" s="22">
        <f t="shared" si="6"/>
        <v>0</v>
      </c>
      <c r="AB8" s="22">
        <f t="shared" si="6"/>
        <v>2500</v>
      </c>
      <c r="AC8" s="22">
        <f t="shared" si="6"/>
        <v>-296.98</v>
      </c>
      <c r="AD8" s="22">
        <f t="shared" si="6"/>
        <v>0</v>
      </c>
      <c r="AE8" s="22">
        <f t="shared" si="6"/>
        <v>1346.29</v>
      </c>
      <c r="AF8" s="22">
        <f t="shared" si="6"/>
        <v>3200</v>
      </c>
      <c r="AG8" s="22">
        <f t="shared" si="6"/>
        <v>0</v>
      </c>
      <c r="AH8" s="22">
        <f t="shared" si="6"/>
        <v>0</v>
      </c>
      <c r="AI8" s="22">
        <f t="shared" si="6"/>
        <v>-165.32000000000002</v>
      </c>
      <c r="AJ8" s="22">
        <f t="shared" ref="AJ8:BE8" si="7">AJ6-SUMPRODUCT(($C16:$C937="ENTRETIEN MATERIEL")*(AJ16:AJ937))</f>
        <v>0</v>
      </c>
      <c r="AK8" s="22">
        <f t="shared" si="7"/>
        <v>0</v>
      </c>
      <c r="AL8" s="22">
        <f t="shared" si="7"/>
        <v>0</v>
      </c>
      <c r="AM8" s="22">
        <f t="shared" si="7"/>
        <v>0</v>
      </c>
      <c r="AN8" s="22">
        <f t="shared" si="7"/>
        <v>0</v>
      </c>
      <c r="AO8" s="22">
        <f t="shared" si="7"/>
        <v>-2018.15</v>
      </c>
      <c r="AP8" s="22">
        <f t="shared" si="7"/>
        <v>463</v>
      </c>
      <c r="AQ8" s="22">
        <f t="shared" si="7"/>
        <v>2037</v>
      </c>
      <c r="AR8" s="22">
        <f t="shared" si="7"/>
        <v>0</v>
      </c>
      <c r="AS8" s="22">
        <f t="shared" si="7"/>
        <v>0</v>
      </c>
      <c r="AT8" s="22">
        <f t="shared" si="7"/>
        <v>0</v>
      </c>
      <c r="AU8" s="22">
        <f t="shared" si="7"/>
        <v>-500</v>
      </c>
      <c r="AV8" s="22">
        <f t="shared" si="7"/>
        <v>1111</v>
      </c>
      <c r="AW8" s="22">
        <f t="shared" si="7"/>
        <v>1111</v>
      </c>
      <c r="AX8" s="22">
        <f t="shared" si="7"/>
        <v>2037</v>
      </c>
      <c r="AY8" s="22">
        <f t="shared" si="7"/>
        <v>0</v>
      </c>
      <c r="AZ8" s="22">
        <f t="shared" si="7"/>
        <v>0</v>
      </c>
      <c r="BA8" s="22">
        <f t="shared" si="7"/>
        <v>0</v>
      </c>
      <c r="BB8" s="22">
        <f t="shared" si="7"/>
        <v>758.98</v>
      </c>
      <c r="BC8" s="22">
        <f t="shared" si="7"/>
        <v>0</v>
      </c>
      <c r="BD8" s="22">
        <f t="shared" si="7"/>
        <v>0</v>
      </c>
      <c r="BE8" s="22">
        <f t="shared" si="7"/>
        <v>0</v>
      </c>
    </row>
    <row r="9" spans="1:57" ht="15" customHeight="1" x14ac:dyDescent="0.25">
      <c r="A9" s="59" t="s">
        <v>68</v>
      </c>
      <c r="B9" s="59"/>
      <c r="C9" s="17"/>
      <c r="D9" s="17"/>
      <c r="E9" s="18">
        <v>2000</v>
      </c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</row>
    <row r="10" spans="1:57" ht="15" customHeight="1" x14ac:dyDescent="0.25">
      <c r="A10" s="45" t="s">
        <v>83</v>
      </c>
      <c r="B10" s="46"/>
      <c r="C10" s="47"/>
      <c r="D10" s="38">
        <f t="shared" ref="D10:O10" si="8">SUMPRODUCT(($C15:$C936="FRAIS DEPLACEMENT")*(D15:D936))</f>
        <v>0</v>
      </c>
      <c r="E10" s="38">
        <f t="shared" si="8"/>
        <v>0</v>
      </c>
      <c r="F10" s="38">
        <f t="shared" si="8"/>
        <v>0</v>
      </c>
      <c r="G10" s="38">
        <f t="shared" si="8"/>
        <v>0</v>
      </c>
      <c r="H10" s="38">
        <f t="shared" si="8"/>
        <v>0</v>
      </c>
      <c r="I10" s="38">
        <f t="shared" si="8"/>
        <v>0</v>
      </c>
      <c r="J10" s="38">
        <f t="shared" si="8"/>
        <v>0</v>
      </c>
      <c r="K10" s="38">
        <f t="shared" si="8"/>
        <v>0</v>
      </c>
      <c r="L10" s="38">
        <f t="shared" si="8"/>
        <v>0</v>
      </c>
      <c r="M10" s="38">
        <f t="shared" si="8"/>
        <v>0</v>
      </c>
      <c r="N10" s="38">
        <f t="shared" si="8"/>
        <v>0</v>
      </c>
      <c r="O10" s="38">
        <f t="shared" si="8"/>
        <v>0</v>
      </c>
      <c r="P10" s="38"/>
      <c r="Q10" s="38">
        <f t="shared" ref="Q10:BE10" si="9">SUMPRODUCT(($C15:$C936="FRAIS DEPLACEMENT")*(Q15:Q936))</f>
        <v>0</v>
      </c>
      <c r="R10" s="38">
        <f t="shared" si="9"/>
        <v>0</v>
      </c>
      <c r="S10" s="38">
        <f t="shared" si="9"/>
        <v>0</v>
      </c>
      <c r="T10" s="38">
        <f t="shared" si="9"/>
        <v>0</v>
      </c>
      <c r="U10" s="38">
        <f t="shared" si="9"/>
        <v>0</v>
      </c>
      <c r="V10" s="38">
        <f t="shared" si="9"/>
        <v>0</v>
      </c>
      <c r="W10" s="38">
        <f t="shared" si="9"/>
        <v>0</v>
      </c>
      <c r="X10" s="38">
        <f t="shared" si="9"/>
        <v>0</v>
      </c>
      <c r="Y10" s="38">
        <f t="shared" si="9"/>
        <v>0</v>
      </c>
      <c r="Z10" s="38">
        <f t="shared" si="9"/>
        <v>0</v>
      </c>
      <c r="AA10" s="38">
        <f t="shared" si="9"/>
        <v>0</v>
      </c>
      <c r="AB10" s="38">
        <f t="shared" si="9"/>
        <v>0</v>
      </c>
      <c r="AC10" s="38">
        <f t="shared" si="9"/>
        <v>0</v>
      </c>
      <c r="AD10" s="38">
        <f t="shared" si="9"/>
        <v>0</v>
      </c>
      <c r="AE10" s="38">
        <f t="shared" si="9"/>
        <v>0</v>
      </c>
      <c r="AF10" s="38">
        <f t="shared" si="9"/>
        <v>0</v>
      </c>
      <c r="AG10" s="38">
        <f t="shared" si="9"/>
        <v>0</v>
      </c>
      <c r="AH10" s="38">
        <f t="shared" si="9"/>
        <v>0</v>
      </c>
      <c r="AI10" s="38">
        <f t="shared" si="9"/>
        <v>0</v>
      </c>
      <c r="AJ10" s="38">
        <f t="shared" si="9"/>
        <v>0</v>
      </c>
      <c r="AK10" s="38">
        <f t="shared" si="9"/>
        <v>0</v>
      </c>
      <c r="AL10" s="38">
        <f t="shared" si="9"/>
        <v>0</v>
      </c>
      <c r="AM10" s="38">
        <f t="shared" si="9"/>
        <v>0</v>
      </c>
      <c r="AN10" s="38">
        <f t="shared" si="9"/>
        <v>0</v>
      </c>
      <c r="AO10" s="38">
        <f t="shared" si="9"/>
        <v>0</v>
      </c>
      <c r="AP10" s="38">
        <f t="shared" si="9"/>
        <v>0</v>
      </c>
      <c r="AQ10" s="38">
        <f t="shared" si="9"/>
        <v>0</v>
      </c>
      <c r="AR10" s="38">
        <f t="shared" si="9"/>
        <v>0</v>
      </c>
      <c r="AS10" s="38">
        <f t="shared" si="9"/>
        <v>0</v>
      </c>
      <c r="AT10" s="38">
        <f t="shared" si="9"/>
        <v>0</v>
      </c>
      <c r="AU10" s="38">
        <f t="shared" si="9"/>
        <v>0</v>
      </c>
      <c r="AV10" s="38">
        <f t="shared" si="9"/>
        <v>0</v>
      </c>
      <c r="AW10" s="38">
        <f t="shared" si="9"/>
        <v>0</v>
      </c>
      <c r="AX10" s="38">
        <f t="shared" si="9"/>
        <v>0</v>
      </c>
      <c r="AY10" s="38">
        <f t="shared" si="9"/>
        <v>0</v>
      </c>
      <c r="AZ10" s="38">
        <f t="shared" si="9"/>
        <v>0</v>
      </c>
      <c r="BA10" s="38">
        <f t="shared" si="9"/>
        <v>0</v>
      </c>
      <c r="BB10" s="38">
        <f t="shared" si="9"/>
        <v>0</v>
      </c>
      <c r="BC10" s="38">
        <f t="shared" si="9"/>
        <v>0</v>
      </c>
      <c r="BD10" s="38">
        <f t="shared" si="9"/>
        <v>0</v>
      </c>
      <c r="BE10" s="38">
        <f t="shared" si="9"/>
        <v>0</v>
      </c>
    </row>
    <row r="11" spans="1:57" ht="15" customHeight="1" x14ac:dyDescent="0.25">
      <c r="A11" s="60" t="s">
        <v>71</v>
      </c>
      <c r="B11" s="60"/>
      <c r="C11" s="60"/>
      <c r="D11" s="23">
        <f t="shared" ref="D11:O11" si="10">D9-SUMPRODUCT(($C16:$C937="FRAIS DEPLACEMENT")*(D16:D937))</f>
        <v>0</v>
      </c>
      <c r="E11" s="23">
        <f t="shared" si="10"/>
        <v>2000</v>
      </c>
      <c r="F11" s="23">
        <f t="shared" si="10"/>
        <v>0</v>
      </c>
      <c r="G11" s="23">
        <f t="shared" si="10"/>
        <v>0</v>
      </c>
      <c r="H11" s="23">
        <f t="shared" si="10"/>
        <v>0</v>
      </c>
      <c r="I11" s="23">
        <f t="shared" si="10"/>
        <v>0</v>
      </c>
      <c r="J11" s="23">
        <f t="shared" si="10"/>
        <v>0</v>
      </c>
      <c r="K11" s="23">
        <f t="shared" si="10"/>
        <v>0</v>
      </c>
      <c r="L11" s="23">
        <f t="shared" si="10"/>
        <v>0</v>
      </c>
      <c r="M11" s="23">
        <f t="shared" si="10"/>
        <v>0</v>
      </c>
      <c r="N11" s="23">
        <f t="shared" si="10"/>
        <v>0</v>
      </c>
      <c r="O11" s="23">
        <f t="shared" si="10"/>
        <v>0</v>
      </c>
      <c r="P11" s="23"/>
      <c r="Q11" s="23">
        <f>Q9-SUMPRODUCT(($C16:$C937="FRAIS DEPLACEMENT")*(Q16:Q937))</f>
        <v>0</v>
      </c>
      <c r="R11" s="23">
        <f>R9-SUMPRODUCT(($C16:$C937="FRAIS DEPLACEMENT")*(R16:R937))</f>
        <v>0</v>
      </c>
      <c r="S11" s="23"/>
      <c r="T11" s="23">
        <f>T9-SUMPRODUCT(($C16:$C937="FRAIS DEPLACEMENT")*(T16:T937))</f>
        <v>0</v>
      </c>
      <c r="U11" s="23">
        <f>U9-SUMPRODUCT(($C16:$C937="FRAIS DEPLACEMENT")*(U16:U937))</f>
        <v>0</v>
      </c>
      <c r="V11" s="23">
        <f>V9-SUMPRODUCT(($C16:$C937="FRAIS DEPLACEMENT")*(V16:V937))</f>
        <v>0</v>
      </c>
      <c r="W11" s="23"/>
      <c r="X11" s="23">
        <f>X9-SUMPRODUCT(($C16:$C937="FRAIS DEPLACEMENT")*(X16:X937))</f>
        <v>0</v>
      </c>
      <c r="Y11" s="23">
        <f>Y9-SUMPRODUCT(($C16:$C937="FRAIS DEPLACEMENT")*(Y16:Y937))</f>
        <v>0</v>
      </c>
      <c r="Z11" s="23">
        <f>Z9-SUMPRODUCT(($C16:$C937="FRAIS DEPLACEMENT")*(Z16:Z937))</f>
        <v>0</v>
      </c>
      <c r="AA11" s="23"/>
      <c r="AB11" s="23">
        <f t="shared" ref="AB11:AQ11" si="11">AB9-SUMPRODUCT(($C16:$C937="FRAIS DEPLACEMENT")*(AB16:AB937))</f>
        <v>0</v>
      </c>
      <c r="AC11" s="23">
        <f t="shared" si="11"/>
        <v>0</v>
      </c>
      <c r="AD11" s="23">
        <f t="shared" si="11"/>
        <v>0</v>
      </c>
      <c r="AE11" s="23">
        <f t="shared" si="11"/>
        <v>0</v>
      </c>
      <c r="AF11" s="23">
        <f t="shared" si="11"/>
        <v>0</v>
      </c>
      <c r="AG11" s="23">
        <f t="shared" si="11"/>
        <v>0</v>
      </c>
      <c r="AH11" s="23">
        <f t="shared" si="11"/>
        <v>0</v>
      </c>
      <c r="AI11" s="23">
        <f t="shared" si="11"/>
        <v>0</v>
      </c>
      <c r="AJ11" s="23">
        <f t="shared" si="11"/>
        <v>0</v>
      </c>
      <c r="AK11" s="23">
        <f t="shared" si="11"/>
        <v>0</v>
      </c>
      <c r="AL11" s="23">
        <f t="shared" si="11"/>
        <v>0</v>
      </c>
      <c r="AM11" s="23">
        <f t="shared" si="11"/>
        <v>0</v>
      </c>
      <c r="AN11" s="23">
        <f t="shared" si="11"/>
        <v>0</v>
      </c>
      <c r="AO11" s="23">
        <f t="shared" si="11"/>
        <v>0</v>
      </c>
      <c r="AP11" s="23">
        <f t="shared" si="11"/>
        <v>0</v>
      </c>
      <c r="AQ11" s="23">
        <f t="shared" si="11"/>
        <v>0</v>
      </c>
      <c r="AR11" s="23"/>
      <c r="AS11" s="23">
        <f t="shared" ref="AS11:BE11" si="12">AS9-SUMPRODUCT(($C16:$C937="FRAIS DEPLACEMENT")*(AS16:AS937))</f>
        <v>0</v>
      </c>
      <c r="AT11" s="23">
        <f t="shared" si="12"/>
        <v>0</v>
      </c>
      <c r="AU11" s="23">
        <f t="shared" si="12"/>
        <v>0</v>
      </c>
      <c r="AV11" s="23">
        <f t="shared" si="12"/>
        <v>0</v>
      </c>
      <c r="AW11" s="23">
        <f t="shared" si="12"/>
        <v>0</v>
      </c>
      <c r="AX11" s="23">
        <f t="shared" si="12"/>
        <v>0</v>
      </c>
      <c r="AY11" s="23">
        <f t="shared" si="12"/>
        <v>0</v>
      </c>
      <c r="AZ11" s="23">
        <f t="shared" si="12"/>
        <v>0</v>
      </c>
      <c r="BA11" s="23">
        <f t="shared" si="12"/>
        <v>0</v>
      </c>
      <c r="BB11" s="23">
        <f t="shared" si="12"/>
        <v>0</v>
      </c>
      <c r="BC11" s="23">
        <f t="shared" si="12"/>
        <v>0</v>
      </c>
      <c r="BD11" s="23">
        <f t="shared" si="12"/>
        <v>0</v>
      </c>
      <c r="BE11" s="23">
        <f t="shared" si="12"/>
        <v>0</v>
      </c>
    </row>
    <row r="12" spans="1:57" ht="15" customHeight="1" x14ac:dyDescent="0.25">
      <c r="A12" s="59" t="s">
        <v>69</v>
      </c>
      <c r="B12" s="59"/>
      <c r="C12" s="17"/>
      <c r="D12" s="17"/>
      <c r="E12" s="18">
        <v>2000</v>
      </c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</row>
    <row r="13" spans="1:57" ht="15" customHeight="1" x14ac:dyDescent="0.25">
      <c r="A13" s="45" t="s">
        <v>83</v>
      </c>
      <c r="B13" s="46"/>
      <c r="C13" s="47"/>
      <c r="D13" s="38">
        <f t="shared" ref="D13:O13" si="13">SUMPRODUCT(($C15:$C936="TRANSPORT")*(D15:D936))</f>
        <v>0</v>
      </c>
      <c r="E13" s="38">
        <f t="shared" si="13"/>
        <v>0</v>
      </c>
      <c r="F13" s="38">
        <f t="shared" si="13"/>
        <v>0</v>
      </c>
      <c r="G13" s="38">
        <f t="shared" si="13"/>
        <v>650</v>
      </c>
      <c r="H13" s="38">
        <f t="shared" si="13"/>
        <v>0</v>
      </c>
      <c r="I13" s="38">
        <f t="shared" si="13"/>
        <v>0</v>
      </c>
      <c r="J13" s="38">
        <f t="shared" si="13"/>
        <v>0</v>
      </c>
      <c r="K13" s="38">
        <f t="shared" si="13"/>
        <v>0</v>
      </c>
      <c r="L13" s="38">
        <f t="shared" si="13"/>
        <v>0</v>
      </c>
      <c r="M13" s="38">
        <f t="shared" si="13"/>
        <v>0</v>
      </c>
      <c r="N13" s="38">
        <f t="shared" si="13"/>
        <v>0</v>
      </c>
      <c r="O13" s="38">
        <f t="shared" si="13"/>
        <v>0</v>
      </c>
      <c r="P13" s="38"/>
      <c r="Q13" s="38">
        <f t="shared" ref="Q13:BE13" si="14">SUMPRODUCT(($C15:$C936="TRANSPORT")*(Q15:Q936))</f>
        <v>0</v>
      </c>
      <c r="R13" s="38">
        <f t="shared" si="14"/>
        <v>0</v>
      </c>
      <c r="S13" s="38">
        <f t="shared" si="14"/>
        <v>0</v>
      </c>
      <c r="T13" s="38">
        <f t="shared" si="14"/>
        <v>0</v>
      </c>
      <c r="U13" s="38">
        <f t="shared" si="14"/>
        <v>0</v>
      </c>
      <c r="V13" s="38">
        <f t="shared" si="14"/>
        <v>0</v>
      </c>
      <c r="W13" s="38">
        <f t="shared" si="14"/>
        <v>0</v>
      </c>
      <c r="X13" s="38">
        <f t="shared" si="14"/>
        <v>0</v>
      </c>
      <c r="Y13" s="38">
        <f t="shared" si="14"/>
        <v>0</v>
      </c>
      <c r="Z13" s="38">
        <f t="shared" si="14"/>
        <v>0</v>
      </c>
      <c r="AA13" s="38">
        <f t="shared" si="14"/>
        <v>0</v>
      </c>
      <c r="AB13" s="38">
        <f t="shared" si="14"/>
        <v>0</v>
      </c>
      <c r="AC13" s="38">
        <f t="shared" si="14"/>
        <v>0</v>
      </c>
      <c r="AD13" s="38">
        <f t="shared" si="14"/>
        <v>0</v>
      </c>
      <c r="AE13" s="38">
        <f t="shared" si="14"/>
        <v>0</v>
      </c>
      <c r="AF13" s="38">
        <f t="shared" si="14"/>
        <v>0</v>
      </c>
      <c r="AG13" s="38">
        <f t="shared" si="14"/>
        <v>0</v>
      </c>
      <c r="AH13" s="38">
        <f t="shared" si="14"/>
        <v>0</v>
      </c>
      <c r="AI13" s="38">
        <f t="shared" si="14"/>
        <v>0</v>
      </c>
      <c r="AJ13" s="38">
        <f t="shared" si="14"/>
        <v>0</v>
      </c>
      <c r="AK13" s="38">
        <f t="shared" si="14"/>
        <v>0</v>
      </c>
      <c r="AL13" s="38">
        <f t="shared" si="14"/>
        <v>0</v>
      </c>
      <c r="AM13" s="38">
        <f t="shared" si="14"/>
        <v>0</v>
      </c>
      <c r="AN13" s="38">
        <f t="shared" si="14"/>
        <v>270.42</v>
      </c>
      <c r="AO13" s="38">
        <f t="shared" si="14"/>
        <v>0</v>
      </c>
      <c r="AP13" s="38">
        <f t="shared" si="14"/>
        <v>0</v>
      </c>
      <c r="AQ13" s="38">
        <f t="shared" si="14"/>
        <v>0</v>
      </c>
      <c r="AR13" s="38">
        <f t="shared" si="14"/>
        <v>0</v>
      </c>
      <c r="AS13" s="38">
        <f t="shared" si="14"/>
        <v>0</v>
      </c>
      <c r="AT13" s="38">
        <f t="shared" si="14"/>
        <v>0</v>
      </c>
      <c r="AU13" s="38">
        <f t="shared" si="14"/>
        <v>0</v>
      </c>
      <c r="AV13" s="38">
        <f t="shared" si="14"/>
        <v>0</v>
      </c>
      <c r="AW13" s="38">
        <f t="shared" si="14"/>
        <v>0</v>
      </c>
      <c r="AX13" s="38">
        <f t="shared" si="14"/>
        <v>0</v>
      </c>
      <c r="AY13" s="38">
        <f t="shared" si="14"/>
        <v>0</v>
      </c>
      <c r="AZ13" s="38">
        <f t="shared" si="14"/>
        <v>0</v>
      </c>
      <c r="BA13" s="38">
        <f t="shared" si="14"/>
        <v>0</v>
      </c>
      <c r="BB13" s="38">
        <f t="shared" si="14"/>
        <v>0</v>
      </c>
      <c r="BC13" s="38">
        <f t="shared" si="14"/>
        <v>0</v>
      </c>
      <c r="BD13" s="38">
        <f t="shared" si="14"/>
        <v>0</v>
      </c>
      <c r="BE13" s="38">
        <f t="shared" si="14"/>
        <v>0</v>
      </c>
    </row>
    <row r="14" spans="1:57" ht="15" customHeight="1" x14ac:dyDescent="0.25">
      <c r="A14" s="60" t="s">
        <v>71</v>
      </c>
      <c r="B14" s="60"/>
      <c r="C14" s="60"/>
      <c r="D14" s="23">
        <f t="shared" ref="D14:O14" si="15">D12-SUMPRODUCT(($C16:$C937="TRANSPORT")*(D16:D937))</f>
        <v>0</v>
      </c>
      <c r="E14" s="23">
        <f t="shared" si="15"/>
        <v>2000</v>
      </c>
      <c r="F14" s="23">
        <f t="shared" si="15"/>
        <v>0</v>
      </c>
      <c r="G14" s="23">
        <f t="shared" si="15"/>
        <v>-650</v>
      </c>
      <c r="H14" s="23">
        <f t="shared" si="15"/>
        <v>0</v>
      </c>
      <c r="I14" s="23">
        <f t="shared" si="15"/>
        <v>0</v>
      </c>
      <c r="J14" s="23">
        <f t="shared" si="15"/>
        <v>0</v>
      </c>
      <c r="K14" s="23">
        <f t="shared" si="15"/>
        <v>0</v>
      </c>
      <c r="L14" s="23">
        <f t="shared" si="15"/>
        <v>0</v>
      </c>
      <c r="M14" s="23">
        <f t="shared" si="15"/>
        <v>0</v>
      </c>
      <c r="N14" s="23">
        <f t="shared" si="15"/>
        <v>0</v>
      </c>
      <c r="O14" s="23">
        <f t="shared" si="15"/>
        <v>0</v>
      </c>
      <c r="P14" s="23"/>
      <c r="Q14" s="23">
        <f>Q12-SUMPRODUCT(($C16:$C937="TRANSPORT")*(Q16:Q937))</f>
        <v>0</v>
      </c>
      <c r="R14" s="23">
        <f>R12-SUMPRODUCT(($C16:$C937="TRANSPORT")*(R16:R937))</f>
        <v>0</v>
      </c>
      <c r="S14" s="23"/>
      <c r="T14" s="23">
        <f>T12-SUMPRODUCT(($C16:$C937="TRANSPORT")*(T16:T937))</f>
        <v>0</v>
      </c>
      <c r="U14" s="23">
        <f>U12-SUMPRODUCT(($C16:$C937="TRANSPORT")*(U16:U937))</f>
        <v>0</v>
      </c>
      <c r="V14" s="23">
        <f>V12-SUMPRODUCT(($C16:$C937="TRANSPORT")*(V16:V937))</f>
        <v>0</v>
      </c>
      <c r="W14" s="23"/>
      <c r="X14" s="23">
        <f>X12-SUMPRODUCT(($C16:$C937="TRANSPORT")*(X16:X937))</f>
        <v>0</v>
      </c>
      <c r="Y14" s="23">
        <f>Y12-SUMPRODUCT(($C16:$C937="TRANSPORT")*(Y16:Y937))</f>
        <v>0</v>
      </c>
      <c r="Z14" s="23">
        <f>Z12-SUMPRODUCT(($C16:$C937="TRANSPORT")*(Z16:Z937))</f>
        <v>0</v>
      </c>
      <c r="AA14" s="23"/>
      <c r="AB14" s="23">
        <f t="shared" ref="AB14:AQ14" si="16">AB12-SUMPRODUCT(($C16:$C937="TRANSPORT")*(AB16:AB937))</f>
        <v>0</v>
      </c>
      <c r="AC14" s="23">
        <f t="shared" si="16"/>
        <v>0</v>
      </c>
      <c r="AD14" s="23">
        <f t="shared" si="16"/>
        <v>0</v>
      </c>
      <c r="AE14" s="23">
        <f t="shared" si="16"/>
        <v>0</v>
      </c>
      <c r="AF14" s="23">
        <f t="shared" si="16"/>
        <v>0</v>
      </c>
      <c r="AG14" s="23">
        <f t="shared" si="16"/>
        <v>0</v>
      </c>
      <c r="AH14" s="23">
        <f t="shared" si="16"/>
        <v>0</v>
      </c>
      <c r="AI14" s="23">
        <f t="shared" si="16"/>
        <v>0</v>
      </c>
      <c r="AJ14" s="23">
        <f t="shared" si="16"/>
        <v>0</v>
      </c>
      <c r="AK14" s="23">
        <f t="shared" si="16"/>
        <v>0</v>
      </c>
      <c r="AL14" s="23">
        <f t="shared" si="16"/>
        <v>0</v>
      </c>
      <c r="AM14" s="23">
        <f t="shared" si="16"/>
        <v>0</v>
      </c>
      <c r="AN14" s="23">
        <f t="shared" si="16"/>
        <v>-270.42</v>
      </c>
      <c r="AO14" s="23">
        <f t="shared" si="16"/>
        <v>0</v>
      </c>
      <c r="AP14" s="23">
        <f t="shared" si="16"/>
        <v>0</v>
      </c>
      <c r="AQ14" s="23">
        <f t="shared" si="16"/>
        <v>0</v>
      </c>
      <c r="AR14" s="23"/>
      <c r="AS14" s="23">
        <f t="shared" ref="AS14:BE14" si="17">AS12-SUMPRODUCT(($C16:$C937="TRANSPORT")*(AS16:AS937))</f>
        <v>0</v>
      </c>
      <c r="AT14" s="23">
        <f t="shared" si="17"/>
        <v>0</v>
      </c>
      <c r="AU14" s="23">
        <f t="shared" si="17"/>
        <v>0</v>
      </c>
      <c r="AV14" s="23">
        <f t="shared" si="17"/>
        <v>0</v>
      </c>
      <c r="AW14" s="23">
        <f t="shared" si="17"/>
        <v>0</v>
      </c>
      <c r="AX14" s="23">
        <f t="shared" si="17"/>
        <v>0</v>
      </c>
      <c r="AY14" s="23">
        <f t="shared" si="17"/>
        <v>0</v>
      </c>
      <c r="AZ14" s="23">
        <f t="shared" si="17"/>
        <v>0</v>
      </c>
      <c r="BA14" s="23">
        <f t="shared" si="17"/>
        <v>0</v>
      </c>
      <c r="BB14" s="23">
        <f t="shared" si="17"/>
        <v>0</v>
      </c>
      <c r="BC14" s="23">
        <f t="shared" si="17"/>
        <v>0</v>
      </c>
      <c r="BD14" s="23">
        <f t="shared" si="17"/>
        <v>0</v>
      </c>
      <c r="BE14" s="23">
        <f t="shared" si="17"/>
        <v>0</v>
      </c>
    </row>
    <row r="15" spans="1:57" s="34" customFormat="1" ht="15" customHeight="1" x14ac:dyDescent="0.25">
      <c r="A15" s="35" t="s">
        <v>54</v>
      </c>
      <c r="B15" s="35" t="s">
        <v>55</v>
      </c>
      <c r="C15" s="36" t="s">
        <v>56</v>
      </c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40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</row>
    <row r="16" spans="1:57" x14ac:dyDescent="0.25">
      <c r="A16" s="26">
        <v>41806</v>
      </c>
      <c r="B16" s="28" t="s">
        <v>72</v>
      </c>
      <c r="C16" s="29" t="s">
        <v>57</v>
      </c>
      <c r="D16" s="24"/>
      <c r="E16" s="24"/>
      <c r="F16" s="24">
        <v>23</v>
      </c>
      <c r="G16" s="24"/>
      <c r="H16" s="24"/>
      <c r="I16" s="24"/>
      <c r="J16" s="24"/>
      <c r="K16" s="24"/>
      <c r="L16" s="25"/>
      <c r="M16" s="24"/>
      <c r="N16" s="24"/>
      <c r="O16" s="24"/>
      <c r="P16" s="24"/>
      <c r="Q16" s="24"/>
      <c r="R16" s="24"/>
      <c r="S16" s="25"/>
      <c r="T16" s="24"/>
      <c r="U16" s="24"/>
      <c r="V16" s="24"/>
      <c r="W16" s="25"/>
      <c r="X16" s="24"/>
      <c r="Y16" s="24"/>
      <c r="Z16" s="24"/>
      <c r="AA16" s="25"/>
      <c r="AB16" s="24"/>
      <c r="AC16" s="24"/>
      <c r="AD16" s="24"/>
      <c r="AE16" s="24"/>
      <c r="AF16" s="24"/>
      <c r="AG16" s="24"/>
      <c r="AH16" s="24"/>
      <c r="AI16" s="24">
        <v>86.96</v>
      </c>
      <c r="AJ16" s="24"/>
      <c r="AK16" s="24"/>
      <c r="AL16" s="24"/>
      <c r="AM16" s="24"/>
      <c r="AN16" s="24"/>
      <c r="AO16" s="42">
        <v>1179.48</v>
      </c>
      <c r="AP16" s="24">
        <v>489.27</v>
      </c>
      <c r="AQ16" s="24"/>
      <c r="AR16" s="25"/>
      <c r="AS16" s="24"/>
      <c r="AT16" s="24"/>
      <c r="AU16" s="24"/>
      <c r="AV16" s="24"/>
      <c r="AW16" s="24"/>
      <c r="AX16" s="39">
        <v>3977.81</v>
      </c>
      <c r="AY16" s="24"/>
      <c r="AZ16" s="24"/>
      <c r="BA16" s="24"/>
      <c r="BB16" s="24"/>
      <c r="BC16" s="24"/>
      <c r="BD16" s="19"/>
      <c r="BE16" s="19"/>
    </row>
    <row r="17" spans="1:57" x14ac:dyDescent="0.25">
      <c r="A17" s="27">
        <v>41803</v>
      </c>
      <c r="B17" s="28" t="s">
        <v>74</v>
      </c>
      <c r="C17" s="29" t="s">
        <v>57</v>
      </c>
      <c r="D17" s="24"/>
      <c r="E17" s="24"/>
      <c r="F17" s="24">
        <v>468.78</v>
      </c>
      <c r="G17" s="24"/>
      <c r="H17" s="24"/>
      <c r="I17" s="24"/>
      <c r="J17" s="24"/>
      <c r="K17" s="24"/>
      <c r="L17" s="25"/>
      <c r="M17" s="24"/>
      <c r="N17" s="24"/>
      <c r="O17" s="24"/>
      <c r="P17" s="24"/>
      <c r="Q17" s="24"/>
      <c r="R17" s="24"/>
      <c r="S17" s="25"/>
      <c r="T17" s="24"/>
      <c r="U17" s="24"/>
      <c r="V17" s="24"/>
      <c r="W17" s="25"/>
      <c r="X17" s="24"/>
      <c r="Y17" s="24"/>
      <c r="Z17" s="24"/>
      <c r="AA17" s="25"/>
      <c r="AB17" s="24"/>
      <c r="AC17" s="24">
        <v>195.74</v>
      </c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41"/>
      <c r="AP17" s="24"/>
      <c r="AQ17" s="24"/>
      <c r="AR17" s="25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19"/>
      <c r="BE17" s="19"/>
    </row>
    <row r="18" spans="1:57" x14ac:dyDescent="0.25">
      <c r="A18" s="26">
        <v>41806</v>
      </c>
      <c r="B18" s="28" t="s">
        <v>74</v>
      </c>
      <c r="C18" s="29" t="s">
        <v>57</v>
      </c>
      <c r="D18" s="24">
        <v>128.5</v>
      </c>
      <c r="E18" s="24"/>
      <c r="F18" s="24"/>
      <c r="G18" s="24"/>
      <c r="H18" s="24"/>
      <c r="I18" s="24"/>
      <c r="J18" s="24"/>
      <c r="K18" s="24"/>
      <c r="L18" s="25"/>
      <c r="M18" s="24"/>
      <c r="N18" s="24"/>
      <c r="O18" s="24"/>
      <c r="P18" s="39">
        <v>3695.97</v>
      </c>
      <c r="Q18" s="24"/>
      <c r="R18" s="24"/>
      <c r="S18" s="25"/>
      <c r="T18" s="24"/>
      <c r="U18" s="24"/>
      <c r="V18" s="24"/>
      <c r="W18" s="25"/>
      <c r="X18" s="24"/>
      <c r="Y18" s="24"/>
      <c r="Z18" s="24"/>
      <c r="AA18" s="25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41"/>
      <c r="AP18" s="24"/>
      <c r="AQ18" s="24"/>
      <c r="AR18" s="25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19"/>
      <c r="BE18" s="19"/>
    </row>
    <row r="19" spans="1:57" x14ac:dyDescent="0.25">
      <c r="A19" s="26">
        <v>41802</v>
      </c>
      <c r="B19" s="28" t="s">
        <v>82</v>
      </c>
      <c r="C19" s="29" t="s">
        <v>57</v>
      </c>
      <c r="D19" s="24"/>
      <c r="E19" s="24"/>
      <c r="F19" s="24"/>
      <c r="G19" s="24"/>
      <c r="H19" s="24"/>
      <c r="I19" s="24"/>
      <c r="J19" s="24"/>
      <c r="K19" s="24"/>
      <c r="L19" s="25"/>
      <c r="M19" s="24"/>
      <c r="N19" s="24"/>
      <c r="O19" s="24"/>
      <c r="P19" s="24"/>
      <c r="Q19" s="24"/>
      <c r="R19" s="24"/>
      <c r="S19" s="25"/>
      <c r="T19" s="24"/>
      <c r="U19" s="24"/>
      <c r="V19" s="24">
        <v>494</v>
      </c>
      <c r="W19" s="25"/>
      <c r="X19" s="24"/>
      <c r="Y19" s="24"/>
      <c r="Z19" s="24"/>
      <c r="AA19" s="25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41"/>
      <c r="AP19" s="24"/>
      <c r="AQ19" s="24"/>
      <c r="AR19" s="25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19"/>
      <c r="BE19" s="19"/>
    </row>
    <row r="20" spans="1:57" x14ac:dyDescent="0.25">
      <c r="A20" s="26">
        <v>41801</v>
      </c>
      <c r="B20" s="28" t="s">
        <v>60</v>
      </c>
      <c r="C20" s="29" t="s">
        <v>64</v>
      </c>
      <c r="D20" s="24"/>
      <c r="E20" s="24"/>
      <c r="F20" s="24"/>
      <c r="G20" s="24"/>
      <c r="H20" s="24"/>
      <c r="I20" s="24"/>
      <c r="J20" s="24"/>
      <c r="K20" s="24"/>
      <c r="L20" s="25"/>
      <c r="M20" s="24"/>
      <c r="N20" s="24"/>
      <c r="O20" s="24">
        <v>475</v>
      </c>
      <c r="P20" s="24"/>
      <c r="Q20" s="24"/>
      <c r="R20" s="24"/>
      <c r="S20" s="25"/>
      <c r="T20" s="24"/>
      <c r="U20" s="24"/>
      <c r="V20" s="24"/>
      <c r="W20" s="25"/>
      <c r="X20" s="24"/>
      <c r="Y20" s="39">
        <v>2149.9499999999998</v>
      </c>
      <c r="Z20" s="24"/>
      <c r="AA20" s="25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41"/>
      <c r="AP20" s="24"/>
      <c r="AQ20" s="24"/>
      <c r="AR20" s="25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19"/>
      <c r="BE20" s="19"/>
    </row>
    <row r="21" spans="1:57" x14ac:dyDescent="0.25">
      <c r="A21" s="26">
        <v>41801</v>
      </c>
      <c r="B21" s="28" t="s">
        <v>58</v>
      </c>
      <c r="C21" s="29" t="s">
        <v>57</v>
      </c>
      <c r="D21" s="24"/>
      <c r="E21" s="24"/>
      <c r="F21" s="24"/>
      <c r="G21" s="24"/>
      <c r="H21" s="24"/>
      <c r="I21" s="24"/>
      <c r="J21" s="24"/>
      <c r="K21" s="24"/>
      <c r="L21" s="25"/>
      <c r="M21" s="24"/>
      <c r="N21" s="24"/>
      <c r="O21" s="24"/>
      <c r="P21" s="24"/>
      <c r="Q21" s="24"/>
      <c r="R21" s="24"/>
      <c r="S21" s="25"/>
      <c r="T21" s="24"/>
      <c r="U21" s="24"/>
      <c r="V21" s="24">
        <v>240.3</v>
      </c>
      <c r="W21" s="25"/>
      <c r="X21" s="24"/>
      <c r="Y21" s="24"/>
      <c r="Z21" s="24"/>
      <c r="AA21" s="25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41"/>
      <c r="AP21" s="24"/>
      <c r="AQ21" s="24"/>
      <c r="AR21" s="25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19"/>
      <c r="BE21" s="19"/>
    </row>
    <row r="22" spans="1:57" x14ac:dyDescent="0.25">
      <c r="A22" s="26">
        <v>41775</v>
      </c>
      <c r="B22" s="28" t="s">
        <v>60</v>
      </c>
      <c r="C22" s="29" t="s">
        <v>57</v>
      </c>
      <c r="D22" s="24"/>
      <c r="E22" s="24"/>
      <c r="F22" s="24"/>
      <c r="G22" s="24"/>
      <c r="H22" s="24"/>
      <c r="I22" s="24"/>
      <c r="J22" s="24"/>
      <c r="K22" s="24"/>
      <c r="L22" s="25"/>
      <c r="M22" s="24"/>
      <c r="N22" s="24"/>
      <c r="O22" s="24"/>
      <c r="P22" s="24"/>
      <c r="Q22" s="24"/>
      <c r="R22" s="24"/>
      <c r="S22" s="25"/>
      <c r="T22" s="24">
        <v>52.5</v>
      </c>
      <c r="U22" s="24"/>
      <c r="V22" s="24"/>
      <c r="W22" s="25"/>
      <c r="X22" s="24"/>
      <c r="Y22" s="24"/>
      <c r="Z22" s="24"/>
      <c r="AA22" s="25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5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19"/>
      <c r="BE22" s="19"/>
    </row>
    <row r="23" spans="1:57" x14ac:dyDescent="0.25">
      <c r="A23" s="26">
        <v>41767</v>
      </c>
      <c r="B23" s="28" t="s">
        <v>73</v>
      </c>
      <c r="C23" s="29" t="s">
        <v>64</v>
      </c>
      <c r="D23" s="24"/>
      <c r="E23" s="24"/>
      <c r="F23" s="24"/>
      <c r="G23" s="24"/>
      <c r="H23" s="24"/>
      <c r="I23" s="24"/>
      <c r="J23" s="24"/>
      <c r="K23" s="24"/>
      <c r="L23" s="25"/>
      <c r="M23" s="24"/>
      <c r="N23" s="24"/>
      <c r="O23" s="24"/>
      <c r="P23" s="24"/>
      <c r="Q23" s="24"/>
      <c r="R23" s="24"/>
      <c r="S23" s="25"/>
      <c r="T23" s="24"/>
      <c r="U23" s="24"/>
      <c r="V23" s="24"/>
      <c r="W23" s="25"/>
      <c r="X23" s="24"/>
      <c r="Y23" s="24"/>
      <c r="Z23" s="24"/>
      <c r="AA23" s="25"/>
      <c r="AB23" s="24"/>
      <c r="AC23" s="24"/>
      <c r="AD23" s="24"/>
      <c r="AE23" s="24"/>
      <c r="AF23" s="24"/>
      <c r="AG23" s="24"/>
      <c r="AH23" s="24"/>
      <c r="AI23" s="24">
        <v>25.46</v>
      </c>
      <c r="AJ23" s="24"/>
      <c r="AK23" s="24"/>
      <c r="AL23" s="24"/>
      <c r="AM23" s="24"/>
      <c r="AN23" s="24"/>
      <c r="AO23" s="24"/>
      <c r="AP23" s="24"/>
      <c r="AQ23" s="24"/>
      <c r="AR23" s="25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19"/>
      <c r="BE23" s="19"/>
    </row>
    <row r="24" spans="1:57" x14ac:dyDescent="0.25">
      <c r="A24" s="26">
        <v>41768</v>
      </c>
      <c r="B24" s="28" t="s">
        <v>73</v>
      </c>
      <c r="C24" s="29" t="s">
        <v>64</v>
      </c>
      <c r="D24" s="24"/>
      <c r="E24" s="24"/>
      <c r="F24" s="24"/>
      <c r="G24" s="24"/>
      <c r="H24" s="24"/>
      <c r="I24" s="24"/>
      <c r="J24" s="24"/>
      <c r="K24" s="24"/>
      <c r="L24" s="25"/>
      <c r="M24" s="24"/>
      <c r="N24" s="24"/>
      <c r="O24" s="24"/>
      <c r="P24" s="24"/>
      <c r="Q24" s="24"/>
      <c r="R24" s="24"/>
      <c r="S24" s="25"/>
      <c r="T24" s="24"/>
      <c r="U24" s="24"/>
      <c r="V24" s="24"/>
      <c r="W24" s="25"/>
      <c r="X24" s="24"/>
      <c r="Y24" s="24"/>
      <c r="Z24" s="24"/>
      <c r="AA24" s="25"/>
      <c r="AB24" s="24"/>
      <c r="AC24" s="24"/>
      <c r="AD24" s="24"/>
      <c r="AE24" s="24">
        <v>227.71</v>
      </c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5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19"/>
      <c r="BE24" s="19"/>
    </row>
    <row r="25" spans="1:57" x14ac:dyDescent="0.25">
      <c r="A25" s="26">
        <v>41768</v>
      </c>
      <c r="B25" s="28" t="s">
        <v>76</v>
      </c>
      <c r="C25" s="29" t="s">
        <v>65</v>
      </c>
      <c r="D25" s="24"/>
      <c r="E25" s="24"/>
      <c r="F25" s="24"/>
      <c r="G25" s="24"/>
      <c r="H25" s="24"/>
      <c r="I25" s="24"/>
      <c r="J25" s="24"/>
      <c r="K25" s="24"/>
      <c r="L25" s="25"/>
      <c r="M25" s="24"/>
      <c r="N25" s="24"/>
      <c r="O25" s="24"/>
      <c r="P25" s="24"/>
      <c r="Q25" s="24"/>
      <c r="R25" s="24"/>
      <c r="S25" s="25"/>
      <c r="T25" s="24"/>
      <c r="U25" s="24"/>
      <c r="V25" s="24"/>
      <c r="W25" s="25"/>
      <c r="X25" s="24"/>
      <c r="Y25" s="24"/>
      <c r="Z25" s="24"/>
      <c r="AA25" s="25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>
        <v>270.42</v>
      </c>
      <c r="AO25" s="24"/>
      <c r="AP25" s="24"/>
      <c r="AQ25" s="24"/>
      <c r="AR25" s="25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19"/>
      <c r="BE25" s="19"/>
    </row>
    <row r="26" spans="1:57" x14ac:dyDescent="0.25">
      <c r="A26" s="26">
        <v>41757</v>
      </c>
      <c r="B26" s="28" t="s">
        <v>77</v>
      </c>
      <c r="C26" s="29" t="s">
        <v>57</v>
      </c>
      <c r="D26" s="24"/>
      <c r="E26" s="24"/>
      <c r="F26" s="24"/>
      <c r="G26" s="24"/>
      <c r="H26" s="24"/>
      <c r="I26" s="24"/>
      <c r="J26" s="24"/>
      <c r="K26" s="24"/>
      <c r="L26" s="25"/>
      <c r="M26" s="24"/>
      <c r="N26" s="24"/>
      <c r="O26" s="24"/>
      <c r="P26" s="24"/>
      <c r="Q26" s="24"/>
      <c r="R26" s="24"/>
      <c r="S26" s="25"/>
      <c r="T26" s="24"/>
      <c r="U26" s="24"/>
      <c r="V26" s="24"/>
      <c r="W26" s="25"/>
      <c r="X26" s="24"/>
      <c r="Y26" s="24">
        <v>363.45</v>
      </c>
      <c r="Z26" s="24"/>
      <c r="AA26" s="25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5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19"/>
      <c r="BE26" s="19"/>
    </row>
    <row r="27" spans="1:57" x14ac:dyDescent="0.25">
      <c r="A27" s="26">
        <v>41757</v>
      </c>
      <c r="B27" s="28" t="s">
        <v>77</v>
      </c>
      <c r="C27" s="29" t="s">
        <v>57</v>
      </c>
      <c r="D27" s="24"/>
      <c r="E27" s="24"/>
      <c r="F27" s="24"/>
      <c r="G27" s="24"/>
      <c r="H27" s="24"/>
      <c r="I27" s="24"/>
      <c r="J27" s="24"/>
      <c r="K27" s="24"/>
      <c r="L27" s="25"/>
      <c r="M27" s="24"/>
      <c r="N27" s="24"/>
      <c r="O27" s="24"/>
      <c r="P27" s="24"/>
      <c r="Q27" s="24"/>
      <c r="R27" s="24"/>
      <c r="S27" s="25"/>
      <c r="T27" s="24"/>
      <c r="U27" s="24"/>
      <c r="V27" s="24"/>
      <c r="W27" s="25"/>
      <c r="X27" s="24"/>
      <c r="Y27" s="24"/>
      <c r="Z27" s="24"/>
      <c r="AA27" s="25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5"/>
      <c r="AS27" s="24"/>
      <c r="AT27" s="24"/>
      <c r="AU27" s="24"/>
      <c r="AV27" s="24"/>
      <c r="AW27" s="24"/>
      <c r="AX27" s="24">
        <v>248.3</v>
      </c>
      <c r="AY27" s="24"/>
      <c r="AZ27" s="24"/>
      <c r="BA27" s="24"/>
      <c r="BB27" s="24"/>
      <c r="BC27" s="24"/>
      <c r="BD27" s="19"/>
      <c r="BE27" s="19"/>
    </row>
    <row r="28" spans="1:57" x14ac:dyDescent="0.25">
      <c r="A28" s="26">
        <v>41757</v>
      </c>
      <c r="B28" s="28" t="s">
        <v>77</v>
      </c>
      <c r="C28" s="29" t="s">
        <v>57</v>
      </c>
      <c r="D28" s="24"/>
      <c r="E28" s="24"/>
      <c r="F28" s="24"/>
      <c r="G28" s="24"/>
      <c r="H28" s="24">
        <v>248.3</v>
      </c>
      <c r="I28" s="24"/>
      <c r="J28" s="24"/>
      <c r="K28" s="24"/>
      <c r="L28" s="25"/>
      <c r="M28" s="24"/>
      <c r="N28" s="24"/>
      <c r="O28" s="24"/>
      <c r="P28" s="24"/>
      <c r="Q28" s="24"/>
      <c r="R28" s="24"/>
      <c r="S28" s="25"/>
      <c r="T28" s="24"/>
      <c r="U28" s="24"/>
      <c r="V28" s="24"/>
      <c r="W28" s="25"/>
      <c r="X28" s="24"/>
      <c r="Y28" s="24"/>
      <c r="Z28" s="24"/>
      <c r="AA28" s="25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5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19"/>
      <c r="BE28" s="19"/>
    </row>
    <row r="29" spans="1:57" x14ac:dyDescent="0.25">
      <c r="A29" s="26">
        <v>41759</v>
      </c>
      <c r="B29" s="28" t="s">
        <v>73</v>
      </c>
      <c r="C29" s="29" t="s">
        <v>64</v>
      </c>
      <c r="D29" s="24"/>
      <c r="E29" s="24"/>
      <c r="F29" s="24"/>
      <c r="G29" s="24"/>
      <c r="H29" s="24"/>
      <c r="I29" s="24"/>
      <c r="J29" s="24"/>
      <c r="K29" s="24"/>
      <c r="L29" s="25"/>
      <c r="M29" s="24"/>
      <c r="N29" s="24"/>
      <c r="O29" s="24"/>
      <c r="P29" s="24"/>
      <c r="Q29" s="24"/>
      <c r="R29" s="24"/>
      <c r="S29" s="25"/>
      <c r="T29" s="24"/>
      <c r="U29" s="24"/>
      <c r="V29" s="24"/>
      <c r="W29" s="25"/>
      <c r="X29" s="24"/>
      <c r="Y29" s="24"/>
      <c r="Z29" s="24"/>
      <c r="AA29" s="25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>
        <v>131.29</v>
      </c>
      <c r="AP29" s="24"/>
      <c r="AQ29" s="24"/>
      <c r="AR29" s="25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19"/>
      <c r="BE29" s="19"/>
    </row>
    <row r="30" spans="1:57" x14ac:dyDescent="0.25">
      <c r="A30" s="26">
        <v>41759</v>
      </c>
      <c r="B30" s="28" t="s">
        <v>73</v>
      </c>
      <c r="C30" s="29" t="s">
        <v>64</v>
      </c>
      <c r="D30" s="24"/>
      <c r="E30" s="24"/>
      <c r="F30" s="24"/>
      <c r="G30" s="24"/>
      <c r="H30" s="24"/>
      <c r="I30" s="24"/>
      <c r="J30" s="24"/>
      <c r="K30" s="24"/>
      <c r="L30" s="25"/>
      <c r="M30" s="24"/>
      <c r="N30" s="24"/>
      <c r="O30" s="24"/>
      <c r="P30" s="24"/>
      <c r="Q30" s="24"/>
      <c r="R30" s="24"/>
      <c r="S30" s="25"/>
      <c r="T30" s="24"/>
      <c r="U30" s="24"/>
      <c r="V30" s="24"/>
      <c r="W30" s="25"/>
      <c r="X30" s="24"/>
      <c r="Y30" s="24"/>
      <c r="Z30" s="24"/>
      <c r="AA30" s="25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>
        <v>112.8</v>
      </c>
      <c r="AP30" s="24"/>
      <c r="AQ30" s="24"/>
      <c r="AR30" s="25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19"/>
      <c r="BE30" s="19"/>
    </row>
    <row r="31" spans="1:57" x14ac:dyDescent="0.25">
      <c r="A31" s="26">
        <v>41754</v>
      </c>
      <c r="B31" s="28" t="s">
        <v>78</v>
      </c>
      <c r="C31" s="29" t="s">
        <v>65</v>
      </c>
      <c r="D31" s="24"/>
      <c r="E31" s="24"/>
      <c r="F31" s="24"/>
      <c r="G31" s="24">
        <v>650</v>
      </c>
      <c r="H31" s="24"/>
      <c r="I31" s="24"/>
      <c r="J31" s="24"/>
      <c r="K31" s="24"/>
      <c r="L31" s="25"/>
      <c r="M31" s="24"/>
      <c r="N31" s="24"/>
      <c r="O31" s="24"/>
      <c r="P31" s="24"/>
      <c r="Q31" s="24"/>
      <c r="R31" s="24"/>
      <c r="S31" s="25"/>
      <c r="T31" s="24"/>
      <c r="U31" s="24"/>
      <c r="V31" s="24"/>
      <c r="W31" s="25"/>
      <c r="X31" s="24"/>
      <c r="Y31" s="24"/>
      <c r="Z31" s="24"/>
      <c r="AA31" s="25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5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19"/>
      <c r="BE31" s="19"/>
    </row>
    <row r="32" spans="1:57" x14ac:dyDescent="0.25">
      <c r="A32" s="26">
        <v>41746</v>
      </c>
      <c r="B32" s="28" t="s">
        <v>73</v>
      </c>
      <c r="C32" s="29" t="s">
        <v>64</v>
      </c>
      <c r="D32" s="24"/>
      <c r="E32" s="24"/>
      <c r="F32" s="24"/>
      <c r="G32" s="24"/>
      <c r="H32" s="24"/>
      <c r="I32" s="24"/>
      <c r="J32" s="24"/>
      <c r="K32" s="24"/>
      <c r="L32" s="25"/>
      <c r="M32" s="24"/>
      <c r="N32" s="24"/>
      <c r="O32" s="24"/>
      <c r="P32" s="24"/>
      <c r="Q32" s="24"/>
      <c r="R32" s="24"/>
      <c r="S32" s="25"/>
      <c r="T32" s="24"/>
      <c r="U32" s="24"/>
      <c r="V32" s="24"/>
      <c r="W32" s="25"/>
      <c r="X32" s="24"/>
      <c r="Y32" s="24"/>
      <c r="Z32" s="24"/>
      <c r="AA32" s="25"/>
      <c r="AB32" s="24"/>
      <c r="AC32" s="24"/>
      <c r="AD32" s="24"/>
      <c r="AE32" s="24"/>
      <c r="AF32" s="24"/>
      <c r="AG32" s="24"/>
      <c r="AH32" s="24"/>
      <c r="AI32" s="24">
        <v>139.86000000000001</v>
      </c>
      <c r="AJ32" s="24"/>
      <c r="AK32" s="24"/>
      <c r="AL32" s="24"/>
      <c r="AM32" s="24"/>
      <c r="AN32" s="24"/>
      <c r="AO32" s="24"/>
      <c r="AP32" s="24"/>
      <c r="AQ32" s="24"/>
      <c r="AR32" s="25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19"/>
      <c r="BE32" s="19"/>
    </row>
    <row r="33" spans="1:57" x14ac:dyDescent="0.25">
      <c r="A33" s="26">
        <v>41746</v>
      </c>
      <c r="B33" s="28" t="s">
        <v>77</v>
      </c>
      <c r="C33" s="29" t="s">
        <v>57</v>
      </c>
      <c r="D33" s="24"/>
      <c r="E33" s="24"/>
      <c r="F33" s="24">
        <v>138.13</v>
      </c>
      <c r="G33" s="24"/>
      <c r="H33" s="24"/>
      <c r="I33" s="24"/>
      <c r="J33" s="24"/>
      <c r="K33" s="24"/>
      <c r="L33" s="25"/>
      <c r="M33" s="24"/>
      <c r="N33" s="24"/>
      <c r="O33" s="24"/>
      <c r="P33" s="24"/>
      <c r="Q33" s="24"/>
      <c r="R33" s="24"/>
      <c r="S33" s="25"/>
      <c r="T33" s="24"/>
      <c r="U33" s="24"/>
      <c r="V33" s="24"/>
      <c r="W33" s="25"/>
      <c r="X33" s="24"/>
      <c r="Y33" s="24"/>
      <c r="Z33" s="24"/>
      <c r="AA33" s="25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5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19"/>
      <c r="BE33" s="19"/>
    </row>
    <row r="34" spans="1:57" x14ac:dyDescent="0.25">
      <c r="A34" s="26">
        <v>41757</v>
      </c>
      <c r="B34" s="28" t="s">
        <v>79</v>
      </c>
      <c r="C34" s="29" t="s">
        <v>57</v>
      </c>
      <c r="D34" s="24"/>
      <c r="E34" s="24"/>
      <c r="F34" s="24"/>
      <c r="G34" s="24"/>
      <c r="H34" s="24"/>
      <c r="I34" s="24"/>
      <c r="J34" s="24"/>
      <c r="K34" s="24"/>
      <c r="L34" s="25"/>
      <c r="M34" s="24"/>
      <c r="N34" s="24"/>
      <c r="O34" s="24"/>
      <c r="P34" s="24"/>
      <c r="Q34" s="24"/>
      <c r="R34" s="24"/>
      <c r="S34" s="25"/>
      <c r="T34" s="24"/>
      <c r="U34" s="24"/>
      <c r="V34" s="24"/>
      <c r="W34" s="25"/>
      <c r="X34" s="24"/>
      <c r="Y34" s="24"/>
      <c r="Z34" s="24"/>
      <c r="AA34" s="25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5"/>
      <c r="AS34" s="24">
        <v>1088</v>
      </c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19"/>
      <c r="BE34" s="19"/>
    </row>
    <row r="35" spans="1:57" x14ac:dyDescent="0.25">
      <c r="A35" s="26">
        <v>41740</v>
      </c>
      <c r="B35" s="28" t="s">
        <v>73</v>
      </c>
      <c r="C35" s="29" t="s">
        <v>64</v>
      </c>
      <c r="D35" s="24"/>
      <c r="E35" s="24"/>
      <c r="F35" s="24"/>
      <c r="G35" s="24"/>
      <c r="H35" s="24"/>
      <c r="I35" s="24"/>
      <c r="J35" s="24"/>
      <c r="K35" s="24"/>
      <c r="L35" s="25"/>
      <c r="M35" s="24"/>
      <c r="N35" s="24"/>
      <c r="O35" s="24"/>
      <c r="P35" s="24"/>
      <c r="Q35" s="24"/>
      <c r="R35" s="24"/>
      <c r="S35" s="25"/>
      <c r="T35" s="24"/>
      <c r="U35" s="24"/>
      <c r="V35" s="24"/>
      <c r="W35" s="25"/>
      <c r="X35" s="24"/>
      <c r="Y35" s="24"/>
      <c r="Z35" s="24"/>
      <c r="AA35" s="25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>
        <v>197.06</v>
      </c>
      <c r="AP35" s="24"/>
      <c r="AQ35" s="24"/>
      <c r="AR35" s="25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19"/>
      <c r="BE35" s="19"/>
    </row>
    <row r="36" spans="1:57" x14ac:dyDescent="0.25">
      <c r="A36" s="26">
        <v>41740</v>
      </c>
      <c r="B36" s="28" t="s">
        <v>73</v>
      </c>
      <c r="C36" s="29" t="s">
        <v>64</v>
      </c>
      <c r="D36" s="24"/>
      <c r="E36" s="24"/>
      <c r="F36" s="24"/>
      <c r="G36" s="24"/>
      <c r="H36" s="24"/>
      <c r="I36" s="24"/>
      <c r="J36" s="24"/>
      <c r="K36" s="24"/>
      <c r="L36" s="25"/>
      <c r="M36" s="24"/>
      <c r="N36" s="24"/>
      <c r="O36" s="24"/>
      <c r="P36" s="24"/>
      <c r="Q36" s="24"/>
      <c r="R36" s="24"/>
      <c r="S36" s="25"/>
      <c r="T36" s="24"/>
      <c r="U36" s="24"/>
      <c r="V36" s="24"/>
      <c r="W36" s="25"/>
      <c r="X36" s="24"/>
      <c r="Y36" s="24"/>
      <c r="Z36" s="24"/>
      <c r="AA36" s="25"/>
      <c r="AB36" s="24"/>
      <c r="AC36" s="24">
        <v>296.98</v>
      </c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5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19"/>
      <c r="BE36" s="19"/>
    </row>
    <row r="37" spans="1:57" x14ac:dyDescent="0.25">
      <c r="A37" s="26">
        <v>41739</v>
      </c>
      <c r="B37" s="28" t="s">
        <v>73</v>
      </c>
      <c r="C37" s="29" t="s">
        <v>64</v>
      </c>
      <c r="D37" s="24"/>
      <c r="E37" s="24"/>
      <c r="F37" s="24"/>
      <c r="G37" s="24"/>
      <c r="H37" s="24">
        <v>304.25</v>
      </c>
      <c r="I37" s="24"/>
      <c r="J37" s="24"/>
      <c r="K37" s="24"/>
      <c r="L37" s="25"/>
      <c r="M37" s="24"/>
      <c r="N37" s="24"/>
      <c r="O37" s="24"/>
      <c r="P37" s="24"/>
      <c r="Q37" s="24"/>
      <c r="R37" s="24"/>
      <c r="S37" s="25"/>
      <c r="T37" s="24"/>
      <c r="U37" s="24"/>
      <c r="V37" s="24"/>
      <c r="W37" s="25"/>
      <c r="X37" s="24"/>
      <c r="Y37" s="24"/>
      <c r="Z37" s="24"/>
      <c r="AA37" s="25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5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19"/>
      <c r="BE37" s="19"/>
    </row>
    <row r="38" spans="1:57" x14ac:dyDescent="0.25">
      <c r="A38" s="26">
        <v>41738</v>
      </c>
      <c r="B38" s="28" t="s">
        <v>73</v>
      </c>
      <c r="C38" s="29" t="s">
        <v>64</v>
      </c>
      <c r="D38" s="24"/>
      <c r="E38" s="24"/>
      <c r="F38" s="24"/>
      <c r="G38" s="24">
        <v>20.62</v>
      </c>
      <c r="H38" s="24"/>
      <c r="I38" s="24"/>
      <c r="J38" s="24"/>
      <c r="K38" s="24"/>
      <c r="L38" s="25"/>
      <c r="M38" s="24"/>
      <c r="N38" s="24"/>
      <c r="O38" s="24"/>
      <c r="P38" s="24"/>
      <c r="Q38" s="24"/>
      <c r="R38" s="24"/>
      <c r="S38" s="25"/>
      <c r="T38" s="24"/>
      <c r="U38" s="24"/>
      <c r="V38" s="24"/>
      <c r="W38" s="25"/>
      <c r="X38" s="24"/>
      <c r="Y38" s="24"/>
      <c r="Z38" s="24"/>
      <c r="AA38" s="25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5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19"/>
      <c r="BE38" s="19"/>
    </row>
    <row r="39" spans="1:57" x14ac:dyDescent="0.25">
      <c r="A39" s="26">
        <v>41726</v>
      </c>
      <c r="B39" s="28" t="s">
        <v>80</v>
      </c>
      <c r="C39" s="29" t="s">
        <v>64</v>
      </c>
      <c r="D39" s="24"/>
      <c r="E39" s="24"/>
      <c r="F39" s="24"/>
      <c r="G39" s="24"/>
      <c r="H39" s="24"/>
      <c r="I39" s="24"/>
      <c r="J39" s="24"/>
      <c r="K39" s="24"/>
      <c r="L39" s="25"/>
      <c r="M39" s="24"/>
      <c r="N39" s="24"/>
      <c r="O39" s="24"/>
      <c r="P39" s="24"/>
      <c r="Q39" s="24"/>
      <c r="R39" s="24"/>
      <c r="S39" s="25"/>
      <c r="T39" s="24"/>
      <c r="U39" s="24"/>
      <c r="V39" s="24"/>
      <c r="W39" s="25"/>
      <c r="X39" s="24"/>
      <c r="Y39" s="24"/>
      <c r="Z39" s="24"/>
      <c r="AA39" s="25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5"/>
      <c r="AS39" s="24"/>
      <c r="AT39" s="24"/>
      <c r="AU39" s="24">
        <v>500</v>
      </c>
      <c r="AV39" s="24"/>
      <c r="AW39" s="24"/>
      <c r="AX39" s="24"/>
      <c r="AY39" s="24"/>
      <c r="AZ39" s="24"/>
      <c r="BA39" s="24"/>
      <c r="BB39" s="24"/>
      <c r="BC39" s="24"/>
      <c r="BD39" s="19"/>
      <c r="BE39" s="19"/>
    </row>
    <row r="40" spans="1:57" x14ac:dyDescent="0.25">
      <c r="A40" s="26">
        <v>41725</v>
      </c>
      <c r="B40" s="28" t="s">
        <v>81</v>
      </c>
      <c r="C40" s="29" t="s">
        <v>64</v>
      </c>
      <c r="D40" s="24"/>
      <c r="E40" s="24"/>
      <c r="F40" s="24"/>
      <c r="G40" s="24"/>
      <c r="H40" s="24"/>
      <c r="I40" s="24"/>
      <c r="J40" s="24"/>
      <c r="K40" s="24"/>
      <c r="L40" s="25"/>
      <c r="M40" s="24"/>
      <c r="N40" s="24"/>
      <c r="O40" s="24"/>
      <c r="P40" s="24"/>
      <c r="Q40" s="24"/>
      <c r="R40" s="24"/>
      <c r="S40" s="25"/>
      <c r="T40" s="24"/>
      <c r="U40" s="24"/>
      <c r="V40" s="24"/>
      <c r="W40" s="25"/>
      <c r="X40" s="24"/>
      <c r="Y40" s="24"/>
      <c r="Z40" s="24"/>
      <c r="AA40" s="25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5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19"/>
      <c r="BE40" s="19"/>
    </row>
    <row r="41" spans="1:57" x14ac:dyDescent="0.25">
      <c r="A41" s="26">
        <v>41806</v>
      </c>
      <c r="B41" s="28" t="s">
        <v>82</v>
      </c>
      <c r="C41" s="29" t="s">
        <v>57</v>
      </c>
      <c r="D41" s="24"/>
      <c r="E41" s="24"/>
      <c r="F41" s="24"/>
      <c r="G41" s="24"/>
      <c r="H41" s="24"/>
      <c r="I41" s="24"/>
      <c r="J41" s="24"/>
      <c r="K41" s="24"/>
      <c r="L41" s="25"/>
      <c r="M41" s="24"/>
      <c r="N41" s="24"/>
      <c r="O41" s="24"/>
      <c r="P41" s="24"/>
      <c r="Q41" s="24"/>
      <c r="R41" s="24"/>
      <c r="S41" s="25"/>
      <c r="T41" s="24"/>
      <c r="U41" s="24"/>
      <c r="V41" s="24"/>
      <c r="W41" s="25"/>
      <c r="X41" s="24"/>
      <c r="Y41" s="24"/>
      <c r="Z41" s="24"/>
      <c r="AA41" s="25"/>
      <c r="AB41" s="24"/>
      <c r="AC41" s="24"/>
      <c r="AD41" s="24"/>
      <c r="AE41" s="24"/>
      <c r="AF41" s="24">
        <v>200</v>
      </c>
      <c r="AG41" s="24"/>
      <c r="AH41" s="24"/>
      <c r="AI41" s="24"/>
      <c r="AJ41" s="24"/>
      <c r="AK41" s="24"/>
      <c r="AL41" s="24"/>
      <c r="AM41" s="24"/>
      <c r="AN41" s="24"/>
      <c r="AO41" s="41"/>
      <c r="AP41" s="24"/>
      <c r="AQ41" s="24"/>
      <c r="AR41" s="25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19"/>
      <c r="BE41" s="19"/>
    </row>
    <row r="42" spans="1:57" x14ac:dyDescent="0.25">
      <c r="A42" s="26">
        <v>41806</v>
      </c>
      <c r="B42" s="28" t="s">
        <v>72</v>
      </c>
      <c r="C42" s="29" t="s">
        <v>57</v>
      </c>
      <c r="D42" s="24"/>
      <c r="E42" s="24"/>
      <c r="F42" s="24"/>
      <c r="G42" s="24"/>
      <c r="H42" s="24"/>
      <c r="I42" s="24"/>
      <c r="J42" s="24"/>
      <c r="K42" s="24"/>
      <c r="L42" s="25"/>
      <c r="M42" s="24"/>
      <c r="N42" s="24"/>
      <c r="O42" s="24"/>
      <c r="P42" s="24"/>
      <c r="Q42" s="24"/>
      <c r="R42" s="24"/>
      <c r="S42" s="25"/>
      <c r="T42" s="24"/>
      <c r="U42" s="24"/>
      <c r="V42" s="24"/>
      <c r="W42" s="25"/>
      <c r="X42" s="24"/>
      <c r="Y42" s="24"/>
      <c r="Z42" s="24"/>
      <c r="AA42" s="25"/>
      <c r="AB42" s="39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41"/>
      <c r="AP42" s="24"/>
      <c r="AQ42" s="24">
        <v>86.96</v>
      </c>
      <c r="AR42" s="25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19"/>
      <c r="BE42" s="19"/>
    </row>
    <row r="43" spans="1:57" x14ac:dyDescent="0.25">
      <c r="A43" s="26">
        <v>41806</v>
      </c>
      <c r="B43" s="28" t="s">
        <v>77</v>
      </c>
      <c r="C43" s="29" t="s">
        <v>64</v>
      </c>
      <c r="D43" s="24"/>
      <c r="E43" s="24"/>
      <c r="F43" s="24"/>
      <c r="G43" s="24"/>
      <c r="H43" s="24"/>
      <c r="I43" s="24"/>
      <c r="J43" s="24"/>
      <c r="K43" s="24"/>
      <c r="L43" s="25"/>
      <c r="M43" s="24"/>
      <c r="N43" s="24"/>
      <c r="O43" s="24"/>
      <c r="P43" s="39">
        <v>1817</v>
      </c>
      <c r="Q43" s="24"/>
      <c r="R43" s="24"/>
      <c r="S43" s="25"/>
      <c r="T43" s="24"/>
      <c r="U43" s="24"/>
      <c r="V43" s="24"/>
      <c r="W43" s="25"/>
      <c r="X43" s="24"/>
      <c r="Y43" s="39">
        <v>1513</v>
      </c>
      <c r="Z43" s="24"/>
      <c r="AA43" s="25"/>
      <c r="AB43" s="39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42">
        <v>2873</v>
      </c>
      <c r="AP43" s="24"/>
      <c r="AQ43" s="24"/>
      <c r="AR43" s="25"/>
      <c r="AS43" s="24"/>
      <c r="AT43" s="24"/>
      <c r="AU43" s="24"/>
      <c r="AV43" s="24"/>
      <c r="AW43" s="24"/>
      <c r="AX43" s="24"/>
      <c r="AY43" s="24"/>
      <c r="AZ43" s="24"/>
      <c r="BA43" s="24"/>
      <c r="BB43" s="24">
        <v>537.02</v>
      </c>
      <c r="BC43" s="24"/>
      <c r="BD43" s="19"/>
      <c r="BE43" s="19"/>
    </row>
    <row r="44" spans="1:57" x14ac:dyDescent="0.25">
      <c r="D44" s="20"/>
      <c r="E44" s="20"/>
      <c r="F44" s="20"/>
      <c r="G44" s="20"/>
      <c r="H44" s="20"/>
      <c r="I44" s="20"/>
      <c r="J44" s="20"/>
      <c r="K44" s="20"/>
      <c r="L44" s="21"/>
      <c r="M44" s="20"/>
      <c r="N44" s="20"/>
      <c r="O44" s="20"/>
      <c r="P44" s="20"/>
      <c r="Q44" s="20"/>
      <c r="R44" s="20"/>
      <c r="S44" s="21"/>
      <c r="T44" s="20"/>
      <c r="U44" s="20"/>
      <c r="V44" s="20"/>
      <c r="W44" s="21"/>
      <c r="X44" s="20"/>
      <c r="Y44" s="20"/>
      <c r="Z44" s="20"/>
      <c r="AA44" s="21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1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14"/>
      <c r="BE44" s="14"/>
    </row>
    <row r="45" spans="1:57" x14ac:dyDescent="0.25">
      <c r="D45" s="20"/>
      <c r="E45" s="20"/>
      <c r="F45" s="20"/>
      <c r="G45" s="20"/>
      <c r="H45" s="20"/>
      <c r="I45" s="20"/>
      <c r="J45" s="20"/>
      <c r="K45" s="20"/>
      <c r="L45" s="21"/>
      <c r="M45" s="20"/>
      <c r="N45" s="20"/>
      <c r="O45" s="20"/>
      <c r="P45" s="20"/>
      <c r="Q45" s="20"/>
      <c r="R45" s="20"/>
      <c r="S45" s="21"/>
      <c r="T45" s="20"/>
      <c r="U45" s="20"/>
      <c r="V45" s="20"/>
      <c r="W45" s="21"/>
      <c r="X45" s="20"/>
      <c r="Y45" s="20"/>
      <c r="Z45" s="20"/>
      <c r="AA45" s="21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1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14"/>
      <c r="BE45" s="14"/>
    </row>
    <row r="46" spans="1:57" x14ac:dyDescent="0.25">
      <c r="D46" s="20"/>
      <c r="E46" s="20"/>
      <c r="F46" s="20"/>
      <c r="G46" s="20"/>
      <c r="H46" s="20"/>
      <c r="I46" s="20"/>
      <c r="J46" s="20"/>
      <c r="K46" s="20"/>
      <c r="L46" s="21"/>
      <c r="M46" s="20"/>
      <c r="N46" s="20"/>
      <c r="O46" s="20"/>
      <c r="P46" s="20"/>
      <c r="Q46" s="20"/>
      <c r="R46" s="20"/>
      <c r="S46" s="21"/>
      <c r="T46" s="20"/>
      <c r="U46" s="20"/>
      <c r="V46" s="20"/>
      <c r="W46" s="21"/>
      <c r="X46" s="20"/>
      <c r="Y46" s="20"/>
      <c r="Z46" s="20"/>
      <c r="AA46" s="21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1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14"/>
      <c r="BE46" s="14"/>
    </row>
    <row r="47" spans="1:57" x14ac:dyDescent="0.25">
      <c r="D47" s="20"/>
      <c r="E47" s="20"/>
      <c r="F47" s="20"/>
      <c r="G47" s="20"/>
      <c r="H47" s="20"/>
      <c r="I47" s="20"/>
      <c r="J47" s="20"/>
      <c r="K47" s="20"/>
      <c r="L47" s="21"/>
      <c r="M47" s="20"/>
      <c r="N47" s="20"/>
      <c r="O47" s="20"/>
      <c r="P47" s="20"/>
      <c r="Q47" s="20"/>
      <c r="R47" s="20"/>
      <c r="S47" s="21"/>
      <c r="T47" s="20"/>
      <c r="U47" s="20"/>
      <c r="V47" s="20"/>
      <c r="W47" s="21"/>
      <c r="X47" s="20"/>
      <c r="Y47" s="20"/>
      <c r="Z47" s="20"/>
      <c r="AA47" s="21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1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14"/>
      <c r="BE47" s="14"/>
    </row>
    <row r="48" spans="1:57" x14ac:dyDescent="0.25">
      <c r="D48" s="20"/>
      <c r="E48" s="20"/>
      <c r="F48" s="20"/>
      <c r="G48" s="20"/>
      <c r="H48" s="20"/>
      <c r="I48" s="20"/>
      <c r="J48" s="20"/>
      <c r="K48" s="20"/>
      <c r="L48" s="21"/>
      <c r="M48" s="20"/>
      <c r="N48" s="20"/>
      <c r="O48" s="20"/>
      <c r="P48" s="20"/>
      <c r="Q48" s="20"/>
      <c r="R48" s="20"/>
      <c r="S48" s="21"/>
      <c r="T48" s="20"/>
      <c r="U48" s="20"/>
      <c r="V48" s="20"/>
      <c r="W48" s="21"/>
      <c r="X48" s="20"/>
      <c r="Y48" s="20"/>
      <c r="Z48" s="20"/>
      <c r="AA48" s="21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1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14"/>
      <c r="BE48" s="14"/>
    </row>
    <row r="49" spans="4:57" x14ac:dyDescent="0.25">
      <c r="D49" s="20"/>
      <c r="E49" s="20"/>
      <c r="F49" s="20"/>
      <c r="G49" s="20"/>
      <c r="H49" s="20"/>
      <c r="I49" s="20"/>
      <c r="J49" s="20"/>
      <c r="K49" s="20"/>
      <c r="L49" s="21"/>
      <c r="M49" s="20"/>
      <c r="N49" s="20"/>
      <c r="O49" s="20"/>
      <c r="P49" s="20"/>
      <c r="Q49" s="20"/>
      <c r="R49" s="20"/>
      <c r="S49" s="21"/>
      <c r="T49" s="20"/>
      <c r="U49" s="20"/>
      <c r="V49" s="20"/>
      <c r="W49" s="21"/>
      <c r="X49" s="20"/>
      <c r="Y49" s="20"/>
      <c r="Z49" s="20"/>
      <c r="AA49" s="21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1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14"/>
      <c r="BE49" s="14"/>
    </row>
    <row r="50" spans="4:57" x14ac:dyDescent="0.25">
      <c r="D50" s="20"/>
      <c r="E50" s="20"/>
      <c r="F50" s="20"/>
      <c r="G50" s="20"/>
      <c r="H50" s="20"/>
      <c r="I50" s="20"/>
      <c r="J50" s="20"/>
      <c r="K50" s="20"/>
      <c r="L50" s="21"/>
      <c r="M50" s="20"/>
      <c r="N50" s="20"/>
      <c r="O50" s="20"/>
      <c r="P50" s="20"/>
      <c r="Q50" s="20"/>
      <c r="R50" s="20"/>
      <c r="S50" s="21"/>
      <c r="T50" s="20"/>
      <c r="U50" s="20"/>
      <c r="V50" s="20"/>
      <c r="W50" s="21"/>
      <c r="X50" s="20"/>
      <c r="Y50" s="20"/>
      <c r="Z50" s="20"/>
      <c r="AA50" s="21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1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14"/>
      <c r="BE50" s="14"/>
    </row>
    <row r="51" spans="4:57" x14ac:dyDescent="0.25">
      <c r="D51" s="20"/>
      <c r="E51" s="20"/>
      <c r="F51" s="20"/>
      <c r="G51" s="20"/>
      <c r="H51" s="20"/>
      <c r="I51" s="20"/>
      <c r="J51" s="20"/>
      <c r="K51" s="20"/>
      <c r="L51" s="21"/>
      <c r="M51" s="20"/>
      <c r="N51" s="20"/>
      <c r="O51" s="20"/>
      <c r="P51" s="20"/>
      <c r="Q51" s="20"/>
      <c r="R51" s="20"/>
      <c r="S51" s="21"/>
      <c r="T51" s="20"/>
      <c r="U51" s="20"/>
      <c r="V51" s="20"/>
      <c r="W51" s="21"/>
      <c r="X51" s="20"/>
      <c r="Y51" s="20"/>
      <c r="Z51" s="20"/>
      <c r="AA51" s="21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1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14"/>
      <c r="BE51" s="14"/>
    </row>
    <row r="52" spans="4:57" x14ac:dyDescent="0.25">
      <c r="D52" s="20"/>
      <c r="E52" s="20"/>
      <c r="F52" s="20"/>
      <c r="G52" s="20"/>
      <c r="H52" s="20"/>
      <c r="I52" s="20"/>
      <c r="J52" s="20"/>
      <c r="K52" s="20"/>
      <c r="L52" s="21"/>
      <c r="M52" s="20"/>
      <c r="N52" s="20"/>
      <c r="O52" s="20"/>
      <c r="P52" s="20"/>
      <c r="Q52" s="20"/>
      <c r="R52" s="20"/>
      <c r="S52" s="21"/>
      <c r="T52" s="20"/>
      <c r="U52" s="20"/>
      <c r="V52" s="20"/>
      <c r="W52" s="21"/>
      <c r="X52" s="20"/>
      <c r="Y52" s="20"/>
      <c r="Z52" s="20"/>
      <c r="AA52" s="21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1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14"/>
      <c r="BE52" s="14"/>
    </row>
    <row r="53" spans="4:57" x14ac:dyDescent="0.25">
      <c r="D53" s="20"/>
      <c r="E53" s="20"/>
      <c r="F53" s="20"/>
      <c r="G53" s="20"/>
      <c r="H53" s="20"/>
      <c r="I53" s="20"/>
      <c r="J53" s="20"/>
      <c r="K53" s="20"/>
      <c r="L53" s="21"/>
      <c r="M53" s="20"/>
      <c r="N53" s="20"/>
      <c r="O53" s="20"/>
      <c r="P53" s="20"/>
      <c r="Q53" s="20"/>
      <c r="R53" s="20"/>
      <c r="S53" s="21"/>
      <c r="T53" s="20"/>
      <c r="U53" s="20"/>
      <c r="V53" s="20"/>
      <c r="W53" s="21"/>
      <c r="X53" s="20"/>
      <c r="Y53" s="20"/>
      <c r="Z53" s="20"/>
      <c r="AA53" s="21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1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14"/>
      <c r="BE53" s="14"/>
    </row>
    <row r="54" spans="4:57" x14ac:dyDescent="0.25">
      <c r="D54" s="20"/>
      <c r="E54" s="20"/>
      <c r="F54" s="20"/>
      <c r="G54" s="20"/>
      <c r="H54" s="20"/>
      <c r="I54" s="20"/>
      <c r="J54" s="20"/>
      <c r="K54" s="20"/>
      <c r="L54" s="21"/>
      <c r="M54" s="20"/>
      <c r="N54" s="20"/>
      <c r="O54" s="20"/>
      <c r="P54" s="20"/>
      <c r="Q54" s="20"/>
      <c r="R54" s="20"/>
      <c r="S54" s="21"/>
      <c r="T54" s="20"/>
      <c r="U54" s="20"/>
      <c r="V54" s="20"/>
      <c r="W54" s="21"/>
      <c r="X54" s="20"/>
      <c r="Y54" s="20"/>
      <c r="Z54" s="20"/>
      <c r="AA54" s="21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1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14"/>
      <c r="BE54" s="14"/>
    </row>
    <row r="55" spans="4:57" x14ac:dyDescent="0.25">
      <c r="D55" s="20"/>
      <c r="E55" s="20"/>
      <c r="F55" s="20"/>
      <c r="G55" s="20"/>
      <c r="H55" s="20"/>
      <c r="I55" s="20"/>
      <c r="J55" s="20"/>
      <c r="K55" s="20"/>
      <c r="L55" s="21"/>
      <c r="M55" s="20"/>
      <c r="N55" s="20"/>
      <c r="O55" s="20"/>
      <c r="P55" s="20"/>
      <c r="Q55" s="20"/>
      <c r="R55" s="20"/>
      <c r="S55" s="21"/>
      <c r="T55" s="20"/>
      <c r="U55" s="20"/>
      <c r="V55" s="20"/>
      <c r="W55" s="21"/>
      <c r="X55" s="20"/>
      <c r="Y55" s="20"/>
      <c r="Z55" s="20"/>
      <c r="AA55" s="21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1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14"/>
      <c r="BE55" s="14"/>
    </row>
    <row r="56" spans="4:57" x14ac:dyDescent="0.25">
      <c r="D56" s="20"/>
      <c r="E56" s="20"/>
      <c r="F56" s="20"/>
      <c r="G56" s="20"/>
      <c r="H56" s="20"/>
      <c r="I56" s="20"/>
      <c r="J56" s="20"/>
      <c r="K56" s="20"/>
      <c r="L56" s="21"/>
      <c r="M56" s="20"/>
      <c r="N56" s="20"/>
      <c r="O56" s="20"/>
      <c r="P56" s="20"/>
      <c r="Q56" s="20"/>
      <c r="R56" s="20"/>
      <c r="S56" s="21"/>
      <c r="T56" s="20"/>
      <c r="U56" s="20"/>
      <c r="V56" s="20"/>
      <c r="W56" s="21"/>
      <c r="X56" s="20"/>
      <c r="Y56" s="20"/>
      <c r="Z56" s="20"/>
      <c r="AA56" s="21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1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14"/>
      <c r="BE56" s="14"/>
    </row>
    <row r="57" spans="4:57" x14ac:dyDescent="0.25">
      <c r="D57" s="20"/>
      <c r="E57" s="20"/>
      <c r="F57" s="20"/>
      <c r="G57" s="20"/>
      <c r="H57" s="20"/>
      <c r="I57" s="20"/>
      <c r="J57" s="20"/>
      <c r="K57" s="20"/>
      <c r="L57" s="21"/>
      <c r="M57" s="20"/>
      <c r="N57" s="20"/>
      <c r="O57" s="20"/>
      <c r="P57" s="20"/>
      <c r="Q57" s="20"/>
      <c r="R57" s="20"/>
      <c r="S57" s="21"/>
      <c r="T57" s="20"/>
      <c r="U57" s="20"/>
      <c r="V57" s="20"/>
      <c r="W57" s="21"/>
      <c r="X57" s="20"/>
      <c r="Y57" s="20"/>
      <c r="Z57" s="20"/>
      <c r="AA57" s="21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1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14"/>
      <c r="BE57" s="14"/>
    </row>
    <row r="58" spans="4:57" x14ac:dyDescent="0.25">
      <c r="D58" s="20"/>
      <c r="E58" s="20"/>
      <c r="F58" s="20"/>
      <c r="G58" s="20"/>
      <c r="H58" s="20"/>
      <c r="I58" s="20"/>
      <c r="J58" s="20"/>
      <c r="K58" s="20"/>
      <c r="L58" s="21"/>
      <c r="M58" s="20"/>
      <c r="N58" s="20"/>
      <c r="O58" s="20"/>
      <c r="P58" s="20"/>
      <c r="Q58" s="20"/>
      <c r="R58" s="20"/>
      <c r="S58" s="21"/>
      <c r="T58" s="20"/>
      <c r="U58" s="20"/>
      <c r="V58" s="20"/>
      <c r="W58" s="21"/>
      <c r="X58" s="20"/>
      <c r="Y58" s="20"/>
      <c r="Z58" s="20"/>
      <c r="AA58" s="21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1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14"/>
      <c r="BE58" s="14"/>
    </row>
    <row r="59" spans="4:57" x14ac:dyDescent="0.25">
      <c r="D59" s="20"/>
      <c r="E59" s="20"/>
      <c r="F59" s="20"/>
      <c r="G59" s="20"/>
      <c r="H59" s="20"/>
      <c r="I59" s="20"/>
      <c r="J59" s="20"/>
      <c r="K59" s="20"/>
      <c r="L59" s="21"/>
      <c r="M59" s="20"/>
      <c r="N59" s="20"/>
      <c r="O59" s="20"/>
      <c r="P59" s="20"/>
      <c r="Q59" s="20"/>
      <c r="R59" s="20"/>
      <c r="S59" s="21"/>
      <c r="T59" s="20"/>
      <c r="U59" s="20"/>
      <c r="V59" s="20"/>
      <c r="W59" s="21"/>
      <c r="X59" s="20"/>
      <c r="Y59" s="20"/>
      <c r="Z59" s="20"/>
      <c r="AA59" s="21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1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14"/>
      <c r="BE59" s="14"/>
    </row>
    <row r="60" spans="4:57" x14ac:dyDescent="0.25">
      <c r="D60" s="20"/>
      <c r="E60" s="20"/>
      <c r="F60" s="20"/>
      <c r="G60" s="20"/>
      <c r="H60" s="20"/>
      <c r="I60" s="20"/>
      <c r="J60" s="20"/>
      <c r="K60" s="20"/>
      <c r="L60" s="21"/>
      <c r="M60" s="20"/>
      <c r="N60" s="20"/>
      <c r="O60" s="20"/>
      <c r="P60" s="20"/>
      <c r="Q60" s="20"/>
      <c r="R60" s="20"/>
      <c r="S60" s="21"/>
      <c r="T60" s="20"/>
      <c r="U60" s="20"/>
      <c r="V60" s="20"/>
      <c r="W60" s="21"/>
      <c r="X60" s="20"/>
      <c r="Y60" s="20"/>
      <c r="Z60" s="20"/>
      <c r="AA60" s="21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1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14"/>
      <c r="BE60" s="14"/>
    </row>
    <row r="61" spans="4:57" x14ac:dyDescent="0.25">
      <c r="D61" s="20"/>
      <c r="E61" s="20"/>
      <c r="F61" s="20"/>
      <c r="G61" s="20"/>
      <c r="H61" s="20"/>
      <c r="I61" s="20"/>
      <c r="J61" s="20"/>
      <c r="K61" s="20"/>
      <c r="L61" s="21"/>
      <c r="M61" s="20"/>
      <c r="N61" s="20"/>
      <c r="O61" s="20"/>
      <c r="P61" s="20"/>
      <c r="Q61" s="20"/>
      <c r="R61" s="20"/>
      <c r="S61" s="21"/>
      <c r="T61" s="20"/>
      <c r="U61" s="20"/>
      <c r="V61" s="20"/>
      <c r="W61" s="21"/>
      <c r="X61" s="20"/>
      <c r="Y61" s="20"/>
      <c r="Z61" s="20"/>
      <c r="AA61" s="21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1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14"/>
      <c r="BE61" s="14"/>
    </row>
    <row r="62" spans="4:57" x14ac:dyDescent="0.25">
      <c r="D62" s="20"/>
      <c r="E62" s="20"/>
      <c r="F62" s="20"/>
      <c r="G62" s="20"/>
      <c r="H62" s="20"/>
      <c r="I62" s="20"/>
      <c r="J62" s="20"/>
      <c r="K62" s="20"/>
      <c r="L62" s="21"/>
      <c r="M62" s="20"/>
      <c r="N62" s="20"/>
      <c r="O62" s="20"/>
      <c r="P62" s="20"/>
      <c r="Q62" s="20"/>
      <c r="R62" s="20"/>
      <c r="S62" s="21"/>
      <c r="T62" s="20"/>
      <c r="U62" s="20"/>
      <c r="V62" s="20"/>
      <c r="W62" s="21"/>
      <c r="X62" s="20"/>
      <c r="Y62" s="20"/>
      <c r="Z62" s="20"/>
      <c r="AA62" s="21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1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14"/>
      <c r="BE62" s="14"/>
    </row>
    <row r="63" spans="4:57" x14ac:dyDescent="0.25">
      <c r="D63" s="20"/>
      <c r="E63" s="20"/>
      <c r="F63" s="20"/>
      <c r="G63" s="20"/>
      <c r="H63" s="20"/>
      <c r="I63" s="20"/>
      <c r="J63" s="20"/>
      <c r="K63" s="20"/>
      <c r="L63" s="21"/>
      <c r="M63" s="20"/>
      <c r="N63" s="20"/>
      <c r="O63" s="20"/>
      <c r="P63" s="20"/>
      <c r="Q63" s="20"/>
      <c r="R63" s="20"/>
      <c r="S63" s="21"/>
      <c r="T63" s="20"/>
      <c r="U63" s="20"/>
      <c r="V63" s="20"/>
      <c r="W63" s="21"/>
      <c r="X63" s="20"/>
      <c r="Y63" s="20"/>
      <c r="Z63" s="20"/>
      <c r="AA63" s="21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1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14"/>
      <c r="BE63" s="14"/>
    </row>
    <row r="64" spans="4:57" x14ac:dyDescent="0.25">
      <c r="D64" s="20"/>
      <c r="E64" s="20"/>
      <c r="F64" s="20"/>
      <c r="G64" s="20"/>
      <c r="H64" s="20"/>
      <c r="I64" s="20"/>
      <c r="J64" s="20"/>
      <c r="K64" s="20"/>
      <c r="L64" s="21"/>
      <c r="M64" s="20"/>
      <c r="N64" s="20"/>
      <c r="O64" s="20"/>
      <c r="P64" s="20"/>
      <c r="Q64" s="20"/>
      <c r="R64" s="20"/>
      <c r="S64" s="21"/>
      <c r="T64" s="20"/>
      <c r="U64" s="20"/>
      <c r="V64" s="20"/>
      <c r="W64" s="21"/>
      <c r="X64" s="20"/>
      <c r="Y64" s="20"/>
      <c r="Z64" s="20"/>
      <c r="AA64" s="21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1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14"/>
      <c r="BE64" s="14"/>
    </row>
    <row r="65" spans="1:57" x14ac:dyDescent="0.25">
      <c r="D65" s="20"/>
      <c r="E65" s="20"/>
      <c r="F65" s="20"/>
      <c r="G65" s="20"/>
      <c r="H65" s="20"/>
      <c r="I65" s="20"/>
      <c r="J65" s="20"/>
      <c r="K65" s="20"/>
      <c r="L65" s="21"/>
      <c r="M65" s="20"/>
      <c r="N65" s="20"/>
      <c r="O65" s="20"/>
      <c r="P65" s="20"/>
      <c r="Q65" s="20"/>
      <c r="R65" s="20"/>
      <c r="S65" s="21"/>
      <c r="T65" s="20"/>
      <c r="U65" s="20"/>
      <c r="V65" s="20"/>
      <c r="W65" s="21"/>
      <c r="X65" s="20"/>
      <c r="Y65" s="20"/>
      <c r="Z65" s="20"/>
      <c r="AA65" s="21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1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14"/>
      <c r="BE65" s="14"/>
    </row>
    <row r="66" spans="1:57" x14ac:dyDescent="0.25">
      <c r="E66" s="20"/>
      <c r="F66" s="20"/>
      <c r="G66" s="20"/>
      <c r="H66" s="20"/>
      <c r="I66" s="20"/>
      <c r="J66" s="20"/>
      <c r="K66" s="20"/>
      <c r="L66" s="21"/>
      <c r="M66" s="20"/>
      <c r="N66" s="20"/>
      <c r="O66" s="20"/>
      <c r="P66" s="20"/>
      <c r="Q66" s="20"/>
      <c r="R66" s="20"/>
      <c r="S66" s="21"/>
      <c r="T66" s="20"/>
      <c r="U66" s="20"/>
      <c r="V66" s="20"/>
      <c r="W66" s="21"/>
      <c r="X66" s="20"/>
      <c r="Y66" s="20"/>
      <c r="Z66" s="20"/>
      <c r="AA66" s="21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1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14"/>
      <c r="BE66" s="14"/>
    </row>
    <row r="67" spans="1:57" x14ac:dyDescent="0.25">
      <c r="E67" s="20"/>
      <c r="F67" s="20"/>
      <c r="G67" s="20"/>
      <c r="H67" s="20"/>
      <c r="I67" s="20"/>
      <c r="J67" s="20"/>
      <c r="K67" s="20"/>
      <c r="L67" s="21"/>
      <c r="M67" s="20"/>
      <c r="N67" s="20"/>
      <c r="O67" s="20"/>
      <c r="P67" s="20"/>
      <c r="Q67" s="20"/>
      <c r="R67" s="20"/>
      <c r="S67" s="21"/>
      <c r="T67" s="20"/>
      <c r="U67" s="20"/>
      <c r="V67" s="20"/>
      <c r="W67" s="21"/>
      <c r="X67" s="20"/>
      <c r="Y67" s="20"/>
      <c r="Z67" s="20"/>
      <c r="AA67" s="21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1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14"/>
      <c r="BE67" s="14"/>
    </row>
    <row r="68" spans="1:57" x14ac:dyDescent="0.25">
      <c r="E68" s="20"/>
      <c r="F68" s="20"/>
      <c r="G68" s="20"/>
      <c r="H68" s="20"/>
      <c r="I68" s="20"/>
      <c r="J68" s="20"/>
      <c r="K68" s="20"/>
      <c r="L68" s="21"/>
      <c r="M68" s="20"/>
      <c r="N68" s="20"/>
      <c r="O68" s="20"/>
      <c r="P68" s="20"/>
      <c r="Q68" s="20"/>
      <c r="R68" s="20"/>
      <c r="S68" s="21"/>
      <c r="T68" s="20"/>
      <c r="U68" s="20"/>
      <c r="V68" s="20"/>
      <c r="W68" s="21"/>
      <c r="X68" s="20"/>
      <c r="Y68" s="20"/>
      <c r="Z68" s="20"/>
      <c r="AA68" s="21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1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14"/>
      <c r="BE68" s="14"/>
    </row>
    <row r="69" spans="1:57" x14ac:dyDescent="0.25">
      <c r="E69" s="20"/>
      <c r="F69" s="20"/>
      <c r="G69" s="20"/>
      <c r="H69" s="20"/>
      <c r="I69" s="20"/>
      <c r="J69" s="20"/>
      <c r="K69" s="20"/>
      <c r="L69" s="21"/>
      <c r="M69" s="20"/>
      <c r="N69" s="20"/>
      <c r="O69" s="20"/>
      <c r="P69" s="20"/>
      <c r="Q69" s="20"/>
      <c r="R69" s="20"/>
      <c r="S69" s="21"/>
      <c r="T69" s="20"/>
      <c r="U69" s="20"/>
      <c r="V69" s="20"/>
      <c r="W69" s="21"/>
      <c r="X69" s="20"/>
      <c r="Y69" s="20"/>
      <c r="Z69" s="20"/>
      <c r="AA69" s="21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1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14"/>
      <c r="BE69" s="14"/>
    </row>
    <row r="70" spans="1:57" x14ac:dyDescent="0.25">
      <c r="E70" s="20"/>
      <c r="F70" s="20"/>
      <c r="G70" s="20"/>
      <c r="H70" s="20"/>
      <c r="I70" s="20"/>
      <c r="J70" s="20"/>
      <c r="K70" s="20"/>
      <c r="L70" s="21"/>
      <c r="M70" s="20"/>
      <c r="N70" s="20"/>
      <c r="O70" s="20"/>
      <c r="P70" s="20"/>
      <c r="Q70" s="20"/>
      <c r="R70" s="20"/>
      <c r="S70" s="21"/>
      <c r="T70" s="20"/>
      <c r="U70" s="20"/>
      <c r="V70" s="20"/>
      <c r="W70" s="21"/>
      <c r="X70" s="20"/>
      <c r="Y70" s="20"/>
      <c r="Z70" s="20"/>
      <c r="AA70" s="21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1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14"/>
      <c r="BE70" s="14"/>
    </row>
    <row r="71" spans="1:57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5"/>
      <c r="M71" s="14"/>
      <c r="N71" s="14"/>
      <c r="O71" s="14"/>
      <c r="P71" s="14"/>
      <c r="Q71" s="14"/>
      <c r="R71" s="14"/>
      <c r="S71" s="15"/>
      <c r="T71" s="14"/>
      <c r="U71" s="14"/>
      <c r="V71" s="14"/>
      <c r="W71" s="15"/>
      <c r="X71" s="14"/>
      <c r="Y71" s="14"/>
      <c r="Z71" s="14"/>
      <c r="AA71" s="15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5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</row>
  </sheetData>
  <autoFilter ref="A15:C43"/>
  <mergeCells count="19">
    <mergeCell ref="A14:C14"/>
    <mergeCell ref="A6:B6"/>
    <mergeCell ref="A9:B9"/>
    <mergeCell ref="A12:B12"/>
    <mergeCell ref="A5:C5"/>
    <mergeCell ref="A8:C8"/>
    <mergeCell ref="A11:C11"/>
    <mergeCell ref="A13:C13"/>
    <mergeCell ref="AS1:BE1"/>
    <mergeCell ref="A10:C10"/>
    <mergeCell ref="A7:C7"/>
    <mergeCell ref="A4:C4"/>
    <mergeCell ref="A1:D1"/>
    <mergeCell ref="F1:K1"/>
    <mergeCell ref="M1:R1"/>
    <mergeCell ref="T1:V1"/>
    <mergeCell ref="X1:Z1"/>
    <mergeCell ref="AB1:AQ1"/>
    <mergeCell ref="A3:B3"/>
  </mergeCells>
  <conditionalFormatting sqref="D4:BE5">
    <cfRule type="cellIs" dxfId="15" priority="2" operator="lessThan">
      <formula>0</formula>
    </cfRule>
  </conditionalFormatting>
  <conditionalFormatting sqref="D7:BE8">
    <cfRule type="cellIs" dxfId="14" priority="1" operator="lessThan">
      <formula>0</formula>
    </cfRule>
  </conditionalFormatting>
  <pageMargins left="0.7" right="0.7" top="0.75" bottom="0.75" header="0.3" footer="0.3"/>
  <pageSetup paperSize="9" orientation="portrait" horizontalDpi="4294967295" verticalDpi="4294967295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LISTES!$A$2:$A$5</xm:f>
          </x14:formula1>
          <xm:sqref>C16:C43</xm:sqref>
        </x14:dataValidation>
        <x14:dataValidation type="list" allowBlank="1" showInputMessage="1" showErrorMessage="1">
          <x14:formula1>
            <xm:f>LISTES!$C$2:$C$9</xm:f>
          </x14:formula1>
          <xm:sqref>B16:B24</xm:sqref>
        </x14:dataValidation>
        <x14:dataValidation type="list" allowBlank="1" showInputMessage="1" showErrorMessage="1">
          <x14:formula1>
            <xm:f>LISTES!$C$2:$C$10</xm:f>
          </x14:formula1>
          <xm:sqref>B25</xm:sqref>
        </x14:dataValidation>
        <x14:dataValidation type="list" allowBlank="1" showInputMessage="1" showErrorMessage="1">
          <x14:formula1>
            <xm:f>LISTES!$C$2:$C$12</xm:f>
          </x14:formula1>
          <xm:sqref>B26:B33 B35:B38</xm:sqref>
        </x14:dataValidation>
        <x14:dataValidation type="list" allowBlank="1" showInputMessage="1" showErrorMessage="1">
          <x14:formula1>
            <xm:f>LISTES!$C$2:$C$13</xm:f>
          </x14:formula1>
          <xm:sqref>B34</xm:sqref>
        </x14:dataValidation>
        <x14:dataValidation type="list" allowBlank="1" showInputMessage="1" showErrorMessage="1">
          <x14:formula1>
            <xm:f>LISTES!$C$2:$C$20</xm:f>
          </x14:formula1>
          <xm:sqref>B39:B43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6"/>
  <sheetViews>
    <sheetView workbookViewId="0">
      <selection activeCell="G22" sqref="G22"/>
    </sheetView>
  </sheetViews>
  <sheetFormatPr baseColWidth="10" defaultRowHeight="15" x14ac:dyDescent="0.25"/>
  <cols>
    <col min="1" max="1" width="19.7109375" bestFit="1" customWidth="1"/>
    <col min="2" max="2" width="5.7109375" customWidth="1"/>
    <col min="3" max="3" width="19.5703125" bestFit="1" customWidth="1"/>
    <col min="4" max="4" width="5.7109375" customWidth="1"/>
    <col min="5" max="5" width="4.5703125" bestFit="1" customWidth="1"/>
    <col min="6" max="6" width="14.28515625" bestFit="1" customWidth="1"/>
    <col min="7" max="7" width="17.28515625" bestFit="1" customWidth="1"/>
    <col min="8" max="8" width="21.5703125" bestFit="1" customWidth="1"/>
    <col min="9" max="9" width="12.85546875" bestFit="1" customWidth="1"/>
    <col min="10" max="10" width="23.7109375" bestFit="1" customWidth="1"/>
    <col min="11" max="11" width="28.5703125" bestFit="1" customWidth="1"/>
    <col min="12" max="12" width="17" bestFit="1" customWidth="1"/>
  </cols>
  <sheetData>
    <row r="1" spans="1:12" x14ac:dyDescent="0.25">
      <c r="A1" t="s">
        <v>62</v>
      </c>
      <c r="C1" t="s">
        <v>63</v>
      </c>
      <c r="E1" t="s">
        <v>75</v>
      </c>
      <c r="F1" t="s">
        <v>27</v>
      </c>
      <c r="G1" t="s">
        <v>32</v>
      </c>
      <c r="H1" t="s">
        <v>35</v>
      </c>
      <c r="I1" t="s">
        <v>38</v>
      </c>
      <c r="J1" t="s">
        <v>40</v>
      </c>
      <c r="K1" t="s">
        <v>46</v>
      </c>
      <c r="L1" t="s">
        <v>53</v>
      </c>
    </row>
    <row r="2" spans="1:12" x14ac:dyDescent="0.25">
      <c r="A2" t="s">
        <v>64</v>
      </c>
      <c r="C2" t="s">
        <v>82</v>
      </c>
      <c r="F2" t="s">
        <v>28</v>
      </c>
      <c r="G2" t="s">
        <v>9</v>
      </c>
      <c r="H2" t="s">
        <v>11</v>
      </c>
      <c r="I2" t="s">
        <v>36</v>
      </c>
      <c r="J2" t="s">
        <v>0</v>
      </c>
      <c r="K2" t="s">
        <v>1</v>
      </c>
      <c r="L2" t="s">
        <v>47</v>
      </c>
    </row>
    <row r="3" spans="1:12" x14ac:dyDescent="0.25">
      <c r="A3" t="s">
        <v>57</v>
      </c>
      <c r="C3" t="s">
        <v>58</v>
      </c>
      <c r="G3" t="s">
        <v>29</v>
      </c>
      <c r="H3" t="s">
        <v>31</v>
      </c>
      <c r="I3" t="s">
        <v>14</v>
      </c>
      <c r="J3" t="s">
        <v>15</v>
      </c>
      <c r="K3" t="s">
        <v>41</v>
      </c>
      <c r="L3" t="s">
        <v>20</v>
      </c>
    </row>
    <row r="4" spans="1:12" x14ac:dyDescent="0.25">
      <c r="A4" t="s">
        <v>65</v>
      </c>
      <c r="C4" t="s">
        <v>59</v>
      </c>
      <c r="G4" t="s">
        <v>8</v>
      </c>
      <c r="H4" t="s">
        <v>33</v>
      </c>
      <c r="I4" t="s">
        <v>37</v>
      </c>
      <c r="J4" t="s">
        <v>39</v>
      </c>
      <c r="K4" t="s">
        <v>23</v>
      </c>
      <c r="L4" t="s">
        <v>48</v>
      </c>
    </row>
    <row r="5" spans="1:12" x14ac:dyDescent="0.25">
      <c r="A5" t="s">
        <v>66</v>
      </c>
      <c r="C5" t="s">
        <v>60</v>
      </c>
      <c r="G5" t="s">
        <v>7</v>
      </c>
      <c r="H5" t="s">
        <v>85</v>
      </c>
      <c r="K5" t="s">
        <v>12</v>
      </c>
      <c r="L5" t="s">
        <v>19</v>
      </c>
    </row>
    <row r="6" spans="1:12" x14ac:dyDescent="0.25">
      <c r="C6" t="s">
        <v>61</v>
      </c>
      <c r="G6" t="s">
        <v>10</v>
      </c>
      <c r="H6" t="s">
        <v>13</v>
      </c>
      <c r="K6" t="s">
        <v>26</v>
      </c>
      <c r="L6" t="s">
        <v>49</v>
      </c>
    </row>
    <row r="7" spans="1:12" x14ac:dyDescent="0.25">
      <c r="C7" t="s">
        <v>72</v>
      </c>
      <c r="G7" t="s">
        <v>30</v>
      </c>
      <c r="H7" t="s">
        <v>34</v>
      </c>
      <c r="K7" t="s">
        <v>22</v>
      </c>
      <c r="L7" t="s">
        <v>18</v>
      </c>
    </row>
    <row r="8" spans="1:12" x14ac:dyDescent="0.25">
      <c r="C8" t="s">
        <v>73</v>
      </c>
      <c r="K8" t="s">
        <v>42</v>
      </c>
      <c r="L8" t="s">
        <v>24</v>
      </c>
    </row>
    <row r="9" spans="1:12" x14ac:dyDescent="0.25">
      <c r="C9" t="s">
        <v>74</v>
      </c>
      <c r="K9" t="s">
        <v>4</v>
      </c>
      <c r="L9" t="s">
        <v>25</v>
      </c>
    </row>
    <row r="10" spans="1:12" x14ac:dyDescent="0.25">
      <c r="C10" t="s">
        <v>76</v>
      </c>
      <c r="K10" t="s">
        <v>3</v>
      </c>
      <c r="L10" t="s">
        <v>50</v>
      </c>
    </row>
    <row r="11" spans="1:12" x14ac:dyDescent="0.25">
      <c r="C11" t="s">
        <v>77</v>
      </c>
      <c r="K11" t="s">
        <v>43</v>
      </c>
      <c r="L11" t="s">
        <v>16</v>
      </c>
    </row>
    <row r="12" spans="1:12" x14ac:dyDescent="0.25">
      <c r="C12" t="s">
        <v>78</v>
      </c>
      <c r="K12" t="s">
        <v>44</v>
      </c>
      <c r="L12" t="s">
        <v>51</v>
      </c>
    </row>
    <row r="13" spans="1:12" x14ac:dyDescent="0.25">
      <c r="C13" t="s">
        <v>79</v>
      </c>
      <c r="K13" t="s">
        <v>2</v>
      </c>
      <c r="L13" t="s">
        <v>17</v>
      </c>
    </row>
    <row r="14" spans="1:12" x14ac:dyDescent="0.25">
      <c r="C14" t="s">
        <v>80</v>
      </c>
      <c r="K14" t="s">
        <v>45</v>
      </c>
      <c r="L14" t="s">
        <v>52</v>
      </c>
    </row>
    <row r="15" spans="1:12" x14ac:dyDescent="0.25">
      <c r="C15" t="s">
        <v>81</v>
      </c>
      <c r="K15" t="s">
        <v>5</v>
      </c>
    </row>
    <row r="16" spans="1:12" x14ac:dyDescent="0.25">
      <c r="C16" t="s">
        <v>72</v>
      </c>
      <c r="K16" t="s">
        <v>21</v>
      </c>
    </row>
    <row r="17" spans="1:11" x14ac:dyDescent="0.25">
      <c r="C17" t="s">
        <v>84</v>
      </c>
      <c r="K17" t="s">
        <v>6</v>
      </c>
    </row>
    <row r="26" spans="1:11" x14ac:dyDescent="0.25">
      <c r="A26" s="73" t="s">
        <v>105</v>
      </c>
    </row>
  </sheetData>
  <hyperlinks>
    <hyperlink ref="A26" r:id="rId1"/>
  </hyperlinks>
  <pageMargins left="0.7" right="0.7" top="0.75" bottom="0.75" header="0.3" footer="0.3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60"/>
  <sheetViews>
    <sheetView tabSelected="1" workbookViewId="0">
      <selection activeCell="B9" sqref="B9"/>
    </sheetView>
  </sheetViews>
  <sheetFormatPr baseColWidth="10" defaultRowHeight="12.75" x14ac:dyDescent="0.2"/>
  <cols>
    <col min="1" max="1" width="14.42578125" style="14" customWidth="1"/>
    <col min="2" max="2" width="21" style="14" customWidth="1"/>
    <col min="3" max="3" width="14" style="14" customWidth="1"/>
    <col min="4" max="4" width="10.28515625" style="14" bestFit="1" customWidth="1"/>
    <col min="5" max="5" width="17.28515625" style="14" customWidth="1"/>
    <col min="6" max="6" width="11.140625" style="14" customWidth="1"/>
    <col min="7" max="7" width="5.7109375" style="14" customWidth="1"/>
    <col min="8" max="8" width="13.140625" style="14" customWidth="1"/>
    <col min="9" max="9" width="21" style="14" customWidth="1"/>
    <col min="10" max="10" width="11.7109375" style="14" customWidth="1"/>
    <col min="11" max="12" width="11.140625" style="14" bestFit="1" customWidth="1"/>
    <col min="13" max="14" width="5.7109375" style="14" customWidth="1"/>
    <col min="15" max="15" width="13.140625" style="14" customWidth="1"/>
    <col min="16" max="16" width="21" style="14" customWidth="1"/>
    <col min="17" max="17" width="11.7109375" style="14" customWidth="1"/>
    <col min="18" max="19" width="11.140625" style="14" customWidth="1"/>
    <col min="20" max="16384" width="11.42578125" style="14"/>
  </cols>
  <sheetData>
    <row r="1" spans="1:19" x14ac:dyDescent="0.2">
      <c r="A1" s="14" t="s">
        <v>104</v>
      </c>
      <c r="B1" s="69">
        <f>MAX(Tableau2[DATE])</f>
        <v>41806</v>
      </c>
    </row>
    <row r="3" spans="1:19" x14ac:dyDescent="0.2">
      <c r="A3" s="65" t="s">
        <v>86</v>
      </c>
      <c r="B3" s="14" t="s">
        <v>35</v>
      </c>
      <c r="H3" s="65" t="s">
        <v>86</v>
      </c>
      <c r="I3" s="14" t="s">
        <v>35</v>
      </c>
      <c r="O3" s="65" t="s">
        <v>86</v>
      </c>
      <c r="P3" s="14" t="s">
        <v>35</v>
      </c>
    </row>
    <row r="5" spans="1:19" ht="15" x14ac:dyDescent="0.25">
      <c r="B5" s="14" t="s">
        <v>64</v>
      </c>
      <c r="C5" s="14" t="s">
        <v>57</v>
      </c>
      <c r="D5" s="14" t="s">
        <v>65</v>
      </c>
      <c r="E5" s="14" t="s">
        <v>66</v>
      </c>
      <c r="F5" s="14" t="s">
        <v>91</v>
      </c>
      <c r="G5"/>
      <c r="H5" s="65" t="s">
        <v>93</v>
      </c>
      <c r="L5"/>
      <c r="O5" s="65" t="s">
        <v>93</v>
      </c>
      <c r="S5"/>
    </row>
    <row r="6" spans="1:19" ht="15" x14ac:dyDescent="0.25">
      <c r="A6" s="66" t="s">
        <v>11</v>
      </c>
      <c r="B6" s="72"/>
      <c r="C6" s="72"/>
      <c r="D6" s="72"/>
      <c r="E6" s="72"/>
      <c r="F6" s="72"/>
      <c r="G6"/>
      <c r="I6" s="14" t="s">
        <v>64</v>
      </c>
      <c r="J6" s="14" t="s">
        <v>57</v>
      </c>
      <c r="K6" s="14" t="s">
        <v>91</v>
      </c>
      <c r="L6"/>
      <c r="P6" s="14" t="s">
        <v>64</v>
      </c>
      <c r="Q6" s="14" t="s">
        <v>57</v>
      </c>
      <c r="R6" s="14" t="s">
        <v>91</v>
      </c>
      <c r="S6"/>
    </row>
    <row r="7" spans="1:19" ht="15" x14ac:dyDescent="0.25">
      <c r="A7" s="67" t="s">
        <v>97</v>
      </c>
      <c r="B7" s="72">
        <v>741</v>
      </c>
      <c r="C7" s="72">
        <v>1800</v>
      </c>
      <c r="D7" s="72"/>
      <c r="E7" s="72"/>
      <c r="F7" s="72">
        <v>2541</v>
      </c>
      <c r="G7"/>
      <c r="H7" s="66" t="s">
        <v>96</v>
      </c>
      <c r="I7" s="72">
        <v>2267</v>
      </c>
      <c r="J7" s="72">
        <v>3695.97</v>
      </c>
      <c r="K7" s="72">
        <v>5962.9699999999993</v>
      </c>
      <c r="L7"/>
      <c r="O7" s="66" t="s">
        <v>77</v>
      </c>
      <c r="P7" s="72">
        <v>1817</v>
      </c>
      <c r="Q7" s="72"/>
      <c r="R7" s="72">
        <v>1817</v>
      </c>
      <c r="S7"/>
    </row>
    <row r="8" spans="1:19" ht="15" x14ac:dyDescent="0.25">
      <c r="A8" s="67" t="s">
        <v>98</v>
      </c>
      <c r="B8" s="72">
        <v>0</v>
      </c>
      <c r="C8" s="72">
        <v>0</v>
      </c>
      <c r="D8" s="72">
        <v>0</v>
      </c>
      <c r="E8" s="72">
        <v>0</v>
      </c>
      <c r="F8" s="72">
        <v>0</v>
      </c>
      <c r="G8"/>
      <c r="H8" s="67" t="s">
        <v>33</v>
      </c>
      <c r="I8" s="72">
        <v>450</v>
      </c>
      <c r="J8" s="72"/>
      <c r="K8" s="72">
        <v>450</v>
      </c>
      <c r="L8"/>
      <c r="O8" s="66" t="s">
        <v>74</v>
      </c>
      <c r="P8" s="72"/>
      <c r="Q8" s="72">
        <v>3695.97</v>
      </c>
      <c r="R8" s="72">
        <v>3695.97</v>
      </c>
      <c r="S8"/>
    </row>
    <row r="9" spans="1:19" ht="15" x14ac:dyDescent="0.25">
      <c r="A9" s="67" t="s">
        <v>99</v>
      </c>
      <c r="B9" s="68">
        <v>741</v>
      </c>
      <c r="C9" s="68">
        <v>1800</v>
      </c>
      <c r="D9" s="68">
        <v>0</v>
      </c>
      <c r="E9" s="68">
        <v>0</v>
      </c>
      <c r="F9" s="68">
        <v>2541</v>
      </c>
      <c r="G9"/>
      <c r="H9" s="67" t="s">
        <v>85</v>
      </c>
      <c r="I9" s="72">
        <v>1817</v>
      </c>
      <c r="J9" s="72">
        <v>3695.97</v>
      </c>
      <c r="K9" s="72">
        <v>5512.9699999999993</v>
      </c>
      <c r="L9"/>
      <c r="O9" s="66" t="s">
        <v>60</v>
      </c>
      <c r="P9" s="72">
        <v>450</v>
      </c>
      <c r="Q9" s="72"/>
      <c r="R9" s="72">
        <v>450</v>
      </c>
      <c r="S9"/>
    </row>
    <row r="10" spans="1:19" ht="15" x14ac:dyDescent="0.25">
      <c r="A10" s="66" t="s">
        <v>31</v>
      </c>
      <c r="B10" s="72"/>
      <c r="C10" s="72"/>
      <c r="D10" s="72"/>
      <c r="E10" s="72"/>
      <c r="F10" s="72"/>
      <c r="G10"/>
      <c r="H10" s="66" t="s">
        <v>91</v>
      </c>
      <c r="I10" s="72">
        <v>2267</v>
      </c>
      <c r="J10" s="72">
        <v>3695.97</v>
      </c>
      <c r="K10" s="72">
        <v>5962.9699999999993</v>
      </c>
      <c r="L10"/>
      <c r="O10" s="66" t="s">
        <v>91</v>
      </c>
      <c r="P10" s="72">
        <v>2267</v>
      </c>
      <c r="Q10" s="72">
        <v>3695.97</v>
      </c>
      <c r="R10" s="72">
        <v>5962.9699999999993</v>
      </c>
      <c r="S10"/>
    </row>
    <row r="11" spans="1:19" ht="15" x14ac:dyDescent="0.25">
      <c r="A11" s="67" t="s">
        <v>97</v>
      </c>
      <c r="B11" s="72"/>
      <c r="C11" s="72">
        <v>1471</v>
      </c>
      <c r="D11" s="72"/>
      <c r="E11" s="72"/>
      <c r="F11" s="72">
        <v>1471</v>
      </c>
      <c r="G11"/>
      <c r="H11"/>
      <c r="I11"/>
      <c r="J11"/>
      <c r="K11"/>
      <c r="L11"/>
      <c r="O11"/>
      <c r="P11"/>
      <c r="Q11"/>
      <c r="R11"/>
      <c r="S11"/>
    </row>
    <row r="12" spans="1:19" ht="15" x14ac:dyDescent="0.25">
      <c r="A12" s="67" t="s">
        <v>98</v>
      </c>
      <c r="B12" s="72">
        <v>0</v>
      </c>
      <c r="C12" s="72">
        <v>0</v>
      </c>
      <c r="D12" s="72">
        <v>0</v>
      </c>
      <c r="E12" s="72">
        <v>0</v>
      </c>
      <c r="F12" s="72">
        <v>0</v>
      </c>
      <c r="G12"/>
      <c r="H12"/>
      <c r="I12"/>
      <c r="J12"/>
      <c r="K12"/>
      <c r="L12"/>
      <c r="O12"/>
      <c r="P12"/>
      <c r="Q12"/>
      <c r="R12"/>
      <c r="S12"/>
    </row>
    <row r="13" spans="1:19" ht="15" x14ac:dyDescent="0.25">
      <c r="A13" s="67" t="s">
        <v>99</v>
      </c>
      <c r="B13" s="68">
        <v>0</v>
      </c>
      <c r="C13" s="68">
        <v>1471</v>
      </c>
      <c r="D13" s="68">
        <v>0</v>
      </c>
      <c r="E13" s="68">
        <v>0</v>
      </c>
      <c r="F13" s="68">
        <v>1471</v>
      </c>
      <c r="G13"/>
      <c r="H13"/>
      <c r="I13"/>
      <c r="J13"/>
      <c r="K13"/>
      <c r="L13"/>
      <c r="O13"/>
      <c r="P13"/>
      <c r="Q13"/>
      <c r="R13"/>
      <c r="S13"/>
    </row>
    <row r="14" spans="1:19" ht="15" x14ac:dyDescent="0.25">
      <c r="A14" s="66" t="s">
        <v>33</v>
      </c>
      <c r="B14" s="72"/>
      <c r="C14" s="72"/>
      <c r="D14" s="72"/>
      <c r="E14" s="72"/>
      <c r="F14" s="72"/>
      <c r="G14"/>
      <c r="H14"/>
      <c r="I14"/>
      <c r="J14"/>
      <c r="K14"/>
      <c r="L14"/>
      <c r="O14"/>
      <c r="P14"/>
      <c r="Q14"/>
      <c r="R14"/>
      <c r="S14"/>
    </row>
    <row r="15" spans="1:19" ht="15" x14ac:dyDescent="0.25">
      <c r="A15" s="67" t="s">
        <v>97</v>
      </c>
      <c r="B15" s="72"/>
      <c r="C15" s="72">
        <v>2273</v>
      </c>
      <c r="D15" s="72"/>
      <c r="E15" s="72"/>
      <c r="F15" s="72">
        <v>2273</v>
      </c>
      <c r="G15"/>
      <c r="H15"/>
      <c r="I15"/>
      <c r="J15"/>
      <c r="K15"/>
      <c r="L15"/>
    </row>
    <row r="16" spans="1:19" ht="15" x14ac:dyDescent="0.25">
      <c r="A16" s="67" t="s">
        <v>98</v>
      </c>
      <c r="B16" s="72">
        <v>450</v>
      </c>
      <c r="C16" s="72">
        <v>0</v>
      </c>
      <c r="D16" s="72">
        <v>0</v>
      </c>
      <c r="E16" s="72">
        <v>0</v>
      </c>
      <c r="F16" s="72">
        <v>450</v>
      </c>
      <c r="G16"/>
    </row>
    <row r="17" spans="1:7" ht="15" x14ac:dyDescent="0.25">
      <c r="A17" s="67" t="s">
        <v>99</v>
      </c>
      <c r="B17" s="68">
        <v>-450</v>
      </c>
      <c r="C17" s="68">
        <v>2273</v>
      </c>
      <c r="D17" s="68">
        <v>0</v>
      </c>
      <c r="E17" s="68">
        <v>0</v>
      </c>
      <c r="F17" s="68">
        <v>1823</v>
      </c>
      <c r="G17"/>
    </row>
    <row r="18" spans="1:7" ht="15" x14ac:dyDescent="0.25">
      <c r="A18" s="66" t="s">
        <v>85</v>
      </c>
      <c r="B18" s="72"/>
      <c r="C18" s="72"/>
      <c r="D18" s="72"/>
      <c r="E18" s="72"/>
      <c r="F18" s="72"/>
      <c r="G18"/>
    </row>
    <row r="19" spans="1:7" ht="15" x14ac:dyDescent="0.25">
      <c r="A19" s="67" t="s">
        <v>97</v>
      </c>
      <c r="B19" s="72">
        <v>2963</v>
      </c>
      <c r="C19" s="72">
        <v>5600</v>
      </c>
      <c r="D19" s="72"/>
      <c r="E19" s="72"/>
      <c r="F19" s="72">
        <v>8563</v>
      </c>
      <c r="G19"/>
    </row>
    <row r="20" spans="1:7" ht="15" x14ac:dyDescent="0.25">
      <c r="A20" s="67" t="s">
        <v>98</v>
      </c>
      <c r="B20" s="72">
        <v>1817</v>
      </c>
      <c r="C20" s="72">
        <v>3695.97</v>
      </c>
      <c r="D20" s="72">
        <v>0</v>
      </c>
      <c r="E20" s="72">
        <v>0</v>
      </c>
      <c r="F20" s="72">
        <v>5512.9699999999993</v>
      </c>
      <c r="G20"/>
    </row>
    <row r="21" spans="1:7" ht="15" x14ac:dyDescent="0.25">
      <c r="A21" s="67" t="s">
        <v>99</v>
      </c>
      <c r="B21" s="68">
        <v>1146</v>
      </c>
      <c r="C21" s="68">
        <v>1904.0300000000002</v>
      </c>
      <c r="D21" s="68">
        <v>0</v>
      </c>
      <c r="E21" s="68">
        <v>0</v>
      </c>
      <c r="F21" s="68">
        <v>3050.03</v>
      </c>
      <c r="G21"/>
    </row>
    <row r="22" spans="1:7" ht="15" x14ac:dyDescent="0.25">
      <c r="A22" s="66" t="s">
        <v>13</v>
      </c>
      <c r="B22" s="72"/>
      <c r="C22" s="72"/>
      <c r="D22" s="72"/>
      <c r="E22" s="72"/>
      <c r="F22" s="72"/>
      <c r="G22"/>
    </row>
    <row r="23" spans="1:7" ht="15" x14ac:dyDescent="0.25">
      <c r="A23" s="67" t="s">
        <v>97</v>
      </c>
      <c r="B23" s="72">
        <v>1111</v>
      </c>
      <c r="C23" s="72">
        <v>3900</v>
      </c>
      <c r="D23" s="72"/>
      <c r="E23" s="72"/>
      <c r="F23" s="72">
        <v>5011</v>
      </c>
      <c r="G23"/>
    </row>
    <row r="24" spans="1:7" ht="15" x14ac:dyDescent="0.25">
      <c r="A24" s="67" t="s">
        <v>98</v>
      </c>
      <c r="B24" s="72">
        <v>0</v>
      </c>
      <c r="C24" s="72">
        <v>0</v>
      </c>
      <c r="D24" s="72">
        <v>0</v>
      </c>
      <c r="E24" s="72">
        <v>0</v>
      </c>
      <c r="F24" s="72">
        <v>0</v>
      </c>
      <c r="G24"/>
    </row>
    <row r="25" spans="1:7" ht="15" x14ac:dyDescent="0.25">
      <c r="A25" s="67" t="s">
        <v>99</v>
      </c>
      <c r="B25" s="68">
        <v>1111</v>
      </c>
      <c r="C25" s="68">
        <v>3900</v>
      </c>
      <c r="D25" s="68">
        <v>0</v>
      </c>
      <c r="E25" s="68">
        <v>0</v>
      </c>
      <c r="F25" s="68">
        <v>5011</v>
      </c>
      <c r="G25"/>
    </row>
    <row r="26" spans="1:7" ht="15" x14ac:dyDescent="0.25">
      <c r="A26" s="66" t="s">
        <v>34</v>
      </c>
      <c r="B26" s="72"/>
      <c r="C26" s="72"/>
      <c r="D26" s="72"/>
      <c r="E26" s="72"/>
      <c r="F26" s="72"/>
      <c r="G26"/>
    </row>
    <row r="27" spans="1:7" ht="15" x14ac:dyDescent="0.25">
      <c r="A27" s="67" t="s">
        <v>97</v>
      </c>
      <c r="B27" s="72"/>
      <c r="C27" s="72">
        <v>2407</v>
      </c>
      <c r="D27" s="72"/>
      <c r="E27" s="72"/>
      <c r="F27" s="72">
        <v>2407</v>
      </c>
      <c r="G27"/>
    </row>
    <row r="28" spans="1:7" ht="15" x14ac:dyDescent="0.25">
      <c r="A28" s="67" t="s">
        <v>98</v>
      </c>
      <c r="B28" s="72">
        <v>0</v>
      </c>
      <c r="C28" s="72">
        <v>0</v>
      </c>
      <c r="D28" s="72">
        <v>0</v>
      </c>
      <c r="E28" s="72">
        <v>0</v>
      </c>
      <c r="F28" s="72">
        <v>0</v>
      </c>
      <c r="G28"/>
    </row>
    <row r="29" spans="1:7" ht="15" x14ac:dyDescent="0.25">
      <c r="A29" s="67" t="s">
        <v>99</v>
      </c>
      <c r="B29" s="68">
        <v>0</v>
      </c>
      <c r="C29" s="68">
        <v>2407</v>
      </c>
      <c r="D29" s="68">
        <v>0</v>
      </c>
      <c r="E29" s="68">
        <v>0</v>
      </c>
      <c r="F29" s="68">
        <v>2407</v>
      </c>
      <c r="G29"/>
    </row>
    <row r="30" spans="1:7" ht="15" x14ac:dyDescent="0.25">
      <c r="A30" s="66" t="s">
        <v>101</v>
      </c>
      <c r="B30" s="72">
        <v>4815</v>
      </c>
      <c r="C30" s="72">
        <v>17451</v>
      </c>
      <c r="D30" s="72"/>
      <c r="E30" s="72"/>
      <c r="F30" s="72">
        <v>22266</v>
      </c>
      <c r="G30"/>
    </row>
    <row r="31" spans="1:7" ht="15" x14ac:dyDescent="0.25">
      <c r="A31" s="66" t="s">
        <v>102</v>
      </c>
      <c r="B31" s="72">
        <v>2267</v>
      </c>
      <c r="C31" s="72">
        <v>3695.97</v>
      </c>
      <c r="D31" s="72">
        <v>0</v>
      </c>
      <c r="E31" s="72">
        <v>0</v>
      </c>
      <c r="F31" s="72">
        <v>5962.9699999999993</v>
      </c>
      <c r="G31"/>
    </row>
    <row r="32" spans="1:7" ht="15" x14ac:dyDescent="0.25">
      <c r="A32" s="66" t="s">
        <v>103</v>
      </c>
      <c r="B32" s="68">
        <v>2548</v>
      </c>
      <c r="C32" s="68">
        <v>13755.03</v>
      </c>
      <c r="D32" s="68">
        <v>0</v>
      </c>
      <c r="E32" s="68">
        <v>0</v>
      </c>
      <c r="F32" s="68">
        <v>16303.03</v>
      </c>
      <c r="G32"/>
    </row>
    <row r="33" spans="1:7" ht="15" x14ac:dyDescent="0.25">
      <c r="A33"/>
      <c r="B33"/>
      <c r="C33"/>
      <c r="D33"/>
      <c r="E33"/>
      <c r="F33"/>
      <c r="G33"/>
    </row>
    <row r="34" spans="1:7" ht="15" x14ac:dyDescent="0.25">
      <c r="A34"/>
      <c r="B34"/>
      <c r="C34"/>
      <c r="D34"/>
      <c r="E34"/>
      <c r="F34"/>
      <c r="G34"/>
    </row>
    <row r="35" spans="1:7" ht="15" x14ac:dyDescent="0.25">
      <c r="A35"/>
      <c r="B35"/>
      <c r="C35"/>
      <c r="D35"/>
      <c r="E35"/>
      <c r="F35"/>
      <c r="G35"/>
    </row>
    <row r="36" spans="1:7" ht="15" x14ac:dyDescent="0.25">
      <c r="A36"/>
      <c r="B36"/>
      <c r="C36"/>
      <c r="D36"/>
      <c r="E36"/>
      <c r="F36"/>
      <c r="G36"/>
    </row>
    <row r="37" spans="1:7" x14ac:dyDescent="0.2">
      <c r="A37"/>
      <c r="B37"/>
      <c r="C37"/>
      <c r="D37"/>
      <c r="E37"/>
      <c r="F37"/>
    </row>
    <row r="38" spans="1:7" x14ac:dyDescent="0.2">
      <c r="A38"/>
      <c r="B38"/>
      <c r="C38"/>
      <c r="D38"/>
      <c r="E38"/>
      <c r="F38"/>
    </row>
    <row r="39" spans="1:7" x14ac:dyDescent="0.2">
      <c r="A39"/>
      <c r="B39"/>
      <c r="C39"/>
      <c r="D39"/>
      <c r="E39"/>
      <c r="F39"/>
    </row>
    <row r="40" spans="1:7" x14ac:dyDescent="0.2">
      <c r="A40"/>
      <c r="B40"/>
      <c r="C40"/>
      <c r="D40"/>
      <c r="E40"/>
      <c r="F40"/>
    </row>
    <row r="41" spans="1:7" x14ac:dyDescent="0.2">
      <c r="A41"/>
      <c r="B41"/>
      <c r="C41"/>
      <c r="D41"/>
      <c r="E41"/>
      <c r="F41"/>
    </row>
    <row r="42" spans="1:7" x14ac:dyDescent="0.2">
      <c r="A42"/>
      <c r="B42"/>
      <c r="C42"/>
      <c r="D42"/>
      <c r="E42"/>
      <c r="F42"/>
    </row>
    <row r="43" spans="1:7" x14ac:dyDescent="0.2">
      <c r="A43"/>
      <c r="B43"/>
      <c r="C43"/>
      <c r="D43"/>
      <c r="E43"/>
      <c r="F43"/>
    </row>
    <row r="44" spans="1:7" x14ac:dyDescent="0.2">
      <c r="A44"/>
      <c r="B44"/>
      <c r="C44"/>
      <c r="D44"/>
      <c r="E44"/>
      <c r="F44"/>
    </row>
    <row r="45" spans="1:7" x14ac:dyDescent="0.2">
      <c r="A45"/>
      <c r="B45"/>
      <c r="C45"/>
      <c r="D45"/>
      <c r="E45"/>
      <c r="F45"/>
    </row>
    <row r="46" spans="1:7" x14ac:dyDescent="0.2">
      <c r="A46"/>
      <c r="B46"/>
      <c r="C46"/>
      <c r="D46"/>
      <c r="E46"/>
      <c r="F46"/>
    </row>
    <row r="47" spans="1:7" x14ac:dyDescent="0.2">
      <c r="A47"/>
      <c r="B47"/>
      <c r="C47"/>
      <c r="D47"/>
      <c r="E47"/>
      <c r="F47"/>
    </row>
    <row r="48" spans="1:7" x14ac:dyDescent="0.2">
      <c r="A48"/>
      <c r="B48"/>
      <c r="C48"/>
      <c r="D48"/>
      <c r="E48"/>
      <c r="F48"/>
    </row>
    <row r="49" spans="1:6" x14ac:dyDescent="0.2">
      <c r="A49"/>
      <c r="B49"/>
      <c r="C49"/>
      <c r="D49"/>
      <c r="E49"/>
      <c r="F49"/>
    </row>
    <row r="50" spans="1:6" x14ac:dyDescent="0.2">
      <c r="A50"/>
      <c r="B50"/>
      <c r="C50"/>
      <c r="D50"/>
      <c r="E50"/>
      <c r="F50"/>
    </row>
    <row r="51" spans="1:6" x14ac:dyDescent="0.2">
      <c r="A51"/>
      <c r="B51"/>
      <c r="C51"/>
      <c r="D51"/>
      <c r="E51"/>
      <c r="F51"/>
    </row>
    <row r="52" spans="1:6" x14ac:dyDescent="0.2">
      <c r="A52"/>
      <c r="B52"/>
      <c r="C52"/>
      <c r="D52"/>
      <c r="E52"/>
      <c r="F52"/>
    </row>
    <row r="53" spans="1:6" x14ac:dyDescent="0.2">
      <c r="A53"/>
      <c r="B53"/>
      <c r="C53"/>
      <c r="D53"/>
      <c r="E53"/>
      <c r="F53"/>
    </row>
    <row r="54" spans="1:6" x14ac:dyDescent="0.2">
      <c r="A54"/>
      <c r="B54"/>
      <c r="C54"/>
      <c r="D54"/>
      <c r="E54"/>
      <c r="F54"/>
    </row>
    <row r="55" spans="1:6" x14ac:dyDescent="0.2">
      <c r="A55"/>
      <c r="B55"/>
      <c r="C55"/>
      <c r="D55"/>
      <c r="E55"/>
      <c r="F55"/>
    </row>
    <row r="56" spans="1:6" x14ac:dyDescent="0.2">
      <c r="A56"/>
      <c r="B56"/>
      <c r="C56"/>
      <c r="D56"/>
      <c r="E56"/>
      <c r="F56"/>
    </row>
    <row r="57" spans="1:6" x14ac:dyDescent="0.2">
      <c r="A57"/>
      <c r="B57"/>
      <c r="C57"/>
      <c r="D57"/>
      <c r="E57"/>
      <c r="F57"/>
    </row>
    <row r="58" spans="1:6" x14ac:dyDescent="0.2">
      <c r="A58"/>
      <c r="B58"/>
      <c r="C58"/>
      <c r="D58"/>
      <c r="E58"/>
      <c r="F58"/>
    </row>
    <row r="59" spans="1:6" x14ac:dyDescent="0.2">
      <c r="A59"/>
      <c r="B59"/>
      <c r="C59"/>
      <c r="D59"/>
      <c r="E59"/>
      <c r="F59"/>
    </row>
    <row r="60" spans="1:6" x14ac:dyDescent="0.2">
      <c r="A60"/>
      <c r="B60"/>
      <c r="C60"/>
      <c r="D60"/>
      <c r="E60"/>
      <c r="F6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51"/>
  <sheetViews>
    <sheetView workbookViewId="0">
      <selection activeCell="I41" sqref="I41"/>
    </sheetView>
  </sheetViews>
  <sheetFormatPr baseColWidth="10" defaultRowHeight="15" x14ac:dyDescent="0.25"/>
  <cols>
    <col min="1" max="1" width="21.5703125" bestFit="1" customWidth="1"/>
    <col min="2" max="2" width="17.28515625" bestFit="1" customWidth="1"/>
    <col min="3" max="3" width="22.28515625" bestFit="1" customWidth="1"/>
    <col min="4" max="4" width="15.7109375" customWidth="1"/>
    <col min="8" max="8" width="12.140625" bestFit="1" customWidth="1"/>
    <col min="9" max="9" width="17.7109375" customWidth="1"/>
  </cols>
  <sheetData>
    <row r="1" spans="1:9" x14ac:dyDescent="0.25">
      <c r="A1" s="61" t="s">
        <v>86</v>
      </c>
      <c r="B1" s="61" t="s">
        <v>87</v>
      </c>
      <c r="C1" s="61" t="s">
        <v>92</v>
      </c>
      <c r="D1" s="61" t="s">
        <v>88</v>
      </c>
      <c r="E1" s="61" t="s">
        <v>94</v>
      </c>
      <c r="F1" s="61" t="s">
        <v>95</v>
      </c>
      <c r="H1" t="s">
        <v>100</v>
      </c>
      <c r="I1" s="70">
        <f>MAX(Tableau2[DATE])</f>
        <v>41806</v>
      </c>
    </row>
    <row r="2" spans="1:9" x14ac:dyDescent="0.25">
      <c r="A2" t="s">
        <v>32</v>
      </c>
      <c r="B2" t="s">
        <v>9</v>
      </c>
      <c r="C2" t="s">
        <v>57</v>
      </c>
      <c r="D2" s="71">
        <v>2741</v>
      </c>
      <c r="E2" s="71">
        <f>SUMPRODUCT((Tableau2[DPT]=Tableau1[[#This Row],[DPT]])*(Tableau2[SITE]=Tableau1[[#This Row],[SITE]])*(Tableau2[DEPENSE]=Tableau1[[#This Row],[DEPENSES]])*(Tableau2[MONTANT]))</f>
        <v>629.91</v>
      </c>
      <c r="F2" s="64">
        <f>Tableau1[[#This Row],[MONTANT]]-Tableau1[[#This Row],[DEPENSES2]]</f>
        <v>2111.09</v>
      </c>
    </row>
    <row r="3" spans="1:9" x14ac:dyDescent="0.25">
      <c r="A3" t="s">
        <v>32</v>
      </c>
      <c r="B3" t="s">
        <v>29</v>
      </c>
      <c r="C3" t="s">
        <v>64</v>
      </c>
      <c r="D3" s="71">
        <v>1110</v>
      </c>
      <c r="E3" s="71">
        <f>SUMPRODUCT((Tableau2[DPT]=Tableau1[[#This Row],[DPT]])*(Tableau2[SITE]=Tableau1[[#This Row],[SITE]])*(Tableau2[DEPENSE]=Tableau1[[#This Row],[DEPENSES]])*(Tableau2[MONTANT]))</f>
        <v>20.62</v>
      </c>
      <c r="F3" s="64">
        <f>Tableau1[[#This Row],[MONTANT]]-Tableau1[[#This Row],[DEPENSES2]]</f>
        <v>1089.3800000000001</v>
      </c>
    </row>
    <row r="4" spans="1:9" x14ac:dyDescent="0.25">
      <c r="A4" t="s">
        <v>32</v>
      </c>
      <c r="B4" t="s">
        <v>8</v>
      </c>
      <c r="C4" t="s">
        <v>57</v>
      </c>
      <c r="D4" s="71">
        <v>3142</v>
      </c>
      <c r="E4" s="71">
        <f>SUMPRODUCT((Tableau2[DPT]=Tableau1[[#This Row],[DPT]])*(Tableau2[SITE]=Tableau1[[#This Row],[SITE]])*(Tableau2[DEPENSE]=Tableau1[[#This Row],[DEPENSES]])*(Tableau2[MONTANT]))</f>
        <v>248.3</v>
      </c>
      <c r="F4" s="64">
        <f>Tableau1[[#This Row],[MONTANT]]-Tableau1[[#This Row],[DEPENSES2]]</f>
        <v>2893.7</v>
      </c>
    </row>
    <row r="5" spans="1:9" x14ac:dyDescent="0.25">
      <c r="A5" t="s">
        <v>32</v>
      </c>
      <c r="B5" t="s">
        <v>7</v>
      </c>
      <c r="C5" t="s">
        <v>57</v>
      </c>
      <c r="D5" s="71">
        <v>4145</v>
      </c>
      <c r="E5" s="71">
        <f>SUMPRODUCT((Tableau2[DPT]=Tableau1[[#This Row],[DPT]])*(Tableau2[SITE]=Tableau1[[#This Row],[SITE]])*(Tableau2[DEPENSE]=Tableau1[[#This Row],[DEPENSES]])*(Tableau2[MONTANT]))</f>
        <v>0</v>
      </c>
      <c r="F5" s="64">
        <f>Tableau1[[#This Row],[MONTANT]]-Tableau1[[#This Row],[DEPENSES2]]</f>
        <v>4145</v>
      </c>
    </row>
    <row r="6" spans="1:9" x14ac:dyDescent="0.25">
      <c r="A6" t="s">
        <v>32</v>
      </c>
      <c r="B6" t="s">
        <v>10</v>
      </c>
      <c r="C6" t="s">
        <v>57</v>
      </c>
      <c r="D6" s="71">
        <v>2006</v>
      </c>
      <c r="E6" s="71">
        <f>SUMPRODUCT((Tableau2[DPT]=Tableau1[[#This Row],[DPT]])*(Tableau2[SITE]=Tableau1[[#This Row],[SITE]])*(Tableau2[DEPENSE]=Tableau1[[#This Row],[DEPENSES]])*(Tableau2[MONTANT]))</f>
        <v>0</v>
      </c>
      <c r="F6" s="64">
        <f>Tableau1[[#This Row],[MONTANT]]-Tableau1[[#This Row],[DEPENSES2]]</f>
        <v>2006</v>
      </c>
    </row>
    <row r="7" spans="1:9" x14ac:dyDescent="0.25">
      <c r="A7" t="s">
        <v>32</v>
      </c>
      <c r="B7" t="s">
        <v>30</v>
      </c>
      <c r="C7" t="s">
        <v>57</v>
      </c>
      <c r="D7" s="71">
        <v>1939</v>
      </c>
      <c r="E7" s="71">
        <f>SUMPRODUCT((Tableau2[DPT]=Tableau1[[#This Row],[DPT]])*(Tableau2[SITE]=Tableau1[[#This Row],[SITE]])*(Tableau2[DEPENSE]=Tableau1[[#This Row],[DEPENSES]])*(Tableau2[MONTANT]))</f>
        <v>0</v>
      </c>
      <c r="F7" s="64">
        <f>Tableau1[[#This Row],[MONTANT]]-Tableau1[[#This Row],[DEPENSES2]]</f>
        <v>1939</v>
      </c>
    </row>
    <row r="8" spans="1:9" x14ac:dyDescent="0.25">
      <c r="A8" t="s">
        <v>32</v>
      </c>
      <c r="B8" t="s">
        <v>9</v>
      </c>
      <c r="C8" t="s">
        <v>65</v>
      </c>
      <c r="D8" s="71"/>
      <c r="E8" s="71">
        <f>SUMPRODUCT((Tableau2[DPT]=Tableau1[[#This Row],[DPT]])*(Tableau2[SITE]=Tableau1[[#This Row],[SITE]])*(Tableau2[DEPENSE]=Tableau1[[#This Row],[DEPENSES]])*(Tableau2[MONTANT]))</f>
        <v>0</v>
      </c>
      <c r="F8" s="64">
        <f>Tableau1[[#This Row],[MONTANT]]-Tableau1[[#This Row],[DEPENSES2]]</f>
        <v>0</v>
      </c>
    </row>
    <row r="9" spans="1:9" x14ac:dyDescent="0.25">
      <c r="A9" t="s">
        <v>32</v>
      </c>
      <c r="B9" t="s">
        <v>29</v>
      </c>
      <c r="C9" t="s">
        <v>65</v>
      </c>
      <c r="D9" s="71"/>
      <c r="E9" s="71">
        <f>SUMPRODUCT((Tableau2[DPT]=Tableau1[[#This Row],[DPT]])*(Tableau2[SITE]=Tableau1[[#This Row],[SITE]])*(Tableau2[DEPENSE]=Tableau1[[#This Row],[DEPENSES]])*(Tableau2[MONTANT]))</f>
        <v>650</v>
      </c>
      <c r="F9" s="64">
        <f>Tableau1[[#This Row],[MONTANT]]-Tableau1[[#This Row],[DEPENSES2]]</f>
        <v>-650</v>
      </c>
    </row>
    <row r="10" spans="1:9" x14ac:dyDescent="0.25">
      <c r="A10" t="s">
        <v>32</v>
      </c>
      <c r="B10" t="s">
        <v>8</v>
      </c>
      <c r="C10" t="s">
        <v>65</v>
      </c>
      <c r="D10" s="71"/>
      <c r="E10" s="71">
        <f>SUMPRODUCT((Tableau2[DPT]=Tableau1[[#This Row],[DPT]])*(Tableau2[SITE]=Tableau1[[#This Row],[SITE]])*(Tableau2[DEPENSE]=Tableau1[[#This Row],[DEPENSES]])*(Tableau2[MONTANT]))</f>
        <v>0</v>
      </c>
      <c r="F10" s="64">
        <f>Tableau1[[#This Row],[MONTANT]]-Tableau1[[#This Row],[DEPENSES2]]</f>
        <v>0</v>
      </c>
    </row>
    <row r="11" spans="1:9" x14ac:dyDescent="0.25">
      <c r="A11" t="s">
        <v>32</v>
      </c>
      <c r="B11" t="s">
        <v>7</v>
      </c>
      <c r="C11" t="s">
        <v>65</v>
      </c>
      <c r="D11" s="71"/>
      <c r="E11" s="71">
        <f>SUMPRODUCT((Tableau2[DPT]=Tableau1[[#This Row],[DPT]])*(Tableau2[SITE]=Tableau1[[#This Row],[SITE]])*(Tableau2[DEPENSE]=Tableau1[[#This Row],[DEPENSES]])*(Tableau2[MONTANT]))</f>
        <v>0</v>
      </c>
      <c r="F11" s="64">
        <f>Tableau1[[#This Row],[MONTANT]]-Tableau1[[#This Row],[DEPENSES2]]</f>
        <v>0</v>
      </c>
    </row>
    <row r="12" spans="1:9" x14ac:dyDescent="0.25">
      <c r="A12" t="s">
        <v>32</v>
      </c>
      <c r="B12" t="s">
        <v>10</v>
      </c>
      <c r="C12" t="s">
        <v>65</v>
      </c>
      <c r="D12" s="71"/>
      <c r="E12" s="71">
        <f>SUMPRODUCT((Tableau2[DPT]=Tableau1[[#This Row],[DPT]])*(Tableau2[SITE]=Tableau1[[#This Row],[SITE]])*(Tableau2[DEPENSE]=Tableau1[[#This Row],[DEPENSES]])*(Tableau2[MONTANT]))</f>
        <v>0</v>
      </c>
      <c r="F12" s="64">
        <f>Tableau1[[#This Row],[MONTANT]]-Tableau1[[#This Row],[DEPENSES2]]</f>
        <v>0</v>
      </c>
    </row>
    <row r="13" spans="1:9" x14ac:dyDescent="0.25">
      <c r="A13" t="s">
        <v>32</v>
      </c>
      <c r="B13" t="s">
        <v>30</v>
      </c>
      <c r="C13" t="s">
        <v>65</v>
      </c>
      <c r="D13" s="71"/>
      <c r="E13" s="71">
        <f>SUMPRODUCT((Tableau2[DPT]=Tableau1[[#This Row],[DPT]])*(Tableau2[SITE]=Tableau1[[#This Row],[SITE]])*(Tableau2[DEPENSE]=Tableau1[[#This Row],[DEPENSES]])*(Tableau2[MONTANT]))</f>
        <v>0</v>
      </c>
      <c r="F13" s="64">
        <f>Tableau1[[#This Row],[MONTANT]]-Tableau1[[#This Row],[DEPENSES2]]</f>
        <v>0</v>
      </c>
    </row>
    <row r="14" spans="1:9" x14ac:dyDescent="0.25">
      <c r="A14" t="s">
        <v>32</v>
      </c>
      <c r="B14" t="s">
        <v>9</v>
      </c>
      <c r="C14" t="s">
        <v>64</v>
      </c>
      <c r="D14" s="71"/>
      <c r="E14" s="71">
        <f>SUMPRODUCT((Tableau2[DPT]=Tableau1[[#This Row],[DPT]])*(Tableau2[SITE]=Tableau1[[#This Row],[SITE]])*(Tableau2[DEPENSE]=Tableau1[[#This Row],[DEPENSES]])*(Tableau2[MONTANT]))</f>
        <v>0</v>
      </c>
      <c r="F14" s="64">
        <f>Tableau1[[#This Row],[MONTANT]]-Tableau1[[#This Row],[DEPENSES2]]</f>
        <v>0</v>
      </c>
    </row>
    <row r="15" spans="1:9" x14ac:dyDescent="0.25">
      <c r="A15" t="s">
        <v>32</v>
      </c>
      <c r="B15" t="s">
        <v>8</v>
      </c>
      <c r="C15" t="s">
        <v>64</v>
      </c>
      <c r="D15" s="71"/>
      <c r="E15" s="71">
        <f>SUMPRODUCT((Tableau2[DPT]=Tableau1[[#This Row],[DPT]])*(Tableau2[SITE]=Tableau1[[#This Row],[SITE]])*(Tableau2[DEPENSE]=Tableau1[[#This Row],[DEPENSES]])*(Tableau2[MONTANT]))</f>
        <v>304.25</v>
      </c>
      <c r="F15" s="64">
        <f>Tableau1[[#This Row],[MONTANT]]-Tableau1[[#This Row],[DEPENSES2]]</f>
        <v>-304.25</v>
      </c>
    </row>
    <row r="16" spans="1:9" x14ac:dyDescent="0.25">
      <c r="A16" t="s">
        <v>32</v>
      </c>
      <c r="B16" t="s">
        <v>7</v>
      </c>
      <c r="C16" t="s">
        <v>64</v>
      </c>
      <c r="D16" s="71"/>
      <c r="E16" s="71">
        <f>SUMPRODUCT((Tableau2[DPT]=Tableau1[[#This Row],[DPT]])*(Tableau2[SITE]=Tableau1[[#This Row],[SITE]])*(Tableau2[DEPENSE]=Tableau1[[#This Row],[DEPENSES]])*(Tableau2[MONTANT]))</f>
        <v>0</v>
      </c>
      <c r="F16" s="64">
        <f>Tableau1[[#This Row],[MONTANT]]-Tableau1[[#This Row],[DEPENSES2]]</f>
        <v>0</v>
      </c>
    </row>
    <row r="17" spans="1:6" x14ac:dyDescent="0.25">
      <c r="A17" t="s">
        <v>32</v>
      </c>
      <c r="B17" t="s">
        <v>10</v>
      </c>
      <c r="C17" t="s">
        <v>64</v>
      </c>
      <c r="D17" s="71"/>
      <c r="E17" s="71">
        <f>SUMPRODUCT((Tableau2[DPT]=Tableau1[[#This Row],[DPT]])*(Tableau2[SITE]=Tableau1[[#This Row],[SITE]])*(Tableau2[DEPENSE]=Tableau1[[#This Row],[DEPENSES]])*(Tableau2[MONTANT]))</f>
        <v>0</v>
      </c>
      <c r="F17" s="64">
        <f>Tableau1[[#This Row],[MONTANT]]-Tableau1[[#This Row],[DEPENSES2]]</f>
        <v>0</v>
      </c>
    </row>
    <row r="18" spans="1:6" x14ac:dyDescent="0.25">
      <c r="A18" t="s">
        <v>32</v>
      </c>
      <c r="B18" t="s">
        <v>30</v>
      </c>
      <c r="C18" t="s">
        <v>64</v>
      </c>
      <c r="D18" s="71"/>
      <c r="E18" s="71">
        <f>SUMPRODUCT((Tableau2[DPT]=Tableau1[[#This Row],[DPT]])*(Tableau2[SITE]=Tableau1[[#This Row],[SITE]])*(Tableau2[DEPENSE]=Tableau1[[#This Row],[DEPENSES]])*(Tableau2[MONTANT]))</f>
        <v>0</v>
      </c>
      <c r="F18" s="64">
        <f>Tableau1[[#This Row],[MONTANT]]-Tableau1[[#This Row],[DEPENSES2]]</f>
        <v>0</v>
      </c>
    </row>
    <row r="19" spans="1:6" x14ac:dyDescent="0.25">
      <c r="A19" t="s">
        <v>32</v>
      </c>
      <c r="B19" t="s">
        <v>9</v>
      </c>
      <c r="C19" t="s">
        <v>66</v>
      </c>
      <c r="D19" s="71"/>
      <c r="E19" s="71">
        <f>SUMPRODUCT((Tableau2[DPT]=Tableau1[[#This Row],[DPT]])*(Tableau2[SITE]=Tableau1[[#This Row],[SITE]])*(Tableau2[DEPENSE]=Tableau1[[#This Row],[DEPENSES]])*(Tableau2[MONTANT]))</f>
        <v>0</v>
      </c>
      <c r="F19" s="64">
        <f>Tableau1[[#This Row],[MONTANT]]-Tableau1[[#This Row],[DEPENSES2]]</f>
        <v>0</v>
      </c>
    </row>
    <row r="20" spans="1:6" x14ac:dyDescent="0.25">
      <c r="A20" t="s">
        <v>32</v>
      </c>
      <c r="B20" t="s">
        <v>8</v>
      </c>
      <c r="C20" t="s">
        <v>66</v>
      </c>
      <c r="D20" s="71"/>
      <c r="E20" s="71">
        <f>SUMPRODUCT((Tableau2[DPT]=Tableau1[[#This Row],[DPT]])*(Tableau2[SITE]=Tableau1[[#This Row],[SITE]])*(Tableau2[DEPENSE]=Tableau1[[#This Row],[DEPENSES]])*(Tableau2[MONTANT]))</f>
        <v>0</v>
      </c>
      <c r="F20" s="64">
        <f>Tableau1[[#This Row],[MONTANT]]-Tableau1[[#This Row],[DEPENSES2]]</f>
        <v>0</v>
      </c>
    </row>
    <row r="21" spans="1:6" x14ac:dyDescent="0.25">
      <c r="A21" t="s">
        <v>32</v>
      </c>
      <c r="B21" t="s">
        <v>7</v>
      </c>
      <c r="C21" t="s">
        <v>66</v>
      </c>
      <c r="D21" s="71"/>
      <c r="E21" s="71">
        <f>SUMPRODUCT((Tableau2[DPT]=Tableau1[[#This Row],[DPT]])*(Tableau2[SITE]=Tableau1[[#This Row],[SITE]])*(Tableau2[DEPENSE]=Tableau1[[#This Row],[DEPENSES]])*(Tableau2[MONTANT]))</f>
        <v>0</v>
      </c>
      <c r="F21" s="64">
        <f>Tableau1[[#This Row],[MONTANT]]-Tableau1[[#This Row],[DEPENSES2]]</f>
        <v>0</v>
      </c>
    </row>
    <row r="22" spans="1:6" x14ac:dyDescent="0.25">
      <c r="A22" t="s">
        <v>32</v>
      </c>
      <c r="B22" t="s">
        <v>10</v>
      </c>
      <c r="C22" t="s">
        <v>66</v>
      </c>
      <c r="D22" s="71"/>
      <c r="E22" s="71">
        <f>SUMPRODUCT((Tableau2[DPT]=Tableau1[[#This Row],[DPT]])*(Tableau2[SITE]=Tableau1[[#This Row],[SITE]])*(Tableau2[DEPENSE]=Tableau1[[#This Row],[DEPENSES]])*(Tableau2[MONTANT]))</f>
        <v>0</v>
      </c>
      <c r="F22" s="64">
        <f>Tableau1[[#This Row],[MONTANT]]-Tableau1[[#This Row],[DEPENSES2]]</f>
        <v>0</v>
      </c>
    </row>
    <row r="23" spans="1:6" x14ac:dyDescent="0.25">
      <c r="A23" t="s">
        <v>32</v>
      </c>
      <c r="B23" t="s">
        <v>30</v>
      </c>
      <c r="C23" t="s">
        <v>66</v>
      </c>
      <c r="D23" s="71"/>
      <c r="E23" s="71">
        <f>SUMPRODUCT((Tableau2[DPT]=Tableau1[[#This Row],[DPT]])*(Tableau2[SITE]=Tableau1[[#This Row],[SITE]])*(Tableau2[DEPENSE]=Tableau1[[#This Row],[DEPENSES]])*(Tableau2[MONTANT]))</f>
        <v>0</v>
      </c>
      <c r="F23" s="64">
        <f>Tableau1[[#This Row],[MONTANT]]-Tableau1[[#This Row],[DEPENSES2]]</f>
        <v>0</v>
      </c>
    </row>
    <row r="24" spans="1:6" x14ac:dyDescent="0.25">
      <c r="A24" t="s">
        <v>75</v>
      </c>
      <c r="C24" t="s">
        <v>57</v>
      </c>
      <c r="D24" s="71"/>
      <c r="E24" s="71">
        <f>SUMPRODUCT((Tableau2[DPT]=Tableau1[[#This Row],[DPT]])*(Tableau2[SITE]=Tableau1[[#This Row],[SITE]])*(Tableau2[DEPENSE]=Tableau1[[#This Row],[DEPENSES]])*(Tableau2[MONTANT]))</f>
        <v>128.5</v>
      </c>
      <c r="F24" s="64">
        <f>Tableau1[[#This Row],[MONTANT]]-Tableau1[[#This Row],[DEPENSES2]]</f>
        <v>-128.5</v>
      </c>
    </row>
    <row r="25" spans="1:6" x14ac:dyDescent="0.25">
      <c r="A25" t="s">
        <v>75</v>
      </c>
      <c r="C25" t="s">
        <v>64</v>
      </c>
      <c r="D25" s="71"/>
      <c r="E25" s="71">
        <f>SUMPRODUCT((Tableau2[DPT]=Tableau1[[#This Row],[DPT]])*(Tableau2[SITE]=Tableau1[[#This Row],[SITE]])*(Tableau2[DEPENSE]=Tableau1[[#This Row],[DEPENSES]])*(Tableau2[MONTANT]))</f>
        <v>0</v>
      </c>
      <c r="F25" s="64">
        <f>Tableau1[[#This Row],[MONTANT]]-Tableau1[[#This Row],[DEPENSES2]]</f>
        <v>0</v>
      </c>
    </row>
    <row r="26" spans="1:6" x14ac:dyDescent="0.25">
      <c r="A26" t="s">
        <v>75</v>
      </c>
      <c r="C26" t="s">
        <v>65</v>
      </c>
      <c r="D26" s="71"/>
      <c r="E26" s="71">
        <f>SUMPRODUCT((Tableau2[DPT]=Tableau1[[#This Row],[DPT]])*(Tableau2[SITE]=Tableau1[[#This Row],[SITE]])*(Tableau2[DEPENSE]=Tableau1[[#This Row],[DEPENSES]])*(Tableau2[MONTANT]))</f>
        <v>0</v>
      </c>
      <c r="F26" s="64">
        <f>Tableau1[[#This Row],[MONTANT]]-Tableau1[[#This Row],[DEPENSES2]]</f>
        <v>0</v>
      </c>
    </row>
    <row r="27" spans="1:6" x14ac:dyDescent="0.25">
      <c r="A27" t="s">
        <v>75</v>
      </c>
      <c r="C27" t="s">
        <v>66</v>
      </c>
      <c r="D27" s="71"/>
      <c r="E27" s="71">
        <f>SUMPRODUCT((Tableau2[DPT]=Tableau1[[#This Row],[DPT]])*(Tableau2[SITE]=Tableau1[[#This Row],[SITE]])*(Tableau2[DEPENSE]=Tableau1[[#This Row],[DEPENSES]])*(Tableau2[MONTANT]))</f>
        <v>0</v>
      </c>
      <c r="F27" s="64">
        <f>Tableau1[[#This Row],[MONTANT]]-Tableau1[[#This Row],[DEPENSES2]]</f>
        <v>0</v>
      </c>
    </row>
    <row r="28" spans="1:6" x14ac:dyDescent="0.25">
      <c r="A28" t="s">
        <v>35</v>
      </c>
      <c r="B28" t="s">
        <v>11</v>
      </c>
      <c r="C28" t="s">
        <v>57</v>
      </c>
      <c r="D28" s="71">
        <v>1800</v>
      </c>
      <c r="E28" s="71">
        <f>SUMPRODUCT((Tableau2[DPT]=Tableau1[[#This Row],[DPT]])*(Tableau2[SITE]=Tableau1[[#This Row],[SITE]])*(Tableau2[DEPENSE]=Tableau1[[#This Row],[DEPENSES]])*(Tableau2[MONTANT]))</f>
        <v>0</v>
      </c>
      <c r="F28" s="64">
        <f>Tableau1[[#This Row],[MONTANT]]-Tableau1[[#This Row],[DEPENSES2]]</f>
        <v>1800</v>
      </c>
    </row>
    <row r="29" spans="1:6" x14ac:dyDescent="0.25">
      <c r="A29" t="s">
        <v>35</v>
      </c>
      <c r="B29" t="s">
        <v>31</v>
      </c>
      <c r="C29" t="s">
        <v>57</v>
      </c>
      <c r="D29" s="71">
        <v>1471</v>
      </c>
      <c r="E29" s="71">
        <f>SUMPRODUCT((Tableau2[DPT]=Tableau1[[#This Row],[DPT]])*(Tableau2[SITE]=Tableau1[[#This Row],[SITE]])*(Tableau2[DEPENSE]=Tableau1[[#This Row],[DEPENSES]])*(Tableau2[MONTANT]))</f>
        <v>0</v>
      </c>
      <c r="F29" s="64">
        <f>Tableau1[[#This Row],[MONTANT]]-Tableau1[[#This Row],[DEPENSES2]]</f>
        <v>1471</v>
      </c>
    </row>
    <row r="30" spans="1:6" x14ac:dyDescent="0.25">
      <c r="A30" t="s">
        <v>35</v>
      </c>
      <c r="B30" t="s">
        <v>33</v>
      </c>
      <c r="C30" t="s">
        <v>57</v>
      </c>
      <c r="D30" s="71">
        <v>2273</v>
      </c>
      <c r="E30" s="71">
        <f>SUMPRODUCT((Tableau2[DPT]=Tableau1[[#This Row],[DPT]])*(Tableau2[SITE]=Tableau1[[#This Row],[SITE]])*(Tableau2[DEPENSE]=Tableau1[[#This Row],[DEPENSES]])*(Tableau2[MONTANT]))</f>
        <v>0</v>
      </c>
      <c r="F30" s="64">
        <f>Tableau1[[#This Row],[MONTANT]]-Tableau1[[#This Row],[DEPENSES2]]</f>
        <v>2273</v>
      </c>
    </row>
    <row r="31" spans="1:6" x14ac:dyDescent="0.25">
      <c r="A31" t="s">
        <v>35</v>
      </c>
      <c r="B31" t="s">
        <v>85</v>
      </c>
      <c r="C31" t="s">
        <v>57</v>
      </c>
      <c r="D31" s="71">
        <v>5600</v>
      </c>
      <c r="E31" s="71">
        <f>SUMPRODUCT((Tableau2[DPT]=Tableau1[[#This Row],[DPT]])*(Tableau2[SITE]=Tableau1[[#This Row],[SITE]])*(Tableau2[DEPENSE]=Tableau1[[#This Row],[DEPENSES]])*(Tableau2[MONTANT]))</f>
        <v>3695.97</v>
      </c>
      <c r="F31" s="64">
        <f>Tableau1[[#This Row],[MONTANT]]-Tableau1[[#This Row],[DEPENSES2]]</f>
        <v>1904.0300000000002</v>
      </c>
    </row>
    <row r="32" spans="1:6" x14ac:dyDescent="0.25">
      <c r="A32" t="s">
        <v>35</v>
      </c>
      <c r="B32" t="s">
        <v>13</v>
      </c>
      <c r="C32" t="s">
        <v>57</v>
      </c>
      <c r="D32" s="71">
        <v>3900</v>
      </c>
      <c r="E32" s="71">
        <f>SUMPRODUCT((Tableau2[DPT]=Tableau1[[#This Row],[DPT]])*(Tableau2[SITE]=Tableau1[[#This Row],[SITE]])*(Tableau2[DEPENSE]=Tableau1[[#This Row],[DEPENSES]])*(Tableau2[MONTANT]))</f>
        <v>0</v>
      </c>
      <c r="F32" s="64">
        <f>Tableau1[[#This Row],[MONTANT]]-Tableau1[[#This Row],[DEPENSES2]]</f>
        <v>3900</v>
      </c>
    </row>
    <row r="33" spans="1:6" x14ac:dyDescent="0.25">
      <c r="A33" t="s">
        <v>35</v>
      </c>
      <c r="B33" t="s">
        <v>34</v>
      </c>
      <c r="C33" t="s">
        <v>57</v>
      </c>
      <c r="D33" s="71">
        <v>2407</v>
      </c>
      <c r="E33" s="71">
        <f>SUMPRODUCT((Tableau2[DPT]=Tableau1[[#This Row],[DPT]])*(Tableau2[SITE]=Tableau1[[#This Row],[SITE]])*(Tableau2[DEPENSE]=Tableau1[[#This Row],[DEPENSES]])*(Tableau2[MONTANT]))</f>
        <v>0</v>
      </c>
      <c r="F33" s="64">
        <f>Tableau1[[#This Row],[MONTANT]]-Tableau1[[#This Row],[DEPENSES2]]</f>
        <v>2407</v>
      </c>
    </row>
    <row r="34" spans="1:6" x14ac:dyDescent="0.25">
      <c r="A34" t="s">
        <v>35</v>
      </c>
      <c r="B34" t="s">
        <v>11</v>
      </c>
      <c r="C34" t="s">
        <v>64</v>
      </c>
      <c r="D34" s="71">
        <v>741</v>
      </c>
      <c r="E34" s="71">
        <f>SUMPRODUCT((Tableau2[DPT]=Tableau1[[#This Row],[DPT]])*(Tableau2[SITE]=Tableau1[[#This Row],[SITE]])*(Tableau2[DEPENSE]=Tableau1[[#This Row],[DEPENSES]])*(Tableau2[MONTANT]))</f>
        <v>0</v>
      </c>
      <c r="F34" s="64">
        <f>Tableau1[[#This Row],[MONTANT]]-Tableau1[[#This Row],[DEPENSES2]]</f>
        <v>741</v>
      </c>
    </row>
    <row r="35" spans="1:6" x14ac:dyDescent="0.25">
      <c r="A35" t="s">
        <v>35</v>
      </c>
      <c r="B35" t="s">
        <v>31</v>
      </c>
      <c r="C35" t="s">
        <v>64</v>
      </c>
      <c r="D35" s="71"/>
      <c r="E35" s="71">
        <f>SUMPRODUCT((Tableau2[DPT]=Tableau1[[#This Row],[DPT]])*(Tableau2[SITE]=Tableau1[[#This Row],[SITE]])*(Tableau2[DEPENSE]=Tableau1[[#This Row],[DEPENSES]])*(Tableau2[MONTANT]))</f>
        <v>0</v>
      </c>
      <c r="F35" s="64">
        <f>Tableau1[[#This Row],[MONTANT]]-Tableau1[[#This Row],[DEPENSES2]]</f>
        <v>0</v>
      </c>
    </row>
    <row r="36" spans="1:6" x14ac:dyDescent="0.25">
      <c r="A36" t="s">
        <v>35</v>
      </c>
      <c r="B36" t="s">
        <v>33</v>
      </c>
      <c r="C36" t="s">
        <v>64</v>
      </c>
      <c r="D36" s="71"/>
      <c r="E36" s="71">
        <f>SUMPRODUCT((Tableau2[DPT]=Tableau1[[#This Row],[DPT]])*(Tableau2[SITE]=Tableau1[[#This Row],[SITE]])*(Tableau2[DEPENSE]=Tableau1[[#This Row],[DEPENSES]])*(Tableau2[MONTANT]))</f>
        <v>450</v>
      </c>
      <c r="F36" s="64">
        <f>Tableau1[[#This Row],[MONTANT]]-Tableau1[[#This Row],[DEPENSES2]]</f>
        <v>-450</v>
      </c>
    </row>
    <row r="37" spans="1:6" x14ac:dyDescent="0.25">
      <c r="A37" t="s">
        <v>35</v>
      </c>
      <c r="B37" t="s">
        <v>85</v>
      </c>
      <c r="C37" t="s">
        <v>64</v>
      </c>
      <c r="D37" s="71">
        <v>2963</v>
      </c>
      <c r="E37" s="71">
        <f>SUMPRODUCT((Tableau2[DPT]=Tableau1[[#This Row],[DPT]])*(Tableau2[SITE]=Tableau1[[#This Row],[SITE]])*(Tableau2[DEPENSE]=Tableau1[[#This Row],[DEPENSES]])*(Tableau2[MONTANT]))</f>
        <v>1817</v>
      </c>
      <c r="F37" s="64">
        <f>Tableau1[[#This Row],[MONTANT]]-Tableau1[[#This Row],[DEPENSES2]]</f>
        <v>1146</v>
      </c>
    </row>
    <row r="38" spans="1:6" x14ac:dyDescent="0.25">
      <c r="A38" t="s">
        <v>35</v>
      </c>
      <c r="B38" t="s">
        <v>13</v>
      </c>
      <c r="C38" t="s">
        <v>64</v>
      </c>
      <c r="D38" s="71">
        <v>1111</v>
      </c>
      <c r="E38" s="71">
        <f>SUMPRODUCT((Tableau2[DPT]=Tableau1[[#This Row],[DPT]])*(Tableau2[SITE]=Tableau1[[#This Row],[SITE]])*(Tableau2[DEPENSE]=Tableau1[[#This Row],[DEPENSES]])*(Tableau2[MONTANT]))</f>
        <v>0</v>
      </c>
      <c r="F38" s="64">
        <f>Tableau1[[#This Row],[MONTANT]]-Tableau1[[#This Row],[DEPENSES2]]</f>
        <v>1111</v>
      </c>
    </row>
    <row r="39" spans="1:6" x14ac:dyDescent="0.25">
      <c r="A39" t="s">
        <v>35</v>
      </c>
      <c r="B39" t="s">
        <v>34</v>
      </c>
      <c r="C39" t="s">
        <v>64</v>
      </c>
      <c r="D39" s="71"/>
      <c r="E39" s="71">
        <f>SUMPRODUCT((Tableau2[DPT]=Tableau1[[#This Row],[DPT]])*(Tableau2[SITE]=Tableau1[[#This Row],[SITE]])*(Tableau2[DEPENSE]=Tableau1[[#This Row],[DEPENSES]])*(Tableau2[MONTANT]))</f>
        <v>0</v>
      </c>
      <c r="F39" s="64">
        <f>Tableau1[[#This Row],[MONTANT]]-Tableau1[[#This Row],[DEPENSES2]]</f>
        <v>0</v>
      </c>
    </row>
    <row r="40" spans="1:6" x14ac:dyDescent="0.25">
      <c r="A40" t="s">
        <v>35</v>
      </c>
      <c r="B40" t="s">
        <v>11</v>
      </c>
      <c r="C40" t="s">
        <v>65</v>
      </c>
      <c r="D40" s="71"/>
      <c r="E40" s="71">
        <f>SUMPRODUCT((Tableau2[DPT]=Tableau1[[#This Row],[DPT]])*(Tableau2[SITE]=Tableau1[[#This Row],[SITE]])*(Tableau2[DEPENSE]=Tableau1[[#This Row],[DEPENSES]])*(Tableau2[MONTANT]))</f>
        <v>0</v>
      </c>
      <c r="F40" s="64">
        <f>Tableau1[[#This Row],[MONTANT]]-Tableau1[[#This Row],[DEPENSES2]]</f>
        <v>0</v>
      </c>
    </row>
    <row r="41" spans="1:6" x14ac:dyDescent="0.25">
      <c r="A41" t="s">
        <v>35</v>
      </c>
      <c r="B41" t="s">
        <v>31</v>
      </c>
      <c r="C41" t="s">
        <v>65</v>
      </c>
      <c r="D41" s="71"/>
      <c r="E41" s="71">
        <f>SUMPRODUCT((Tableau2[DPT]=Tableau1[[#This Row],[DPT]])*(Tableau2[SITE]=Tableau1[[#This Row],[SITE]])*(Tableau2[DEPENSE]=Tableau1[[#This Row],[DEPENSES]])*(Tableau2[MONTANT]))</f>
        <v>0</v>
      </c>
      <c r="F41" s="64">
        <f>Tableau1[[#This Row],[MONTANT]]-Tableau1[[#This Row],[DEPENSES2]]</f>
        <v>0</v>
      </c>
    </row>
    <row r="42" spans="1:6" x14ac:dyDescent="0.25">
      <c r="A42" t="s">
        <v>35</v>
      </c>
      <c r="B42" t="s">
        <v>33</v>
      </c>
      <c r="C42" t="s">
        <v>65</v>
      </c>
      <c r="D42" s="71"/>
      <c r="E42" s="71">
        <f>SUMPRODUCT((Tableau2[DPT]=Tableau1[[#This Row],[DPT]])*(Tableau2[SITE]=Tableau1[[#This Row],[SITE]])*(Tableau2[DEPENSE]=Tableau1[[#This Row],[DEPENSES]])*(Tableau2[MONTANT]))</f>
        <v>0</v>
      </c>
      <c r="F42" s="64">
        <f>Tableau1[[#This Row],[MONTANT]]-Tableau1[[#This Row],[DEPENSES2]]</f>
        <v>0</v>
      </c>
    </row>
    <row r="43" spans="1:6" x14ac:dyDescent="0.25">
      <c r="A43" t="s">
        <v>35</v>
      </c>
      <c r="B43" t="s">
        <v>85</v>
      </c>
      <c r="C43" t="s">
        <v>65</v>
      </c>
      <c r="D43" s="71"/>
      <c r="E43" s="71">
        <f>SUMPRODUCT((Tableau2[DPT]=Tableau1[[#This Row],[DPT]])*(Tableau2[SITE]=Tableau1[[#This Row],[SITE]])*(Tableau2[DEPENSE]=Tableau1[[#This Row],[DEPENSES]])*(Tableau2[MONTANT]))</f>
        <v>0</v>
      </c>
      <c r="F43" s="64">
        <f>Tableau1[[#This Row],[MONTANT]]-Tableau1[[#This Row],[DEPENSES2]]</f>
        <v>0</v>
      </c>
    </row>
    <row r="44" spans="1:6" x14ac:dyDescent="0.25">
      <c r="A44" t="s">
        <v>35</v>
      </c>
      <c r="B44" t="s">
        <v>13</v>
      </c>
      <c r="C44" t="s">
        <v>65</v>
      </c>
      <c r="D44" s="71"/>
      <c r="E44" s="71">
        <f>SUMPRODUCT((Tableau2[DPT]=Tableau1[[#This Row],[DPT]])*(Tableau2[SITE]=Tableau1[[#This Row],[SITE]])*(Tableau2[DEPENSE]=Tableau1[[#This Row],[DEPENSES]])*(Tableau2[MONTANT]))</f>
        <v>0</v>
      </c>
      <c r="F44" s="64">
        <f>Tableau1[[#This Row],[MONTANT]]-Tableau1[[#This Row],[DEPENSES2]]</f>
        <v>0</v>
      </c>
    </row>
    <row r="45" spans="1:6" x14ac:dyDescent="0.25">
      <c r="A45" t="s">
        <v>35</v>
      </c>
      <c r="B45" t="s">
        <v>34</v>
      </c>
      <c r="C45" t="s">
        <v>65</v>
      </c>
      <c r="D45" s="71"/>
      <c r="E45" s="71">
        <f>SUMPRODUCT((Tableau2[DPT]=Tableau1[[#This Row],[DPT]])*(Tableau2[SITE]=Tableau1[[#This Row],[SITE]])*(Tableau2[DEPENSE]=Tableau1[[#This Row],[DEPENSES]])*(Tableau2[MONTANT]))</f>
        <v>0</v>
      </c>
      <c r="F45" s="64">
        <f>Tableau1[[#This Row],[MONTANT]]-Tableau1[[#This Row],[DEPENSES2]]</f>
        <v>0</v>
      </c>
    </row>
    <row r="46" spans="1:6" x14ac:dyDescent="0.25">
      <c r="A46" t="s">
        <v>35</v>
      </c>
      <c r="B46" t="s">
        <v>11</v>
      </c>
      <c r="C46" t="s">
        <v>66</v>
      </c>
      <c r="D46" s="71"/>
      <c r="E46" s="71">
        <f>SUMPRODUCT((Tableau2[DPT]=Tableau1[[#This Row],[DPT]])*(Tableau2[SITE]=Tableau1[[#This Row],[SITE]])*(Tableau2[DEPENSE]=Tableau1[[#This Row],[DEPENSES]])*(Tableau2[MONTANT]))</f>
        <v>0</v>
      </c>
      <c r="F46" s="64">
        <f>Tableau1[[#This Row],[MONTANT]]-Tableau1[[#This Row],[DEPENSES2]]</f>
        <v>0</v>
      </c>
    </row>
    <row r="47" spans="1:6" x14ac:dyDescent="0.25">
      <c r="A47" t="s">
        <v>35</v>
      </c>
      <c r="B47" t="s">
        <v>31</v>
      </c>
      <c r="C47" t="s">
        <v>66</v>
      </c>
      <c r="D47" s="71"/>
      <c r="E47" s="71">
        <f>SUMPRODUCT((Tableau2[DPT]=Tableau1[[#This Row],[DPT]])*(Tableau2[SITE]=Tableau1[[#This Row],[SITE]])*(Tableau2[DEPENSE]=Tableau1[[#This Row],[DEPENSES]])*(Tableau2[MONTANT]))</f>
        <v>0</v>
      </c>
      <c r="F47" s="64">
        <f>Tableau1[[#This Row],[MONTANT]]-Tableau1[[#This Row],[DEPENSES2]]</f>
        <v>0</v>
      </c>
    </row>
    <row r="48" spans="1:6" x14ac:dyDescent="0.25">
      <c r="A48" t="s">
        <v>35</v>
      </c>
      <c r="B48" t="s">
        <v>33</v>
      </c>
      <c r="C48" t="s">
        <v>66</v>
      </c>
      <c r="D48" s="71"/>
      <c r="E48" s="71">
        <f>SUMPRODUCT((Tableau2[DPT]=Tableau1[[#This Row],[DPT]])*(Tableau2[SITE]=Tableau1[[#This Row],[SITE]])*(Tableau2[DEPENSE]=Tableau1[[#This Row],[DEPENSES]])*(Tableau2[MONTANT]))</f>
        <v>0</v>
      </c>
      <c r="F48" s="64">
        <f>Tableau1[[#This Row],[MONTANT]]-Tableau1[[#This Row],[DEPENSES2]]</f>
        <v>0</v>
      </c>
    </row>
    <row r="49" spans="1:6" x14ac:dyDescent="0.25">
      <c r="A49" t="s">
        <v>35</v>
      </c>
      <c r="B49" t="s">
        <v>85</v>
      </c>
      <c r="C49" t="s">
        <v>66</v>
      </c>
      <c r="D49" s="71"/>
      <c r="E49" s="71">
        <f>SUMPRODUCT((Tableau2[DPT]=Tableau1[[#This Row],[DPT]])*(Tableau2[SITE]=Tableau1[[#This Row],[SITE]])*(Tableau2[DEPENSE]=Tableau1[[#This Row],[DEPENSES]])*(Tableau2[MONTANT]))</f>
        <v>0</v>
      </c>
      <c r="F49" s="64">
        <f>Tableau1[[#This Row],[MONTANT]]-Tableau1[[#This Row],[DEPENSES2]]</f>
        <v>0</v>
      </c>
    </row>
    <row r="50" spans="1:6" x14ac:dyDescent="0.25">
      <c r="A50" t="s">
        <v>35</v>
      </c>
      <c r="B50" t="s">
        <v>13</v>
      </c>
      <c r="C50" t="s">
        <v>66</v>
      </c>
      <c r="D50" s="71"/>
      <c r="E50" s="71">
        <f>SUMPRODUCT((Tableau2[DPT]=Tableau1[[#This Row],[DPT]])*(Tableau2[SITE]=Tableau1[[#This Row],[SITE]])*(Tableau2[DEPENSE]=Tableau1[[#This Row],[DEPENSES]])*(Tableau2[MONTANT]))</f>
        <v>0</v>
      </c>
      <c r="F50" s="64">
        <f>Tableau1[[#This Row],[MONTANT]]-Tableau1[[#This Row],[DEPENSES2]]</f>
        <v>0</v>
      </c>
    </row>
    <row r="51" spans="1:6" x14ac:dyDescent="0.25">
      <c r="A51" t="s">
        <v>35</v>
      </c>
      <c r="B51" t="s">
        <v>34</v>
      </c>
      <c r="C51" t="s">
        <v>66</v>
      </c>
      <c r="D51" s="71"/>
      <c r="E51" s="71">
        <f>SUMPRODUCT((Tableau2[DPT]=Tableau1[[#This Row],[DPT]])*(Tableau2[SITE]=Tableau1[[#This Row],[SITE]])*(Tableau2[DEPENSE]=Tableau1[[#This Row],[DEPENSES]])*(Tableau2[MONTANT]))</f>
        <v>0</v>
      </c>
      <c r="F51" s="64">
        <f>Tableau1[[#This Row],[MONTANT]]-Tableau1[[#This Row],[DEPENSES2]]</f>
        <v>0</v>
      </c>
    </row>
  </sheetData>
  <dataValidations count="1">
    <dataValidation type="list" allowBlank="1" showInputMessage="1" showErrorMessage="1" sqref="C2:C51">
      <formula1>d.dépenses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2"/>
  <sheetViews>
    <sheetView workbookViewId="0">
      <selection activeCell="F13" sqref="F13"/>
    </sheetView>
  </sheetViews>
  <sheetFormatPr baseColWidth="10" defaultRowHeight="15" x14ac:dyDescent="0.25"/>
  <cols>
    <col min="1" max="1" width="21.5703125" bestFit="1" customWidth="1"/>
    <col min="2" max="2" width="14.28515625" bestFit="1" customWidth="1"/>
    <col min="4" max="4" width="15.7109375" customWidth="1"/>
    <col min="5" max="5" width="19.7109375" bestFit="1" customWidth="1"/>
    <col min="6" max="6" width="12.5703125" customWidth="1"/>
  </cols>
  <sheetData>
    <row r="1" spans="1:6" x14ac:dyDescent="0.25">
      <c r="A1" t="s">
        <v>86</v>
      </c>
      <c r="B1" t="s">
        <v>87</v>
      </c>
      <c r="C1" t="s">
        <v>89</v>
      </c>
      <c r="D1" t="s">
        <v>63</v>
      </c>
      <c r="E1" t="s">
        <v>90</v>
      </c>
      <c r="F1" t="s">
        <v>88</v>
      </c>
    </row>
    <row r="2" spans="1:6" x14ac:dyDescent="0.25">
      <c r="A2" t="s">
        <v>32</v>
      </c>
      <c r="B2" t="s">
        <v>9</v>
      </c>
      <c r="C2" s="63">
        <v>41806</v>
      </c>
      <c r="D2" t="s">
        <v>72</v>
      </c>
      <c r="E2" t="s">
        <v>57</v>
      </c>
      <c r="F2" s="62">
        <v>23</v>
      </c>
    </row>
    <row r="3" spans="1:6" x14ac:dyDescent="0.25">
      <c r="A3" t="s">
        <v>32</v>
      </c>
      <c r="B3" t="s">
        <v>9</v>
      </c>
      <c r="C3" s="63">
        <v>41803</v>
      </c>
      <c r="D3" t="s">
        <v>74</v>
      </c>
      <c r="E3" t="s">
        <v>57</v>
      </c>
      <c r="F3" s="62">
        <v>468.78</v>
      </c>
    </row>
    <row r="4" spans="1:6" x14ac:dyDescent="0.25">
      <c r="A4" t="s">
        <v>32</v>
      </c>
      <c r="B4" t="s">
        <v>8</v>
      </c>
      <c r="C4" s="63">
        <v>41757</v>
      </c>
      <c r="D4" t="s">
        <v>77</v>
      </c>
      <c r="E4" t="s">
        <v>57</v>
      </c>
      <c r="F4" s="62">
        <v>248.3</v>
      </c>
    </row>
    <row r="5" spans="1:6" x14ac:dyDescent="0.25">
      <c r="A5" t="s">
        <v>32</v>
      </c>
      <c r="B5" t="s">
        <v>29</v>
      </c>
      <c r="C5" s="63">
        <v>41754</v>
      </c>
      <c r="D5" t="s">
        <v>78</v>
      </c>
      <c r="E5" t="s">
        <v>65</v>
      </c>
      <c r="F5" s="62">
        <v>650</v>
      </c>
    </row>
    <row r="6" spans="1:6" x14ac:dyDescent="0.25">
      <c r="A6" t="s">
        <v>32</v>
      </c>
      <c r="B6" t="s">
        <v>9</v>
      </c>
      <c r="C6" s="63">
        <v>41746</v>
      </c>
      <c r="D6" t="s">
        <v>77</v>
      </c>
      <c r="E6" t="s">
        <v>57</v>
      </c>
      <c r="F6" s="62">
        <v>138.13</v>
      </c>
    </row>
    <row r="7" spans="1:6" x14ac:dyDescent="0.25">
      <c r="A7" t="s">
        <v>32</v>
      </c>
      <c r="B7" t="s">
        <v>8</v>
      </c>
      <c r="C7" s="63">
        <v>41739</v>
      </c>
      <c r="D7" t="s">
        <v>73</v>
      </c>
      <c r="E7" t="s">
        <v>64</v>
      </c>
      <c r="F7" s="62">
        <v>304.25</v>
      </c>
    </row>
    <row r="8" spans="1:6" x14ac:dyDescent="0.25">
      <c r="A8" t="s">
        <v>32</v>
      </c>
      <c r="B8" t="s">
        <v>29</v>
      </c>
      <c r="C8" s="63">
        <v>41738</v>
      </c>
      <c r="D8" t="s">
        <v>73</v>
      </c>
      <c r="E8" t="s">
        <v>64</v>
      </c>
      <c r="F8" s="62">
        <v>20.62</v>
      </c>
    </row>
    <row r="9" spans="1:6" x14ac:dyDescent="0.25">
      <c r="A9" t="s">
        <v>75</v>
      </c>
      <c r="C9" s="63">
        <v>41806</v>
      </c>
      <c r="D9" t="s">
        <v>74</v>
      </c>
      <c r="E9" t="s">
        <v>57</v>
      </c>
      <c r="F9" s="62">
        <v>128.5</v>
      </c>
    </row>
    <row r="10" spans="1:6" x14ac:dyDescent="0.25">
      <c r="A10" t="s">
        <v>35</v>
      </c>
      <c r="B10" t="s">
        <v>33</v>
      </c>
      <c r="C10" s="63">
        <v>41801</v>
      </c>
      <c r="D10" t="s">
        <v>60</v>
      </c>
      <c r="E10" t="s">
        <v>64</v>
      </c>
      <c r="F10" s="62">
        <v>450</v>
      </c>
    </row>
    <row r="11" spans="1:6" x14ac:dyDescent="0.25">
      <c r="A11" t="s">
        <v>35</v>
      </c>
      <c r="B11" t="s">
        <v>85</v>
      </c>
      <c r="C11" s="63">
        <v>41806</v>
      </c>
      <c r="D11" t="s">
        <v>74</v>
      </c>
      <c r="E11" t="s">
        <v>57</v>
      </c>
      <c r="F11" s="62">
        <v>3695.97</v>
      </c>
    </row>
    <row r="12" spans="1:6" x14ac:dyDescent="0.25">
      <c r="A12" t="s">
        <v>35</v>
      </c>
      <c r="B12" t="s">
        <v>85</v>
      </c>
      <c r="C12" s="63">
        <v>41806</v>
      </c>
      <c r="D12" t="s">
        <v>77</v>
      </c>
      <c r="E12" t="s">
        <v>64</v>
      </c>
      <c r="F12" s="62">
        <v>1817</v>
      </c>
    </row>
  </sheetData>
  <dataValidations count="1">
    <dataValidation type="list" allowBlank="1" showInputMessage="1" showErrorMessage="1" sqref="E2:E8">
      <formula1>d.dépenses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Feuil1</vt:lpstr>
      <vt:lpstr>LISTES</vt:lpstr>
      <vt:lpstr>TCDS</vt:lpstr>
      <vt:lpstr>DONNEES 2014</vt:lpstr>
      <vt:lpstr>DEPENSES 2014</vt:lpstr>
      <vt:lpstr>d.dépenses</vt:lpstr>
      <vt:lpstr>d.fournisseurs</vt:lpstr>
      <vt:lpstr>FOURNISSEUR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A. FUCHS</dc:creator>
  <cp:lastModifiedBy>Jean-Eric</cp:lastModifiedBy>
  <dcterms:created xsi:type="dcterms:W3CDTF">2014-06-12T10:06:59Z</dcterms:created>
  <dcterms:modified xsi:type="dcterms:W3CDTF">2014-07-07T10:08:28Z</dcterms:modified>
</cp:coreProperties>
</file>