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2"/>
  </bookViews>
  <sheets>
    <sheet name="Jours fériés" sheetId="2" r:id="rId1"/>
    <sheet name="Feuil1" sheetId="1" r:id="rId2"/>
    <sheet name="Feuil1 (2)" sheetId="3" r:id="rId3"/>
  </sheets>
  <definedNames>
    <definedName name="jourf">OFFSET('Jours fériés'!$B$5,,,COUNT('Jours fériés'!$B$5:$B$21))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3" l="1"/>
  <c r="B14" i="3"/>
  <c r="B13" i="3"/>
  <c r="B8" i="3"/>
  <c r="B7" i="3"/>
  <c r="B6" i="3"/>
  <c r="B5" i="3"/>
  <c r="E5" i="3" l="1"/>
  <c r="B9" i="3" s="1"/>
  <c r="B10" i="3" s="1"/>
  <c r="B17" i="2"/>
  <c r="B16" i="2"/>
  <c r="B15" i="2"/>
  <c r="B14" i="2"/>
  <c r="B13" i="2"/>
  <c r="B9" i="2"/>
  <c r="B8" i="2"/>
  <c r="B6" i="2"/>
  <c r="B11" i="2" s="1"/>
  <c r="B12" i="2" s="1"/>
  <c r="B5" i="2"/>
  <c r="B5" i="1"/>
  <c r="E5" i="1" s="1"/>
  <c r="B9" i="1" s="1"/>
  <c r="B7" i="1"/>
  <c r="B6" i="1"/>
  <c r="B10" i="2" l="1"/>
  <c r="B7" i="2"/>
  <c r="B8" i="1" s="1"/>
  <c r="B10" i="1" s="1"/>
</calcChain>
</file>

<file path=xl/sharedStrings.xml><?xml version="1.0" encoding="utf-8"?>
<sst xmlns="http://schemas.openxmlformats.org/spreadsheetml/2006/main" count="48" uniqueCount="39">
  <si>
    <t>Calcul Forfait Jours</t>
  </si>
  <si>
    <t>Embauche</t>
  </si>
  <si>
    <t>Année</t>
  </si>
  <si>
    <t>Année de référence</t>
  </si>
  <si>
    <t>Nbrs samedis</t>
  </si>
  <si>
    <t>Nbrs dimanche</t>
  </si>
  <si>
    <t>Année en cours</t>
  </si>
  <si>
    <t>Nbrs jours fériés</t>
  </si>
  <si>
    <t>Jours ouvrés</t>
  </si>
  <si>
    <t>Calcul RTT</t>
  </si>
  <si>
    <t>jour férié</t>
  </si>
  <si>
    <t>Jour de l'an</t>
  </si>
  <si>
    <t>Pâques</t>
  </si>
  <si>
    <t>Lundi de paques</t>
  </si>
  <si>
    <t>Fête du travail</t>
  </si>
  <si>
    <t>Victoire 39/45</t>
  </si>
  <si>
    <t>Ascension</t>
  </si>
  <si>
    <t>Pentecôte</t>
  </si>
  <si>
    <t>Fête nationale</t>
  </si>
  <si>
    <t>Assomption</t>
  </si>
  <si>
    <t>Toussaint</t>
  </si>
  <si>
    <t>Armistice 14/18</t>
  </si>
  <si>
    <t>Noël</t>
  </si>
  <si>
    <t>Lundi de Pentecôte</t>
  </si>
  <si>
    <t>RTT</t>
  </si>
  <si>
    <t xml:space="preserve">la plage en jaune a été nommée "jourf"  de plus elle est rendue </t>
  </si>
  <si>
    <t xml:space="preserve">elastique avec la formule que tu verras dans </t>
  </si>
  <si>
    <t>Gestionnaire de nom ou les touches Ctrl et F3</t>
  </si>
  <si>
    <t>explication dans feuille jours fériés</t>
  </si>
  <si>
    <t>Nbrs samedis dimanches</t>
  </si>
  <si>
    <t>=NB.JOURS.OUVRES.INTL($B$4;$C$4;"1111101")</t>
  </si>
  <si>
    <t>=NB.JOURS.OUVRES.INTL($B$4;$C$4;"1111110")</t>
  </si>
  <si>
    <t>=NB.JOURS.OUVRES.INTL($B$4;C4;"0000011")-NB.JOURS.OUVRES.INTL($B$4;C4;"0000011";jourf)</t>
  </si>
  <si>
    <t>=NB.JOURS.OUVRES.INTL($B$4;$C$4;"1111100")</t>
  </si>
  <si>
    <t>Nbrs jours ouvrés (sans fériés)</t>
  </si>
  <si>
    <t>Nbrs jours fériés (hors samedis dimanches)</t>
  </si>
  <si>
    <t>=C4-B4+1</t>
  </si>
  <si>
    <t>=NB.JOURS.OUVRES.INTL($B$4;$C$4;1)</t>
  </si>
  <si>
    <t>=NB.JOURS.OUVRES.INTL($B$4;$C$4;"0000011")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</si>
</sst>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6" formatCode="ddd\ dd/mm/yyyy"/>
  </numFmts>
  <fonts count="7" x14ac:knownFonts="1">
    <font>
      <sz val="11"/>
      <color theme="1"/>
      <name val="Calibri"/>
      <family val="2"/>
      <scheme val="minor"/>
    </font>
    <font>
      <i/>
      <sz val="9"/>
      <color rgb="FF141414"/>
      <name val="Verdana"/>
      <family val="2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0" borderId="0" xfId="0" applyFont="1"/>
    <xf numFmtId="0" fontId="4" fillId="0" borderId="0" xfId="0" applyFont="1"/>
    <xf numFmtId="0" fontId="2" fillId="0" borderId="1" xfId="0" applyFont="1" applyBorder="1"/>
    <xf numFmtId="0" fontId="0" fillId="0" borderId="0" xfId="0" applyNumberFormat="1"/>
    <xf numFmtId="1" fontId="0" fillId="0" borderId="0" xfId="0" applyNumberFormat="1"/>
    <xf numFmtId="0" fontId="0" fillId="2" borderId="0" xfId="0" applyFill="1"/>
    <xf numFmtId="164" fontId="0" fillId="2" borderId="1" xfId="0" applyNumberFormat="1" applyFill="1" applyBorder="1"/>
    <xf numFmtId="0" fontId="3" fillId="0" borderId="1" xfId="0" applyFont="1" applyBorder="1" applyAlignment="1">
      <alignment horizontal="center" vertical="center"/>
    </xf>
    <xf numFmtId="0" fontId="0" fillId="0" borderId="0" xfId="0" applyFill="1"/>
    <xf numFmtId="166" fontId="5" fillId="0" borderId="0" xfId="0" applyNumberFormat="1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workbookViewId="0">
      <selection activeCell="E17" sqref="E17"/>
    </sheetView>
  </sheetViews>
  <sheetFormatPr baseColWidth="10" defaultRowHeight="15" x14ac:dyDescent="0.25"/>
  <cols>
    <col min="1" max="1" width="22.140625" customWidth="1"/>
    <col min="2" max="2" width="26.5703125" bestFit="1" customWidth="1"/>
  </cols>
  <sheetData>
    <row r="2" spans="1:10" ht="15.75" x14ac:dyDescent="0.25">
      <c r="A2" s="3" t="s">
        <v>6</v>
      </c>
      <c r="B2">
        <v>2018</v>
      </c>
      <c r="J2">
        <v>2018</v>
      </c>
    </row>
    <row r="3" spans="1:10" x14ac:dyDescent="0.25">
      <c r="J3">
        <v>2019</v>
      </c>
    </row>
    <row r="4" spans="1:10" ht="18.75" x14ac:dyDescent="0.25">
      <c r="A4" s="9" t="s">
        <v>10</v>
      </c>
      <c r="B4" s="9"/>
      <c r="J4">
        <v>2020</v>
      </c>
    </row>
    <row r="5" spans="1:10" ht="15.75" x14ac:dyDescent="0.25">
      <c r="A5" s="4" t="s">
        <v>11</v>
      </c>
      <c r="B5" s="8">
        <f>DATE(B2,1,1)</f>
        <v>43101</v>
      </c>
      <c r="J5">
        <v>2021</v>
      </c>
    </row>
    <row r="6" spans="1:10" ht="15.75" x14ac:dyDescent="0.25">
      <c r="A6" s="4" t="s">
        <v>12</v>
      </c>
      <c r="B6" s="8">
        <f>FLOOR(DAY(MINUTE($B$2/38)/2+56)&amp;"/5/"&amp;$B$2,7)-34</f>
        <v>43191</v>
      </c>
      <c r="J6">
        <v>2022</v>
      </c>
    </row>
    <row r="7" spans="1:10" ht="15.75" x14ac:dyDescent="0.25">
      <c r="A7" s="4" t="s">
        <v>13</v>
      </c>
      <c r="B7" s="8">
        <f>B6+1</f>
        <v>43192</v>
      </c>
      <c r="J7">
        <v>2023</v>
      </c>
    </row>
    <row r="8" spans="1:10" ht="15.75" x14ac:dyDescent="0.25">
      <c r="A8" s="4" t="s">
        <v>14</v>
      </c>
      <c r="B8" s="8">
        <f>DATE(B2,5,1)</f>
        <v>43221</v>
      </c>
      <c r="D8" t="s">
        <v>25</v>
      </c>
      <c r="J8">
        <v>2024</v>
      </c>
    </row>
    <row r="9" spans="1:10" ht="15.75" x14ac:dyDescent="0.25">
      <c r="A9" s="4" t="s">
        <v>15</v>
      </c>
      <c r="B9" s="8">
        <f>DATE(B2,5,8)</f>
        <v>43228</v>
      </c>
      <c r="D9" t="s">
        <v>26</v>
      </c>
    </row>
    <row r="10" spans="1:10" ht="15.75" x14ac:dyDescent="0.25">
      <c r="A10" s="4" t="s">
        <v>16</v>
      </c>
      <c r="B10" s="8">
        <f>B6+39</f>
        <v>43230</v>
      </c>
      <c r="D10" t="s">
        <v>27</v>
      </c>
    </row>
    <row r="11" spans="1:10" ht="15.75" x14ac:dyDescent="0.25">
      <c r="A11" s="4" t="s">
        <v>17</v>
      </c>
      <c r="B11" s="8">
        <f>B6+49</f>
        <v>43240</v>
      </c>
    </row>
    <row r="12" spans="1:10" ht="15.75" x14ac:dyDescent="0.25">
      <c r="A12" s="4" t="s">
        <v>23</v>
      </c>
      <c r="B12" s="8">
        <f>B11+1</f>
        <v>43241</v>
      </c>
    </row>
    <row r="13" spans="1:10" ht="15.75" x14ac:dyDescent="0.25">
      <c r="A13" s="4" t="s">
        <v>18</v>
      </c>
      <c r="B13" s="8">
        <f>DATE(B2,7,14)</f>
        <v>43295</v>
      </c>
    </row>
    <row r="14" spans="1:10" ht="15.75" x14ac:dyDescent="0.25">
      <c r="A14" s="4" t="s">
        <v>19</v>
      </c>
      <c r="B14" s="8">
        <f>DATE(B2,8,15)</f>
        <v>43327</v>
      </c>
    </row>
    <row r="15" spans="1:10" ht="15.75" x14ac:dyDescent="0.25">
      <c r="A15" s="4" t="s">
        <v>20</v>
      </c>
      <c r="B15" s="8">
        <f>DATE(B2,11,1)</f>
        <v>43405</v>
      </c>
    </row>
    <row r="16" spans="1:10" ht="15.75" x14ac:dyDescent="0.25">
      <c r="A16" s="4" t="s">
        <v>21</v>
      </c>
      <c r="B16" s="8">
        <f>DATE(B2,11,11)</f>
        <v>43415</v>
      </c>
    </row>
    <row r="17" spans="1:2" ht="15.75" x14ac:dyDescent="0.25">
      <c r="A17" s="4" t="s">
        <v>22</v>
      </c>
      <c r="B17" s="8">
        <f>DATE(B2,12,25)</f>
        <v>43459</v>
      </c>
    </row>
    <row r="18" spans="1:2" x14ac:dyDescent="0.25">
      <c r="B18" s="5"/>
    </row>
  </sheetData>
  <mergeCells count="1">
    <mergeCell ref="A4:B4"/>
  </mergeCells>
  <dataValidations count="1">
    <dataValidation type="list" allowBlank="1" showInputMessage="1" showErrorMessage="1" sqref="B2">
      <formula1>$J$2:$J$8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6" sqref="B6"/>
    </sheetView>
  </sheetViews>
  <sheetFormatPr baseColWidth="10" defaultRowHeight="15" x14ac:dyDescent="0.25"/>
  <cols>
    <col min="1" max="1" width="18.85546875" bestFit="1" customWidth="1"/>
  </cols>
  <sheetData>
    <row r="1" spans="1:5" x14ac:dyDescent="0.25">
      <c r="A1" t="s">
        <v>0</v>
      </c>
    </row>
    <row r="3" spans="1:5" x14ac:dyDescent="0.25">
      <c r="A3" t="s">
        <v>1</v>
      </c>
      <c r="B3" s="1">
        <v>43262</v>
      </c>
    </row>
    <row r="4" spans="1:5" x14ac:dyDescent="0.25">
      <c r="A4" t="s">
        <v>3</v>
      </c>
      <c r="B4" s="1">
        <v>43262</v>
      </c>
      <c r="C4" s="1">
        <v>43466</v>
      </c>
    </row>
    <row r="5" spans="1:5" x14ac:dyDescent="0.25">
      <c r="A5" t="s">
        <v>2</v>
      </c>
      <c r="B5">
        <f>C4-B4</f>
        <v>204</v>
      </c>
      <c r="D5" t="s">
        <v>9</v>
      </c>
      <c r="E5" s="6">
        <f>10*(B5/365)</f>
        <v>5.5890410958904111</v>
      </c>
    </row>
    <row r="6" spans="1:5" x14ac:dyDescent="0.25">
      <c r="A6" t="s">
        <v>4</v>
      </c>
      <c r="B6" s="2">
        <f ca="1">SUMPRODUCT(N(WEEKDAY(ROW(INDIRECT(B4&amp;":"&amp;C4)),2)=6))</f>
        <v>29</v>
      </c>
    </row>
    <row r="7" spans="1:5" x14ac:dyDescent="0.25">
      <c r="A7" t="s">
        <v>5</v>
      </c>
      <c r="B7" s="2">
        <f ca="1">SUMPRODUCT(N(WEEKDAY(ROW(INDIRECT(B4&amp;":"&amp;C4)),2)=7))</f>
        <v>29</v>
      </c>
    </row>
    <row r="8" spans="1:5" x14ac:dyDescent="0.25">
      <c r="A8" t="s">
        <v>7</v>
      </c>
      <c r="B8" s="7">
        <f ca="1">SUMPRODUCT(--(jourf&gt;=B4))</f>
        <v>5</v>
      </c>
    </row>
    <row r="9" spans="1:5" x14ac:dyDescent="0.25">
      <c r="A9" t="s">
        <v>24</v>
      </c>
      <c r="B9" s="6">
        <f>E5</f>
        <v>5.5890410958904111</v>
      </c>
      <c r="E9" t="s">
        <v>28</v>
      </c>
    </row>
    <row r="10" spans="1:5" x14ac:dyDescent="0.25">
      <c r="A10" t="s">
        <v>8</v>
      </c>
      <c r="B10" s="6">
        <f ca="1">B5-B6-B7-B9-B8</f>
        <v>135.41095890410958</v>
      </c>
    </row>
  </sheetData>
  <pageMargins left="0.7" right="0.7" top="0.75" bottom="0.75" header="0.3" footer="0.3"/>
  <pageSetup paperSize="284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4" sqref="B4"/>
    </sheetView>
  </sheetViews>
  <sheetFormatPr baseColWidth="10" defaultRowHeight="15" x14ac:dyDescent="0.25"/>
  <cols>
    <col min="1" max="1" width="39.7109375" bestFit="1" customWidth="1"/>
    <col min="7" max="7" width="14.7109375" bestFit="1" customWidth="1"/>
  </cols>
  <sheetData>
    <row r="1" spans="1:7" ht="18.75" x14ac:dyDescent="0.3">
      <c r="A1" s="13" t="s">
        <v>0</v>
      </c>
    </row>
    <row r="3" spans="1:7" x14ac:dyDescent="0.25">
      <c r="A3" t="s">
        <v>1</v>
      </c>
      <c r="B3" s="1">
        <v>43262</v>
      </c>
    </row>
    <row r="4" spans="1:7" x14ac:dyDescent="0.25">
      <c r="A4" t="s">
        <v>3</v>
      </c>
      <c r="B4" s="1">
        <v>43262</v>
      </c>
      <c r="C4" s="1">
        <v>43465</v>
      </c>
    </row>
    <row r="5" spans="1:7" x14ac:dyDescent="0.25">
      <c r="A5" t="s">
        <v>2</v>
      </c>
      <c r="B5">
        <f>C4-B4+1</f>
        <v>204</v>
      </c>
      <c r="D5" t="s">
        <v>9</v>
      </c>
      <c r="E5" s="6">
        <f>10*(B5/365)</f>
        <v>5.5890410958904111</v>
      </c>
      <c r="G5" s="11" t="s">
        <v>36</v>
      </c>
    </row>
    <row r="6" spans="1:7" x14ac:dyDescent="0.25">
      <c r="A6" t="s">
        <v>4</v>
      </c>
      <c r="B6" s="2">
        <f>NETWORKDAYS.INTL($B$4,$C$4,"1111101")</f>
        <v>29</v>
      </c>
      <c r="G6" s="11" t="s">
        <v>30</v>
      </c>
    </row>
    <row r="7" spans="1:7" x14ac:dyDescent="0.25">
      <c r="A7" t="s">
        <v>5</v>
      </c>
      <c r="B7" s="2">
        <f>NETWORKDAYS.INTL($B$4,$C$4,"1111110")</f>
        <v>29</v>
      </c>
      <c r="G7" s="11" t="s">
        <v>31</v>
      </c>
    </row>
    <row r="8" spans="1:7" x14ac:dyDescent="0.25">
      <c r="A8" t="s">
        <v>35</v>
      </c>
      <c r="B8" s="10">
        <f ca="1">NETWORKDAYS.INTL($B$4,C4,"0000011")-NETWORKDAYS.INTL($B$4,C4,"0000011",jourf)</f>
        <v>3</v>
      </c>
      <c r="G8" s="11" t="s">
        <v>32</v>
      </c>
    </row>
    <row r="9" spans="1:7" x14ac:dyDescent="0.25">
      <c r="A9" t="s">
        <v>24</v>
      </c>
      <c r="B9" s="6">
        <f>E5</f>
        <v>5.5890410958904111</v>
      </c>
    </row>
    <row r="10" spans="1:7" x14ac:dyDescent="0.25">
      <c r="A10" t="s">
        <v>8</v>
      </c>
      <c r="B10" s="6">
        <f ca="1">B5-B6-B7-B9-B8</f>
        <v>137.41095890410958</v>
      </c>
    </row>
    <row r="13" spans="1:7" x14ac:dyDescent="0.25">
      <c r="A13" t="s">
        <v>29</v>
      </c>
      <c r="B13" s="6">
        <f>NETWORKDAYS.INTL($B$4,$C$4,"1111100")</f>
        <v>58</v>
      </c>
      <c r="G13" s="11" t="s">
        <v>33</v>
      </c>
    </row>
    <row r="14" spans="1:7" x14ac:dyDescent="0.25">
      <c r="A14" t="s">
        <v>34</v>
      </c>
      <c r="B14">
        <f>NETWORKDAYS.INTL($B$4,$C$4,1)</f>
        <v>146</v>
      </c>
      <c r="G14" s="12" t="s">
        <v>37</v>
      </c>
    </row>
    <row r="15" spans="1:7" x14ac:dyDescent="0.25">
      <c r="B15">
        <f>NETWORKDAYS.INTL($B$4,$C$4,"0000011")</f>
        <v>146</v>
      </c>
      <c r="G15" s="12" t="s">
        <v>38</v>
      </c>
    </row>
  </sheetData>
  <pageMargins left="0.7" right="0.7" top="0.75" bottom="0.75" header="0.3" footer="0.3"/>
  <pageSetup paperSize="2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Jours fériés</vt:lpstr>
      <vt:lpstr>Feuil1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</dc:creator>
  <cp:lastModifiedBy>Jean-Eric</cp:lastModifiedBy>
  <cp:lastPrinted>2018-08-07T14:31:02Z</cp:lastPrinted>
  <dcterms:created xsi:type="dcterms:W3CDTF">2018-08-07T09:45:22Z</dcterms:created>
  <dcterms:modified xsi:type="dcterms:W3CDTF">2018-08-07T23:18:48Z</dcterms:modified>
</cp:coreProperties>
</file>