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2"/>
  </bookViews>
  <sheets>
    <sheet name="Données" sheetId="1" r:id="rId1"/>
    <sheet name="Calculs" sheetId="2" r:id="rId2"/>
    <sheet name="Synthèse générale" sheetId="3" r:id="rId3"/>
    <sheet name="Synthèse commerciaux" sheetId="5" r:id="rId4"/>
  </sheets>
  <calcPr calcId="152511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5" l="1"/>
  <c r="A6" i="5"/>
  <c r="A7" i="5"/>
  <c r="A4" i="5"/>
  <c r="B4" i="3" a="1"/>
  <c r="B4" i="3" s="1"/>
  <c r="D4" i="3" a="1"/>
  <c r="D4" i="3" s="1"/>
  <c r="I4" i="3" s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" i="1"/>
  <c r="D4" i="5"/>
  <c r="B4" i="5"/>
  <c r="D7" i="5"/>
  <c r="B7" i="5"/>
  <c r="D6" i="5"/>
  <c r="B6" i="5"/>
  <c r="D5" i="5"/>
  <c r="B5" i="5"/>
  <c r="C4" i="3" l="1"/>
  <c r="H4" i="3" s="1"/>
  <c r="B8" i="5"/>
  <c r="D8" i="5"/>
  <c r="C4" i="5"/>
  <c r="C5" i="5"/>
  <c r="C6" i="5"/>
  <c r="C7" i="5"/>
  <c r="G4" i="3"/>
  <c r="B15" i="3"/>
  <c r="G15" i="3" s="1"/>
  <c r="B7" i="3"/>
  <c r="G7" i="3" s="1"/>
  <c r="B14" i="3"/>
  <c r="G14" i="3" s="1"/>
  <c r="B10" i="3"/>
  <c r="G10" i="3" s="1"/>
  <c r="B6" i="3"/>
  <c r="G6" i="3" s="1"/>
  <c r="B13" i="3"/>
  <c r="G13" i="3" s="1"/>
  <c r="B9" i="3"/>
  <c r="G9" i="3" s="1"/>
  <c r="B5" i="3"/>
  <c r="G5" i="3" s="1"/>
  <c r="B11" i="3"/>
  <c r="G11" i="3" s="1"/>
  <c r="B16" i="3"/>
  <c r="B12" i="3"/>
  <c r="G12" i="3" s="1"/>
  <c r="B8" i="3"/>
  <c r="G8" i="3" s="1"/>
  <c r="D7" i="3"/>
  <c r="I7" i="3" s="1"/>
  <c r="D10" i="3"/>
  <c r="I10" i="3" s="1"/>
  <c r="D13" i="3"/>
  <c r="I13" i="3" s="1"/>
  <c r="D9" i="3"/>
  <c r="I9" i="3" s="1"/>
  <c r="D5" i="3"/>
  <c r="I5" i="3" s="1"/>
  <c r="D15" i="3"/>
  <c r="I15" i="3" s="1"/>
  <c r="D11" i="3"/>
  <c r="I11" i="3" s="1"/>
  <c r="D14" i="3"/>
  <c r="I14" i="3" s="1"/>
  <c r="D6" i="3"/>
  <c r="I6" i="3" s="1"/>
  <c r="D16" i="3"/>
  <c r="D12" i="3"/>
  <c r="I12" i="3" s="1"/>
  <c r="D8" i="3"/>
  <c r="I8" i="3" s="1"/>
  <c r="C8" i="5" l="1"/>
  <c r="C8" i="3"/>
  <c r="H8" i="3" s="1"/>
  <c r="C5" i="3"/>
  <c r="H5" i="3" s="1"/>
  <c r="C10" i="3"/>
  <c r="H10" i="3" s="1"/>
  <c r="C12" i="3"/>
  <c r="H12" i="3" s="1"/>
  <c r="C9" i="3"/>
  <c r="H9" i="3" s="1"/>
  <c r="C16" i="3"/>
  <c r="C13" i="3"/>
  <c r="H13" i="3" s="1"/>
  <c r="C7" i="3"/>
  <c r="H7" i="3" s="1"/>
  <c r="C14" i="3"/>
  <c r="H14" i="3" s="1"/>
  <c r="C11" i="3"/>
  <c r="H11" i="3" s="1"/>
  <c r="C6" i="3"/>
  <c r="H6" i="3" s="1"/>
  <c r="C15" i="3"/>
  <c r="H15" i="3" s="1"/>
</calcChain>
</file>

<file path=xl/sharedStrings.xml><?xml version="1.0" encoding="utf-8"?>
<sst xmlns="http://schemas.openxmlformats.org/spreadsheetml/2006/main" count="511" uniqueCount="281">
  <si>
    <t>N° de Commande</t>
  </si>
  <si>
    <t>Date de Commande</t>
  </si>
  <si>
    <t>Commercial</t>
  </si>
  <si>
    <t>Nbre de colis</t>
  </si>
  <si>
    <t>Client</t>
  </si>
  <si>
    <t>3 609</t>
  </si>
  <si>
    <t>Centrale</t>
  </si>
  <si>
    <t>LECASUD</t>
  </si>
  <si>
    <t>3 610</t>
  </si>
  <si>
    <t>CARREFOUR ST SEVER</t>
  </si>
  <si>
    <t>3 611</t>
  </si>
  <si>
    <t>SOCAMIL</t>
  </si>
  <si>
    <t>3 612</t>
  </si>
  <si>
    <t>CARREFOUR MONTSOULT</t>
  </si>
  <si>
    <t>3 613</t>
  </si>
  <si>
    <t>CARREFOUR ALLONNES</t>
  </si>
  <si>
    <t>3 614</t>
  </si>
  <si>
    <t>Daniel KARSZTUN</t>
  </si>
  <si>
    <t>CARREFOUR CONTACT RIEUX MINERVOIS</t>
  </si>
  <si>
    <t>3 615</t>
  </si>
  <si>
    <t>Jean-Marie TEISSEIRE</t>
  </si>
  <si>
    <t xml:space="preserve">INTERMARCHE MAUGUIO  </t>
  </si>
  <si>
    <t>3 616</t>
  </si>
  <si>
    <t xml:space="preserve">INTERMARCHE MEZE  </t>
  </si>
  <si>
    <t>3 617</t>
  </si>
  <si>
    <t>SUPER U LIMOUX</t>
  </si>
  <si>
    <t>3 622</t>
  </si>
  <si>
    <t xml:space="preserve">SUPER U LE VIGAN </t>
  </si>
  <si>
    <t>3 624</t>
  </si>
  <si>
    <t>SUPER U GANGES</t>
  </si>
  <si>
    <t>3 631</t>
  </si>
  <si>
    <t>INTERMARCHE NARBONNE</t>
  </si>
  <si>
    <t>3 632</t>
  </si>
  <si>
    <t>SUPER U THEZAN LES BEZIERS</t>
  </si>
  <si>
    <t>3 633</t>
  </si>
  <si>
    <t>INTERMARCHE MAGALAS</t>
  </si>
  <si>
    <t>3 648</t>
  </si>
  <si>
    <t>SUPER U TREBES</t>
  </si>
  <si>
    <t>3 650</t>
  </si>
  <si>
    <t xml:space="preserve">INTERMARCHE GRUISSAN </t>
  </si>
  <si>
    <t>3 677</t>
  </si>
  <si>
    <t xml:space="preserve">HYPER U ALES </t>
  </si>
  <si>
    <t>3 685</t>
  </si>
  <si>
    <t>SUPER U  LODEVE</t>
  </si>
  <si>
    <t>3 694</t>
  </si>
  <si>
    <t xml:space="preserve">SUPER U LA NOUVELLE </t>
  </si>
  <si>
    <t>3 695</t>
  </si>
  <si>
    <t xml:space="preserve">SOCAMIL </t>
  </si>
  <si>
    <t>3 699</t>
  </si>
  <si>
    <t>3 700</t>
  </si>
  <si>
    <t>Cédric MIRAVET</t>
  </si>
  <si>
    <t>INTERMARCHE MONTREAL</t>
  </si>
  <si>
    <t>3 704</t>
  </si>
  <si>
    <t>INTERMARCHE CAZERES</t>
  </si>
  <si>
    <t>3 705</t>
  </si>
  <si>
    <t>3 706</t>
  </si>
  <si>
    <t>3 707</t>
  </si>
  <si>
    <t>3 708</t>
  </si>
  <si>
    <t xml:space="preserve">INTERMARCHE ALZONNE </t>
  </si>
  <si>
    <t>3 711</t>
  </si>
  <si>
    <t>SUPERMACHE CASINO OLONZAC</t>
  </si>
  <si>
    <t>3 712</t>
  </si>
  <si>
    <t xml:space="preserve">CASINO EUROCENTRE </t>
  </si>
  <si>
    <t>3 713</t>
  </si>
  <si>
    <t xml:space="preserve">CARREFOUR NARBONNE </t>
  </si>
  <si>
    <t>3 714</t>
  </si>
  <si>
    <t xml:space="preserve">AUCHAN PERPIGNAN </t>
  </si>
  <si>
    <t>3 718</t>
  </si>
  <si>
    <t>INTERMARCHE THUIR</t>
  </si>
  <si>
    <t>3 719</t>
  </si>
  <si>
    <t xml:space="preserve">CARREFOUR CONTACT RIEUX </t>
  </si>
  <si>
    <t>3 720</t>
  </si>
  <si>
    <t>CASINO EUROCENTRE</t>
  </si>
  <si>
    <t>3 721</t>
  </si>
  <si>
    <t>MONOPRIX CARCASSONNE</t>
  </si>
  <si>
    <t>3 722</t>
  </si>
  <si>
    <t>INTERMARCHE REALMONT</t>
  </si>
  <si>
    <t>3 723</t>
  </si>
  <si>
    <t>INTERMARCHE FRONTON</t>
  </si>
  <si>
    <t>3 725</t>
  </si>
  <si>
    <t>PEZENAS CARREFOUR MARKET</t>
  </si>
  <si>
    <t>3 726</t>
  </si>
  <si>
    <t>SUPER U FLOURENS</t>
  </si>
  <si>
    <t>3 727</t>
  </si>
  <si>
    <t>INTERMARCHE SIGEAN</t>
  </si>
  <si>
    <t>3 728</t>
  </si>
  <si>
    <t>INTERMARCHE CASTELNAUDARY</t>
  </si>
  <si>
    <t>3 729</t>
  </si>
  <si>
    <t>AUCHAN TOULOUSE</t>
  </si>
  <si>
    <t>3 730</t>
  </si>
  <si>
    <t>3 732</t>
  </si>
  <si>
    <t>3 733</t>
  </si>
  <si>
    <t>CARREFOUR SALON DE PROVENCE</t>
  </si>
  <si>
    <t>3 734</t>
  </si>
  <si>
    <t xml:space="preserve">INTERMARCHE CARCASSONNE </t>
  </si>
  <si>
    <t>3 735</t>
  </si>
  <si>
    <t>CARCASSONNE PONT ROUGE</t>
  </si>
  <si>
    <t>3 736</t>
  </si>
  <si>
    <t>CARREFOUR MARKET BRAM</t>
  </si>
  <si>
    <t>3 738</t>
  </si>
  <si>
    <t>U EXPRESS PERPIGNAN (M.AGASSE)</t>
  </si>
  <si>
    <t>3 739</t>
  </si>
  <si>
    <t>LECLERC CARCASSONNE</t>
  </si>
  <si>
    <t>3 740</t>
  </si>
  <si>
    <t xml:space="preserve">INTERMARCHE  TARASCON SUR ARIEGE </t>
  </si>
  <si>
    <t>3 741</t>
  </si>
  <si>
    <t>SUPER U LAVELANET</t>
  </si>
  <si>
    <t>3 742</t>
  </si>
  <si>
    <t>3 743</t>
  </si>
  <si>
    <t xml:space="preserve">INTERMARCHE REVEL </t>
  </si>
  <si>
    <t>3 744</t>
  </si>
  <si>
    <t>AUCHAN SETE</t>
  </si>
  <si>
    <t>3 745</t>
  </si>
  <si>
    <t>SOCAMIL STEF SURGELE EURO CENTRE</t>
  </si>
  <si>
    <t>3 747</t>
  </si>
  <si>
    <t>INTERMARCHE SALLES D'AUDE</t>
  </si>
  <si>
    <t>3 748</t>
  </si>
  <si>
    <t>PROMOCASH CARCASSONNE</t>
  </si>
  <si>
    <t>3 751</t>
  </si>
  <si>
    <t>INTERMARCHE LA REDORTE</t>
  </si>
  <si>
    <t>3 752</t>
  </si>
  <si>
    <t>INTERMARCHE TREBES</t>
  </si>
  <si>
    <t>3 753</t>
  </si>
  <si>
    <t>Coralie DENJEAN</t>
  </si>
  <si>
    <t xml:space="preserve">INTERMARCHE CUGNAUX  </t>
  </si>
  <si>
    <t>3 754</t>
  </si>
  <si>
    <t xml:space="preserve">INTERMARCHE MURET NORD </t>
  </si>
  <si>
    <t>3 755</t>
  </si>
  <si>
    <t>HYPER U CLERMONT L'HERAULT</t>
  </si>
  <si>
    <t>3 757</t>
  </si>
  <si>
    <t>3 758</t>
  </si>
  <si>
    <t>3 760</t>
  </si>
  <si>
    <t>INTERMARCHE SAINT ANDRE</t>
  </si>
  <si>
    <t>3 761</t>
  </si>
  <si>
    <t>3 762</t>
  </si>
  <si>
    <t>INTERMARCHE POLLESTRES</t>
  </si>
  <si>
    <t>3 763</t>
  </si>
  <si>
    <t>3 764</t>
  </si>
  <si>
    <t>3 765</t>
  </si>
  <si>
    <t>SUPER U SU MARGUERITTES</t>
  </si>
  <si>
    <t>3 766</t>
  </si>
  <si>
    <t>SUPER U GRENADE SUR GARONNE</t>
  </si>
  <si>
    <t>3 767</t>
  </si>
  <si>
    <t>INTERMARCHE PINSAGUEL</t>
  </si>
  <si>
    <t>3 768</t>
  </si>
  <si>
    <t>3 770</t>
  </si>
  <si>
    <t>3 771</t>
  </si>
  <si>
    <t xml:space="preserve">SUPER U LAVAUR </t>
  </si>
  <si>
    <t>3 772</t>
  </si>
  <si>
    <t>3 775</t>
  </si>
  <si>
    <t>INTERMARCHE ST SULPICE SUR LEZE</t>
  </si>
  <si>
    <t>3 776</t>
  </si>
  <si>
    <t>3 777</t>
  </si>
  <si>
    <t xml:space="preserve">SUPER U PRADES  </t>
  </si>
  <si>
    <t>3 778</t>
  </si>
  <si>
    <t>INTERMARCHE MONTESCOT</t>
  </si>
  <si>
    <t>3 779</t>
  </si>
  <si>
    <t>INTERMARCHE LEZIGNAN</t>
  </si>
  <si>
    <t>3 781</t>
  </si>
  <si>
    <t>3 783</t>
  </si>
  <si>
    <t xml:space="preserve">CARREFOUR CARCASSONNE </t>
  </si>
  <si>
    <t>3 784</t>
  </si>
  <si>
    <t>SUPER U LEGUEVIN</t>
  </si>
  <si>
    <t>3 785</t>
  </si>
  <si>
    <t>3 788</t>
  </si>
  <si>
    <t>SUPER U LA NOUVELLE</t>
  </si>
  <si>
    <t>3 789</t>
  </si>
  <si>
    <t>CARREFOUR NARBONNE</t>
  </si>
  <si>
    <t>3 790</t>
  </si>
  <si>
    <t>3 791</t>
  </si>
  <si>
    <t>SUPER U BRUGUIERES SAS FRAMADIS</t>
  </si>
  <si>
    <t>3 792</t>
  </si>
  <si>
    <t>S.A.S LAVIRA INTERMARCHE RABASTENS</t>
  </si>
  <si>
    <t>3 793</t>
  </si>
  <si>
    <t xml:space="preserve">INTERMARCHE LE SEQUESTRE </t>
  </si>
  <si>
    <t>3 796</t>
  </si>
  <si>
    <t>UTILE SARL SODDIG</t>
  </si>
  <si>
    <t>3 797</t>
  </si>
  <si>
    <t>INTERMARCHE HYPER FOIX SAS GILVER</t>
  </si>
  <si>
    <t>3 802</t>
  </si>
  <si>
    <t xml:space="preserve">INTERMARCHE THUIR INTERMARCHE </t>
  </si>
  <si>
    <t>Total général</t>
  </si>
  <si>
    <t>Nbre commandes</t>
  </si>
  <si>
    <t>Somme de colis</t>
  </si>
  <si>
    <t>janv</t>
  </si>
  <si>
    <t>févr</t>
  </si>
  <si>
    <t>mars</t>
  </si>
  <si>
    <t>3 620</t>
  </si>
  <si>
    <t>CARREFOUR SALON</t>
  </si>
  <si>
    <t>3 623</t>
  </si>
  <si>
    <t xml:space="preserve">CASINO </t>
  </si>
  <si>
    <t>3 625</t>
  </si>
  <si>
    <t xml:space="preserve">  SUPER U LEGUEVIN </t>
  </si>
  <si>
    <t>3 626</t>
  </si>
  <si>
    <t>3 627</t>
  </si>
  <si>
    <t>SUPER U BRUGUIERES</t>
  </si>
  <si>
    <t>3 628</t>
  </si>
  <si>
    <t>INTERMARCHE ILLE/TET</t>
  </si>
  <si>
    <t>3 629</t>
  </si>
  <si>
    <t>INTERMARCHE RABASTENS</t>
  </si>
  <si>
    <t>3 634</t>
  </si>
  <si>
    <t>3 635</t>
  </si>
  <si>
    <t>3 636</t>
  </si>
  <si>
    <t>3 637</t>
  </si>
  <si>
    <t xml:space="preserve"> INTERMARCHE CANOHES</t>
  </si>
  <si>
    <t>3 641</t>
  </si>
  <si>
    <t>3 643</t>
  </si>
  <si>
    <t>3 644</t>
  </si>
  <si>
    <t>3 645</t>
  </si>
  <si>
    <t>3 646</t>
  </si>
  <si>
    <t>3 647</t>
  </si>
  <si>
    <t>3 649</t>
  </si>
  <si>
    <t>3 651</t>
  </si>
  <si>
    <t>SUPER U VILLEFRANCHE DE LAURAGAIS</t>
  </si>
  <si>
    <t>3 652</t>
  </si>
  <si>
    <t>3 653</t>
  </si>
  <si>
    <t xml:space="preserve">PROMOCASH CARCASSONNE  </t>
  </si>
  <si>
    <t>3 654</t>
  </si>
  <si>
    <t>3 655</t>
  </si>
  <si>
    <t>SUPER U  LA NOUVELLE</t>
  </si>
  <si>
    <t>3 657</t>
  </si>
  <si>
    <t>CARREFOUR CARCASSONNE PONT ROUGE</t>
  </si>
  <si>
    <t>3 658</t>
  </si>
  <si>
    <t>3 659</t>
  </si>
  <si>
    <t>3 660</t>
  </si>
  <si>
    <t>INTERMARCHE GARIDECH</t>
  </si>
  <si>
    <t>3 661</t>
  </si>
  <si>
    <t xml:space="preserve">INTERMARCHE HYPER FOIX </t>
  </si>
  <si>
    <t>3 667</t>
  </si>
  <si>
    <t>INTERMARCHE MONTGISCARD</t>
  </si>
  <si>
    <t>3 669</t>
  </si>
  <si>
    <t>3 673</t>
  </si>
  <si>
    <t>SUPER U MONTRABE</t>
  </si>
  <si>
    <t>3 674</t>
  </si>
  <si>
    <t>3 675</t>
  </si>
  <si>
    <t>AUCHAN MONTAUBAN</t>
  </si>
  <si>
    <t>3 678</t>
  </si>
  <si>
    <t xml:space="preserve">SUPER U FLOURENS </t>
  </si>
  <si>
    <t>3 680</t>
  </si>
  <si>
    <t>INTERMARCHE LABRUGUIERE</t>
  </si>
  <si>
    <t>3 681</t>
  </si>
  <si>
    <t>3 682</t>
  </si>
  <si>
    <t>AUCHAN CASTRES</t>
  </si>
  <si>
    <t>3 683</t>
  </si>
  <si>
    <t>3 690</t>
  </si>
  <si>
    <t>U EXPRESS PERPIGNAN CLEMENCEAU</t>
  </si>
  <si>
    <t>3 691</t>
  </si>
  <si>
    <t>3 693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</si>
  <si>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</si>
  <si>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</si>
  <si>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</si>
  <si>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</si>
  <si>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</si>
  <si>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</si>
  <si>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</si>
  <si>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</si>
  <si>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</si>
  <si>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Mois</t>
  </si>
  <si>
    <t>Critère</t>
  </si>
  <si>
    <t>Commandes &gt; 18 colis</t>
  </si>
  <si>
    <t>CALCULS</t>
  </si>
  <si>
    <t>DONNEES</t>
  </si>
  <si>
    <t xml:space="preserve">Statut au :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</si>
  <si>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</si>
  <si>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</si>
  <si>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</si>
  <si>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</si>
  <si>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</si>
  <si>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</si>
  <si>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</si>
  <si>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</si>
  <si>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</si>
  <si>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</si>
  <si>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</si>
  <si>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</si>
  <si>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</si>
  <si>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NB cmdes</t>
  </si>
  <si>
    <t>&gt; mini</t>
  </si>
  <si>
    <t>&lt;= mini</t>
  </si>
  <si>
    <t>SYNTHESE GENERALE</t>
  </si>
  <si>
    <t>SYNTHESE COMMERCIAUX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</si>
</sst>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2" fillId="0" borderId="0" xfId="0" applyFont="1"/>
    <xf numFmtId="0" fontId="1" fillId="0" borderId="0" xfId="1" applyAlignment="1">
      <alignment horizontal="right"/>
    </xf>
    <xf numFmtId="14" fontId="1" fillId="0" borderId="0" xfId="1" applyNumberFormat="1" applyAlignment="1">
      <alignment horizontal="left"/>
    </xf>
  </cellXfs>
  <cellStyles count="2">
    <cellStyle name="Normal" xfId="0" builtinId="0"/>
    <cellStyle name="Texte explicatif" xfId="1" builtinId="53"/>
  </cellStyles>
  <dxfs count="4">
    <dxf>
      <numFmt numFmtId="0" formatCode="General"/>
    </dxf>
    <dxf>
      <font>
        <color theme="0"/>
      </font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'Synthèse générale'!$F$1</c:f>
          <c:strCache>
            <c:ptCount val="1"/>
            <c:pt idx="0">
              <c:v>SYNTHESE GENERALE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'Synthèse générale'!$G$3</c:f>
              <c:strCache>
                <c:ptCount val="1"/>
                <c:pt idx="0">
                  <c:v>NB cmdes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'Synthèse générale'!$F$4:$F$15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'Synthèse générale'!$G$4:$G$15</c:f>
              <c:numCache>
                <c:formatCode>General</c:formatCode>
                <c:ptCount val="12"/>
                <c:pt idx="0">
                  <c:v>59</c:v>
                </c:pt>
                <c:pt idx="1">
                  <c:v>49</c:v>
                </c:pt>
                <c:pt idx="2">
                  <c:v>28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'Synthèse générale'!$H$3</c:f>
              <c:strCache>
                <c:ptCount val="1"/>
                <c:pt idx="0">
                  <c:v>&lt;= mini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'Synthèse générale'!$F$4:$F$15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'Synthèse générale'!$H$4:$H$15</c:f>
              <c:numCache>
                <c:formatCode>General</c:formatCode>
                <c:ptCount val="12"/>
                <c:pt idx="0">
                  <c:v>23</c:v>
                </c:pt>
                <c:pt idx="1">
                  <c:v>22</c:v>
                </c:pt>
                <c:pt idx="2">
                  <c:v>7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'Synthèse générale'!$I$3</c:f>
              <c:strCache>
                <c:ptCount val="1"/>
                <c:pt idx="0">
                  <c:v>&gt; mini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'Synthèse générale'!$F$4:$F$15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'Synthèse générale'!$I$4:$I$15</c:f>
              <c:numCache>
                <c:formatCode>General</c:formatCode>
                <c:ptCount val="12"/>
                <c:pt idx="0">
                  <c:v>36</c:v>
                </c:pt>
                <c:pt idx="1">
                  <c:v>27</c:v>
                </c:pt>
                <c:pt idx="2">
                  <c:v>21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53296752"/>
        <c:axId val="253303024"/>
      </c:lineChart>
      <c:catAx>
        <c:axId val="253296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3303024"/>
        <c:crosses val="autoZero"/>
        <c:auto val="1"/>
        <c:lblAlgn val="ctr"/>
        <c:lblOffset val="100"/>
        <c:noMultiLvlLbl val="0"/>
      </c:catAx>
      <c:valAx>
        <c:axId val="253303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3296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'Synthèse commerciaux'!$A$1</c:f>
          <c:strCache>
            <c:ptCount val="1"/>
            <c:pt idx="0">
              <c:v>SYNTHESE COMMERCIAUX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1"/>
          <c:order val="0"/>
          <c:tx>
            <c:strRef>
              <c:f>'Synthèse commerciaux'!$C$3</c:f>
              <c:strCache>
                <c:ptCount val="1"/>
                <c:pt idx="0">
                  <c:v>&lt;= mini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numFmt formatCode="0;\-0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'Synthèse commerciaux'!$A$4:$A$7</c:f>
              <c:strCache>
                <c:ptCount val="4"/>
                <c:pt idx="0">
                  <c:v>Cédric MIRAVET</c:v>
                </c:pt>
                <c:pt idx="1">
                  <c:v>Coralie DENJEAN</c:v>
                </c:pt>
                <c:pt idx="2">
                  <c:v>Daniel KARSZTUN</c:v>
                </c:pt>
                <c:pt idx="3">
                  <c:v>Jean-Marie TEISSEIRE</c:v>
                </c:pt>
              </c:strCache>
            </c:strRef>
          </c:cat>
          <c:val>
            <c:numRef>
              <c:f>'Synthèse commerciaux'!$C$4:$C$7</c:f>
              <c:numCache>
                <c:formatCode>General</c:formatCode>
                <c:ptCount val="4"/>
                <c:pt idx="0">
                  <c:v>24</c:v>
                </c:pt>
                <c:pt idx="1">
                  <c:v>4</c:v>
                </c:pt>
                <c:pt idx="2">
                  <c:v>12</c:v>
                </c:pt>
                <c:pt idx="3">
                  <c:v>8</c:v>
                </c:pt>
              </c:numCache>
            </c:numRef>
          </c:val>
        </c:ser>
        <c:ser>
          <c:idx val="2"/>
          <c:order val="1"/>
          <c:tx>
            <c:strRef>
              <c:f>'Synthèse commerciaux'!$D$3</c:f>
              <c:strCache>
                <c:ptCount val="1"/>
                <c:pt idx="0">
                  <c:v>&gt; mini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dLbls>
            <c:numFmt formatCode="0;\-0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'Synthèse commerciaux'!$A$4:$A$7</c:f>
              <c:strCache>
                <c:ptCount val="4"/>
                <c:pt idx="0">
                  <c:v>Cédric MIRAVET</c:v>
                </c:pt>
                <c:pt idx="1">
                  <c:v>Coralie DENJEAN</c:v>
                </c:pt>
                <c:pt idx="2">
                  <c:v>Daniel KARSZTUN</c:v>
                </c:pt>
                <c:pt idx="3">
                  <c:v>Jean-Marie TEISSEIRE</c:v>
                </c:pt>
              </c:strCache>
            </c:strRef>
          </c:cat>
          <c:val>
            <c:numRef>
              <c:f>'Synthèse commerciaux'!$D$4:$D$7</c:f>
              <c:numCache>
                <c:formatCode>General</c:formatCode>
                <c:ptCount val="4"/>
                <c:pt idx="0">
                  <c:v>11</c:v>
                </c:pt>
                <c:pt idx="1">
                  <c:v>0</c:v>
                </c:pt>
                <c:pt idx="2">
                  <c:v>22</c:v>
                </c:pt>
                <c:pt idx="3">
                  <c:v>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53297928"/>
        <c:axId val="253298320"/>
      </c:barChart>
      <c:catAx>
        <c:axId val="253297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3298320"/>
        <c:crosses val="autoZero"/>
        <c:auto val="1"/>
        <c:lblAlgn val="ctr"/>
        <c:lblOffset val="100"/>
        <c:noMultiLvlLbl val="0"/>
      </c:catAx>
      <c:valAx>
        <c:axId val="253298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3297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9524</xdr:colOff>
      <xdr:row>1</xdr:row>
      <xdr:rowOff>180975</xdr:rowOff>
    </xdr:from>
    <xdr:to>
      <xdr:col>17</xdr:col>
      <xdr:colOff>742950</xdr:colOff>
      <xdr:row>16</xdr:row>
      <xdr:rowOff>66675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2</xdr:row>
      <xdr:rowOff>9525</xdr:rowOff>
    </xdr:from>
    <xdr:to>
      <xdr:col>10</xdr:col>
      <xdr:colOff>742950</xdr:colOff>
      <xdr:row>16</xdr:row>
      <xdr:rowOff>85725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43.516862731478" missingItemsLimit="0" createdVersion="5" refreshedVersion="5" minRefreshableVersion="3" recordCount="136">
  <cacheSource type="worksheet">
    <worksheetSource name="Tableau1"/>
  </cacheSource>
  <cacheFields count="6">
    <cacheField name="N° de Commande" numFmtId="0">
      <sharedItems/>
    </cacheField>
    <cacheField name="Date de Commande" numFmtId="14">
      <sharedItems containsSemiMixedTypes="0" containsNonDate="0" containsDate="1" containsString="0" minDate="2016-01-04T00:00:00" maxDate="2016-03-11T00:00:00" count="40">
        <d v="2016-03-01T00:00:00"/>
        <d v="2016-03-02T00:00:00"/>
        <d v="2016-03-03T00:00:00"/>
        <d v="2016-03-04T00:00:00"/>
        <d v="2016-03-07T00:00:00"/>
        <d v="2016-03-09T00:00:00"/>
        <d v="2016-03-10T00:00:00"/>
        <d v="2016-01-04T00:00:00"/>
        <d v="2016-01-05T00:00:00"/>
        <d v="2016-01-06T00:00:00"/>
        <d v="2016-01-07T00:00:00"/>
        <d v="2016-01-08T00:00:00"/>
        <d v="2016-01-11T00:00:00"/>
        <d v="2016-01-12T00:00:00"/>
        <d v="2016-01-13T00:00:00"/>
        <d v="2016-01-15T00:00:00"/>
        <d v="2016-01-18T00:00:00"/>
        <d v="2016-01-19T00:00:00"/>
        <d v="2016-01-21T00:00:00"/>
        <d v="2016-01-22T00:00:00"/>
        <d v="2016-01-25T00:00:00"/>
        <d v="2016-01-27T00:00:00"/>
        <d v="2016-01-29T00:00:00"/>
        <d v="2016-02-01T00:00:00"/>
        <d v="2016-02-02T00:00:00"/>
        <d v="2016-02-03T00:00:00"/>
        <d v="2016-02-09T00:00:00"/>
        <d v="2016-02-11T00:00:00"/>
        <d v="2016-02-12T00:00:00"/>
        <d v="2016-02-15T00:00:00"/>
        <d v="2016-02-16T00:00:00"/>
        <d v="2016-02-17T00:00:00"/>
        <d v="2016-02-18T00:00:00"/>
        <d v="2016-02-19T00:00:00"/>
        <d v="2016-02-22T00:00:00"/>
        <d v="2016-02-23T00:00:00"/>
        <d v="2016-02-24T00:00:00"/>
        <d v="2016-02-25T00:00:00"/>
        <d v="2016-02-26T00:00:00"/>
        <d v="2016-02-29T00:00:00"/>
      </sharedItems>
      <fieldGroup base="1">
        <rangePr groupBy="months" startDate="2016-01-04T00:00:00" endDate="2016-03-11T00:00:00"/>
        <groupItems count="14">
          <s v="&lt;04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03/2016"/>
        </groupItems>
      </fieldGroup>
    </cacheField>
    <cacheField name="Commercial" numFmtId="0">
      <sharedItems count="5">
        <s v="Daniel KARSZTUN"/>
        <s v="Centrale"/>
        <s v="Jean-Marie TEISSEIRE"/>
        <s v="Cédric MIRAVET"/>
        <s v="Coralie DENJEAN"/>
      </sharedItems>
    </cacheField>
    <cacheField name="Nbre de colis" numFmtId="0">
      <sharedItems containsSemiMixedTypes="0" containsString="0" containsNumber="1" containsInteger="1" minValue="5" maxValue="216"/>
    </cacheField>
    <cacheField name="Client" numFmtId="0">
      <sharedItems/>
    </cacheField>
    <cacheField name="Critère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6">
  <r>
    <s v="3 762"/>
    <x v="0"/>
    <x v="0"/>
    <n v="36"/>
    <s v="INTERMARCHE POLLESTRES"/>
    <n v="1"/>
  </r>
  <r>
    <s v="3 763"/>
    <x v="0"/>
    <x v="1"/>
    <n v="54"/>
    <s v="CARREFOUR MONTSOULT"/>
    <n v="1"/>
  </r>
  <r>
    <s v="3 764"/>
    <x v="0"/>
    <x v="2"/>
    <n v="15"/>
    <s v="INTERMARCHE MEZE  "/>
    <n v="0"/>
  </r>
  <r>
    <s v="3 765"/>
    <x v="0"/>
    <x v="2"/>
    <n v="18"/>
    <s v="SUPER U SU MARGUERITTES"/>
    <n v="1"/>
  </r>
  <r>
    <s v="3 766"/>
    <x v="0"/>
    <x v="3"/>
    <n v="15"/>
    <s v="SUPER U GRENADE SUR GARONNE"/>
    <n v="0"/>
  </r>
  <r>
    <s v="3 767"/>
    <x v="0"/>
    <x v="3"/>
    <n v="21"/>
    <s v="INTERMARCHE PINSAGUEL"/>
    <n v="1"/>
  </r>
  <r>
    <s v="3 768"/>
    <x v="0"/>
    <x v="1"/>
    <n v="55"/>
    <s v="CARREFOUR SALON DE PROVENCE"/>
    <n v="1"/>
  </r>
  <r>
    <s v="3 770"/>
    <x v="0"/>
    <x v="1"/>
    <n v="99"/>
    <s v="CARREFOUR ST SEVER"/>
    <n v="1"/>
  </r>
  <r>
    <s v="3 771"/>
    <x v="1"/>
    <x v="3"/>
    <n v="25"/>
    <s v="SUPER U LAVAUR "/>
    <n v="1"/>
  </r>
  <r>
    <s v="3 772"/>
    <x v="1"/>
    <x v="0"/>
    <n v="20"/>
    <s v="CARREFOUR CONTACT RIEUX MINERVOIS"/>
    <n v="1"/>
  </r>
  <r>
    <s v="3 775"/>
    <x v="2"/>
    <x v="4"/>
    <n v="15"/>
    <s v="INTERMARCHE ST SULPICE SUR LEZE"/>
    <n v="0"/>
  </r>
  <r>
    <s v="3 776"/>
    <x v="2"/>
    <x v="1"/>
    <n v="90"/>
    <s v="CARREFOUR MONTSOULT"/>
    <n v="1"/>
  </r>
  <r>
    <s v="3 777"/>
    <x v="3"/>
    <x v="0"/>
    <n v="32"/>
    <s v="SUPER U PRADES  "/>
    <n v="1"/>
  </r>
  <r>
    <s v="3 778"/>
    <x v="3"/>
    <x v="0"/>
    <n v="13"/>
    <s v="INTERMARCHE MONTESCOT"/>
    <n v="0"/>
  </r>
  <r>
    <s v="3 779"/>
    <x v="3"/>
    <x v="0"/>
    <n v="25"/>
    <s v="INTERMARCHE LEZIGNAN"/>
    <n v="1"/>
  </r>
  <r>
    <s v="3 781"/>
    <x v="3"/>
    <x v="0"/>
    <n v="18"/>
    <s v="LECLERC CARCASSONNE"/>
    <n v="1"/>
  </r>
  <r>
    <s v="3 783"/>
    <x v="4"/>
    <x v="0"/>
    <n v="35"/>
    <s v="CARREFOUR CARCASSONNE "/>
    <n v="1"/>
  </r>
  <r>
    <s v="3 784"/>
    <x v="4"/>
    <x v="3"/>
    <n v="19"/>
    <s v="SUPER U LEGUEVIN"/>
    <n v="1"/>
  </r>
  <r>
    <s v="3 785"/>
    <x v="4"/>
    <x v="1"/>
    <n v="29"/>
    <s v="SOCAMIL"/>
    <n v="1"/>
  </r>
  <r>
    <s v="3 788"/>
    <x v="4"/>
    <x v="0"/>
    <n v="21"/>
    <s v="SUPER U LA NOUVELLE"/>
    <n v="1"/>
  </r>
  <r>
    <s v="3 789"/>
    <x v="4"/>
    <x v="2"/>
    <n v="23"/>
    <s v="CARREFOUR NARBONNE"/>
    <n v="1"/>
  </r>
  <r>
    <s v="3 790"/>
    <x v="4"/>
    <x v="1"/>
    <n v="36"/>
    <s v="CARREFOUR SALON DE PROVENCE"/>
    <n v="1"/>
  </r>
  <r>
    <s v="3 791"/>
    <x v="5"/>
    <x v="3"/>
    <n v="17"/>
    <s v="SUPER U BRUGUIERES SAS FRAMADIS"/>
    <n v="0"/>
  </r>
  <r>
    <s v="3 792"/>
    <x v="5"/>
    <x v="3"/>
    <n v="14"/>
    <s v="S.A.S LAVIRA INTERMARCHE RABASTENS"/>
    <n v="0"/>
  </r>
  <r>
    <s v="3 793"/>
    <x v="5"/>
    <x v="3"/>
    <n v="14"/>
    <s v="INTERMARCHE LE SEQUESTRE "/>
    <n v="0"/>
  </r>
  <r>
    <s v="3 796"/>
    <x v="5"/>
    <x v="0"/>
    <n v="20"/>
    <s v="UTILE SARL SODDIG"/>
    <n v="1"/>
  </r>
  <r>
    <s v="3 797"/>
    <x v="5"/>
    <x v="0"/>
    <n v="33"/>
    <s v="INTERMARCHE HYPER FOIX SAS GILVER"/>
    <n v="1"/>
  </r>
  <r>
    <s v="3 802"/>
    <x v="6"/>
    <x v="0"/>
    <n v="27"/>
    <s v="INTERMARCHE THUIR INTERMARCHE "/>
    <n v="1"/>
  </r>
  <r>
    <s v="3 609"/>
    <x v="7"/>
    <x v="1"/>
    <n v="22"/>
    <s v="LECASUD"/>
    <n v="1"/>
  </r>
  <r>
    <s v="3 610"/>
    <x v="7"/>
    <x v="1"/>
    <n v="90"/>
    <s v="CARREFOUR ST SEVER"/>
    <n v="1"/>
  </r>
  <r>
    <s v="3 611"/>
    <x v="7"/>
    <x v="1"/>
    <n v="39"/>
    <s v="SOCAMIL"/>
    <n v="1"/>
  </r>
  <r>
    <s v="3 612"/>
    <x v="7"/>
    <x v="1"/>
    <n v="85"/>
    <s v="CARREFOUR MONTSOULT"/>
    <n v="1"/>
  </r>
  <r>
    <s v="3 613"/>
    <x v="7"/>
    <x v="1"/>
    <n v="31"/>
    <s v="CARREFOUR ALLONNES"/>
    <n v="1"/>
  </r>
  <r>
    <s v="3 614"/>
    <x v="7"/>
    <x v="0"/>
    <n v="26"/>
    <s v="CARREFOUR CONTACT RIEUX MINERVOIS"/>
    <n v="1"/>
  </r>
  <r>
    <s v="3 615"/>
    <x v="7"/>
    <x v="2"/>
    <n v="37"/>
    <s v="INTERMARCHE MAUGUIO  "/>
    <n v="1"/>
  </r>
  <r>
    <s v="3 616"/>
    <x v="7"/>
    <x v="2"/>
    <n v="11"/>
    <s v="INTERMARCHE MEZE  "/>
    <n v="0"/>
  </r>
  <r>
    <s v="3 617"/>
    <x v="7"/>
    <x v="2"/>
    <n v="26"/>
    <s v="SUPER U LIMOUX"/>
    <n v="1"/>
  </r>
  <r>
    <s v="3 620"/>
    <x v="8"/>
    <x v="1"/>
    <n v="27"/>
    <s v="CARREFOUR SALON"/>
    <n v="1"/>
  </r>
  <r>
    <s v="3 622"/>
    <x v="8"/>
    <x v="2"/>
    <n v="30"/>
    <s v="SUPER U LE VIGAN "/>
    <n v="1"/>
  </r>
  <r>
    <s v="3 623"/>
    <x v="8"/>
    <x v="1"/>
    <n v="153"/>
    <s v="CASINO "/>
    <n v="1"/>
  </r>
  <r>
    <s v="3 624"/>
    <x v="8"/>
    <x v="2"/>
    <n v="28"/>
    <s v="SUPER U GANGES"/>
    <n v="1"/>
  </r>
  <r>
    <s v="3 625"/>
    <x v="8"/>
    <x v="3"/>
    <n v="14"/>
    <s v="  SUPER U LEGUEVIN "/>
    <n v="0"/>
  </r>
  <r>
    <s v="3 626"/>
    <x v="8"/>
    <x v="1"/>
    <n v="216"/>
    <s v="CARREFOUR MONTSOULT"/>
    <n v="1"/>
  </r>
  <r>
    <s v="3 627"/>
    <x v="9"/>
    <x v="3"/>
    <n v="20"/>
    <s v="SUPER U BRUGUIERES"/>
    <n v="1"/>
  </r>
  <r>
    <s v="3 628"/>
    <x v="9"/>
    <x v="0"/>
    <n v="17"/>
    <s v="INTERMARCHE ILLE/TET"/>
    <n v="0"/>
  </r>
  <r>
    <s v="3 629"/>
    <x v="9"/>
    <x v="3"/>
    <n v="14"/>
    <s v="INTERMARCHE RABASTENS"/>
    <n v="0"/>
  </r>
  <r>
    <s v="3 631"/>
    <x v="10"/>
    <x v="2"/>
    <n v="24"/>
    <s v="INTERMARCHE NARBONNE"/>
    <n v="1"/>
  </r>
  <r>
    <s v="3 632"/>
    <x v="10"/>
    <x v="2"/>
    <n v="33"/>
    <s v="SUPER U THEZAN LES BEZIERS"/>
    <n v="1"/>
  </r>
  <r>
    <s v="3 633"/>
    <x v="10"/>
    <x v="2"/>
    <n v="12"/>
    <s v="INTERMARCHE MAGALAS"/>
    <n v="0"/>
  </r>
  <r>
    <s v="3 634"/>
    <x v="10"/>
    <x v="3"/>
    <n v="19"/>
    <s v="INTERMARCHE CASTELNAUDARY"/>
    <n v="1"/>
  </r>
  <r>
    <s v="3 635"/>
    <x v="10"/>
    <x v="3"/>
    <n v="21"/>
    <s v="AUCHAN TOULOUSE"/>
    <n v="1"/>
  </r>
  <r>
    <s v="3 636"/>
    <x v="10"/>
    <x v="1"/>
    <n v="108"/>
    <s v="CARREFOUR ST SEVER"/>
    <n v="1"/>
  </r>
  <r>
    <s v="3 637"/>
    <x v="10"/>
    <x v="0"/>
    <n v="30"/>
    <s v=" INTERMARCHE CANOHES"/>
    <n v="1"/>
  </r>
  <r>
    <s v="3 641"/>
    <x v="11"/>
    <x v="0"/>
    <n v="21"/>
    <s v="LECLERC CARCASSONNE"/>
    <n v="1"/>
  </r>
  <r>
    <s v="3 643"/>
    <x v="11"/>
    <x v="1"/>
    <n v="18"/>
    <s v="CARREFOUR MONTSOULT"/>
    <n v="1"/>
  </r>
  <r>
    <s v="3 644"/>
    <x v="11"/>
    <x v="1"/>
    <n v="5"/>
    <s v="CARREFOUR MONTSOULT"/>
    <n v="0"/>
  </r>
  <r>
    <s v="3 645"/>
    <x v="11"/>
    <x v="1"/>
    <n v="11"/>
    <s v="LECASUD"/>
    <n v="0"/>
  </r>
  <r>
    <s v="3 646"/>
    <x v="11"/>
    <x v="3"/>
    <n v="21"/>
    <s v="SUPER U LAVAUR "/>
    <n v="1"/>
  </r>
  <r>
    <s v="3 647"/>
    <x v="11"/>
    <x v="3"/>
    <n v="19"/>
    <s v="INTERMARCHE MONTREAL"/>
    <n v="1"/>
  </r>
  <r>
    <s v="3 648"/>
    <x v="12"/>
    <x v="2"/>
    <n v="14"/>
    <s v="SUPER U TREBES"/>
    <n v="0"/>
  </r>
  <r>
    <s v="3 649"/>
    <x v="12"/>
    <x v="1"/>
    <n v="18"/>
    <s v="SOCAMIL"/>
    <n v="1"/>
  </r>
  <r>
    <s v="3 650"/>
    <x v="12"/>
    <x v="2"/>
    <n v="30"/>
    <s v="INTERMARCHE GRUISSAN "/>
    <n v="1"/>
  </r>
  <r>
    <s v="3 651"/>
    <x v="12"/>
    <x v="3"/>
    <n v="17"/>
    <s v="SUPER U VILLEFRANCHE DE LAURAGAIS"/>
    <n v="0"/>
  </r>
  <r>
    <s v="3 652"/>
    <x v="12"/>
    <x v="3"/>
    <n v="7"/>
    <s v="INTERMARCHE PINSAGUEL"/>
    <n v="0"/>
  </r>
  <r>
    <s v="3 653"/>
    <x v="12"/>
    <x v="0"/>
    <n v="16"/>
    <s v="PROMOCASH CARCASSONNE  "/>
    <n v="0"/>
  </r>
  <r>
    <s v="3 654"/>
    <x v="12"/>
    <x v="1"/>
    <n v="72"/>
    <s v="CARREFOUR ALLONNES"/>
    <n v="1"/>
  </r>
  <r>
    <s v="3 655"/>
    <x v="12"/>
    <x v="0"/>
    <n v="9"/>
    <s v="SUPER U  LA NOUVELLE"/>
    <n v="0"/>
  </r>
  <r>
    <s v="3 657"/>
    <x v="12"/>
    <x v="0"/>
    <n v="11"/>
    <s v="CARREFOUR CARCASSONNE PONT ROUGE"/>
    <n v="0"/>
  </r>
  <r>
    <s v="3 658"/>
    <x v="13"/>
    <x v="1"/>
    <n v="81"/>
    <s v="CARREFOUR SALON"/>
    <n v="1"/>
  </r>
  <r>
    <s v="3 659"/>
    <x v="13"/>
    <x v="3"/>
    <n v="15"/>
    <s v="INTERMARCHE REVEL "/>
    <n v="0"/>
  </r>
  <r>
    <s v="3 660"/>
    <x v="13"/>
    <x v="3"/>
    <n v="19"/>
    <s v="INTERMARCHE GARIDECH"/>
    <n v="1"/>
  </r>
  <r>
    <s v="3 661"/>
    <x v="14"/>
    <x v="0"/>
    <n v="41"/>
    <s v="INTERMARCHE HYPER FOIX "/>
    <n v="1"/>
  </r>
  <r>
    <s v="3 667"/>
    <x v="14"/>
    <x v="3"/>
    <n v="16"/>
    <s v="INTERMARCHE MONTGISCARD"/>
    <n v="0"/>
  </r>
  <r>
    <s v="3 669"/>
    <x v="15"/>
    <x v="3"/>
    <n v="5"/>
    <s v="INTERMARCHE PINSAGUEL"/>
    <n v="0"/>
  </r>
  <r>
    <s v="3 673"/>
    <x v="15"/>
    <x v="3"/>
    <n v="14"/>
    <s v="SUPER U MONTRABE"/>
    <n v="0"/>
  </r>
  <r>
    <s v="3 674"/>
    <x v="16"/>
    <x v="1"/>
    <n v="16"/>
    <s v="SOCAMIL"/>
    <n v="0"/>
  </r>
  <r>
    <s v="3 675"/>
    <x v="16"/>
    <x v="3"/>
    <n v="13"/>
    <s v="AUCHAN MONTAUBAN"/>
    <n v="0"/>
  </r>
  <r>
    <s v="3 677"/>
    <x v="17"/>
    <x v="2"/>
    <n v="32"/>
    <s v="HYPER U ALES "/>
    <n v="1"/>
  </r>
  <r>
    <s v="3 678"/>
    <x v="17"/>
    <x v="3"/>
    <n v="17"/>
    <s v="SUPER U FLOURENS "/>
    <n v="0"/>
  </r>
  <r>
    <s v="3 680"/>
    <x v="18"/>
    <x v="3"/>
    <n v="14"/>
    <s v="INTERMARCHE LABRUGUIERE"/>
    <n v="0"/>
  </r>
  <r>
    <s v="3 681"/>
    <x v="19"/>
    <x v="0"/>
    <n v="20"/>
    <s v="CARREFOUR CARCASSONNE PONT ROUGE"/>
    <n v="1"/>
  </r>
  <r>
    <s v="3 682"/>
    <x v="19"/>
    <x v="3"/>
    <n v="15"/>
    <s v="AUCHAN CASTRES"/>
    <n v="0"/>
  </r>
  <r>
    <s v="3 683"/>
    <x v="20"/>
    <x v="1"/>
    <n v="24"/>
    <s v="SOCAMIL"/>
    <n v="1"/>
  </r>
  <r>
    <s v="3 685"/>
    <x v="21"/>
    <x v="2"/>
    <n v="35"/>
    <s v="SUPER U  LODEVE"/>
    <n v="1"/>
  </r>
  <r>
    <s v="3 690"/>
    <x v="22"/>
    <x v="0"/>
    <n v="45"/>
    <s v="U EXPRESS PERPIGNAN CLEMENCEAU"/>
    <n v="1"/>
  </r>
  <r>
    <s v="3 691"/>
    <x v="22"/>
    <x v="4"/>
    <n v="16"/>
    <s v="INTERMARCHE CUGNAUX  "/>
    <n v="0"/>
  </r>
  <r>
    <s v="3 693"/>
    <x v="22"/>
    <x v="0"/>
    <n v="18"/>
    <s v="LECLERC CARCASSONNE"/>
    <n v="1"/>
  </r>
  <r>
    <s v="3 694"/>
    <x v="23"/>
    <x v="0"/>
    <n v="14"/>
    <s v="SUPER U LA NOUVELLE "/>
    <n v="0"/>
  </r>
  <r>
    <s v="3 695"/>
    <x v="23"/>
    <x v="1"/>
    <n v="19"/>
    <s v="SOCAMIL "/>
    <n v="1"/>
  </r>
  <r>
    <s v="3 699"/>
    <x v="24"/>
    <x v="1"/>
    <n v="36"/>
    <s v="CARREFOUR ST SEVER"/>
    <n v="1"/>
  </r>
  <r>
    <s v="3 700"/>
    <x v="25"/>
    <x v="3"/>
    <n v="11"/>
    <s v="INTERMARCHE MONTREAL"/>
    <n v="0"/>
  </r>
  <r>
    <s v="3 704"/>
    <x v="26"/>
    <x v="3"/>
    <n v="15"/>
    <s v="INTERMARCHE CAZERES"/>
    <n v="0"/>
  </r>
  <r>
    <s v="3 705"/>
    <x v="26"/>
    <x v="1"/>
    <n v="9"/>
    <s v="SOCAMIL "/>
    <n v="0"/>
  </r>
  <r>
    <s v="3 706"/>
    <x v="26"/>
    <x v="2"/>
    <n v="11"/>
    <s v="SUPER U TREBES"/>
    <n v="0"/>
  </r>
  <r>
    <s v="3 707"/>
    <x v="26"/>
    <x v="1"/>
    <n v="63"/>
    <s v="CARREFOUR MONTSOULT"/>
    <n v="1"/>
  </r>
  <r>
    <s v="3 708"/>
    <x v="26"/>
    <x v="3"/>
    <n v="11"/>
    <s v="INTERMARCHE ALZONNE "/>
    <n v="0"/>
  </r>
  <r>
    <s v="3 711"/>
    <x v="26"/>
    <x v="2"/>
    <n v="10"/>
    <s v="SUPERMACHE CASINO OLONZAC"/>
    <n v="0"/>
  </r>
  <r>
    <s v="3 712"/>
    <x v="26"/>
    <x v="1"/>
    <n v="27"/>
    <s v="CASINO EUROCENTRE "/>
    <n v="1"/>
  </r>
  <r>
    <s v="3 713"/>
    <x v="26"/>
    <x v="2"/>
    <n v="30"/>
    <s v="CARREFOUR NARBONNE "/>
    <n v="1"/>
  </r>
  <r>
    <s v="3 714"/>
    <x v="26"/>
    <x v="0"/>
    <n v="40"/>
    <s v="AUCHAN PERPIGNAN "/>
    <n v="1"/>
  </r>
  <r>
    <s v="3 718"/>
    <x v="27"/>
    <x v="0"/>
    <n v="14"/>
    <s v="INTERMARCHE THUIR"/>
    <n v="0"/>
  </r>
  <r>
    <s v="3 719"/>
    <x v="27"/>
    <x v="0"/>
    <n v="17"/>
    <s v="CARREFOUR CONTACT RIEUX "/>
    <n v="0"/>
  </r>
  <r>
    <s v="3 720"/>
    <x v="27"/>
    <x v="1"/>
    <n v="36"/>
    <s v="CASINO EUROCENTRE"/>
    <n v="1"/>
  </r>
  <r>
    <s v="3 721"/>
    <x v="28"/>
    <x v="1"/>
    <n v="20"/>
    <s v="MONOPRIX CARCASSONNE"/>
    <n v="1"/>
  </r>
  <r>
    <s v="3 722"/>
    <x v="28"/>
    <x v="3"/>
    <n v="16"/>
    <s v="INTERMARCHE REALMONT"/>
    <n v="0"/>
  </r>
  <r>
    <s v="3 723"/>
    <x v="28"/>
    <x v="3"/>
    <n v="26"/>
    <s v="INTERMARCHE FRONTON"/>
    <n v="1"/>
  </r>
  <r>
    <s v="3 725"/>
    <x v="29"/>
    <x v="2"/>
    <n v="22"/>
    <s v="PEZENAS CARREFOUR MARKET"/>
    <n v="1"/>
  </r>
  <r>
    <s v="3 726"/>
    <x v="29"/>
    <x v="3"/>
    <n v="14"/>
    <s v="SUPER U FLOURENS"/>
    <n v="0"/>
  </r>
  <r>
    <s v="3 727"/>
    <x v="30"/>
    <x v="0"/>
    <n v="14"/>
    <s v="INTERMARCHE SIGEAN"/>
    <n v="0"/>
  </r>
  <r>
    <s v="3 728"/>
    <x v="30"/>
    <x v="3"/>
    <n v="17"/>
    <s v="INTERMARCHE CASTELNAUDARY"/>
    <n v="0"/>
  </r>
  <r>
    <s v="3 729"/>
    <x v="30"/>
    <x v="3"/>
    <n v="24"/>
    <s v="AUCHAN TOULOUSE"/>
    <n v="1"/>
  </r>
  <r>
    <s v="3 730"/>
    <x v="30"/>
    <x v="1"/>
    <n v="29"/>
    <s v="SOCAMIL"/>
    <n v="1"/>
  </r>
  <r>
    <s v="3 732"/>
    <x v="30"/>
    <x v="1"/>
    <n v="90"/>
    <s v="CARREFOUR ST SEVER"/>
    <n v="1"/>
  </r>
  <r>
    <s v="3 733"/>
    <x v="30"/>
    <x v="1"/>
    <n v="54"/>
    <s v="CARREFOUR SALON DE PROVENCE"/>
    <n v="1"/>
  </r>
  <r>
    <s v="3 734"/>
    <x v="30"/>
    <x v="0"/>
    <n v="25"/>
    <s v="INTERMARCHE CARCASSONNE "/>
    <n v="1"/>
  </r>
  <r>
    <s v="3 735"/>
    <x v="31"/>
    <x v="0"/>
    <n v="26"/>
    <s v="CARCASSONNE PONT ROUGE"/>
    <n v="1"/>
  </r>
  <r>
    <s v="3 736"/>
    <x v="31"/>
    <x v="3"/>
    <n v="10"/>
    <s v="CARREFOUR MARKET BRAM"/>
    <n v="0"/>
  </r>
  <r>
    <s v="3 738"/>
    <x v="32"/>
    <x v="0"/>
    <n v="14"/>
    <s v="U EXPRESS PERPIGNAN (M.AGASSE)"/>
    <n v="0"/>
  </r>
  <r>
    <s v="3 739"/>
    <x v="33"/>
    <x v="0"/>
    <n v="25"/>
    <s v="LECLERC CARCASSONNE"/>
    <n v="1"/>
  </r>
  <r>
    <s v="3 740"/>
    <x v="33"/>
    <x v="0"/>
    <n v="17"/>
    <s v="INTERMARCHE  TARASCON SUR ARIEGE "/>
    <n v="0"/>
  </r>
  <r>
    <s v="3 741"/>
    <x v="33"/>
    <x v="0"/>
    <n v="19"/>
    <s v="SUPER U LAVELANET"/>
    <n v="1"/>
  </r>
  <r>
    <s v="3 742"/>
    <x v="33"/>
    <x v="2"/>
    <n v="14"/>
    <s v="INTERMARCHE MAGALAS"/>
    <n v="0"/>
  </r>
  <r>
    <s v="3 743"/>
    <x v="33"/>
    <x v="3"/>
    <n v="14"/>
    <s v="INTERMARCHE REVEL "/>
    <n v="0"/>
  </r>
  <r>
    <s v="3 744"/>
    <x v="33"/>
    <x v="2"/>
    <n v="55"/>
    <s v="AUCHAN SETE"/>
    <n v="1"/>
  </r>
  <r>
    <s v="3 745"/>
    <x v="34"/>
    <x v="1"/>
    <n v="30"/>
    <s v="SOCAMIL STEF SURGELE EURO CENTRE"/>
    <n v="1"/>
  </r>
  <r>
    <s v="3 747"/>
    <x v="34"/>
    <x v="2"/>
    <n v="20"/>
    <s v="INTERMARCHE SALLES D'AUDE"/>
    <n v="1"/>
  </r>
  <r>
    <s v="3 748"/>
    <x v="34"/>
    <x v="1"/>
    <n v="25"/>
    <s v="PROMOCASH CARCASSONNE"/>
    <n v="1"/>
  </r>
  <r>
    <s v="3 751"/>
    <x v="35"/>
    <x v="2"/>
    <n v="11"/>
    <s v="INTERMARCHE LA REDORTE"/>
    <n v="0"/>
  </r>
  <r>
    <s v="3 752"/>
    <x v="36"/>
    <x v="2"/>
    <n v="22"/>
    <s v="INTERMARCHE TREBES"/>
    <n v="1"/>
  </r>
  <r>
    <s v="3 753"/>
    <x v="36"/>
    <x v="4"/>
    <n v="14"/>
    <s v="INTERMARCHE CUGNAUX  "/>
    <n v="0"/>
  </r>
  <r>
    <s v="3 754"/>
    <x v="36"/>
    <x v="4"/>
    <n v="15"/>
    <s v="INTERMARCHE MURET NORD "/>
    <n v="0"/>
  </r>
  <r>
    <s v="3 755"/>
    <x v="36"/>
    <x v="2"/>
    <n v="21"/>
    <s v="HYPER U CLERMONT L'HERAULT"/>
    <n v="1"/>
  </r>
  <r>
    <s v="3 757"/>
    <x v="37"/>
    <x v="1"/>
    <n v="99"/>
    <s v="CASINO EUROCENTRE"/>
    <n v="1"/>
  </r>
  <r>
    <s v="3 758"/>
    <x v="38"/>
    <x v="1"/>
    <n v="81"/>
    <s v="CARREFOUR MONTSOULT"/>
    <n v="1"/>
  </r>
  <r>
    <s v="3 760"/>
    <x v="38"/>
    <x v="0"/>
    <n v="17"/>
    <s v="INTERMARCHE SAINT ANDRE"/>
    <n v="0"/>
  </r>
  <r>
    <s v="3 761"/>
    <x v="39"/>
    <x v="1"/>
    <n v="50"/>
    <s v="SOCAMIL STEF SURGELE EURO CENTRE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23:N30" firstHeaderRow="1" firstDataRow="2" firstDataCol="1"/>
  <pivotFields count="6">
    <pivotField compact="0" outline="0" showAll="0"/>
    <pivotField name="Mois" axis="axisCol" compact="0" numFmtId="14" outline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axis="axisRow" compact="0" outline="0" showAll="0">
      <items count="6">
        <item x="3"/>
        <item x="1"/>
        <item x="4"/>
        <item x="0"/>
        <item x="2"/>
        <item t="default"/>
      </items>
    </pivotField>
    <pivotField compact="0" outline="0" showAll="0"/>
    <pivotField compact="0" outline="0" showAll="0"/>
    <pivotField dataField="1" compact="0" outline="0" showAll="0" defaultSubtotal="0"/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Commandes &gt; 18 colis" fld="5" baseField="0" baseItem="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13:N20" firstHeaderRow="1" firstDataRow="2" firstDataCol="1"/>
  <pivotFields count="6">
    <pivotField compact="0" outline="0" showAll="0"/>
    <pivotField name="Mois" axis="axisCol" compact="0" numFmtId="14" outline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axis="axisRow" compact="0" outline="0" showAll="0">
      <items count="6">
        <item x="3"/>
        <item x="1"/>
        <item x="4"/>
        <item x="0"/>
        <item x="2"/>
        <item t="default"/>
      </items>
    </pivotField>
    <pivotField dataField="1" compact="0" outline="0" showAll="0"/>
    <pivotField compact="0" outline="0" showAll="0"/>
    <pivotField compact="0" outline="0" showAll="0" defaultSubtotal="0"/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Somme de colis" fld="3" baseField="0" baseItem="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multipleFieldFilters="0">
  <location ref="A3:N10" firstHeaderRow="1" firstDataRow="2" firstDataCol="1"/>
  <pivotFields count="6">
    <pivotField dataField="1" compact="0" outline="0" showAll="0"/>
    <pivotField name="Mois" axis="axisCol" compact="0" numFmtId="14" outline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axis="axisRow" compact="0" outline="0" showAll="0">
      <items count="6">
        <item x="3"/>
        <item x="1"/>
        <item x="4"/>
        <item x="0"/>
        <item x="2"/>
        <item t="default"/>
      </items>
    </pivotField>
    <pivotField compact="0" outline="0" showAll="0"/>
    <pivotField compact="0" outline="0" showAll="0"/>
    <pivotField compact="0" outline="0" showAll="0" defaultSubtotal="0"/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Nbre commandes" fld="0" subtotal="count" baseField="0" baseItem="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3:F139" totalsRowShown="0">
  <autoFilter ref="A3:F139"/>
  <tableColumns count="6">
    <tableColumn id="1" name="N° de Commande"/>
    <tableColumn id="2" name="Date de Commande" dataDxfId="3"/>
    <tableColumn id="3" name="Commercial"/>
    <tableColumn id="4" name="Nbre de colis"/>
    <tableColumn id="5" name="Client"/>
    <tableColumn id="6" name="Critère" dataDxfId="2">
      <calculatedColumnFormula>IF(Tableau1[[#This Row],[Nbre de colis]]&lt;18,0,1)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3:I15" totalsRowShown="0">
  <autoFilter ref="F3:I15"/>
  <tableColumns count="4">
    <tableColumn id="1" name="Mois">
      <calculatedColumnFormula>A4</calculatedColumnFormula>
    </tableColumn>
    <tableColumn id="2" name="NB cmdes" dataDxfId="0">
      <calculatedColumnFormula>IF(B4=0,NA(),B4)</calculatedColumnFormula>
    </tableColumn>
    <tableColumn id="3" name="&lt;= mini">
      <calculatedColumnFormula>IF(C4=0,NA(),C4)</calculatedColumnFormula>
    </tableColumn>
    <tableColumn id="4" name="&gt; mini">
      <calculatedColumnFormula>IF(D4=0,NA(),D4)</calculatedColumnFormula>
    </tableColumn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3:D8" totalsRowCount="1">
  <autoFilter ref="A3:D7"/>
  <tableColumns count="4">
    <tableColumn id="1" name="Commercial" totalsRowLabel="Total">
      <calculatedColumnFormula>Calculs!A6</calculatedColumnFormula>
    </tableColumn>
    <tableColumn id="2" name="NB cmdes" totalsRowFunction="sum"/>
    <tableColumn id="3" name="&lt;= mini" totalsRowFunction="sum">
      <calculatedColumnFormula>B4-D4</calculatedColumnFormula>
    </tableColumn>
    <tableColumn id="4" name="&gt; mini" totalsRowFunction="sum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39"/>
  <sheetViews>
    <sheetView showGridLines="0" workbookViewId="0">
      <selection activeCell="D140" sqref="D140"/>
    </sheetView>
  </sheetViews>
  <sheetFormatPr baseColWidth="10" defaultRowHeight="15" x14ac:dyDescent="0.25"/>
  <cols>
    <col min="1" max="1" width="18.5703125" customWidth="1"/>
    <col min="2" max="2" width="20.5703125" customWidth="1"/>
    <col min="3" max="3" width="23.7109375" customWidth="1"/>
    <col min="4" max="4" width="14.7109375" customWidth="1"/>
    <col min="5" max="5" width="37.28515625" bestFit="1" customWidth="1"/>
  </cols>
  <sheetData>
    <row r="1" spans="1:6" ht="18.75" x14ac:dyDescent="0.3">
      <c r="A1" s="4" t="s">
        <v>261</v>
      </c>
      <c r="E1" s="5" t="s">
        <v>262</v>
      </c>
      <c r="F1" s="6">
        <f>MAX(Tableau1[Date de Commande])</f>
        <v>42439</v>
      </c>
    </row>
    <row r="3" spans="1:6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258</v>
      </c>
    </row>
    <row r="4" spans="1:6" x14ac:dyDescent="0.25">
      <c r="A4" t="s">
        <v>134</v>
      </c>
      <c r="B4" s="1">
        <v>42430</v>
      </c>
      <c r="C4" t="s">
        <v>17</v>
      </c>
      <c r="D4">
        <v>36</v>
      </c>
      <c r="E4" t="s">
        <v>135</v>
      </c>
      <c r="F4">
        <f>IF(Tableau1[[#This Row],[Nbre de colis]]&lt;18,0,1)</f>
        <v>1</v>
      </c>
    </row>
    <row r="5" spans="1:6" x14ac:dyDescent="0.25">
      <c r="A5" t="s">
        <v>136</v>
      </c>
      <c r="B5" s="1">
        <v>42430</v>
      </c>
      <c r="C5" t="s">
        <v>6</v>
      </c>
      <c r="D5">
        <v>54</v>
      </c>
      <c r="E5" t="s">
        <v>13</v>
      </c>
      <c r="F5">
        <f>IF(Tableau1[[#This Row],[Nbre de colis]]&lt;18,0,1)</f>
        <v>1</v>
      </c>
    </row>
    <row r="6" spans="1:6" x14ac:dyDescent="0.25">
      <c r="A6" t="s">
        <v>137</v>
      </c>
      <c r="B6" s="1">
        <v>42430</v>
      </c>
      <c r="C6" t="s">
        <v>20</v>
      </c>
      <c r="D6">
        <v>15</v>
      </c>
      <c r="E6" t="s">
        <v>23</v>
      </c>
      <c r="F6">
        <f>IF(Tableau1[[#This Row],[Nbre de colis]]&lt;18,0,1)</f>
        <v>0</v>
      </c>
    </row>
    <row r="7" spans="1:6" x14ac:dyDescent="0.25">
      <c r="A7" t="s">
        <v>138</v>
      </c>
      <c r="B7" s="1">
        <v>42430</v>
      </c>
      <c r="C7" t="s">
        <v>20</v>
      </c>
      <c r="D7">
        <v>18</v>
      </c>
      <c r="E7" t="s">
        <v>139</v>
      </c>
      <c r="F7">
        <f>IF(Tableau1[[#This Row],[Nbre de colis]]&lt;18,0,1)</f>
        <v>1</v>
      </c>
    </row>
    <row r="8" spans="1:6" x14ac:dyDescent="0.25">
      <c r="A8" t="s">
        <v>140</v>
      </c>
      <c r="B8" s="1">
        <v>42430</v>
      </c>
      <c r="C8" t="s">
        <v>50</v>
      </c>
      <c r="D8">
        <v>15</v>
      </c>
      <c r="E8" t="s">
        <v>141</v>
      </c>
      <c r="F8">
        <f>IF(Tableau1[[#This Row],[Nbre de colis]]&lt;18,0,1)</f>
        <v>0</v>
      </c>
    </row>
    <row r="9" spans="1:6" x14ac:dyDescent="0.25">
      <c r="A9" t="s">
        <v>142</v>
      </c>
      <c r="B9" s="1">
        <v>42430</v>
      </c>
      <c r="C9" t="s">
        <v>50</v>
      </c>
      <c r="D9">
        <v>21</v>
      </c>
      <c r="E9" t="s">
        <v>143</v>
      </c>
      <c r="F9">
        <f>IF(Tableau1[[#This Row],[Nbre de colis]]&lt;18,0,1)</f>
        <v>1</v>
      </c>
    </row>
    <row r="10" spans="1:6" x14ac:dyDescent="0.25">
      <c r="A10" t="s">
        <v>144</v>
      </c>
      <c r="B10" s="1">
        <v>42430</v>
      </c>
      <c r="C10" t="s">
        <v>6</v>
      </c>
      <c r="D10">
        <v>55</v>
      </c>
      <c r="E10" t="s">
        <v>92</v>
      </c>
      <c r="F10">
        <f>IF(Tableau1[[#This Row],[Nbre de colis]]&lt;18,0,1)</f>
        <v>1</v>
      </c>
    </row>
    <row r="11" spans="1:6" x14ac:dyDescent="0.25">
      <c r="A11" t="s">
        <v>145</v>
      </c>
      <c r="B11" s="1">
        <v>42430</v>
      </c>
      <c r="C11" t="s">
        <v>6</v>
      </c>
      <c r="D11">
        <v>99</v>
      </c>
      <c r="E11" t="s">
        <v>9</v>
      </c>
      <c r="F11">
        <f>IF(Tableau1[[#This Row],[Nbre de colis]]&lt;18,0,1)</f>
        <v>1</v>
      </c>
    </row>
    <row r="12" spans="1:6" x14ac:dyDescent="0.25">
      <c r="A12" t="s">
        <v>146</v>
      </c>
      <c r="B12" s="1">
        <v>42431</v>
      </c>
      <c r="C12" t="s">
        <v>50</v>
      </c>
      <c r="D12">
        <v>25</v>
      </c>
      <c r="E12" t="s">
        <v>147</v>
      </c>
      <c r="F12">
        <f>IF(Tableau1[[#This Row],[Nbre de colis]]&lt;18,0,1)</f>
        <v>1</v>
      </c>
    </row>
    <row r="13" spans="1:6" x14ac:dyDescent="0.25">
      <c r="A13" t="s">
        <v>148</v>
      </c>
      <c r="B13" s="1">
        <v>42431</v>
      </c>
      <c r="C13" t="s">
        <v>17</v>
      </c>
      <c r="D13">
        <v>20</v>
      </c>
      <c r="E13" t="s">
        <v>18</v>
      </c>
      <c r="F13">
        <f>IF(Tableau1[[#This Row],[Nbre de colis]]&lt;18,0,1)</f>
        <v>1</v>
      </c>
    </row>
    <row r="14" spans="1:6" x14ac:dyDescent="0.25">
      <c r="A14" t="s">
        <v>149</v>
      </c>
      <c r="B14" s="1">
        <v>42432</v>
      </c>
      <c r="C14" t="s">
        <v>123</v>
      </c>
      <c r="D14">
        <v>15</v>
      </c>
      <c r="E14" t="s">
        <v>150</v>
      </c>
      <c r="F14">
        <f>IF(Tableau1[[#This Row],[Nbre de colis]]&lt;18,0,1)</f>
        <v>0</v>
      </c>
    </row>
    <row r="15" spans="1:6" x14ac:dyDescent="0.25">
      <c r="A15" t="s">
        <v>151</v>
      </c>
      <c r="B15" s="1">
        <v>42432</v>
      </c>
      <c r="C15" t="s">
        <v>6</v>
      </c>
      <c r="D15">
        <v>90</v>
      </c>
      <c r="E15" t="s">
        <v>13</v>
      </c>
      <c r="F15">
        <f>IF(Tableau1[[#This Row],[Nbre de colis]]&lt;18,0,1)</f>
        <v>1</v>
      </c>
    </row>
    <row r="16" spans="1:6" x14ac:dyDescent="0.25">
      <c r="A16" t="s">
        <v>152</v>
      </c>
      <c r="B16" s="1">
        <v>42433</v>
      </c>
      <c r="C16" t="s">
        <v>17</v>
      </c>
      <c r="D16">
        <v>32</v>
      </c>
      <c r="E16" t="s">
        <v>153</v>
      </c>
      <c r="F16">
        <f>IF(Tableau1[[#This Row],[Nbre de colis]]&lt;18,0,1)</f>
        <v>1</v>
      </c>
    </row>
    <row r="17" spans="1:6" x14ac:dyDescent="0.25">
      <c r="A17" t="s">
        <v>154</v>
      </c>
      <c r="B17" s="1">
        <v>42433</v>
      </c>
      <c r="C17" t="s">
        <v>17</v>
      </c>
      <c r="D17">
        <v>13</v>
      </c>
      <c r="E17" t="s">
        <v>155</v>
      </c>
      <c r="F17">
        <f>IF(Tableau1[[#This Row],[Nbre de colis]]&lt;18,0,1)</f>
        <v>0</v>
      </c>
    </row>
    <row r="18" spans="1:6" x14ac:dyDescent="0.25">
      <c r="A18" t="s">
        <v>156</v>
      </c>
      <c r="B18" s="1">
        <v>42433</v>
      </c>
      <c r="C18" t="s">
        <v>17</v>
      </c>
      <c r="D18">
        <v>25</v>
      </c>
      <c r="E18" t="s">
        <v>157</v>
      </c>
      <c r="F18">
        <f>IF(Tableau1[[#This Row],[Nbre de colis]]&lt;18,0,1)</f>
        <v>1</v>
      </c>
    </row>
    <row r="19" spans="1:6" x14ac:dyDescent="0.25">
      <c r="A19" t="s">
        <v>158</v>
      </c>
      <c r="B19" s="1">
        <v>42433</v>
      </c>
      <c r="C19" t="s">
        <v>17</v>
      </c>
      <c r="D19">
        <v>18</v>
      </c>
      <c r="E19" t="s">
        <v>102</v>
      </c>
      <c r="F19">
        <f>IF(Tableau1[[#This Row],[Nbre de colis]]&lt;18,0,1)</f>
        <v>1</v>
      </c>
    </row>
    <row r="20" spans="1:6" x14ac:dyDescent="0.25">
      <c r="A20" t="s">
        <v>159</v>
      </c>
      <c r="B20" s="1">
        <v>42436</v>
      </c>
      <c r="C20" t="s">
        <v>17</v>
      </c>
      <c r="D20">
        <v>35</v>
      </c>
      <c r="E20" t="s">
        <v>160</v>
      </c>
      <c r="F20">
        <f>IF(Tableau1[[#This Row],[Nbre de colis]]&lt;18,0,1)</f>
        <v>1</v>
      </c>
    </row>
    <row r="21" spans="1:6" x14ac:dyDescent="0.25">
      <c r="A21" t="s">
        <v>161</v>
      </c>
      <c r="B21" s="1">
        <v>42436</v>
      </c>
      <c r="C21" t="s">
        <v>50</v>
      </c>
      <c r="D21">
        <v>19</v>
      </c>
      <c r="E21" t="s">
        <v>162</v>
      </c>
      <c r="F21">
        <f>IF(Tableau1[[#This Row],[Nbre de colis]]&lt;18,0,1)</f>
        <v>1</v>
      </c>
    </row>
    <row r="22" spans="1:6" x14ac:dyDescent="0.25">
      <c r="A22" t="s">
        <v>163</v>
      </c>
      <c r="B22" s="1">
        <v>42436</v>
      </c>
      <c r="C22" t="s">
        <v>6</v>
      </c>
      <c r="D22">
        <v>29</v>
      </c>
      <c r="E22" t="s">
        <v>11</v>
      </c>
      <c r="F22">
        <f>IF(Tableau1[[#This Row],[Nbre de colis]]&lt;18,0,1)</f>
        <v>1</v>
      </c>
    </row>
    <row r="23" spans="1:6" x14ac:dyDescent="0.25">
      <c r="A23" t="s">
        <v>164</v>
      </c>
      <c r="B23" s="1">
        <v>42436</v>
      </c>
      <c r="C23" t="s">
        <v>17</v>
      </c>
      <c r="D23">
        <v>21</v>
      </c>
      <c r="E23" t="s">
        <v>165</v>
      </c>
      <c r="F23">
        <f>IF(Tableau1[[#This Row],[Nbre de colis]]&lt;18,0,1)</f>
        <v>1</v>
      </c>
    </row>
    <row r="24" spans="1:6" x14ac:dyDescent="0.25">
      <c r="A24" t="s">
        <v>166</v>
      </c>
      <c r="B24" s="1">
        <v>42436</v>
      </c>
      <c r="C24" t="s">
        <v>20</v>
      </c>
      <c r="D24">
        <v>23</v>
      </c>
      <c r="E24" t="s">
        <v>167</v>
      </c>
      <c r="F24">
        <f>IF(Tableau1[[#This Row],[Nbre de colis]]&lt;18,0,1)</f>
        <v>1</v>
      </c>
    </row>
    <row r="25" spans="1:6" x14ac:dyDescent="0.25">
      <c r="A25" t="s">
        <v>168</v>
      </c>
      <c r="B25" s="1">
        <v>42436</v>
      </c>
      <c r="C25" t="s">
        <v>6</v>
      </c>
      <c r="D25">
        <v>36</v>
      </c>
      <c r="E25" t="s">
        <v>92</v>
      </c>
      <c r="F25">
        <f>IF(Tableau1[[#This Row],[Nbre de colis]]&lt;18,0,1)</f>
        <v>1</v>
      </c>
    </row>
    <row r="26" spans="1:6" x14ac:dyDescent="0.25">
      <c r="A26" t="s">
        <v>169</v>
      </c>
      <c r="B26" s="1">
        <v>42438</v>
      </c>
      <c r="C26" t="s">
        <v>50</v>
      </c>
      <c r="D26">
        <v>17</v>
      </c>
      <c r="E26" t="s">
        <v>170</v>
      </c>
      <c r="F26">
        <f>IF(Tableau1[[#This Row],[Nbre de colis]]&lt;18,0,1)</f>
        <v>0</v>
      </c>
    </row>
    <row r="27" spans="1:6" x14ac:dyDescent="0.25">
      <c r="A27" t="s">
        <v>171</v>
      </c>
      <c r="B27" s="1">
        <v>42438</v>
      </c>
      <c r="C27" t="s">
        <v>50</v>
      </c>
      <c r="D27">
        <v>14</v>
      </c>
      <c r="E27" t="s">
        <v>172</v>
      </c>
      <c r="F27">
        <f>IF(Tableau1[[#This Row],[Nbre de colis]]&lt;18,0,1)</f>
        <v>0</v>
      </c>
    </row>
    <row r="28" spans="1:6" x14ac:dyDescent="0.25">
      <c r="A28" t="s">
        <v>173</v>
      </c>
      <c r="B28" s="1">
        <v>42438</v>
      </c>
      <c r="C28" t="s">
        <v>50</v>
      </c>
      <c r="D28">
        <v>14</v>
      </c>
      <c r="E28" t="s">
        <v>174</v>
      </c>
      <c r="F28">
        <f>IF(Tableau1[[#This Row],[Nbre de colis]]&lt;18,0,1)</f>
        <v>0</v>
      </c>
    </row>
    <row r="29" spans="1:6" x14ac:dyDescent="0.25">
      <c r="A29" t="s">
        <v>175</v>
      </c>
      <c r="B29" s="1">
        <v>42438</v>
      </c>
      <c r="C29" t="s">
        <v>17</v>
      </c>
      <c r="D29">
        <v>20</v>
      </c>
      <c r="E29" t="s">
        <v>176</v>
      </c>
      <c r="F29">
        <f>IF(Tableau1[[#This Row],[Nbre de colis]]&lt;18,0,1)</f>
        <v>1</v>
      </c>
    </row>
    <row r="30" spans="1:6" x14ac:dyDescent="0.25">
      <c r="A30" t="s">
        <v>177</v>
      </c>
      <c r="B30" s="1">
        <v>42438</v>
      </c>
      <c r="C30" t="s">
        <v>17</v>
      </c>
      <c r="D30">
        <v>33</v>
      </c>
      <c r="E30" t="s">
        <v>178</v>
      </c>
      <c r="F30">
        <f>IF(Tableau1[[#This Row],[Nbre de colis]]&lt;18,0,1)</f>
        <v>1</v>
      </c>
    </row>
    <row r="31" spans="1:6" x14ac:dyDescent="0.25">
      <c r="A31" t="s">
        <v>179</v>
      </c>
      <c r="B31" s="1">
        <v>42439</v>
      </c>
      <c r="C31" t="s">
        <v>17</v>
      </c>
      <c r="D31">
        <v>27</v>
      </c>
      <c r="E31" t="s">
        <v>180</v>
      </c>
      <c r="F31">
        <f>IF(Tableau1[[#This Row],[Nbre de colis]]&lt;18,0,1)</f>
        <v>1</v>
      </c>
    </row>
    <row r="32" spans="1:6" x14ac:dyDescent="0.25">
      <c r="A32" t="s">
        <v>5</v>
      </c>
      <c r="B32" s="1">
        <v>42373</v>
      </c>
      <c r="C32" t="s">
        <v>6</v>
      </c>
      <c r="D32">
        <v>22</v>
      </c>
      <c r="E32" t="s">
        <v>7</v>
      </c>
      <c r="F32">
        <f>IF(Tableau1[[#This Row],[Nbre de colis]]&lt;18,0,1)</f>
        <v>1</v>
      </c>
    </row>
    <row r="33" spans="1:6" x14ac:dyDescent="0.25">
      <c r="A33" t="s">
        <v>8</v>
      </c>
      <c r="B33" s="1">
        <v>42373</v>
      </c>
      <c r="C33" t="s">
        <v>6</v>
      </c>
      <c r="D33">
        <v>90</v>
      </c>
      <c r="E33" t="s">
        <v>9</v>
      </c>
      <c r="F33">
        <f>IF(Tableau1[[#This Row],[Nbre de colis]]&lt;18,0,1)</f>
        <v>1</v>
      </c>
    </row>
    <row r="34" spans="1:6" x14ac:dyDescent="0.25">
      <c r="A34" t="s">
        <v>10</v>
      </c>
      <c r="B34" s="1">
        <v>42373</v>
      </c>
      <c r="C34" t="s">
        <v>6</v>
      </c>
      <c r="D34">
        <v>39</v>
      </c>
      <c r="E34" t="s">
        <v>11</v>
      </c>
      <c r="F34">
        <f>IF(Tableau1[[#This Row],[Nbre de colis]]&lt;18,0,1)</f>
        <v>1</v>
      </c>
    </row>
    <row r="35" spans="1:6" x14ac:dyDescent="0.25">
      <c r="A35" t="s">
        <v>12</v>
      </c>
      <c r="B35" s="1">
        <v>42373</v>
      </c>
      <c r="C35" t="s">
        <v>6</v>
      </c>
      <c r="D35">
        <v>85</v>
      </c>
      <c r="E35" t="s">
        <v>13</v>
      </c>
      <c r="F35">
        <f>IF(Tableau1[[#This Row],[Nbre de colis]]&lt;18,0,1)</f>
        <v>1</v>
      </c>
    </row>
    <row r="36" spans="1:6" x14ac:dyDescent="0.25">
      <c r="A36" t="s">
        <v>14</v>
      </c>
      <c r="B36" s="1">
        <v>42373</v>
      </c>
      <c r="C36" t="s">
        <v>6</v>
      </c>
      <c r="D36">
        <v>31</v>
      </c>
      <c r="E36" t="s">
        <v>15</v>
      </c>
      <c r="F36">
        <f>IF(Tableau1[[#This Row],[Nbre de colis]]&lt;18,0,1)</f>
        <v>1</v>
      </c>
    </row>
    <row r="37" spans="1:6" x14ac:dyDescent="0.25">
      <c r="A37" t="s">
        <v>16</v>
      </c>
      <c r="B37" s="1">
        <v>42373</v>
      </c>
      <c r="C37" t="s">
        <v>17</v>
      </c>
      <c r="D37">
        <v>26</v>
      </c>
      <c r="E37" t="s">
        <v>18</v>
      </c>
      <c r="F37">
        <f>IF(Tableau1[[#This Row],[Nbre de colis]]&lt;18,0,1)</f>
        <v>1</v>
      </c>
    </row>
    <row r="38" spans="1:6" x14ac:dyDescent="0.25">
      <c r="A38" t="s">
        <v>19</v>
      </c>
      <c r="B38" s="1">
        <v>42373</v>
      </c>
      <c r="C38" t="s">
        <v>20</v>
      </c>
      <c r="D38">
        <v>37</v>
      </c>
      <c r="E38" t="s">
        <v>21</v>
      </c>
      <c r="F38">
        <f>IF(Tableau1[[#This Row],[Nbre de colis]]&lt;18,0,1)</f>
        <v>1</v>
      </c>
    </row>
    <row r="39" spans="1:6" x14ac:dyDescent="0.25">
      <c r="A39" t="s">
        <v>22</v>
      </c>
      <c r="B39" s="1">
        <v>42373</v>
      </c>
      <c r="C39" t="s">
        <v>20</v>
      </c>
      <c r="D39">
        <v>11</v>
      </c>
      <c r="E39" t="s">
        <v>23</v>
      </c>
      <c r="F39">
        <f>IF(Tableau1[[#This Row],[Nbre de colis]]&lt;18,0,1)</f>
        <v>0</v>
      </c>
    </row>
    <row r="40" spans="1:6" x14ac:dyDescent="0.25">
      <c r="A40" t="s">
        <v>24</v>
      </c>
      <c r="B40" s="1">
        <v>42373</v>
      </c>
      <c r="C40" t="s">
        <v>20</v>
      </c>
      <c r="D40">
        <v>26</v>
      </c>
      <c r="E40" t="s">
        <v>25</v>
      </c>
      <c r="F40">
        <f>IF(Tableau1[[#This Row],[Nbre de colis]]&lt;18,0,1)</f>
        <v>1</v>
      </c>
    </row>
    <row r="41" spans="1:6" x14ac:dyDescent="0.25">
      <c r="A41" t="s">
        <v>187</v>
      </c>
      <c r="B41" s="1">
        <v>42374</v>
      </c>
      <c r="C41" t="s">
        <v>6</v>
      </c>
      <c r="D41">
        <v>27</v>
      </c>
      <c r="E41" t="s">
        <v>188</v>
      </c>
      <c r="F41">
        <f>IF(Tableau1[[#This Row],[Nbre de colis]]&lt;18,0,1)</f>
        <v>1</v>
      </c>
    </row>
    <row r="42" spans="1:6" x14ac:dyDescent="0.25">
      <c r="A42" t="s">
        <v>26</v>
      </c>
      <c r="B42" s="1">
        <v>42374</v>
      </c>
      <c r="C42" t="s">
        <v>20</v>
      </c>
      <c r="D42">
        <v>30</v>
      </c>
      <c r="E42" t="s">
        <v>27</v>
      </c>
      <c r="F42">
        <f>IF(Tableau1[[#This Row],[Nbre de colis]]&lt;18,0,1)</f>
        <v>1</v>
      </c>
    </row>
    <row r="43" spans="1:6" x14ac:dyDescent="0.25">
      <c r="A43" t="s">
        <v>189</v>
      </c>
      <c r="B43" s="1">
        <v>42374</v>
      </c>
      <c r="C43" t="s">
        <v>6</v>
      </c>
      <c r="D43">
        <v>153</v>
      </c>
      <c r="E43" t="s">
        <v>190</v>
      </c>
      <c r="F43">
        <f>IF(Tableau1[[#This Row],[Nbre de colis]]&lt;18,0,1)</f>
        <v>1</v>
      </c>
    </row>
    <row r="44" spans="1:6" x14ac:dyDescent="0.25">
      <c r="A44" t="s">
        <v>28</v>
      </c>
      <c r="B44" s="1">
        <v>42374</v>
      </c>
      <c r="C44" t="s">
        <v>20</v>
      </c>
      <c r="D44">
        <v>28</v>
      </c>
      <c r="E44" t="s">
        <v>29</v>
      </c>
      <c r="F44">
        <f>IF(Tableau1[[#This Row],[Nbre de colis]]&lt;18,0,1)</f>
        <v>1</v>
      </c>
    </row>
    <row r="45" spans="1:6" x14ac:dyDescent="0.25">
      <c r="A45" t="s">
        <v>191</v>
      </c>
      <c r="B45" s="1">
        <v>42374</v>
      </c>
      <c r="C45" t="s">
        <v>50</v>
      </c>
      <c r="D45">
        <v>14</v>
      </c>
      <c r="E45" t="s">
        <v>192</v>
      </c>
      <c r="F45">
        <f>IF(Tableau1[[#This Row],[Nbre de colis]]&lt;18,0,1)</f>
        <v>0</v>
      </c>
    </row>
    <row r="46" spans="1:6" x14ac:dyDescent="0.25">
      <c r="A46" t="s">
        <v>193</v>
      </c>
      <c r="B46" s="1">
        <v>42374</v>
      </c>
      <c r="C46" t="s">
        <v>6</v>
      </c>
      <c r="D46">
        <v>216</v>
      </c>
      <c r="E46" t="s">
        <v>13</v>
      </c>
      <c r="F46">
        <f>IF(Tableau1[[#This Row],[Nbre de colis]]&lt;18,0,1)</f>
        <v>1</v>
      </c>
    </row>
    <row r="47" spans="1:6" x14ac:dyDescent="0.25">
      <c r="A47" t="s">
        <v>194</v>
      </c>
      <c r="B47" s="1">
        <v>42375</v>
      </c>
      <c r="C47" t="s">
        <v>50</v>
      </c>
      <c r="D47">
        <v>20</v>
      </c>
      <c r="E47" t="s">
        <v>195</v>
      </c>
      <c r="F47">
        <f>IF(Tableau1[[#This Row],[Nbre de colis]]&lt;18,0,1)</f>
        <v>1</v>
      </c>
    </row>
    <row r="48" spans="1:6" x14ac:dyDescent="0.25">
      <c r="A48" t="s">
        <v>196</v>
      </c>
      <c r="B48" s="1">
        <v>42375</v>
      </c>
      <c r="C48" t="s">
        <v>17</v>
      </c>
      <c r="D48">
        <v>17</v>
      </c>
      <c r="E48" t="s">
        <v>197</v>
      </c>
      <c r="F48">
        <f>IF(Tableau1[[#This Row],[Nbre de colis]]&lt;18,0,1)</f>
        <v>0</v>
      </c>
    </row>
    <row r="49" spans="1:6" x14ac:dyDescent="0.25">
      <c r="A49" t="s">
        <v>198</v>
      </c>
      <c r="B49" s="1">
        <v>42375</v>
      </c>
      <c r="C49" t="s">
        <v>50</v>
      </c>
      <c r="D49">
        <v>14</v>
      </c>
      <c r="E49" t="s">
        <v>199</v>
      </c>
      <c r="F49">
        <f>IF(Tableau1[[#This Row],[Nbre de colis]]&lt;18,0,1)</f>
        <v>0</v>
      </c>
    </row>
    <row r="50" spans="1:6" x14ac:dyDescent="0.25">
      <c r="A50" t="s">
        <v>30</v>
      </c>
      <c r="B50" s="1">
        <v>42376</v>
      </c>
      <c r="C50" t="s">
        <v>20</v>
      </c>
      <c r="D50">
        <v>24</v>
      </c>
      <c r="E50" t="s">
        <v>31</v>
      </c>
      <c r="F50">
        <f>IF(Tableau1[[#This Row],[Nbre de colis]]&lt;18,0,1)</f>
        <v>1</v>
      </c>
    </row>
    <row r="51" spans="1:6" x14ac:dyDescent="0.25">
      <c r="A51" t="s">
        <v>32</v>
      </c>
      <c r="B51" s="1">
        <v>42376</v>
      </c>
      <c r="C51" t="s">
        <v>20</v>
      </c>
      <c r="D51">
        <v>33</v>
      </c>
      <c r="E51" t="s">
        <v>33</v>
      </c>
      <c r="F51">
        <f>IF(Tableau1[[#This Row],[Nbre de colis]]&lt;18,0,1)</f>
        <v>1</v>
      </c>
    </row>
    <row r="52" spans="1:6" x14ac:dyDescent="0.25">
      <c r="A52" t="s">
        <v>34</v>
      </c>
      <c r="B52" s="1">
        <v>42376</v>
      </c>
      <c r="C52" t="s">
        <v>20</v>
      </c>
      <c r="D52">
        <v>12</v>
      </c>
      <c r="E52" t="s">
        <v>35</v>
      </c>
      <c r="F52">
        <f>IF(Tableau1[[#This Row],[Nbre de colis]]&lt;18,0,1)</f>
        <v>0</v>
      </c>
    </row>
    <row r="53" spans="1:6" x14ac:dyDescent="0.25">
      <c r="A53" t="s">
        <v>200</v>
      </c>
      <c r="B53" s="1">
        <v>42376</v>
      </c>
      <c r="C53" t="s">
        <v>50</v>
      </c>
      <c r="D53">
        <v>19</v>
      </c>
      <c r="E53" t="s">
        <v>86</v>
      </c>
      <c r="F53">
        <f>IF(Tableau1[[#This Row],[Nbre de colis]]&lt;18,0,1)</f>
        <v>1</v>
      </c>
    </row>
    <row r="54" spans="1:6" x14ac:dyDescent="0.25">
      <c r="A54" t="s">
        <v>201</v>
      </c>
      <c r="B54" s="1">
        <v>42376</v>
      </c>
      <c r="C54" t="s">
        <v>50</v>
      </c>
      <c r="D54">
        <v>21</v>
      </c>
      <c r="E54" t="s">
        <v>88</v>
      </c>
      <c r="F54">
        <f>IF(Tableau1[[#This Row],[Nbre de colis]]&lt;18,0,1)</f>
        <v>1</v>
      </c>
    </row>
    <row r="55" spans="1:6" x14ac:dyDescent="0.25">
      <c r="A55" t="s">
        <v>202</v>
      </c>
      <c r="B55" s="1">
        <v>42376</v>
      </c>
      <c r="C55" t="s">
        <v>6</v>
      </c>
      <c r="D55">
        <v>108</v>
      </c>
      <c r="E55" t="s">
        <v>9</v>
      </c>
      <c r="F55">
        <f>IF(Tableau1[[#This Row],[Nbre de colis]]&lt;18,0,1)</f>
        <v>1</v>
      </c>
    </row>
    <row r="56" spans="1:6" x14ac:dyDescent="0.25">
      <c r="A56" t="s">
        <v>203</v>
      </c>
      <c r="B56" s="1">
        <v>42376</v>
      </c>
      <c r="C56" t="s">
        <v>17</v>
      </c>
      <c r="D56">
        <v>30</v>
      </c>
      <c r="E56" t="s">
        <v>204</v>
      </c>
      <c r="F56">
        <f>IF(Tableau1[[#This Row],[Nbre de colis]]&lt;18,0,1)</f>
        <v>1</v>
      </c>
    </row>
    <row r="57" spans="1:6" x14ac:dyDescent="0.25">
      <c r="A57" t="s">
        <v>205</v>
      </c>
      <c r="B57" s="1">
        <v>42377</v>
      </c>
      <c r="C57" t="s">
        <v>17</v>
      </c>
      <c r="D57">
        <v>21</v>
      </c>
      <c r="E57" t="s">
        <v>102</v>
      </c>
      <c r="F57">
        <f>IF(Tableau1[[#This Row],[Nbre de colis]]&lt;18,0,1)</f>
        <v>1</v>
      </c>
    </row>
    <row r="58" spans="1:6" x14ac:dyDescent="0.25">
      <c r="A58" t="s">
        <v>206</v>
      </c>
      <c r="B58" s="1">
        <v>42377</v>
      </c>
      <c r="C58" t="s">
        <v>6</v>
      </c>
      <c r="D58">
        <v>18</v>
      </c>
      <c r="E58" t="s">
        <v>13</v>
      </c>
      <c r="F58">
        <f>IF(Tableau1[[#This Row],[Nbre de colis]]&lt;18,0,1)</f>
        <v>1</v>
      </c>
    </row>
    <row r="59" spans="1:6" x14ac:dyDescent="0.25">
      <c r="A59" t="s">
        <v>207</v>
      </c>
      <c r="B59" s="1">
        <v>42377</v>
      </c>
      <c r="C59" t="s">
        <v>6</v>
      </c>
      <c r="D59">
        <v>5</v>
      </c>
      <c r="E59" t="s">
        <v>13</v>
      </c>
      <c r="F59">
        <f>IF(Tableau1[[#This Row],[Nbre de colis]]&lt;18,0,1)</f>
        <v>0</v>
      </c>
    </row>
    <row r="60" spans="1:6" x14ac:dyDescent="0.25">
      <c r="A60" t="s">
        <v>208</v>
      </c>
      <c r="B60" s="1">
        <v>42377</v>
      </c>
      <c r="C60" t="s">
        <v>6</v>
      </c>
      <c r="D60">
        <v>11</v>
      </c>
      <c r="E60" t="s">
        <v>7</v>
      </c>
      <c r="F60">
        <f>IF(Tableau1[[#This Row],[Nbre de colis]]&lt;18,0,1)</f>
        <v>0</v>
      </c>
    </row>
    <row r="61" spans="1:6" x14ac:dyDescent="0.25">
      <c r="A61" t="s">
        <v>209</v>
      </c>
      <c r="B61" s="1">
        <v>42377</v>
      </c>
      <c r="C61" t="s">
        <v>50</v>
      </c>
      <c r="D61">
        <v>21</v>
      </c>
      <c r="E61" t="s">
        <v>147</v>
      </c>
      <c r="F61">
        <f>IF(Tableau1[[#This Row],[Nbre de colis]]&lt;18,0,1)</f>
        <v>1</v>
      </c>
    </row>
    <row r="62" spans="1:6" x14ac:dyDescent="0.25">
      <c r="A62" t="s">
        <v>210</v>
      </c>
      <c r="B62" s="1">
        <v>42377</v>
      </c>
      <c r="C62" t="s">
        <v>50</v>
      </c>
      <c r="D62">
        <v>19</v>
      </c>
      <c r="E62" t="s">
        <v>51</v>
      </c>
      <c r="F62">
        <f>IF(Tableau1[[#This Row],[Nbre de colis]]&lt;18,0,1)</f>
        <v>1</v>
      </c>
    </row>
    <row r="63" spans="1:6" x14ac:dyDescent="0.25">
      <c r="A63" t="s">
        <v>36</v>
      </c>
      <c r="B63" s="1">
        <v>42380</v>
      </c>
      <c r="C63" t="s">
        <v>20</v>
      </c>
      <c r="D63">
        <v>14</v>
      </c>
      <c r="E63" t="s">
        <v>37</v>
      </c>
      <c r="F63">
        <f>IF(Tableau1[[#This Row],[Nbre de colis]]&lt;18,0,1)</f>
        <v>0</v>
      </c>
    </row>
    <row r="64" spans="1:6" x14ac:dyDescent="0.25">
      <c r="A64" t="s">
        <v>211</v>
      </c>
      <c r="B64" s="1">
        <v>42380</v>
      </c>
      <c r="C64" t="s">
        <v>6</v>
      </c>
      <c r="D64">
        <v>18</v>
      </c>
      <c r="E64" t="s">
        <v>11</v>
      </c>
      <c r="F64">
        <f>IF(Tableau1[[#This Row],[Nbre de colis]]&lt;18,0,1)</f>
        <v>1</v>
      </c>
    </row>
    <row r="65" spans="1:6" x14ac:dyDescent="0.25">
      <c r="A65" t="s">
        <v>38</v>
      </c>
      <c r="B65" s="1">
        <v>42380</v>
      </c>
      <c r="C65" t="s">
        <v>20</v>
      </c>
      <c r="D65">
        <v>30</v>
      </c>
      <c r="E65" t="s">
        <v>39</v>
      </c>
      <c r="F65">
        <f>IF(Tableau1[[#This Row],[Nbre de colis]]&lt;18,0,1)</f>
        <v>1</v>
      </c>
    </row>
    <row r="66" spans="1:6" x14ac:dyDescent="0.25">
      <c r="A66" t="s">
        <v>212</v>
      </c>
      <c r="B66" s="1">
        <v>42380</v>
      </c>
      <c r="C66" t="s">
        <v>50</v>
      </c>
      <c r="D66">
        <v>17</v>
      </c>
      <c r="E66" t="s">
        <v>213</v>
      </c>
      <c r="F66">
        <f>IF(Tableau1[[#This Row],[Nbre de colis]]&lt;18,0,1)</f>
        <v>0</v>
      </c>
    </row>
    <row r="67" spans="1:6" x14ac:dyDescent="0.25">
      <c r="A67" t="s">
        <v>214</v>
      </c>
      <c r="B67" s="1">
        <v>42380</v>
      </c>
      <c r="C67" t="s">
        <v>50</v>
      </c>
      <c r="D67">
        <v>7</v>
      </c>
      <c r="E67" t="s">
        <v>143</v>
      </c>
      <c r="F67">
        <f>IF(Tableau1[[#This Row],[Nbre de colis]]&lt;18,0,1)</f>
        <v>0</v>
      </c>
    </row>
    <row r="68" spans="1:6" x14ac:dyDescent="0.25">
      <c r="A68" t="s">
        <v>215</v>
      </c>
      <c r="B68" s="1">
        <v>42380</v>
      </c>
      <c r="C68" t="s">
        <v>17</v>
      </c>
      <c r="D68">
        <v>16</v>
      </c>
      <c r="E68" t="s">
        <v>216</v>
      </c>
      <c r="F68">
        <f>IF(Tableau1[[#This Row],[Nbre de colis]]&lt;18,0,1)</f>
        <v>0</v>
      </c>
    </row>
    <row r="69" spans="1:6" x14ac:dyDescent="0.25">
      <c r="A69" t="s">
        <v>217</v>
      </c>
      <c r="B69" s="1">
        <v>42380</v>
      </c>
      <c r="C69" t="s">
        <v>6</v>
      </c>
      <c r="D69">
        <v>72</v>
      </c>
      <c r="E69" t="s">
        <v>15</v>
      </c>
      <c r="F69">
        <f>IF(Tableau1[[#This Row],[Nbre de colis]]&lt;18,0,1)</f>
        <v>1</v>
      </c>
    </row>
    <row r="70" spans="1:6" x14ac:dyDescent="0.25">
      <c r="A70" t="s">
        <v>218</v>
      </c>
      <c r="B70" s="1">
        <v>42380</v>
      </c>
      <c r="C70" t="s">
        <v>17</v>
      </c>
      <c r="D70">
        <v>9</v>
      </c>
      <c r="E70" t="s">
        <v>219</v>
      </c>
      <c r="F70">
        <f>IF(Tableau1[[#This Row],[Nbre de colis]]&lt;18,0,1)</f>
        <v>0</v>
      </c>
    </row>
    <row r="71" spans="1:6" x14ac:dyDescent="0.25">
      <c r="A71" t="s">
        <v>220</v>
      </c>
      <c r="B71" s="1">
        <v>42380</v>
      </c>
      <c r="C71" t="s">
        <v>17</v>
      </c>
      <c r="D71">
        <v>11</v>
      </c>
      <c r="E71" t="s">
        <v>221</v>
      </c>
      <c r="F71">
        <f>IF(Tableau1[[#This Row],[Nbre de colis]]&lt;18,0,1)</f>
        <v>0</v>
      </c>
    </row>
    <row r="72" spans="1:6" x14ac:dyDescent="0.25">
      <c r="A72" t="s">
        <v>222</v>
      </c>
      <c r="B72" s="1">
        <v>42381</v>
      </c>
      <c r="C72" t="s">
        <v>6</v>
      </c>
      <c r="D72">
        <v>81</v>
      </c>
      <c r="E72" t="s">
        <v>188</v>
      </c>
      <c r="F72">
        <f>IF(Tableau1[[#This Row],[Nbre de colis]]&lt;18,0,1)</f>
        <v>1</v>
      </c>
    </row>
    <row r="73" spans="1:6" x14ac:dyDescent="0.25">
      <c r="A73" t="s">
        <v>223</v>
      </c>
      <c r="B73" s="1">
        <v>42381</v>
      </c>
      <c r="C73" t="s">
        <v>50</v>
      </c>
      <c r="D73">
        <v>15</v>
      </c>
      <c r="E73" t="s">
        <v>109</v>
      </c>
      <c r="F73">
        <f>IF(Tableau1[[#This Row],[Nbre de colis]]&lt;18,0,1)</f>
        <v>0</v>
      </c>
    </row>
    <row r="74" spans="1:6" x14ac:dyDescent="0.25">
      <c r="A74" t="s">
        <v>224</v>
      </c>
      <c r="B74" s="1">
        <v>42381</v>
      </c>
      <c r="C74" t="s">
        <v>50</v>
      </c>
      <c r="D74">
        <v>19</v>
      </c>
      <c r="E74" t="s">
        <v>225</v>
      </c>
      <c r="F74">
        <f>IF(Tableau1[[#This Row],[Nbre de colis]]&lt;18,0,1)</f>
        <v>1</v>
      </c>
    </row>
    <row r="75" spans="1:6" x14ac:dyDescent="0.25">
      <c r="A75" t="s">
        <v>226</v>
      </c>
      <c r="B75" s="1">
        <v>42382</v>
      </c>
      <c r="C75" t="s">
        <v>17</v>
      </c>
      <c r="D75">
        <v>41</v>
      </c>
      <c r="E75" t="s">
        <v>227</v>
      </c>
      <c r="F75">
        <f>IF(Tableau1[[#This Row],[Nbre de colis]]&lt;18,0,1)</f>
        <v>1</v>
      </c>
    </row>
    <row r="76" spans="1:6" x14ac:dyDescent="0.25">
      <c r="A76" t="s">
        <v>228</v>
      </c>
      <c r="B76" s="1">
        <v>42382</v>
      </c>
      <c r="C76" t="s">
        <v>50</v>
      </c>
      <c r="D76">
        <v>16</v>
      </c>
      <c r="E76" t="s">
        <v>229</v>
      </c>
      <c r="F76">
        <f>IF(Tableau1[[#This Row],[Nbre de colis]]&lt;18,0,1)</f>
        <v>0</v>
      </c>
    </row>
    <row r="77" spans="1:6" x14ac:dyDescent="0.25">
      <c r="A77" t="s">
        <v>230</v>
      </c>
      <c r="B77" s="1">
        <v>42384</v>
      </c>
      <c r="C77" t="s">
        <v>50</v>
      </c>
      <c r="D77">
        <v>5</v>
      </c>
      <c r="E77" t="s">
        <v>143</v>
      </c>
      <c r="F77">
        <f>IF(Tableau1[[#This Row],[Nbre de colis]]&lt;18,0,1)</f>
        <v>0</v>
      </c>
    </row>
    <row r="78" spans="1:6" x14ac:dyDescent="0.25">
      <c r="A78" t="s">
        <v>231</v>
      </c>
      <c r="B78" s="1">
        <v>42384</v>
      </c>
      <c r="C78" t="s">
        <v>50</v>
      </c>
      <c r="D78">
        <v>14</v>
      </c>
      <c r="E78" t="s">
        <v>232</v>
      </c>
      <c r="F78">
        <f>IF(Tableau1[[#This Row],[Nbre de colis]]&lt;18,0,1)</f>
        <v>0</v>
      </c>
    </row>
    <row r="79" spans="1:6" x14ac:dyDescent="0.25">
      <c r="A79" t="s">
        <v>233</v>
      </c>
      <c r="B79" s="1">
        <v>42387</v>
      </c>
      <c r="C79" t="s">
        <v>6</v>
      </c>
      <c r="D79">
        <v>16</v>
      </c>
      <c r="E79" t="s">
        <v>11</v>
      </c>
      <c r="F79">
        <f>IF(Tableau1[[#This Row],[Nbre de colis]]&lt;18,0,1)</f>
        <v>0</v>
      </c>
    </row>
    <row r="80" spans="1:6" x14ac:dyDescent="0.25">
      <c r="A80" t="s">
        <v>234</v>
      </c>
      <c r="B80" s="1">
        <v>42387</v>
      </c>
      <c r="C80" t="s">
        <v>50</v>
      </c>
      <c r="D80">
        <v>13</v>
      </c>
      <c r="E80" t="s">
        <v>235</v>
      </c>
      <c r="F80">
        <f>IF(Tableau1[[#This Row],[Nbre de colis]]&lt;18,0,1)</f>
        <v>0</v>
      </c>
    </row>
    <row r="81" spans="1:6" x14ac:dyDescent="0.25">
      <c r="A81" t="s">
        <v>40</v>
      </c>
      <c r="B81" s="1">
        <v>42388</v>
      </c>
      <c r="C81" t="s">
        <v>20</v>
      </c>
      <c r="D81">
        <v>32</v>
      </c>
      <c r="E81" t="s">
        <v>41</v>
      </c>
      <c r="F81">
        <f>IF(Tableau1[[#This Row],[Nbre de colis]]&lt;18,0,1)</f>
        <v>1</v>
      </c>
    </row>
    <row r="82" spans="1:6" x14ac:dyDescent="0.25">
      <c r="A82" t="s">
        <v>236</v>
      </c>
      <c r="B82" s="1">
        <v>42388</v>
      </c>
      <c r="C82" t="s">
        <v>50</v>
      </c>
      <c r="D82">
        <v>17</v>
      </c>
      <c r="E82" t="s">
        <v>237</v>
      </c>
      <c r="F82">
        <f>IF(Tableau1[[#This Row],[Nbre de colis]]&lt;18,0,1)</f>
        <v>0</v>
      </c>
    </row>
    <row r="83" spans="1:6" x14ac:dyDescent="0.25">
      <c r="A83" t="s">
        <v>238</v>
      </c>
      <c r="B83" s="1">
        <v>42390</v>
      </c>
      <c r="C83" t="s">
        <v>50</v>
      </c>
      <c r="D83">
        <v>14</v>
      </c>
      <c r="E83" t="s">
        <v>239</v>
      </c>
      <c r="F83">
        <f>IF(Tableau1[[#This Row],[Nbre de colis]]&lt;18,0,1)</f>
        <v>0</v>
      </c>
    </row>
    <row r="84" spans="1:6" x14ac:dyDescent="0.25">
      <c r="A84" t="s">
        <v>240</v>
      </c>
      <c r="B84" s="1">
        <v>42391</v>
      </c>
      <c r="C84" t="s">
        <v>17</v>
      </c>
      <c r="D84">
        <v>20</v>
      </c>
      <c r="E84" t="s">
        <v>221</v>
      </c>
      <c r="F84">
        <f>IF(Tableau1[[#This Row],[Nbre de colis]]&lt;18,0,1)</f>
        <v>1</v>
      </c>
    </row>
    <row r="85" spans="1:6" x14ac:dyDescent="0.25">
      <c r="A85" t="s">
        <v>241</v>
      </c>
      <c r="B85" s="1">
        <v>42391</v>
      </c>
      <c r="C85" t="s">
        <v>50</v>
      </c>
      <c r="D85">
        <v>15</v>
      </c>
      <c r="E85" t="s">
        <v>242</v>
      </c>
      <c r="F85">
        <f>IF(Tableau1[[#This Row],[Nbre de colis]]&lt;18,0,1)</f>
        <v>0</v>
      </c>
    </row>
    <row r="86" spans="1:6" x14ac:dyDescent="0.25">
      <c r="A86" t="s">
        <v>243</v>
      </c>
      <c r="B86" s="1">
        <v>42394</v>
      </c>
      <c r="C86" t="s">
        <v>6</v>
      </c>
      <c r="D86">
        <v>24</v>
      </c>
      <c r="E86" t="s">
        <v>11</v>
      </c>
      <c r="F86">
        <f>IF(Tableau1[[#This Row],[Nbre de colis]]&lt;18,0,1)</f>
        <v>1</v>
      </c>
    </row>
    <row r="87" spans="1:6" x14ac:dyDescent="0.25">
      <c r="A87" t="s">
        <v>42</v>
      </c>
      <c r="B87" s="1">
        <v>42396</v>
      </c>
      <c r="C87" t="s">
        <v>20</v>
      </c>
      <c r="D87">
        <v>35</v>
      </c>
      <c r="E87" t="s">
        <v>43</v>
      </c>
      <c r="F87">
        <f>IF(Tableau1[[#This Row],[Nbre de colis]]&lt;18,0,1)</f>
        <v>1</v>
      </c>
    </row>
    <row r="88" spans="1:6" x14ac:dyDescent="0.25">
      <c r="A88" t="s">
        <v>244</v>
      </c>
      <c r="B88" s="1">
        <v>42398</v>
      </c>
      <c r="C88" t="s">
        <v>17</v>
      </c>
      <c r="D88">
        <v>45</v>
      </c>
      <c r="E88" t="s">
        <v>245</v>
      </c>
      <c r="F88">
        <f>IF(Tableau1[[#This Row],[Nbre de colis]]&lt;18,0,1)</f>
        <v>1</v>
      </c>
    </row>
    <row r="89" spans="1:6" x14ac:dyDescent="0.25">
      <c r="A89" t="s">
        <v>246</v>
      </c>
      <c r="B89" s="1">
        <v>42398</v>
      </c>
      <c r="C89" t="s">
        <v>123</v>
      </c>
      <c r="D89">
        <v>16</v>
      </c>
      <c r="E89" t="s">
        <v>124</v>
      </c>
      <c r="F89">
        <f>IF(Tableau1[[#This Row],[Nbre de colis]]&lt;18,0,1)</f>
        <v>0</v>
      </c>
    </row>
    <row r="90" spans="1:6" x14ac:dyDescent="0.25">
      <c r="A90" t="s">
        <v>247</v>
      </c>
      <c r="B90" s="1">
        <v>42398</v>
      </c>
      <c r="C90" t="s">
        <v>17</v>
      </c>
      <c r="D90">
        <v>18</v>
      </c>
      <c r="E90" t="s">
        <v>102</v>
      </c>
      <c r="F90">
        <f>IF(Tableau1[[#This Row],[Nbre de colis]]&lt;18,0,1)</f>
        <v>1</v>
      </c>
    </row>
    <row r="91" spans="1:6" x14ac:dyDescent="0.25">
      <c r="A91" t="s">
        <v>44</v>
      </c>
      <c r="B91" s="1">
        <v>42401</v>
      </c>
      <c r="C91" t="s">
        <v>17</v>
      </c>
      <c r="D91">
        <v>14</v>
      </c>
      <c r="E91" t="s">
        <v>45</v>
      </c>
      <c r="F91">
        <f>IF(Tableau1[[#This Row],[Nbre de colis]]&lt;18,0,1)</f>
        <v>0</v>
      </c>
    </row>
    <row r="92" spans="1:6" x14ac:dyDescent="0.25">
      <c r="A92" t="s">
        <v>46</v>
      </c>
      <c r="B92" s="1">
        <v>42401</v>
      </c>
      <c r="C92" t="s">
        <v>6</v>
      </c>
      <c r="D92">
        <v>19</v>
      </c>
      <c r="E92" t="s">
        <v>47</v>
      </c>
      <c r="F92">
        <f>IF(Tableau1[[#This Row],[Nbre de colis]]&lt;18,0,1)</f>
        <v>1</v>
      </c>
    </row>
    <row r="93" spans="1:6" x14ac:dyDescent="0.25">
      <c r="A93" t="s">
        <v>48</v>
      </c>
      <c r="B93" s="1">
        <v>42402</v>
      </c>
      <c r="C93" t="s">
        <v>6</v>
      </c>
      <c r="D93">
        <v>36</v>
      </c>
      <c r="E93" t="s">
        <v>9</v>
      </c>
      <c r="F93">
        <f>IF(Tableau1[[#This Row],[Nbre de colis]]&lt;18,0,1)</f>
        <v>1</v>
      </c>
    </row>
    <row r="94" spans="1:6" x14ac:dyDescent="0.25">
      <c r="A94" t="s">
        <v>49</v>
      </c>
      <c r="B94" s="1">
        <v>42403</v>
      </c>
      <c r="C94" t="s">
        <v>50</v>
      </c>
      <c r="D94">
        <v>11</v>
      </c>
      <c r="E94" t="s">
        <v>51</v>
      </c>
      <c r="F94">
        <f>IF(Tableau1[[#This Row],[Nbre de colis]]&lt;18,0,1)</f>
        <v>0</v>
      </c>
    </row>
    <row r="95" spans="1:6" x14ac:dyDescent="0.25">
      <c r="A95" t="s">
        <v>52</v>
      </c>
      <c r="B95" s="1">
        <v>42409</v>
      </c>
      <c r="C95" t="s">
        <v>50</v>
      </c>
      <c r="D95">
        <v>15</v>
      </c>
      <c r="E95" t="s">
        <v>53</v>
      </c>
      <c r="F95">
        <f>IF(Tableau1[[#This Row],[Nbre de colis]]&lt;18,0,1)</f>
        <v>0</v>
      </c>
    </row>
    <row r="96" spans="1:6" x14ac:dyDescent="0.25">
      <c r="A96" t="s">
        <v>54</v>
      </c>
      <c r="B96" s="1">
        <v>42409</v>
      </c>
      <c r="C96" t="s">
        <v>6</v>
      </c>
      <c r="D96">
        <v>9</v>
      </c>
      <c r="E96" t="s">
        <v>47</v>
      </c>
      <c r="F96">
        <f>IF(Tableau1[[#This Row],[Nbre de colis]]&lt;18,0,1)</f>
        <v>0</v>
      </c>
    </row>
    <row r="97" spans="1:6" x14ac:dyDescent="0.25">
      <c r="A97" t="s">
        <v>55</v>
      </c>
      <c r="B97" s="1">
        <v>42409</v>
      </c>
      <c r="C97" t="s">
        <v>20</v>
      </c>
      <c r="D97">
        <v>11</v>
      </c>
      <c r="E97" t="s">
        <v>37</v>
      </c>
      <c r="F97">
        <f>IF(Tableau1[[#This Row],[Nbre de colis]]&lt;18,0,1)</f>
        <v>0</v>
      </c>
    </row>
    <row r="98" spans="1:6" x14ac:dyDescent="0.25">
      <c r="A98" t="s">
        <v>56</v>
      </c>
      <c r="B98" s="1">
        <v>42409</v>
      </c>
      <c r="C98" t="s">
        <v>6</v>
      </c>
      <c r="D98">
        <v>63</v>
      </c>
      <c r="E98" t="s">
        <v>13</v>
      </c>
      <c r="F98">
        <f>IF(Tableau1[[#This Row],[Nbre de colis]]&lt;18,0,1)</f>
        <v>1</v>
      </c>
    </row>
    <row r="99" spans="1:6" x14ac:dyDescent="0.25">
      <c r="A99" t="s">
        <v>57</v>
      </c>
      <c r="B99" s="1">
        <v>42409</v>
      </c>
      <c r="C99" t="s">
        <v>50</v>
      </c>
      <c r="D99">
        <v>11</v>
      </c>
      <c r="E99" t="s">
        <v>58</v>
      </c>
      <c r="F99">
        <f>IF(Tableau1[[#This Row],[Nbre de colis]]&lt;18,0,1)</f>
        <v>0</v>
      </c>
    </row>
    <row r="100" spans="1:6" x14ac:dyDescent="0.25">
      <c r="A100" t="s">
        <v>59</v>
      </c>
      <c r="B100" s="1">
        <v>42409</v>
      </c>
      <c r="C100" t="s">
        <v>20</v>
      </c>
      <c r="D100">
        <v>10</v>
      </c>
      <c r="E100" t="s">
        <v>60</v>
      </c>
      <c r="F100">
        <f>IF(Tableau1[[#This Row],[Nbre de colis]]&lt;18,0,1)</f>
        <v>0</v>
      </c>
    </row>
    <row r="101" spans="1:6" x14ac:dyDescent="0.25">
      <c r="A101" t="s">
        <v>61</v>
      </c>
      <c r="B101" s="1">
        <v>42409</v>
      </c>
      <c r="C101" t="s">
        <v>6</v>
      </c>
      <c r="D101">
        <v>27</v>
      </c>
      <c r="E101" t="s">
        <v>62</v>
      </c>
      <c r="F101">
        <f>IF(Tableau1[[#This Row],[Nbre de colis]]&lt;18,0,1)</f>
        <v>1</v>
      </c>
    </row>
    <row r="102" spans="1:6" x14ac:dyDescent="0.25">
      <c r="A102" t="s">
        <v>63</v>
      </c>
      <c r="B102" s="1">
        <v>42409</v>
      </c>
      <c r="C102" t="s">
        <v>20</v>
      </c>
      <c r="D102">
        <v>30</v>
      </c>
      <c r="E102" t="s">
        <v>64</v>
      </c>
      <c r="F102">
        <f>IF(Tableau1[[#This Row],[Nbre de colis]]&lt;18,0,1)</f>
        <v>1</v>
      </c>
    </row>
    <row r="103" spans="1:6" x14ac:dyDescent="0.25">
      <c r="A103" t="s">
        <v>65</v>
      </c>
      <c r="B103" s="1">
        <v>42409</v>
      </c>
      <c r="C103" t="s">
        <v>17</v>
      </c>
      <c r="D103">
        <v>40</v>
      </c>
      <c r="E103" t="s">
        <v>66</v>
      </c>
      <c r="F103">
        <f>IF(Tableau1[[#This Row],[Nbre de colis]]&lt;18,0,1)</f>
        <v>1</v>
      </c>
    </row>
    <row r="104" spans="1:6" x14ac:dyDescent="0.25">
      <c r="A104" t="s">
        <v>67</v>
      </c>
      <c r="B104" s="1">
        <v>42411</v>
      </c>
      <c r="C104" t="s">
        <v>17</v>
      </c>
      <c r="D104">
        <v>14</v>
      </c>
      <c r="E104" t="s">
        <v>68</v>
      </c>
      <c r="F104">
        <f>IF(Tableau1[[#This Row],[Nbre de colis]]&lt;18,0,1)</f>
        <v>0</v>
      </c>
    </row>
    <row r="105" spans="1:6" x14ac:dyDescent="0.25">
      <c r="A105" t="s">
        <v>69</v>
      </c>
      <c r="B105" s="1">
        <v>42411</v>
      </c>
      <c r="C105" t="s">
        <v>17</v>
      </c>
      <c r="D105">
        <v>17</v>
      </c>
      <c r="E105" t="s">
        <v>70</v>
      </c>
      <c r="F105">
        <f>IF(Tableau1[[#This Row],[Nbre de colis]]&lt;18,0,1)</f>
        <v>0</v>
      </c>
    </row>
    <row r="106" spans="1:6" x14ac:dyDescent="0.25">
      <c r="A106" t="s">
        <v>71</v>
      </c>
      <c r="B106" s="1">
        <v>42411</v>
      </c>
      <c r="C106" t="s">
        <v>6</v>
      </c>
      <c r="D106">
        <v>36</v>
      </c>
      <c r="E106" t="s">
        <v>72</v>
      </c>
      <c r="F106">
        <f>IF(Tableau1[[#This Row],[Nbre de colis]]&lt;18,0,1)</f>
        <v>1</v>
      </c>
    </row>
    <row r="107" spans="1:6" x14ac:dyDescent="0.25">
      <c r="A107" t="s">
        <v>73</v>
      </c>
      <c r="B107" s="1">
        <v>42412</v>
      </c>
      <c r="C107" t="s">
        <v>6</v>
      </c>
      <c r="D107">
        <v>20</v>
      </c>
      <c r="E107" t="s">
        <v>74</v>
      </c>
      <c r="F107">
        <f>IF(Tableau1[[#This Row],[Nbre de colis]]&lt;18,0,1)</f>
        <v>1</v>
      </c>
    </row>
    <row r="108" spans="1:6" x14ac:dyDescent="0.25">
      <c r="A108" t="s">
        <v>75</v>
      </c>
      <c r="B108" s="1">
        <v>42412</v>
      </c>
      <c r="C108" t="s">
        <v>50</v>
      </c>
      <c r="D108">
        <v>16</v>
      </c>
      <c r="E108" t="s">
        <v>76</v>
      </c>
      <c r="F108">
        <f>IF(Tableau1[[#This Row],[Nbre de colis]]&lt;18,0,1)</f>
        <v>0</v>
      </c>
    </row>
    <row r="109" spans="1:6" x14ac:dyDescent="0.25">
      <c r="A109" t="s">
        <v>77</v>
      </c>
      <c r="B109" s="1">
        <v>42412</v>
      </c>
      <c r="C109" t="s">
        <v>50</v>
      </c>
      <c r="D109">
        <v>26</v>
      </c>
      <c r="E109" t="s">
        <v>78</v>
      </c>
      <c r="F109">
        <f>IF(Tableau1[[#This Row],[Nbre de colis]]&lt;18,0,1)</f>
        <v>1</v>
      </c>
    </row>
    <row r="110" spans="1:6" x14ac:dyDescent="0.25">
      <c r="A110" t="s">
        <v>79</v>
      </c>
      <c r="B110" s="1">
        <v>42415</v>
      </c>
      <c r="C110" t="s">
        <v>20</v>
      </c>
      <c r="D110">
        <v>22</v>
      </c>
      <c r="E110" t="s">
        <v>80</v>
      </c>
      <c r="F110">
        <f>IF(Tableau1[[#This Row],[Nbre de colis]]&lt;18,0,1)</f>
        <v>1</v>
      </c>
    </row>
    <row r="111" spans="1:6" x14ac:dyDescent="0.25">
      <c r="A111" t="s">
        <v>81</v>
      </c>
      <c r="B111" s="1">
        <v>42415</v>
      </c>
      <c r="C111" t="s">
        <v>50</v>
      </c>
      <c r="D111">
        <v>14</v>
      </c>
      <c r="E111" t="s">
        <v>82</v>
      </c>
      <c r="F111">
        <f>IF(Tableau1[[#This Row],[Nbre de colis]]&lt;18,0,1)</f>
        <v>0</v>
      </c>
    </row>
    <row r="112" spans="1:6" x14ac:dyDescent="0.25">
      <c r="A112" t="s">
        <v>83</v>
      </c>
      <c r="B112" s="1">
        <v>42416</v>
      </c>
      <c r="C112" t="s">
        <v>17</v>
      </c>
      <c r="D112">
        <v>14</v>
      </c>
      <c r="E112" t="s">
        <v>84</v>
      </c>
      <c r="F112">
        <f>IF(Tableau1[[#This Row],[Nbre de colis]]&lt;18,0,1)</f>
        <v>0</v>
      </c>
    </row>
    <row r="113" spans="1:6" x14ac:dyDescent="0.25">
      <c r="A113" t="s">
        <v>85</v>
      </c>
      <c r="B113" s="1">
        <v>42416</v>
      </c>
      <c r="C113" t="s">
        <v>50</v>
      </c>
      <c r="D113">
        <v>17</v>
      </c>
      <c r="E113" t="s">
        <v>86</v>
      </c>
      <c r="F113">
        <f>IF(Tableau1[[#This Row],[Nbre de colis]]&lt;18,0,1)</f>
        <v>0</v>
      </c>
    </row>
    <row r="114" spans="1:6" x14ac:dyDescent="0.25">
      <c r="A114" t="s">
        <v>87</v>
      </c>
      <c r="B114" s="1">
        <v>42416</v>
      </c>
      <c r="C114" t="s">
        <v>50</v>
      </c>
      <c r="D114">
        <v>24</v>
      </c>
      <c r="E114" t="s">
        <v>88</v>
      </c>
      <c r="F114">
        <f>IF(Tableau1[[#This Row],[Nbre de colis]]&lt;18,0,1)</f>
        <v>1</v>
      </c>
    </row>
    <row r="115" spans="1:6" x14ac:dyDescent="0.25">
      <c r="A115" t="s">
        <v>89</v>
      </c>
      <c r="B115" s="1">
        <v>42416</v>
      </c>
      <c r="C115" t="s">
        <v>6</v>
      </c>
      <c r="D115">
        <v>29</v>
      </c>
      <c r="E115" t="s">
        <v>11</v>
      </c>
      <c r="F115">
        <f>IF(Tableau1[[#This Row],[Nbre de colis]]&lt;18,0,1)</f>
        <v>1</v>
      </c>
    </row>
    <row r="116" spans="1:6" x14ac:dyDescent="0.25">
      <c r="A116" t="s">
        <v>90</v>
      </c>
      <c r="B116" s="1">
        <v>42416</v>
      </c>
      <c r="C116" t="s">
        <v>6</v>
      </c>
      <c r="D116">
        <v>90</v>
      </c>
      <c r="E116" t="s">
        <v>9</v>
      </c>
      <c r="F116">
        <f>IF(Tableau1[[#This Row],[Nbre de colis]]&lt;18,0,1)</f>
        <v>1</v>
      </c>
    </row>
    <row r="117" spans="1:6" x14ac:dyDescent="0.25">
      <c r="A117" t="s">
        <v>91</v>
      </c>
      <c r="B117" s="1">
        <v>42416</v>
      </c>
      <c r="C117" t="s">
        <v>6</v>
      </c>
      <c r="D117">
        <v>54</v>
      </c>
      <c r="E117" t="s">
        <v>92</v>
      </c>
      <c r="F117">
        <f>IF(Tableau1[[#This Row],[Nbre de colis]]&lt;18,0,1)</f>
        <v>1</v>
      </c>
    </row>
    <row r="118" spans="1:6" x14ac:dyDescent="0.25">
      <c r="A118" t="s">
        <v>93</v>
      </c>
      <c r="B118" s="1">
        <v>42416</v>
      </c>
      <c r="C118" t="s">
        <v>17</v>
      </c>
      <c r="D118">
        <v>25</v>
      </c>
      <c r="E118" t="s">
        <v>94</v>
      </c>
      <c r="F118">
        <f>IF(Tableau1[[#This Row],[Nbre de colis]]&lt;18,0,1)</f>
        <v>1</v>
      </c>
    </row>
    <row r="119" spans="1:6" x14ac:dyDescent="0.25">
      <c r="A119" t="s">
        <v>95</v>
      </c>
      <c r="B119" s="1">
        <v>42417</v>
      </c>
      <c r="C119" t="s">
        <v>17</v>
      </c>
      <c r="D119">
        <v>26</v>
      </c>
      <c r="E119" t="s">
        <v>96</v>
      </c>
      <c r="F119">
        <f>IF(Tableau1[[#This Row],[Nbre de colis]]&lt;18,0,1)</f>
        <v>1</v>
      </c>
    </row>
    <row r="120" spans="1:6" x14ac:dyDescent="0.25">
      <c r="A120" t="s">
        <v>97</v>
      </c>
      <c r="B120" s="1">
        <v>42417</v>
      </c>
      <c r="C120" t="s">
        <v>50</v>
      </c>
      <c r="D120">
        <v>10</v>
      </c>
      <c r="E120" t="s">
        <v>98</v>
      </c>
      <c r="F120">
        <f>IF(Tableau1[[#This Row],[Nbre de colis]]&lt;18,0,1)</f>
        <v>0</v>
      </c>
    </row>
    <row r="121" spans="1:6" x14ac:dyDescent="0.25">
      <c r="A121" t="s">
        <v>99</v>
      </c>
      <c r="B121" s="1">
        <v>42418</v>
      </c>
      <c r="C121" t="s">
        <v>17</v>
      </c>
      <c r="D121">
        <v>14</v>
      </c>
      <c r="E121" t="s">
        <v>100</v>
      </c>
      <c r="F121">
        <f>IF(Tableau1[[#This Row],[Nbre de colis]]&lt;18,0,1)</f>
        <v>0</v>
      </c>
    </row>
    <row r="122" spans="1:6" x14ac:dyDescent="0.25">
      <c r="A122" t="s">
        <v>101</v>
      </c>
      <c r="B122" s="1">
        <v>42419</v>
      </c>
      <c r="C122" t="s">
        <v>17</v>
      </c>
      <c r="D122">
        <v>25</v>
      </c>
      <c r="E122" t="s">
        <v>102</v>
      </c>
      <c r="F122">
        <f>IF(Tableau1[[#This Row],[Nbre de colis]]&lt;18,0,1)</f>
        <v>1</v>
      </c>
    </row>
    <row r="123" spans="1:6" x14ac:dyDescent="0.25">
      <c r="A123" t="s">
        <v>103</v>
      </c>
      <c r="B123" s="1">
        <v>42419</v>
      </c>
      <c r="C123" t="s">
        <v>17</v>
      </c>
      <c r="D123">
        <v>17</v>
      </c>
      <c r="E123" t="s">
        <v>104</v>
      </c>
      <c r="F123">
        <f>IF(Tableau1[[#This Row],[Nbre de colis]]&lt;18,0,1)</f>
        <v>0</v>
      </c>
    </row>
    <row r="124" spans="1:6" x14ac:dyDescent="0.25">
      <c r="A124" t="s">
        <v>105</v>
      </c>
      <c r="B124" s="1">
        <v>42419</v>
      </c>
      <c r="C124" t="s">
        <v>17</v>
      </c>
      <c r="D124">
        <v>19</v>
      </c>
      <c r="E124" t="s">
        <v>106</v>
      </c>
      <c r="F124">
        <f>IF(Tableau1[[#This Row],[Nbre de colis]]&lt;18,0,1)</f>
        <v>1</v>
      </c>
    </row>
    <row r="125" spans="1:6" x14ac:dyDescent="0.25">
      <c r="A125" t="s">
        <v>107</v>
      </c>
      <c r="B125" s="1">
        <v>42419</v>
      </c>
      <c r="C125" t="s">
        <v>20</v>
      </c>
      <c r="D125">
        <v>14</v>
      </c>
      <c r="E125" t="s">
        <v>35</v>
      </c>
      <c r="F125">
        <f>IF(Tableau1[[#This Row],[Nbre de colis]]&lt;18,0,1)</f>
        <v>0</v>
      </c>
    </row>
    <row r="126" spans="1:6" x14ac:dyDescent="0.25">
      <c r="A126" t="s">
        <v>108</v>
      </c>
      <c r="B126" s="1">
        <v>42419</v>
      </c>
      <c r="C126" t="s">
        <v>50</v>
      </c>
      <c r="D126">
        <v>14</v>
      </c>
      <c r="E126" t="s">
        <v>109</v>
      </c>
      <c r="F126">
        <f>IF(Tableau1[[#This Row],[Nbre de colis]]&lt;18,0,1)</f>
        <v>0</v>
      </c>
    </row>
    <row r="127" spans="1:6" x14ac:dyDescent="0.25">
      <c r="A127" t="s">
        <v>110</v>
      </c>
      <c r="B127" s="1">
        <v>42419</v>
      </c>
      <c r="C127" t="s">
        <v>20</v>
      </c>
      <c r="D127">
        <v>55</v>
      </c>
      <c r="E127" t="s">
        <v>111</v>
      </c>
      <c r="F127">
        <f>IF(Tableau1[[#This Row],[Nbre de colis]]&lt;18,0,1)</f>
        <v>1</v>
      </c>
    </row>
    <row r="128" spans="1:6" x14ac:dyDescent="0.25">
      <c r="A128" t="s">
        <v>112</v>
      </c>
      <c r="B128" s="1">
        <v>42422</v>
      </c>
      <c r="C128" t="s">
        <v>6</v>
      </c>
      <c r="D128">
        <v>30</v>
      </c>
      <c r="E128" t="s">
        <v>113</v>
      </c>
      <c r="F128">
        <f>IF(Tableau1[[#This Row],[Nbre de colis]]&lt;18,0,1)</f>
        <v>1</v>
      </c>
    </row>
    <row r="129" spans="1:6" x14ac:dyDescent="0.25">
      <c r="A129" t="s">
        <v>114</v>
      </c>
      <c r="B129" s="1">
        <v>42422</v>
      </c>
      <c r="C129" t="s">
        <v>20</v>
      </c>
      <c r="D129">
        <v>20</v>
      </c>
      <c r="E129" t="s">
        <v>115</v>
      </c>
      <c r="F129">
        <f>IF(Tableau1[[#This Row],[Nbre de colis]]&lt;18,0,1)</f>
        <v>1</v>
      </c>
    </row>
    <row r="130" spans="1:6" x14ac:dyDescent="0.25">
      <c r="A130" t="s">
        <v>116</v>
      </c>
      <c r="B130" s="1">
        <v>42422</v>
      </c>
      <c r="C130" t="s">
        <v>6</v>
      </c>
      <c r="D130">
        <v>25</v>
      </c>
      <c r="E130" t="s">
        <v>117</v>
      </c>
      <c r="F130">
        <f>IF(Tableau1[[#This Row],[Nbre de colis]]&lt;18,0,1)</f>
        <v>1</v>
      </c>
    </row>
    <row r="131" spans="1:6" x14ac:dyDescent="0.25">
      <c r="A131" t="s">
        <v>118</v>
      </c>
      <c r="B131" s="1">
        <v>42423</v>
      </c>
      <c r="C131" t="s">
        <v>20</v>
      </c>
      <c r="D131">
        <v>11</v>
      </c>
      <c r="E131" t="s">
        <v>119</v>
      </c>
      <c r="F131">
        <f>IF(Tableau1[[#This Row],[Nbre de colis]]&lt;18,0,1)</f>
        <v>0</v>
      </c>
    </row>
    <row r="132" spans="1:6" x14ac:dyDescent="0.25">
      <c r="A132" t="s">
        <v>120</v>
      </c>
      <c r="B132" s="1">
        <v>42424</v>
      </c>
      <c r="C132" t="s">
        <v>20</v>
      </c>
      <c r="D132">
        <v>22</v>
      </c>
      <c r="E132" t="s">
        <v>121</v>
      </c>
      <c r="F132">
        <f>IF(Tableau1[[#This Row],[Nbre de colis]]&lt;18,0,1)</f>
        <v>1</v>
      </c>
    </row>
    <row r="133" spans="1:6" x14ac:dyDescent="0.25">
      <c r="A133" t="s">
        <v>122</v>
      </c>
      <c r="B133" s="1">
        <v>42424</v>
      </c>
      <c r="C133" t="s">
        <v>123</v>
      </c>
      <c r="D133">
        <v>14</v>
      </c>
      <c r="E133" t="s">
        <v>124</v>
      </c>
      <c r="F133">
        <f>IF(Tableau1[[#This Row],[Nbre de colis]]&lt;18,0,1)</f>
        <v>0</v>
      </c>
    </row>
    <row r="134" spans="1:6" x14ac:dyDescent="0.25">
      <c r="A134" t="s">
        <v>125</v>
      </c>
      <c r="B134" s="1">
        <v>42424</v>
      </c>
      <c r="C134" t="s">
        <v>123</v>
      </c>
      <c r="D134">
        <v>15</v>
      </c>
      <c r="E134" t="s">
        <v>126</v>
      </c>
      <c r="F134">
        <f>IF(Tableau1[[#This Row],[Nbre de colis]]&lt;18,0,1)</f>
        <v>0</v>
      </c>
    </row>
    <row r="135" spans="1:6" x14ac:dyDescent="0.25">
      <c r="A135" t="s">
        <v>127</v>
      </c>
      <c r="B135" s="1">
        <v>42424</v>
      </c>
      <c r="C135" t="s">
        <v>20</v>
      </c>
      <c r="D135">
        <v>21</v>
      </c>
      <c r="E135" t="s">
        <v>128</v>
      </c>
      <c r="F135">
        <f>IF(Tableau1[[#This Row],[Nbre de colis]]&lt;18,0,1)</f>
        <v>1</v>
      </c>
    </row>
    <row r="136" spans="1:6" x14ac:dyDescent="0.25">
      <c r="A136" t="s">
        <v>129</v>
      </c>
      <c r="B136" s="1">
        <v>42425</v>
      </c>
      <c r="C136" t="s">
        <v>6</v>
      </c>
      <c r="D136">
        <v>99</v>
      </c>
      <c r="E136" t="s">
        <v>72</v>
      </c>
      <c r="F136">
        <f>IF(Tableau1[[#This Row],[Nbre de colis]]&lt;18,0,1)</f>
        <v>1</v>
      </c>
    </row>
    <row r="137" spans="1:6" x14ac:dyDescent="0.25">
      <c r="A137" t="s">
        <v>130</v>
      </c>
      <c r="B137" s="1">
        <v>42426</v>
      </c>
      <c r="C137" t="s">
        <v>6</v>
      </c>
      <c r="D137">
        <v>81</v>
      </c>
      <c r="E137" t="s">
        <v>13</v>
      </c>
      <c r="F137">
        <f>IF(Tableau1[[#This Row],[Nbre de colis]]&lt;18,0,1)</f>
        <v>1</v>
      </c>
    </row>
    <row r="138" spans="1:6" x14ac:dyDescent="0.25">
      <c r="A138" t="s">
        <v>131</v>
      </c>
      <c r="B138" s="1">
        <v>42426</v>
      </c>
      <c r="C138" t="s">
        <v>17</v>
      </c>
      <c r="D138">
        <v>17</v>
      </c>
      <c r="E138" t="s">
        <v>132</v>
      </c>
      <c r="F138">
        <f>IF(Tableau1[[#This Row],[Nbre de colis]]&lt;18,0,1)</f>
        <v>0</v>
      </c>
    </row>
    <row r="139" spans="1:6" x14ac:dyDescent="0.25">
      <c r="A139" t="s">
        <v>133</v>
      </c>
      <c r="B139" s="1">
        <v>42429</v>
      </c>
      <c r="C139" t="s">
        <v>6</v>
      </c>
      <c r="D139">
        <v>50</v>
      </c>
      <c r="E139" t="s">
        <v>113</v>
      </c>
      <c r="F139">
        <f>IF(Tableau1[[#This Row],[Nbre de colis]]&lt;18,0,1)</f>
        <v>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30"/>
  <sheetViews>
    <sheetView showGridLines="0" workbookViewId="0">
      <selection activeCell="D7" sqref="D7"/>
    </sheetView>
  </sheetViews>
  <sheetFormatPr baseColWidth="10" defaultRowHeight="15" x14ac:dyDescent="0.25"/>
  <cols>
    <col min="1" max="1" width="19.7109375" customWidth="1"/>
    <col min="2" max="13" width="7.5703125" customWidth="1"/>
    <col min="14" max="14" width="12.5703125" customWidth="1"/>
  </cols>
  <sheetData>
    <row r="1" spans="1:14" ht="18.75" x14ac:dyDescent="0.3">
      <c r="A1" s="4" t="s">
        <v>260</v>
      </c>
    </row>
    <row r="3" spans="1:14" x14ac:dyDescent="0.25">
      <c r="A3" s="2" t="s">
        <v>182</v>
      </c>
      <c r="B3" s="2" t="s">
        <v>257</v>
      </c>
    </row>
    <row r="4" spans="1:14" x14ac:dyDescent="0.25">
      <c r="A4" s="2" t="s">
        <v>2</v>
      </c>
      <c r="B4" s="1" t="s">
        <v>184</v>
      </c>
      <c r="C4" s="1" t="s">
        <v>185</v>
      </c>
      <c r="D4" s="1" t="s">
        <v>186</v>
      </c>
      <c r="E4" s="1" t="s">
        <v>248</v>
      </c>
      <c r="F4" s="1" t="s">
        <v>249</v>
      </c>
      <c r="G4" s="1" t="s">
        <v>250</v>
      </c>
      <c r="H4" s="1" t="s">
        <v>251</v>
      </c>
      <c r="I4" s="1" t="s">
        <v>252</v>
      </c>
      <c r="J4" s="1" t="s">
        <v>253</v>
      </c>
      <c r="K4" s="1" t="s">
        <v>254</v>
      </c>
      <c r="L4" s="1" t="s">
        <v>255</v>
      </c>
      <c r="M4" s="1" t="s">
        <v>256</v>
      </c>
      <c r="N4" s="1" t="s">
        <v>181</v>
      </c>
    </row>
    <row r="5" spans="1:14" x14ac:dyDescent="0.25">
      <c r="A5" t="s">
        <v>50</v>
      </c>
      <c r="B5" s="3">
        <v>18</v>
      </c>
      <c r="C5" s="3">
        <v>10</v>
      </c>
      <c r="D5" s="3">
        <v>7</v>
      </c>
      <c r="E5" s="3"/>
      <c r="F5" s="3"/>
      <c r="G5" s="3"/>
      <c r="H5" s="3"/>
      <c r="I5" s="3"/>
      <c r="J5" s="3"/>
      <c r="K5" s="3"/>
      <c r="L5" s="3"/>
      <c r="M5" s="3"/>
      <c r="N5" s="3">
        <v>35</v>
      </c>
    </row>
    <row r="6" spans="1:14" x14ac:dyDescent="0.25">
      <c r="A6" t="s">
        <v>6</v>
      </c>
      <c r="B6" s="3">
        <v>17</v>
      </c>
      <c r="C6" s="3">
        <v>15</v>
      </c>
      <c r="D6" s="3">
        <v>6</v>
      </c>
      <c r="E6" s="3"/>
      <c r="F6" s="3"/>
      <c r="G6" s="3"/>
      <c r="H6" s="3"/>
      <c r="I6" s="3"/>
      <c r="J6" s="3"/>
      <c r="K6" s="3"/>
      <c r="L6" s="3"/>
      <c r="M6" s="3"/>
      <c r="N6" s="3">
        <v>38</v>
      </c>
    </row>
    <row r="7" spans="1:14" x14ac:dyDescent="0.25">
      <c r="A7" t="s">
        <v>123</v>
      </c>
      <c r="B7" s="3">
        <v>1</v>
      </c>
      <c r="C7" s="3">
        <v>2</v>
      </c>
      <c r="D7" s="3">
        <v>1</v>
      </c>
      <c r="E7" s="3"/>
      <c r="F7" s="3"/>
      <c r="G7" s="3"/>
      <c r="H7" s="3"/>
      <c r="I7" s="3"/>
      <c r="J7" s="3"/>
      <c r="K7" s="3"/>
      <c r="L7" s="3"/>
      <c r="M7" s="3"/>
      <c r="N7" s="3">
        <v>4</v>
      </c>
    </row>
    <row r="8" spans="1:14" x14ac:dyDescent="0.25">
      <c r="A8" t="s">
        <v>17</v>
      </c>
      <c r="B8" s="3">
        <v>11</v>
      </c>
      <c r="C8" s="3">
        <v>12</v>
      </c>
      <c r="D8" s="3">
        <v>11</v>
      </c>
      <c r="E8" s="3"/>
      <c r="F8" s="3"/>
      <c r="G8" s="3"/>
      <c r="H8" s="3"/>
      <c r="I8" s="3"/>
      <c r="J8" s="3"/>
      <c r="K8" s="3"/>
      <c r="L8" s="3"/>
      <c r="M8" s="3"/>
      <c r="N8" s="3">
        <v>34</v>
      </c>
    </row>
    <row r="9" spans="1:14" x14ac:dyDescent="0.25">
      <c r="A9" t="s">
        <v>20</v>
      </c>
      <c r="B9" s="3">
        <v>12</v>
      </c>
      <c r="C9" s="3">
        <v>10</v>
      </c>
      <c r="D9" s="3">
        <v>3</v>
      </c>
      <c r="E9" s="3"/>
      <c r="F9" s="3"/>
      <c r="G9" s="3"/>
      <c r="H9" s="3"/>
      <c r="I9" s="3"/>
      <c r="J9" s="3"/>
      <c r="K9" s="3"/>
      <c r="L9" s="3"/>
      <c r="M9" s="3"/>
      <c r="N9" s="3">
        <v>25</v>
      </c>
    </row>
    <row r="10" spans="1:14" x14ac:dyDescent="0.25">
      <c r="A10" t="s">
        <v>181</v>
      </c>
      <c r="B10" s="3">
        <v>59</v>
      </c>
      <c r="C10" s="3">
        <v>49</v>
      </c>
      <c r="D10" s="3">
        <v>28</v>
      </c>
      <c r="E10" s="3"/>
      <c r="F10" s="3"/>
      <c r="G10" s="3"/>
      <c r="H10" s="3"/>
      <c r="I10" s="3"/>
      <c r="J10" s="3"/>
      <c r="K10" s="3"/>
      <c r="L10" s="3"/>
      <c r="M10" s="3"/>
      <c r="N10" s="3">
        <v>136</v>
      </c>
    </row>
    <row r="11" spans="1:14" x14ac:dyDescent="0.25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3" spans="1:14" x14ac:dyDescent="0.25">
      <c r="A13" s="2" t="s">
        <v>183</v>
      </c>
      <c r="B13" s="2" t="s">
        <v>257</v>
      </c>
    </row>
    <row r="14" spans="1:14" x14ac:dyDescent="0.25">
      <c r="A14" s="2" t="s">
        <v>2</v>
      </c>
      <c r="B14" s="1" t="s">
        <v>184</v>
      </c>
      <c r="C14" s="1" t="s">
        <v>185</v>
      </c>
      <c r="D14" s="1" t="s">
        <v>186</v>
      </c>
      <c r="E14" s="1" t="s">
        <v>248</v>
      </c>
      <c r="F14" s="1" t="s">
        <v>249</v>
      </c>
      <c r="G14" s="1" t="s">
        <v>250</v>
      </c>
      <c r="H14" s="1" t="s">
        <v>251</v>
      </c>
      <c r="I14" s="1" t="s">
        <v>252</v>
      </c>
      <c r="J14" s="1" t="s">
        <v>253</v>
      </c>
      <c r="K14" s="1" t="s">
        <v>254</v>
      </c>
      <c r="L14" s="1" t="s">
        <v>255</v>
      </c>
      <c r="M14" s="1" t="s">
        <v>256</v>
      </c>
      <c r="N14" s="1" t="s">
        <v>181</v>
      </c>
    </row>
    <row r="15" spans="1:14" x14ac:dyDescent="0.25">
      <c r="A15" t="s">
        <v>50</v>
      </c>
      <c r="B15" s="3">
        <v>280</v>
      </c>
      <c r="C15" s="3">
        <v>158</v>
      </c>
      <c r="D15" s="3">
        <v>125</v>
      </c>
      <c r="E15" s="3"/>
      <c r="F15" s="3"/>
      <c r="G15" s="3"/>
      <c r="H15" s="3"/>
      <c r="I15" s="3"/>
      <c r="J15" s="3"/>
      <c r="K15" s="3"/>
      <c r="L15" s="3"/>
      <c r="M15" s="3"/>
      <c r="N15" s="3">
        <v>563</v>
      </c>
    </row>
    <row r="16" spans="1:14" x14ac:dyDescent="0.25">
      <c r="A16" t="s">
        <v>6</v>
      </c>
      <c r="B16" s="3">
        <v>1016</v>
      </c>
      <c r="C16" s="3">
        <v>668</v>
      </c>
      <c r="D16" s="3">
        <v>363</v>
      </c>
      <c r="E16" s="3"/>
      <c r="F16" s="3"/>
      <c r="G16" s="3"/>
      <c r="H16" s="3"/>
      <c r="I16" s="3"/>
      <c r="J16" s="3"/>
      <c r="K16" s="3"/>
      <c r="L16" s="3"/>
      <c r="M16" s="3"/>
      <c r="N16" s="3">
        <v>2047</v>
      </c>
    </row>
    <row r="17" spans="1:14" x14ac:dyDescent="0.25">
      <c r="A17" t="s">
        <v>123</v>
      </c>
      <c r="B17" s="3">
        <v>16</v>
      </c>
      <c r="C17" s="3">
        <v>29</v>
      </c>
      <c r="D17" s="3">
        <v>15</v>
      </c>
      <c r="E17" s="3"/>
      <c r="F17" s="3"/>
      <c r="G17" s="3"/>
      <c r="H17" s="3"/>
      <c r="I17" s="3"/>
      <c r="J17" s="3"/>
      <c r="K17" s="3"/>
      <c r="L17" s="3"/>
      <c r="M17" s="3"/>
      <c r="N17" s="3">
        <v>60</v>
      </c>
    </row>
    <row r="18" spans="1:14" x14ac:dyDescent="0.25">
      <c r="A18" t="s">
        <v>17</v>
      </c>
      <c r="B18" s="3">
        <v>254</v>
      </c>
      <c r="C18" s="3">
        <v>242</v>
      </c>
      <c r="D18" s="3">
        <v>280</v>
      </c>
      <c r="E18" s="3"/>
      <c r="F18" s="3"/>
      <c r="G18" s="3"/>
      <c r="H18" s="3"/>
      <c r="I18" s="3"/>
      <c r="J18" s="3"/>
      <c r="K18" s="3"/>
      <c r="L18" s="3"/>
      <c r="M18" s="3"/>
      <c r="N18" s="3">
        <v>776</v>
      </c>
    </row>
    <row r="19" spans="1:14" x14ac:dyDescent="0.25">
      <c r="A19" t="s">
        <v>20</v>
      </c>
      <c r="B19" s="3">
        <v>312</v>
      </c>
      <c r="C19" s="3">
        <v>216</v>
      </c>
      <c r="D19" s="3">
        <v>56</v>
      </c>
      <c r="E19" s="3"/>
      <c r="F19" s="3"/>
      <c r="G19" s="3"/>
      <c r="H19" s="3"/>
      <c r="I19" s="3"/>
      <c r="J19" s="3"/>
      <c r="K19" s="3"/>
      <c r="L19" s="3"/>
      <c r="M19" s="3"/>
      <c r="N19" s="3">
        <v>584</v>
      </c>
    </row>
    <row r="20" spans="1:14" x14ac:dyDescent="0.25">
      <c r="A20" t="s">
        <v>181</v>
      </c>
      <c r="B20" s="3">
        <v>1878</v>
      </c>
      <c r="C20" s="3">
        <v>1313</v>
      </c>
      <c r="D20" s="3">
        <v>839</v>
      </c>
      <c r="E20" s="3"/>
      <c r="F20" s="3"/>
      <c r="G20" s="3"/>
      <c r="H20" s="3"/>
      <c r="I20" s="3"/>
      <c r="J20" s="3"/>
      <c r="K20" s="3"/>
      <c r="L20" s="3"/>
      <c r="M20" s="3"/>
      <c r="N20" s="3">
        <v>4030</v>
      </c>
    </row>
    <row r="23" spans="1:14" x14ac:dyDescent="0.25">
      <c r="A23" s="2" t="s">
        <v>259</v>
      </c>
      <c r="B23" s="2" t="s">
        <v>257</v>
      </c>
    </row>
    <row r="24" spans="1:14" x14ac:dyDescent="0.25">
      <c r="A24" s="2" t="s">
        <v>2</v>
      </c>
      <c r="B24" s="1" t="s">
        <v>184</v>
      </c>
      <c r="C24" s="1" t="s">
        <v>185</v>
      </c>
      <c r="D24" s="1" t="s">
        <v>186</v>
      </c>
      <c r="E24" s="1" t="s">
        <v>248</v>
      </c>
      <c r="F24" s="1" t="s">
        <v>249</v>
      </c>
      <c r="G24" s="1" t="s">
        <v>250</v>
      </c>
      <c r="H24" s="1" t="s">
        <v>251</v>
      </c>
      <c r="I24" s="1" t="s">
        <v>252</v>
      </c>
      <c r="J24" s="1" t="s">
        <v>253</v>
      </c>
      <c r="K24" s="1" t="s">
        <v>254</v>
      </c>
      <c r="L24" s="1" t="s">
        <v>255</v>
      </c>
      <c r="M24" s="1" t="s">
        <v>256</v>
      </c>
      <c r="N24" s="1" t="s">
        <v>181</v>
      </c>
    </row>
    <row r="25" spans="1:14" x14ac:dyDescent="0.25">
      <c r="A25" t="s">
        <v>50</v>
      </c>
      <c r="B25" s="3">
        <v>6</v>
      </c>
      <c r="C25" s="3">
        <v>2</v>
      </c>
      <c r="D25" s="3">
        <v>3</v>
      </c>
      <c r="E25" s="3"/>
      <c r="F25" s="3"/>
      <c r="G25" s="3"/>
      <c r="H25" s="3"/>
      <c r="I25" s="3"/>
      <c r="J25" s="3"/>
      <c r="K25" s="3"/>
      <c r="L25" s="3"/>
      <c r="M25" s="3"/>
      <c r="N25" s="3">
        <v>11</v>
      </c>
    </row>
    <row r="26" spans="1:14" x14ac:dyDescent="0.25">
      <c r="A26" t="s">
        <v>6</v>
      </c>
      <c r="B26" s="3">
        <v>14</v>
      </c>
      <c r="C26" s="3">
        <v>14</v>
      </c>
      <c r="D26" s="3">
        <v>6</v>
      </c>
      <c r="E26" s="3"/>
      <c r="F26" s="3"/>
      <c r="G26" s="3"/>
      <c r="H26" s="3"/>
      <c r="I26" s="3"/>
      <c r="J26" s="3"/>
      <c r="K26" s="3"/>
      <c r="L26" s="3"/>
      <c r="M26" s="3"/>
      <c r="N26" s="3">
        <v>34</v>
      </c>
    </row>
    <row r="27" spans="1:14" x14ac:dyDescent="0.25">
      <c r="A27" t="s">
        <v>123</v>
      </c>
      <c r="B27" s="3">
        <v>0</v>
      </c>
      <c r="C27" s="3">
        <v>0</v>
      </c>
      <c r="D27" s="3">
        <v>0</v>
      </c>
      <c r="E27" s="3"/>
      <c r="F27" s="3"/>
      <c r="G27" s="3"/>
      <c r="H27" s="3"/>
      <c r="I27" s="3"/>
      <c r="J27" s="3"/>
      <c r="K27" s="3"/>
      <c r="L27" s="3"/>
      <c r="M27" s="3"/>
      <c r="N27" s="3">
        <v>0</v>
      </c>
    </row>
    <row r="28" spans="1:14" x14ac:dyDescent="0.25">
      <c r="A28" t="s">
        <v>17</v>
      </c>
      <c r="B28" s="3">
        <v>7</v>
      </c>
      <c r="C28" s="3">
        <v>5</v>
      </c>
      <c r="D28" s="3">
        <v>10</v>
      </c>
      <c r="E28" s="3"/>
      <c r="F28" s="3"/>
      <c r="G28" s="3"/>
      <c r="H28" s="3"/>
      <c r="I28" s="3"/>
      <c r="J28" s="3"/>
      <c r="K28" s="3"/>
      <c r="L28" s="3"/>
      <c r="M28" s="3"/>
      <c r="N28" s="3">
        <v>22</v>
      </c>
    </row>
    <row r="29" spans="1:14" x14ac:dyDescent="0.25">
      <c r="A29" t="s">
        <v>20</v>
      </c>
      <c r="B29" s="3">
        <v>9</v>
      </c>
      <c r="C29" s="3">
        <v>6</v>
      </c>
      <c r="D29" s="3">
        <v>2</v>
      </c>
      <c r="E29" s="3"/>
      <c r="F29" s="3"/>
      <c r="G29" s="3"/>
      <c r="H29" s="3"/>
      <c r="I29" s="3"/>
      <c r="J29" s="3"/>
      <c r="K29" s="3"/>
      <c r="L29" s="3"/>
      <c r="M29" s="3"/>
      <c r="N29" s="3">
        <v>17</v>
      </c>
    </row>
    <row r="30" spans="1:14" x14ac:dyDescent="0.25">
      <c r="A30" t="s">
        <v>181</v>
      </c>
      <c r="B30" s="3">
        <v>36</v>
      </c>
      <c r="C30" s="3">
        <v>27</v>
      </c>
      <c r="D30" s="3">
        <v>21</v>
      </c>
      <c r="E30" s="3"/>
      <c r="F30" s="3"/>
      <c r="G30" s="3"/>
      <c r="H30" s="3"/>
      <c r="I30" s="3"/>
      <c r="J30" s="3"/>
      <c r="K30" s="3"/>
      <c r="L30" s="3"/>
      <c r="M30" s="3"/>
      <c r="N30" s="3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6"/>
  <sheetViews>
    <sheetView showGridLines="0" tabSelected="1" topLeftCell="F1" workbookViewId="0">
      <selection activeCell="G10" sqref="G10"/>
    </sheetView>
  </sheetViews>
  <sheetFormatPr baseColWidth="10" defaultRowHeight="15" outlineLevelCol="1" x14ac:dyDescent="0.25"/>
  <cols>
    <col min="1" max="1" width="11.85546875" hidden="1" customWidth="1" outlineLevel="1"/>
    <col min="2" max="2" width="9.7109375" hidden="1" customWidth="1" outlineLevel="1"/>
    <col min="3" max="3" width="7.42578125" hidden="1" customWidth="1" outlineLevel="1"/>
    <col min="4" max="4" width="6.42578125" hidden="1" customWidth="1" outlineLevel="1"/>
    <col min="5" max="5" width="11.42578125" hidden="1" customWidth="1" outlineLevel="1"/>
    <col min="6" max="6" width="11.42578125" collapsed="1"/>
    <col min="7" max="7" width="11.85546875" customWidth="1"/>
  </cols>
  <sheetData>
    <row r="1" spans="1:9" ht="18.75" x14ac:dyDescent="0.3">
      <c r="F1" s="4" t="s">
        <v>279</v>
      </c>
    </row>
    <row r="3" spans="1:9" x14ac:dyDescent="0.25">
      <c r="A3" t="s">
        <v>257</v>
      </c>
      <c r="B3" t="s">
        <v>276</v>
      </c>
      <c r="C3" t="s">
        <v>278</v>
      </c>
      <c r="D3" t="s">
        <v>277</v>
      </c>
      <c r="F3" t="s">
        <v>257</v>
      </c>
      <c r="G3" t="s">
        <v>276</v>
      </c>
      <c r="H3" t="s">
        <v>278</v>
      </c>
      <c r="I3" t="s">
        <v>277</v>
      </c>
    </row>
    <row r="4" spans="1:9" x14ac:dyDescent="0.25">
      <c r="A4" t="s">
        <v>263</v>
      </c>
      <c r="B4">
        <f t="array" ref="B4:B16">TRANSPOSE(Calculs!B10:N10)</f>
        <v>59</v>
      </c>
      <c r="C4">
        <f>B4-D4</f>
        <v>23</v>
      </c>
      <c r="D4">
        <f t="array" ref="D4:D16">TRANSPOSE(Calculs!B30:N30)</f>
        <v>36</v>
      </c>
      <c r="F4">
        <v>1</v>
      </c>
      <c r="G4">
        <f t="shared" ref="G4:G15" si="0">IF(B4=0,NA(),B4)</f>
        <v>59</v>
      </c>
      <c r="H4">
        <f t="shared" ref="H4" si="1">IF(C4=0,NA(),C4)</f>
        <v>23</v>
      </c>
      <c r="I4">
        <f t="shared" ref="I4" si="2">IF(D4=0,NA(),D4)</f>
        <v>36</v>
      </c>
    </row>
    <row r="5" spans="1:9" x14ac:dyDescent="0.25">
      <c r="A5" t="s">
        <v>264</v>
      </c>
      <c r="B5">
        <v>49</v>
      </c>
      <c r="C5">
        <f t="shared" ref="C5:C16" si="3">B5-D5</f>
        <v>22</v>
      </c>
      <c r="D5">
        <v>27</v>
      </c>
      <c r="F5">
        <v>2</v>
      </c>
      <c r="G5">
        <f t="shared" si="0"/>
        <v>49</v>
      </c>
      <c r="H5">
        <f t="shared" ref="H5:H15" si="4">IF(C5=0,NA(),C5)</f>
        <v>22</v>
      </c>
      <c r="I5">
        <f t="shared" ref="I5:I15" si="5">IF(D5=0,NA(),D5)</f>
        <v>27</v>
      </c>
    </row>
    <row r="6" spans="1:9" x14ac:dyDescent="0.25">
      <c r="A6" t="s">
        <v>265</v>
      </c>
      <c r="B6">
        <v>28</v>
      </c>
      <c r="C6">
        <f t="shared" si="3"/>
        <v>7</v>
      </c>
      <c r="D6">
        <v>21</v>
      </c>
      <c r="F6">
        <v>3</v>
      </c>
      <c r="G6">
        <f t="shared" si="0"/>
        <v>28</v>
      </c>
      <c r="H6">
        <f t="shared" si="4"/>
        <v>7</v>
      </c>
      <c r="I6">
        <f t="shared" si="5"/>
        <v>21</v>
      </c>
    </row>
    <row r="7" spans="1:9" x14ac:dyDescent="0.25">
      <c r="A7" t="s">
        <v>266</v>
      </c>
      <c r="B7">
        <v>0</v>
      </c>
      <c r="C7">
        <f t="shared" si="3"/>
        <v>0</v>
      </c>
      <c r="D7">
        <v>0</v>
      </c>
      <c r="F7">
        <v>4</v>
      </c>
      <c r="G7" t="e">
        <f t="shared" si="0"/>
        <v>#N/A</v>
      </c>
      <c r="H7" t="e">
        <f t="shared" si="4"/>
        <v>#N/A</v>
      </c>
      <c r="I7" t="e">
        <f t="shared" si="5"/>
        <v>#N/A</v>
      </c>
    </row>
    <row r="8" spans="1:9" x14ac:dyDescent="0.25">
      <c r="A8" t="s">
        <v>267</v>
      </c>
      <c r="B8">
        <v>0</v>
      </c>
      <c r="C8">
        <f t="shared" si="3"/>
        <v>0</v>
      </c>
      <c r="D8">
        <v>0</v>
      </c>
      <c r="F8">
        <v>5</v>
      </c>
      <c r="G8" t="e">
        <f t="shared" si="0"/>
        <v>#N/A</v>
      </c>
      <c r="H8" t="e">
        <f t="shared" si="4"/>
        <v>#N/A</v>
      </c>
      <c r="I8" t="e">
        <f t="shared" si="5"/>
        <v>#N/A</v>
      </c>
    </row>
    <row r="9" spans="1:9" x14ac:dyDescent="0.25">
      <c r="A9" t="s">
        <v>268</v>
      </c>
      <c r="B9">
        <v>0</v>
      </c>
      <c r="C9">
        <f t="shared" si="3"/>
        <v>0</v>
      </c>
      <c r="D9">
        <v>0</v>
      </c>
      <c r="F9">
        <v>6</v>
      </c>
      <c r="G9" t="e">
        <f t="shared" si="0"/>
        <v>#N/A</v>
      </c>
      <c r="H9" t="e">
        <f t="shared" si="4"/>
        <v>#N/A</v>
      </c>
      <c r="I9" t="e">
        <f t="shared" si="5"/>
        <v>#N/A</v>
      </c>
    </row>
    <row r="10" spans="1:9" x14ac:dyDescent="0.25">
      <c r="A10" t="s">
        <v>269</v>
      </c>
      <c r="B10">
        <v>0</v>
      </c>
      <c r="C10">
        <f t="shared" si="3"/>
        <v>0</v>
      </c>
      <c r="D10">
        <v>0</v>
      </c>
      <c r="F10">
        <v>7</v>
      </c>
      <c r="G10" t="e">
        <f t="shared" si="0"/>
        <v>#N/A</v>
      </c>
      <c r="H10" t="e">
        <f t="shared" si="4"/>
        <v>#N/A</v>
      </c>
      <c r="I10" t="e">
        <f t="shared" si="5"/>
        <v>#N/A</v>
      </c>
    </row>
    <row r="11" spans="1:9" x14ac:dyDescent="0.25">
      <c r="A11" t="s">
        <v>270</v>
      </c>
      <c r="B11">
        <v>0</v>
      </c>
      <c r="C11">
        <f t="shared" si="3"/>
        <v>0</v>
      </c>
      <c r="D11">
        <v>0</v>
      </c>
      <c r="F11">
        <v>8</v>
      </c>
      <c r="G11" t="e">
        <f t="shared" si="0"/>
        <v>#N/A</v>
      </c>
      <c r="H11" t="e">
        <f t="shared" si="4"/>
        <v>#N/A</v>
      </c>
      <c r="I11" t="e">
        <f t="shared" si="5"/>
        <v>#N/A</v>
      </c>
    </row>
    <row r="12" spans="1:9" x14ac:dyDescent="0.25">
      <c r="A12" t="s">
        <v>271</v>
      </c>
      <c r="B12">
        <v>0</v>
      </c>
      <c r="C12">
        <f t="shared" si="3"/>
        <v>0</v>
      </c>
      <c r="D12">
        <v>0</v>
      </c>
      <c r="F12">
        <v>9</v>
      </c>
      <c r="G12" t="e">
        <f t="shared" si="0"/>
        <v>#N/A</v>
      </c>
      <c r="H12" t="e">
        <f t="shared" si="4"/>
        <v>#N/A</v>
      </c>
      <c r="I12" t="e">
        <f t="shared" si="5"/>
        <v>#N/A</v>
      </c>
    </row>
    <row r="13" spans="1:9" x14ac:dyDescent="0.25">
      <c r="A13" t="s">
        <v>272</v>
      </c>
      <c r="B13">
        <v>0</v>
      </c>
      <c r="C13">
        <f t="shared" si="3"/>
        <v>0</v>
      </c>
      <c r="D13">
        <v>0</v>
      </c>
      <c r="F13">
        <v>10</v>
      </c>
      <c r="G13" t="e">
        <f t="shared" si="0"/>
        <v>#N/A</v>
      </c>
      <c r="H13" t="e">
        <f t="shared" si="4"/>
        <v>#N/A</v>
      </c>
      <c r="I13" t="e">
        <f t="shared" si="5"/>
        <v>#N/A</v>
      </c>
    </row>
    <row r="14" spans="1:9" x14ac:dyDescent="0.25">
      <c r="A14" t="s">
        <v>273</v>
      </c>
      <c r="B14">
        <v>0</v>
      </c>
      <c r="C14">
        <f t="shared" si="3"/>
        <v>0</v>
      </c>
      <c r="D14">
        <v>0</v>
      </c>
      <c r="F14">
        <v>11</v>
      </c>
      <c r="G14" t="e">
        <f t="shared" si="0"/>
        <v>#N/A</v>
      </c>
      <c r="H14" t="e">
        <f t="shared" si="4"/>
        <v>#N/A</v>
      </c>
      <c r="I14" t="e">
        <f t="shared" si="5"/>
        <v>#N/A</v>
      </c>
    </row>
    <row r="15" spans="1:9" x14ac:dyDescent="0.25">
      <c r="A15" t="s">
        <v>274</v>
      </c>
      <c r="B15">
        <v>0</v>
      </c>
      <c r="C15">
        <f t="shared" si="3"/>
        <v>0</v>
      </c>
      <c r="D15">
        <v>0</v>
      </c>
      <c r="F15">
        <v>12</v>
      </c>
      <c r="G15" t="e">
        <f t="shared" si="0"/>
        <v>#N/A</v>
      </c>
      <c r="H15" t="e">
        <f t="shared" si="4"/>
        <v>#N/A</v>
      </c>
      <c r="I15" t="e">
        <f t="shared" si="5"/>
        <v>#N/A</v>
      </c>
    </row>
    <row r="16" spans="1:9" x14ac:dyDescent="0.25">
      <c r="A16" t="s">
        <v>275</v>
      </c>
      <c r="B16">
        <v>136</v>
      </c>
      <c r="C16">
        <f t="shared" si="3"/>
        <v>52</v>
      </c>
      <c r="D16">
        <v>84</v>
      </c>
    </row>
  </sheetData>
  <conditionalFormatting sqref="F4:I15">
    <cfRule type="expression" dxfId="1" priority="1">
      <formula>ISNA(F4)</formula>
    </cfRule>
  </conditionalFormatting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8"/>
  <sheetViews>
    <sheetView showGridLines="0" workbookViewId="0">
      <selection activeCell="E25" sqref="E25"/>
    </sheetView>
  </sheetViews>
  <sheetFormatPr baseColWidth="10" defaultRowHeight="15" x14ac:dyDescent="0.25"/>
  <cols>
    <col min="1" max="1" width="22.42578125" customWidth="1"/>
    <col min="2" max="2" width="11.85546875" customWidth="1"/>
  </cols>
  <sheetData>
    <row r="1" spans="1:4" ht="18.75" x14ac:dyDescent="0.3">
      <c r="A1" s="4" t="s">
        <v>280</v>
      </c>
    </row>
    <row r="3" spans="1:4" x14ac:dyDescent="0.25">
      <c r="A3" t="s">
        <v>2</v>
      </c>
      <c r="B3" t="s">
        <v>276</v>
      </c>
      <c r="C3" t="s">
        <v>278</v>
      </c>
      <c r="D3" t="s">
        <v>277</v>
      </c>
    </row>
    <row r="4" spans="1:4" x14ac:dyDescent="0.25">
      <c r="A4" t="str">
        <f>Calculs!A5</f>
        <v>Cédric MIRAVET</v>
      </c>
      <c r="B4">
        <f>GETPIVOTDATA("N° de Commande",Calculs!$A$3,"Commercial","Cédric MIRAVET")</f>
        <v>35</v>
      </c>
      <c r="C4">
        <f t="shared" ref="C4:C7" si="0">B4-D4</f>
        <v>24</v>
      </c>
      <c r="D4">
        <f>GETPIVOTDATA("Critère",Calculs!$A$23,"Commercial","Cédric MIRAVET")</f>
        <v>11</v>
      </c>
    </row>
    <row r="5" spans="1:4" x14ac:dyDescent="0.25">
      <c r="A5" t="str">
        <f>Calculs!A7</f>
        <v>Coralie DENJEAN</v>
      </c>
      <c r="B5">
        <f>GETPIVOTDATA("N° de Commande",Calculs!$A$3,"Commercial","Coralie DENJEAN")</f>
        <v>4</v>
      </c>
      <c r="C5">
        <f t="shared" si="0"/>
        <v>4</v>
      </c>
      <c r="D5">
        <f>GETPIVOTDATA("Critère",Calculs!$A$23,"Commercial","Coralie DENJEAN")</f>
        <v>0</v>
      </c>
    </row>
    <row r="6" spans="1:4" x14ac:dyDescent="0.25">
      <c r="A6" t="str">
        <f>Calculs!A8</f>
        <v>Daniel KARSZTUN</v>
      </c>
      <c r="B6">
        <f>GETPIVOTDATA("N° de Commande",Calculs!$A$3,"Commercial","Daniel KARSZTUN")</f>
        <v>34</v>
      </c>
      <c r="C6">
        <f t="shared" si="0"/>
        <v>12</v>
      </c>
      <c r="D6">
        <f>GETPIVOTDATA("Critère",Calculs!$A$23,"Commercial","Daniel KARSZTUN")</f>
        <v>22</v>
      </c>
    </row>
    <row r="7" spans="1:4" x14ac:dyDescent="0.25">
      <c r="A7" t="str">
        <f>Calculs!A9</f>
        <v>Jean-Marie TEISSEIRE</v>
      </c>
      <c r="B7">
        <f>GETPIVOTDATA("N° de Commande",Calculs!$A$3,"Commercial","Jean-Marie TEISSEIRE")</f>
        <v>25</v>
      </c>
      <c r="C7">
        <f t="shared" si="0"/>
        <v>8</v>
      </c>
      <c r="D7">
        <f>GETPIVOTDATA("Critère",Calculs!$A$23,"Commercial","Jean-Marie TEISSEIRE")</f>
        <v>17</v>
      </c>
    </row>
    <row r="8" spans="1:4" x14ac:dyDescent="0.25">
      <c r="A8" t="s">
        <v>275</v>
      </c>
      <c r="B8">
        <f>SUBTOTAL(109,Tableau4[NB cmdes])</f>
        <v>98</v>
      </c>
      <c r="C8">
        <f>SUBTOTAL(109,Tableau4[&lt;= mini])</f>
        <v>48</v>
      </c>
      <c r="D8">
        <f>SUBTOTAL(109,Tableau4[&gt; mini])</f>
        <v>50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Calculs</vt:lpstr>
      <vt:lpstr>Synthèse générale</vt:lpstr>
      <vt:lpstr>Synthèse commerciaux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2016-03-14T09:20:50Z</dcterms:created>
  <dcterms:modified xsi:type="dcterms:W3CDTF">2016-03-14T11:55:38Z</dcterms:modified>
</cp:coreProperties>
</file>