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Fériés" sheetId="13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ût" sheetId="8" r:id="rId9"/>
    <sheet name="septembre" sheetId="9" r:id="rId10"/>
    <sheet name="octobre" sheetId="10" r:id="rId11"/>
    <sheet name="novembre" sheetId="11" r:id="rId12"/>
    <sheet name="décembre" sheetId="12" r:id="rId13"/>
  </sheets>
  <definedNames>
    <definedName name="Fériés">Fériés!$A$2:$A$14</definedName>
  </definedNames>
  <calcPr calcId="152511" concurrentCalc="0"/>
</workbook>
</file>

<file path=xl/calcChain.xml><?xml version="1.0" encoding="utf-8"?>
<calcChain xmlns="http://schemas.openxmlformats.org/spreadsheetml/2006/main">
  <c r="H9" i="1" l="1"/>
  <c r="C43" i="1"/>
  <c r="C44" i="1"/>
  <c r="H37" i="1"/>
  <c r="D45" i="1"/>
  <c r="H8" i="1"/>
  <c r="B39" i="4"/>
  <c r="B41" i="12"/>
  <c r="B40" i="12"/>
  <c r="B39" i="12"/>
  <c r="B40" i="11"/>
  <c r="B39" i="11"/>
  <c r="B38" i="11"/>
  <c r="B41" i="10"/>
  <c r="B40" i="10"/>
  <c r="B39" i="10"/>
  <c r="B41" i="9"/>
  <c r="B40" i="9"/>
  <c r="B39" i="9"/>
  <c r="B41" i="8"/>
  <c r="B40" i="8"/>
  <c r="B39" i="8"/>
  <c r="B41" i="7"/>
  <c r="B40" i="7"/>
  <c r="B39" i="7"/>
  <c r="B41" i="6"/>
  <c r="B40" i="6"/>
  <c r="B39" i="6"/>
  <c r="B40" i="5"/>
  <c r="B41" i="5"/>
  <c r="B39" i="5"/>
  <c r="B40" i="4"/>
  <c r="B38" i="4"/>
  <c r="B40" i="3"/>
  <c r="B41" i="3"/>
  <c r="B39" i="3"/>
  <c r="A14" i="13"/>
  <c r="A13" i="13"/>
  <c r="A12" i="13"/>
  <c r="A11" i="13"/>
  <c r="A10" i="13"/>
  <c r="A8" i="13"/>
  <c r="A7" i="13"/>
  <c r="A6" i="13"/>
  <c r="A5" i="13"/>
  <c r="A3" i="13"/>
  <c r="A2" i="13"/>
  <c r="A4" i="13"/>
  <c r="A9" i="13"/>
  <c r="A6" i="1"/>
  <c r="M6" i="1"/>
  <c r="E40" i="12"/>
  <c r="E39" i="12"/>
  <c r="E39" i="11"/>
  <c r="E38" i="11"/>
  <c r="E40" i="10"/>
  <c r="E39" i="10"/>
  <c r="E40" i="9"/>
  <c r="E39" i="9"/>
  <c r="E40" i="8"/>
  <c r="E39" i="8"/>
  <c r="E40" i="7"/>
  <c r="E39" i="7"/>
  <c r="E40" i="6"/>
  <c r="E39" i="6"/>
  <c r="E40" i="5"/>
  <c r="E39" i="5"/>
  <c r="E39" i="4"/>
  <c r="E38" i="4"/>
  <c r="E40" i="3"/>
  <c r="E39" i="3"/>
  <c r="E36" i="2"/>
  <c r="E37" i="2"/>
  <c r="K33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7" i="2"/>
  <c r="K6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7" i="2"/>
  <c r="J6" i="2"/>
  <c r="C37" i="2"/>
  <c r="C36" i="2"/>
  <c r="B36" i="2"/>
  <c r="A38" i="2"/>
  <c r="A37" i="2"/>
  <c r="A36" i="2"/>
  <c r="B38" i="2"/>
  <c r="B37" i="2"/>
  <c r="A36" i="6"/>
  <c r="H36" i="6"/>
  <c r="J36" i="6"/>
  <c r="K36" i="6"/>
  <c r="L36" i="6"/>
  <c r="I37" i="12"/>
  <c r="L36" i="12"/>
  <c r="K36" i="12"/>
  <c r="J36" i="12"/>
  <c r="H36" i="12"/>
  <c r="A36" i="12"/>
  <c r="L35" i="12"/>
  <c r="K35" i="12"/>
  <c r="J35" i="12"/>
  <c r="H35" i="12"/>
  <c r="A35" i="12"/>
  <c r="L34" i="12"/>
  <c r="K34" i="12"/>
  <c r="J34" i="12"/>
  <c r="H34" i="12"/>
  <c r="A34" i="12"/>
  <c r="L33" i="12"/>
  <c r="K33" i="12"/>
  <c r="J33" i="12"/>
  <c r="H33" i="12"/>
  <c r="A33" i="12"/>
  <c r="L32" i="12"/>
  <c r="K32" i="12"/>
  <c r="J32" i="12"/>
  <c r="H32" i="12"/>
  <c r="A32" i="12"/>
  <c r="L31" i="12"/>
  <c r="K31" i="12"/>
  <c r="J31" i="12"/>
  <c r="H31" i="12"/>
  <c r="A31" i="12"/>
  <c r="L30" i="12"/>
  <c r="K30" i="12"/>
  <c r="J30" i="12"/>
  <c r="H30" i="12"/>
  <c r="A30" i="12"/>
  <c r="L29" i="12"/>
  <c r="K29" i="12"/>
  <c r="J29" i="12"/>
  <c r="H29" i="12"/>
  <c r="A29" i="12"/>
  <c r="L28" i="12"/>
  <c r="K28" i="12"/>
  <c r="J28" i="12"/>
  <c r="H28" i="12"/>
  <c r="A28" i="12"/>
  <c r="L27" i="12"/>
  <c r="K27" i="12"/>
  <c r="J27" i="12"/>
  <c r="H27" i="12"/>
  <c r="A27" i="12"/>
  <c r="L26" i="12"/>
  <c r="K26" i="12"/>
  <c r="J26" i="12"/>
  <c r="H26" i="12"/>
  <c r="A26" i="12"/>
  <c r="L25" i="12"/>
  <c r="K25" i="12"/>
  <c r="J25" i="12"/>
  <c r="H25" i="12"/>
  <c r="A25" i="12"/>
  <c r="L24" i="12"/>
  <c r="K24" i="12"/>
  <c r="J24" i="12"/>
  <c r="H24" i="12"/>
  <c r="A24" i="12"/>
  <c r="L23" i="12"/>
  <c r="K23" i="12"/>
  <c r="J23" i="12"/>
  <c r="H23" i="12"/>
  <c r="A23" i="12"/>
  <c r="L22" i="12"/>
  <c r="K22" i="12"/>
  <c r="J22" i="12"/>
  <c r="H22" i="12"/>
  <c r="A22" i="12"/>
  <c r="L21" i="12"/>
  <c r="K21" i="12"/>
  <c r="J21" i="12"/>
  <c r="H21" i="12"/>
  <c r="A21" i="12"/>
  <c r="L20" i="12"/>
  <c r="K20" i="12"/>
  <c r="J20" i="12"/>
  <c r="H20" i="12"/>
  <c r="A20" i="12"/>
  <c r="L19" i="12"/>
  <c r="K19" i="12"/>
  <c r="J19" i="12"/>
  <c r="H19" i="12"/>
  <c r="A19" i="12"/>
  <c r="L18" i="12"/>
  <c r="K18" i="12"/>
  <c r="J18" i="12"/>
  <c r="H18" i="12"/>
  <c r="A18" i="12"/>
  <c r="L17" i="12"/>
  <c r="K17" i="12"/>
  <c r="J17" i="12"/>
  <c r="H17" i="12"/>
  <c r="A17" i="12"/>
  <c r="L16" i="12"/>
  <c r="K16" i="12"/>
  <c r="J16" i="12"/>
  <c r="H16" i="12"/>
  <c r="A16" i="12"/>
  <c r="L15" i="12"/>
  <c r="K15" i="12"/>
  <c r="J15" i="12"/>
  <c r="H15" i="12"/>
  <c r="A15" i="12"/>
  <c r="L14" i="12"/>
  <c r="K14" i="12"/>
  <c r="J14" i="12"/>
  <c r="H14" i="12"/>
  <c r="A14" i="12"/>
  <c r="L13" i="12"/>
  <c r="K13" i="12"/>
  <c r="J13" i="12"/>
  <c r="H13" i="12"/>
  <c r="A13" i="12"/>
  <c r="L12" i="12"/>
  <c r="K12" i="12"/>
  <c r="J12" i="12"/>
  <c r="H12" i="12"/>
  <c r="A12" i="12"/>
  <c r="L11" i="12"/>
  <c r="K11" i="12"/>
  <c r="J11" i="12"/>
  <c r="H11" i="12"/>
  <c r="A11" i="12"/>
  <c r="L10" i="12"/>
  <c r="K10" i="12"/>
  <c r="J10" i="12"/>
  <c r="H10" i="12"/>
  <c r="A10" i="12"/>
  <c r="L9" i="12"/>
  <c r="K9" i="12"/>
  <c r="J9" i="12"/>
  <c r="H9" i="12"/>
  <c r="A9" i="12"/>
  <c r="L8" i="12"/>
  <c r="K8" i="12"/>
  <c r="J8" i="12"/>
  <c r="H8" i="12"/>
  <c r="A8" i="12"/>
  <c r="L7" i="12"/>
  <c r="K7" i="12"/>
  <c r="J7" i="12"/>
  <c r="H7" i="12"/>
  <c r="A7" i="12"/>
  <c r="L6" i="12"/>
  <c r="K6" i="12"/>
  <c r="K37" i="12"/>
  <c r="J6" i="12"/>
  <c r="H6" i="12"/>
  <c r="A6" i="12"/>
  <c r="I36" i="11"/>
  <c r="L35" i="11"/>
  <c r="K35" i="11"/>
  <c r="J35" i="11"/>
  <c r="H35" i="11"/>
  <c r="A35" i="11"/>
  <c r="L34" i="11"/>
  <c r="K34" i="11"/>
  <c r="J34" i="11"/>
  <c r="H34" i="11"/>
  <c r="A34" i="11"/>
  <c r="L33" i="11"/>
  <c r="K33" i="11"/>
  <c r="J33" i="11"/>
  <c r="H33" i="11"/>
  <c r="A33" i="11"/>
  <c r="L32" i="11"/>
  <c r="K32" i="11"/>
  <c r="J32" i="11"/>
  <c r="H32" i="11"/>
  <c r="A32" i="11"/>
  <c r="L31" i="11"/>
  <c r="K31" i="11"/>
  <c r="J31" i="11"/>
  <c r="H31" i="11"/>
  <c r="A31" i="11"/>
  <c r="L30" i="11"/>
  <c r="K30" i="11"/>
  <c r="J30" i="11"/>
  <c r="H30" i="11"/>
  <c r="A30" i="11"/>
  <c r="L29" i="11"/>
  <c r="K29" i="11"/>
  <c r="J29" i="11"/>
  <c r="H29" i="11"/>
  <c r="A29" i="11"/>
  <c r="L28" i="11"/>
  <c r="K28" i="11"/>
  <c r="J28" i="11"/>
  <c r="H28" i="11"/>
  <c r="A28" i="11"/>
  <c r="L27" i="11"/>
  <c r="K27" i="11"/>
  <c r="J27" i="11"/>
  <c r="H27" i="11"/>
  <c r="A27" i="11"/>
  <c r="L26" i="11"/>
  <c r="K26" i="11"/>
  <c r="J26" i="11"/>
  <c r="H26" i="11"/>
  <c r="A26" i="11"/>
  <c r="L25" i="11"/>
  <c r="K25" i="11"/>
  <c r="J25" i="11"/>
  <c r="H25" i="11"/>
  <c r="A25" i="11"/>
  <c r="L24" i="11"/>
  <c r="K24" i="11"/>
  <c r="J24" i="11"/>
  <c r="H24" i="11"/>
  <c r="A24" i="11"/>
  <c r="L23" i="11"/>
  <c r="K23" i="11"/>
  <c r="J23" i="11"/>
  <c r="H23" i="11"/>
  <c r="A23" i="11"/>
  <c r="L22" i="11"/>
  <c r="K22" i="11"/>
  <c r="J22" i="11"/>
  <c r="H22" i="11"/>
  <c r="A22" i="11"/>
  <c r="L21" i="11"/>
  <c r="K21" i="11"/>
  <c r="J21" i="11"/>
  <c r="H21" i="11"/>
  <c r="A21" i="11"/>
  <c r="L20" i="11"/>
  <c r="K20" i="11"/>
  <c r="J20" i="11"/>
  <c r="H20" i="11"/>
  <c r="A20" i="11"/>
  <c r="L19" i="11"/>
  <c r="K19" i="11"/>
  <c r="J19" i="11"/>
  <c r="H19" i="11"/>
  <c r="A19" i="11"/>
  <c r="L18" i="11"/>
  <c r="K18" i="11"/>
  <c r="J18" i="11"/>
  <c r="H18" i="11"/>
  <c r="A18" i="11"/>
  <c r="L17" i="11"/>
  <c r="K17" i="11"/>
  <c r="J17" i="11"/>
  <c r="H17" i="11"/>
  <c r="A17" i="11"/>
  <c r="L16" i="11"/>
  <c r="K16" i="11"/>
  <c r="J16" i="11"/>
  <c r="H16" i="11"/>
  <c r="A16" i="11"/>
  <c r="L15" i="11"/>
  <c r="K15" i="11"/>
  <c r="J15" i="11"/>
  <c r="H15" i="11"/>
  <c r="A15" i="11"/>
  <c r="L14" i="11"/>
  <c r="K14" i="11"/>
  <c r="J14" i="11"/>
  <c r="H14" i="11"/>
  <c r="A14" i="11"/>
  <c r="L13" i="11"/>
  <c r="K13" i="11"/>
  <c r="J13" i="11"/>
  <c r="H13" i="11"/>
  <c r="A13" i="11"/>
  <c r="L12" i="11"/>
  <c r="K12" i="11"/>
  <c r="J12" i="11"/>
  <c r="H12" i="11"/>
  <c r="A12" i="11"/>
  <c r="L11" i="11"/>
  <c r="K11" i="11"/>
  <c r="J11" i="11"/>
  <c r="H11" i="11"/>
  <c r="A11" i="11"/>
  <c r="L10" i="11"/>
  <c r="K10" i="11"/>
  <c r="J10" i="11"/>
  <c r="H10" i="11"/>
  <c r="A10" i="11"/>
  <c r="L9" i="11"/>
  <c r="K9" i="11"/>
  <c r="J9" i="11"/>
  <c r="H9" i="11"/>
  <c r="A9" i="11"/>
  <c r="L8" i="11"/>
  <c r="K8" i="11"/>
  <c r="J8" i="11"/>
  <c r="H8" i="11"/>
  <c r="A8" i="11"/>
  <c r="L7" i="11"/>
  <c r="K7" i="11"/>
  <c r="J7" i="11"/>
  <c r="H7" i="11"/>
  <c r="A7" i="11"/>
  <c r="L6" i="11"/>
  <c r="K6" i="11"/>
  <c r="J6" i="11"/>
  <c r="J36" i="11"/>
  <c r="H6" i="11"/>
  <c r="A6" i="11"/>
  <c r="I37" i="10"/>
  <c r="L36" i="10"/>
  <c r="K36" i="10"/>
  <c r="J36" i="10"/>
  <c r="H36" i="10"/>
  <c r="A36" i="10"/>
  <c r="L35" i="10"/>
  <c r="K35" i="10"/>
  <c r="J35" i="10"/>
  <c r="H35" i="10"/>
  <c r="A35" i="10"/>
  <c r="L34" i="10"/>
  <c r="K34" i="10"/>
  <c r="J34" i="10"/>
  <c r="H34" i="10"/>
  <c r="A34" i="10"/>
  <c r="L33" i="10"/>
  <c r="K33" i="10"/>
  <c r="J33" i="10"/>
  <c r="H33" i="10"/>
  <c r="A33" i="10"/>
  <c r="L32" i="10"/>
  <c r="K32" i="10"/>
  <c r="J32" i="10"/>
  <c r="H32" i="10"/>
  <c r="A32" i="10"/>
  <c r="L31" i="10"/>
  <c r="K31" i="10"/>
  <c r="J31" i="10"/>
  <c r="H31" i="10"/>
  <c r="A31" i="10"/>
  <c r="L30" i="10"/>
  <c r="K30" i="10"/>
  <c r="J30" i="10"/>
  <c r="H30" i="10"/>
  <c r="A30" i="10"/>
  <c r="L29" i="10"/>
  <c r="K29" i="10"/>
  <c r="J29" i="10"/>
  <c r="H29" i="10"/>
  <c r="A29" i="10"/>
  <c r="L28" i="10"/>
  <c r="K28" i="10"/>
  <c r="J28" i="10"/>
  <c r="H28" i="10"/>
  <c r="A28" i="10"/>
  <c r="L27" i="10"/>
  <c r="K27" i="10"/>
  <c r="J27" i="10"/>
  <c r="H27" i="10"/>
  <c r="A27" i="10"/>
  <c r="L26" i="10"/>
  <c r="K26" i="10"/>
  <c r="J26" i="10"/>
  <c r="H26" i="10"/>
  <c r="A26" i="10"/>
  <c r="L25" i="10"/>
  <c r="K25" i="10"/>
  <c r="J25" i="10"/>
  <c r="H25" i="10"/>
  <c r="A25" i="10"/>
  <c r="L24" i="10"/>
  <c r="K24" i="10"/>
  <c r="J24" i="10"/>
  <c r="H24" i="10"/>
  <c r="A24" i="10"/>
  <c r="L23" i="10"/>
  <c r="K23" i="10"/>
  <c r="J23" i="10"/>
  <c r="H23" i="10"/>
  <c r="A23" i="10"/>
  <c r="L22" i="10"/>
  <c r="K22" i="10"/>
  <c r="J22" i="10"/>
  <c r="H22" i="10"/>
  <c r="A22" i="10"/>
  <c r="L21" i="10"/>
  <c r="K21" i="10"/>
  <c r="J21" i="10"/>
  <c r="H21" i="10"/>
  <c r="A21" i="10"/>
  <c r="L20" i="10"/>
  <c r="K20" i="10"/>
  <c r="J20" i="10"/>
  <c r="H20" i="10"/>
  <c r="A20" i="10"/>
  <c r="L19" i="10"/>
  <c r="K19" i="10"/>
  <c r="J19" i="10"/>
  <c r="H19" i="10"/>
  <c r="A19" i="10"/>
  <c r="L18" i="10"/>
  <c r="K18" i="10"/>
  <c r="J18" i="10"/>
  <c r="H18" i="10"/>
  <c r="A18" i="10"/>
  <c r="L17" i="10"/>
  <c r="K17" i="10"/>
  <c r="J17" i="10"/>
  <c r="H17" i="10"/>
  <c r="A17" i="10"/>
  <c r="L16" i="10"/>
  <c r="K16" i="10"/>
  <c r="J16" i="10"/>
  <c r="H16" i="10"/>
  <c r="A16" i="10"/>
  <c r="L15" i="10"/>
  <c r="K15" i="10"/>
  <c r="J15" i="10"/>
  <c r="H15" i="10"/>
  <c r="A15" i="10"/>
  <c r="L14" i="10"/>
  <c r="K14" i="10"/>
  <c r="J14" i="10"/>
  <c r="H14" i="10"/>
  <c r="A14" i="10"/>
  <c r="L13" i="10"/>
  <c r="K13" i="10"/>
  <c r="J13" i="10"/>
  <c r="H13" i="10"/>
  <c r="A13" i="10"/>
  <c r="L12" i="10"/>
  <c r="K12" i="10"/>
  <c r="J12" i="10"/>
  <c r="H12" i="10"/>
  <c r="A12" i="10"/>
  <c r="L11" i="10"/>
  <c r="K11" i="10"/>
  <c r="J11" i="10"/>
  <c r="H11" i="10"/>
  <c r="A11" i="10"/>
  <c r="L10" i="10"/>
  <c r="K10" i="10"/>
  <c r="J10" i="10"/>
  <c r="H10" i="10"/>
  <c r="A10" i="10"/>
  <c r="L9" i="10"/>
  <c r="K9" i="10"/>
  <c r="J9" i="10"/>
  <c r="H9" i="10"/>
  <c r="A9" i="10"/>
  <c r="L8" i="10"/>
  <c r="K8" i="10"/>
  <c r="J8" i="10"/>
  <c r="H8" i="10"/>
  <c r="A8" i="10"/>
  <c r="L7" i="10"/>
  <c r="K7" i="10"/>
  <c r="J7" i="10"/>
  <c r="H7" i="10"/>
  <c r="A7" i="10"/>
  <c r="L6" i="10"/>
  <c r="K6" i="10"/>
  <c r="J6" i="10"/>
  <c r="J37" i="10"/>
  <c r="H6" i="10"/>
  <c r="A6" i="10"/>
  <c r="I37" i="9"/>
  <c r="L36" i="9"/>
  <c r="K36" i="9"/>
  <c r="J36" i="9"/>
  <c r="H36" i="9"/>
  <c r="A36" i="9"/>
  <c r="L35" i="9"/>
  <c r="K35" i="9"/>
  <c r="J35" i="9"/>
  <c r="H35" i="9"/>
  <c r="A35" i="9"/>
  <c r="L34" i="9"/>
  <c r="K34" i="9"/>
  <c r="J34" i="9"/>
  <c r="H34" i="9"/>
  <c r="A34" i="9"/>
  <c r="L33" i="9"/>
  <c r="K33" i="9"/>
  <c r="J33" i="9"/>
  <c r="H33" i="9"/>
  <c r="A33" i="9"/>
  <c r="L32" i="9"/>
  <c r="K32" i="9"/>
  <c r="J32" i="9"/>
  <c r="H32" i="9"/>
  <c r="A32" i="9"/>
  <c r="L31" i="9"/>
  <c r="K31" i="9"/>
  <c r="J31" i="9"/>
  <c r="H31" i="9"/>
  <c r="A31" i="9"/>
  <c r="L30" i="9"/>
  <c r="K30" i="9"/>
  <c r="J30" i="9"/>
  <c r="H30" i="9"/>
  <c r="A30" i="9"/>
  <c r="L29" i="9"/>
  <c r="K29" i="9"/>
  <c r="J29" i="9"/>
  <c r="H29" i="9"/>
  <c r="A29" i="9"/>
  <c r="L28" i="9"/>
  <c r="K28" i="9"/>
  <c r="J28" i="9"/>
  <c r="H28" i="9"/>
  <c r="A28" i="9"/>
  <c r="L27" i="9"/>
  <c r="K27" i="9"/>
  <c r="J27" i="9"/>
  <c r="H27" i="9"/>
  <c r="A27" i="9"/>
  <c r="L26" i="9"/>
  <c r="K26" i="9"/>
  <c r="J26" i="9"/>
  <c r="H26" i="9"/>
  <c r="A26" i="9"/>
  <c r="L25" i="9"/>
  <c r="K25" i="9"/>
  <c r="J25" i="9"/>
  <c r="H25" i="9"/>
  <c r="A25" i="9"/>
  <c r="L24" i="9"/>
  <c r="K24" i="9"/>
  <c r="J24" i="9"/>
  <c r="H24" i="9"/>
  <c r="A24" i="9"/>
  <c r="L23" i="9"/>
  <c r="K23" i="9"/>
  <c r="J23" i="9"/>
  <c r="H23" i="9"/>
  <c r="A23" i="9"/>
  <c r="L22" i="9"/>
  <c r="K22" i="9"/>
  <c r="J22" i="9"/>
  <c r="H22" i="9"/>
  <c r="A22" i="9"/>
  <c r="L21" i="9"/>
  <c r="K21" i="9"/>
  <c r="J21" i="9"/>
  <c r="H21" i="9"/>
  <c r="A21" i="9"/>
  <c r="L20" i="9"/>
  <c r="K20" i="9"/>
  <c r="J20" i="9"/>
  <c r="H20" i="9"/>
  <c r="A20" i="9"/>
  <c r="L19" i="9"/>
  <c r="K19" i="9"/>
  <c r="J19" i="9"/>
  <c r="H19" i="9"/>
  <c r="A19" i="9"/>
  <c r="L18" i="9"/>
  <c r="K18" i="9"/>
  <c r="J18" i="9"/>
  <c r="H18" i="9"/>
  <c r="A18" i="9"/>
  <c r="L17" i="9"/>
  <c r="K17" i="9"/>
  <c r="J17" i="9"/>
  <c r="H17" i="9"/>
  <c r="A17" i="9"/>
  <c r="L16" i="9"/>
  <c r="K16" i="9"/>
  <c r="J16" i="9"/>
  <c r="H16" i="9"/>
  <c r="A16" i="9"/>
  <c r="L15" i="9"/>
  <c r="K15" i="9"/>
  <c r="J15" i="9"/>
  <c r="H15" i="9"/>
  <c r="A15" i="9"/>
  <c r="L14" i="9"/>
  <c r="K14" i="9"/>
  <c r="J14" i="9"/>
  <c r="H14" i="9"/>
  <c r="A14" i="9"/>
  <c r="L13" i="9"/>
  <c r="K13" i="9"/>
  <c r="J13" i="9"/>
  <c r="H13" i="9"/>
  <c r="A13" i="9"/>
  <c r="L12" i="9"/>
  <c r="K12" i="9"/>
  <c r="J12" i="9"/>
  <c r="H12" i="9"/>
  <c r="A12" i="9"/>
  <c r="L11" i="9"/>
  <c r="K11" i="9"/>
  <c r="J11" i="9"/>
  <c r="H11" i="9"/>
  <c r="A11" i="9"/>
  <c r="L10" i="9"/>
  <c r="K10" i="9"/>
  <c r="J10" i="9"/>
  <c r="H10" i="9"/>
  <c r="A10" i="9"/>
  <c r="L9" i="9"/>
  <c r="K9" i="9"/>
  <c r="J9" i="9"/>
  <c r="H9" i="9"/>
  <c r="A9" i="9"/>
  <c r="L8" i="9"/>
  <c r="K8" i="9"/>
  <c r="J8" i="9"/>
  <c r="H8" i="9"/>
  <c r="A8" i="9"/>
  <c r="L7" i="9"/>
  <c r="K7" i="9"/>
  <c r="J7" i="9"/>
  <c r="H7" i="9"/>
  <c r="A7" i="9"/>
  <c r="L6" i="9"/>
  <c r="K6" i="9"/>
  <c r="J6" i="9"/>
  <c r="J37" i="9"/>
  <c r="H6" i="9"/>
  <c r="A6" i="9"/>
  <c r="I37" i="8"/>
  <c r="L36" i="8"/>
  <c r="K36" i="8"/>
  <c r="J36" i="8"/>
  <c r="H36" i="8"/>
  <c r="A36" i="8"/>
  <c r="L35" i="8"/>
  <c r="K35" i="8"/>
  <c r="J35" i="8"/>
  <c r="H35" i="8"/>
  <c r="A35" i="8"/>
  <c r="L34" i="8"/>
  <c r="K34" i="8"/>
  <c r="J34" i="8"/>
  <c r="H34" i="8"/>
  <c r="A34" i="8"/>
  <c r="L33" i="8"/>
  <c r="K33" i="8"/>
  <c r="J33" i="8"/>
  <c r="H33" i="8"/>
  <c r="A33" i="8"/>
  <c r="L32" i="8"/>
  <c r="K32" i="8"/>
  <c r="J32" i="8"/>
  <c r="H32" i="8"/>
  <c r="A32" i="8"/>
  <c r="L31" i="8"/>
  <c r="K31" i="8"/>
  <c r="J31" i="8"/>
  <c r="H31" i="8"/>
  <c r="A31" i="8"/>
  <c r="L30" i="8"/>
  <c r="K30" i="8"/>
  <c r="J30" i="8"/>
  <c r="H30" i="8"/>
  <c r="A30" i="8"/>
  <c r="L29" i="8"/>
  <c r="K29" i="8"/>
  <c r="J29" i="8"/>
  <c r="H29" i="8"/>
  <c r="A29" i="8"/>
  <c r="L28" i="8"/>
  <c r="K28" i="8"/>
  <c r="J28" i="8"/>
  <c r="H28" i="8"/>
  <c r="A28" i="8"/>
  <c r="L27" i="8"/>
  <c r="K27" i="8"/>
  <c r="J27" i="8"/>
  <c r="H27" i="8"/>
  <c r="A27" i="8"/>
  <c r="L26" i="8"/>
  <c r="K26" i="8"/>
  <c r="J26" i="8"/>
  <c r="H26" i="8"/>
  <c r="A26" i="8"/>
  <c r="L25" i="8"/>
  <c r="K25" i="8"/>
  <c r="J25" i="8"/>
  <c r="H25" i="8"/>
  <c r="A25" i="8"/>
  <c r="L24" i="8"/>
  <c r="K24" i="8"/>
  <c r="J24" i="8"/>
  <c r="H24" i="8"/>
  <c r="A24" i="8"/>
  <c r="L23" i="8"/>
  <c r="K23" i="8"/>
  <c r="J23" i="8"/>
  <c r="H23" i="8"/>
  <c r="A23" i="8"/>
  <c r="L22" i="8"/>
  <c r="K22" i="8"/>
  <c r="J22" i="8"/>
  <c r="H22" i="8"/>
  <c r="A22" i="8"/>
  <c r="L21" i="8"/>
  <c r="K21" i="8"/>
  <c r="J21" i="8"/>
  <c r="H21" i="8"/>
  <c r="A21" i="8"/>
  <c r="L20" i="8"/>
  <c r="K20" i="8"/>
  <c r="J20" i="8"/>
  <c r="H20" i="8"/>
  <c r="A20" i="8"/>
  <c r="L19" i="8"/>
  <c r="K19" i="8"/>
  <c r="J19" i="8"/>
  <c r="H19" i="8"/>
  <c r="A19" i="8"/>
  <c r="L18" i="8"/>
  <c r="K18" i="8"/>
  <c r="J18" i="8"/>
  <c r="H18" i="8"/>
  <c r="A18" i="8"/>
  <c r="L17" i="8"/>
  <c r="K17" i="8"/>
  <c r="J17" i="8"/>
  <c r="H17" i="8"/>
  <c r="A17" i="8"/>
  <c r="L16" i="8"/>
  <c r="K16" i="8"/>
  <c r="J16" i="8"/>
  <c r="H16" i="8"/>
  <c r="A16" i="8"/>
  <c r="L15" i="8"/>
  <c r="K15" i="8"/>
  <c r="J15" i="8"/>
  <c r="H15" i="8"/>
  <c r="A15" i="8"/>
  <c r="L14" i="8"/>
  <c r="K14" i="8"/>
  <c r="J14" i="8"/>
  <c r="H14" i="8"/>
  <c r="A14" i="8"/>
  <c r="L13" i="8"/>
  <c r="K13" i="8"/>
  <c r="J13" i="8"/>
  <c r="H13" i="8"/>
  <c r="A13" i="8"/>
  <c r="L12" i="8"/>
  <c r="K12" i="8"/>
  <c r="J12" i="8"/>
  <c r="H12" i="8"/>
  <c r="A12" i="8"/>
  <c r="L11" i="8"/>
  <c r="K11" i="8"/>
  <c r="J11" i="8"/>
  <c r="H11" i="8"/>
  <c r="A11" i="8"/>
  <c r="L10" i="8"/>
  <c r="K10" i="8"/>
  <c r="J10" i="8"/>
  <c r="H10" i="8"/>
  <c r="A10" i="8"/>
  <c r="L9" i="8"/>
  <c r="K9" i="8"/>
  <c r="J9" i="8"/>
  <c r="H9" i="8"/>
  <c r="A9" i="8"/>
  <c r="L8" i="8"/>
  <c r="K8" i="8"/>
  <c r="J8" i="8"/>
  <c r="H8" i="8"/>
  <c r="A8" i="8"/>
  <c r="L7" i="8"/>
  <c r="K7" i="8"/>
  <c r="J7" i="8"/>
  <c r="H7" i="8"/>
  <c r="A7" i="8"/>
  <c r="L6" i="8"/>
  <c r="K6" i="8"/>
  <c r="J6" i="8"/>
  <c r="J37" i="8"/>
  <c r="H6" i="8"/>
  <c r="A6" i="8"/>
  <c r="I37" i="7"/>
  <c r="L36" i="7"/>
  <c r="K36" i="7"/>
  <c r="J36" i="7"/>
  <c r="H36" i="7"/>
  <c r="A36" i="7"/>
  <c r="L35" i="7"/>
  <c r="K35" i="7"/>
  <c r="J35" i="7"/>
  <c r="H35" i="7"/>
  <c r="A35" i="7"/>
  <c r="L34" i="7"/>
  <c r="K34" i="7"/>
  <c r="J34" i="7"/>
  <c r="H34" i="7"/>
  <c r="A34" i="7"/>
  <c r="L33" i="7"/>
  <c r="K33" i="7"/>
  <c r="J33" i="7"/>
  <c r="H33" i="7"/>
  <c r="A33" i="7"/>
  <c r="L32" i="7"/>
  <c r="K32" i="7"/>
  <c r="J32" i="7"/>
  <c r="H32" i="7"/>
  <c r="A32" i="7"/>
  <c r="L31" i="7"/>
  <c r="K31" i="7"/>
  <c r="J31" i="7"/>
  <c r="H31" i="7"/>
  <c r="A31" i="7"/>
  <c r="L30" i="7"/>
  <c r="K30" i="7"/>
  <c r="J30" i="7"/>
  <c r="H30" i="7"/>
  <c r="A30" i="7"/>
  <c r="L29" i="7"/>
  <c r="K29" i="7"/>
  <c r="J29" i="7"/>
  <c r="H29" i="7"/>
  <c r="A29" i="7"/>
  <c r="L28" i="7"/>
  <c r="K28" i="7"/>
  <c r="J28" i="7"/>
  <c r="H28" i="7"/>
  <c r="A28" i="7"/>
  <c r="L27" i="7"/>
  <c r="K27" i="7"/>
  <c r="J27" i="7"/>
  <c r="H27" i="7"/>
  <c r="A27" i="7"/>
  <c r="L26" i="7"/>
  <c r="K26" i="7"/>
  <c r="J26" i="7"/>
  <c r="H26" i="7"/>
  <c r="A26" i="7"/>
  <c r="L25" i="7"/>
  <c r="K25" i="7"/>
  <c r="J25" i="7"/>
  <c r="H25" i="7"/>
  <c r="A25" i="7"/>
  <c r="L24" i="7"/>
  <c r="K24" i="7"/>
  <c r="J24" i="7"/>
  <c r="H24" i="7"/>
  <c r="A24" i="7"/>
  <c r="L23" i="7"/>
  <c r="K23" i="7"/>
  <c r="J23" i="7"/>
  <c r="H23" i="7"/>
  <c r="A23" i="7"/>
  <c r="L22" i="7"/>
  <c r="K22" i="7"/>
  <c r="J22" i="7"/>
  <c r="H22" i="7"/>
  <c r="A22" i="7"/>
  <c r="L21" i="7"/>
  <c r="K21" i="7"/>
  <c r="J21" i="7"/>
  <c r="H21" i="7"/>
  <c r="A21" i="7"/>
  <c r="L20" i="7"/>
  <c r="K20" i="7"/>
  <c r="J20" i="7"/>
  <c r="H20" i="7"/>
  <c r="A20" i="7"/>
  <c r="L19" i="7"/>
  <c r="K19" i="7"/>
  <c r="J19" i="7"/>
  <c r="H19" i="7"/>
  <c r="A19" i="7"/>
  <c r="L18" i="7"/>
  <c r="K18" i="7"/>
  <c r="J18" i="7"/>
  <c r="H18" i="7"/>
  <c r="A18" i="7"/>
  <c r="L17" i="7"/>
  <c r="K17" i="7"/>
  <c r="J17" i="7"/>
  <c r="H17" i="7"/>
  <c r="A17" i="7"/>
  <c r="L16" i="7"/>
  <c r="K16" i="7"/>
  <c r="J16" i="7"/>
  <c r="H16" i="7"/>
  <c r="A16" i="7"/>
  <c r="L15" i="7"/>
  <c r="K15" i="7"/>
  <c r="J15" i="7"/>
  <c r="H15" i="7"/>
  <c r="A15" i="7"/>
  <c r="L14" i="7"/>
  <c r="K14" i="7"/>
  <c r="J14" i="7"/>
  <c r="H14" i="7"/>
  <c r="A14" i="7"/>
  <c r="L13" i="7"/>
  <c r="K13" i="7"/>
  <c r="J13" i="7"/>
  <c r="H13" i="7"/>
  <c r="A13" i="7"/>
  <c r="L12" i="7"/>
  <c r="K12" i="7"/>
  <c r="J12" i="7"/>
  <c r="H12" i="7"/>
  <c r="A12" i="7"/>
  <c r="L11" i="7"/>
  <c r="K11" i="7"/>
  <c r="J11" i="7"/>
  <c r="H11" i="7"/>
  <c r="A11" i="7"/>
  <c r="L10" i="7"/>
  <c r="K10" i="7"/>
  <c r="J10" i="7"/>
  <c r="H10" i="7"/>
  <c r="A10" i="7"/>
  <c r="L9" i="7"/>
  <c r="K9" i="7"/>
  <c r="J9" i="7"/>
  <c r="H9" i="7"/>
  <c r="A9" i="7"/>
  <c r="L8" i="7"/>
  <c r="K8" i="7"/>
  <c r="J8" i="7"/>
  <c r="H8" i="7"/>
  <c r="A8" i="7"/>
  <c r="L7" i="7"/>
  <c r="K7" i="7"/>
  <c r="J7" i="7"/>
  <c r="H7" i="7"/>
  <c r="A7" i="7"/>
  <c r="L6" i="7"/>
  <c r="K6" i="7"/>
  <c r="J6" i="7"/>
  <c r="J37" i="7"/>
  <c r="H6" i="7"/>
  <c r="A6" i="7"/>
  <c r="I37" i="6"/>
  <c r="L35" i="6"/>
  <c r="K35" i="6"/>
  <c r="J35" i="6"/>
  <c r="H35" i="6"/>
  <c r="A35" i="6"/>
  <c r="L34" i="6"/>
  <c r="K34" i="6"/>
  <c r="J34" i="6"/>
  <c r="H34" i="6"/>
  <c r="A34" i="6"/>
  <c r="L33" i="6"/>
  <c r="K33" i="6"/>
  <c r="J33" i="6"/>
  <c r="H33" i="6"/>
  <c r="A33" i="6"/>
  <c r="L32" i="6"/>
  <c r="K32" i="6"/>
  <c r="J32" i="6"/>
  <c r="H32" i="6"/>
  <c r="A32" i="6"/>
  <c r="L31" i="6"/>
  <c r="K31" i="6"/>
  <c r="J31" i="6"/>
  <c r="H31" i="6"/>
  <c r="A31" i="6"/>
  <c r="L30" i="6"/>
  <c r="K30" i="6"/>
  <c r="J30" i="6"/>
  <c r="H30" i="6"/>
  <c r="A30" i="6"/>
  <c r="L29" i="6"/>
  <c r="K29" i="6"/>
  <c r="J29" i="6"/>
  <c r="H29" i="6"/>
  <c r="A29" i="6"/>
  <c r="L28" i="6"/>
  <c r="K28" i="6"/>
  <c r="J28" i="6"/>
  <c r="H28" i="6"/>
  <c r="A28" i="6"/>
  <c r="L27" i="6"/>
  <c r="K27" i="6"/>
  <c r="J27" i="6"/>
  <c r="H27" i="6"/>
  <c r="A27" i="6"/>
  <c r="L26" i="6"/>
  <c r="K26" i="6"/>
  <c r="J26" i="6"/>
  <c r="H26" i="6"/>
  <c r="A26" i="6"/>
  <c r="L25" i="6"/>
  <c r="K25" i="6"/>
  <c r="J25" i="6"/>
  <c r="H25" i="6"/>
  <c r="A25" i="6"/>
  <c r="L24" i="6"/>
  <c r="K24" i="6"/>
  <c r="J24" i="6"/>
  <c r="H24" i="6"/>
  <c r="A24" i="6"/>
  <c r="L23" i="6"/>
  <c r="K23" i="6"/>
  <c r="J23" i="6"/>
  <c r="H23" i="6"/>
  <c r="A23" i="6"/>
  <c r="L22" i="6"/>
  <c r="K22" i="6"/>
  <c r="J22" i="6"/>
  <c r="H22" i="6"/>
  <c r="A22" i="6"/>
  <c r="L21" i="6"/>
  <c r="K21" i="6"/>
  <c r="J21" i="6"/>
  <c r="H21" i="6"/>
  <c r="A21" i="6"/>
  <c r="L20" i="6"/>
  <c r="K20" i="6"/>
  <c r="J20" i="6"/>
  <c r="H20" i="6"/>
  <c r="A20" i="6"/>
  <c r="L19" i="6"/>
  <c r="K19" i="6"/>
  <c r="J19" i="6"/>
  <c r="H19" i="6"/>
  <c r="A19" i="6"/>
  <c r="L18" i="6"/>
  <c r="K18" i="6"/>
  <c r="J18" i="6"/>
  <c r="H18" i="6"/>
  <c r="A18" i="6"/>
  <c r="L17" i="6"/>
  <c r="K17" i="6"/>
  <c r="J17" i="6"/>
  <c r="H17" i="6"/>
  <c r="A17" i="6"/>
  <c r="L16" i="6"/>
  <c r="K16" i="6"/>
  <c r="J16" i="6"/>
  <c r="H16" i="6"/>
  <c r="A16" i="6"/>
  <c r="L15" i="6"/>
  <c r="K15" i="6"/>
  <c r="J15" i="6"/>
  <c r="H15" i="6"/>
  <c r="A15" i="6"/>
  <c r="L14" i="6"/>
  <c r="K14" i="6"/>
  <c r="J14" i="6"/>
  <c r="H14" i="6"/>
  <c r="A14" i="6"/>
  <c r="L13" i="6"/>
  <c r="K13" i="6"/>
  <c r="J13" i="6"/>
  <c r="H13" i="6"/>
  <c r="A13" i="6"/>
  <c r="L12" i="6"/>
  <c r="K12" i="6"/>
  <c r="J12" i="6"/>
  <c r="H12" i="6"/>
  <c r="A12" i="6"/>
  <c r="L11" i="6"/>
  <c r="K11" i="6"/>
  <c r="J11" i="6"/>
  <c r="H11" i="6"/>
  <c r="A11" i="6"/>
  <c r="L10" i="6"/>
  <c r="K10" i="6"/>
  <c r="J10" i="6"/>
  <c r="H10" i="6"/>
  <c r="A10" i="6"/>
  <c r="L9" i="6"/>
  <c r="K9" i="6"/>
  <c r="J9" i="6"/>
  <c r="H9" i="6"/>
  <c r="A9" i="6"/>
  <c r="L8" i="6"/>
  <c r="K8" i="6"/>
  <c r="J8" i="6"/>
  <c r="H8" i="6"/>
  <c r="A8" i="6"/>
  <c r="L7" i="6"/>
  <c r="K7" i="6"/>
  <c r="J7" i="6"/>
  <c r="H7" i="6"/>
  <c r="A7" i="6"/>
  <c r="L6" i="6"/>
  <c r="K6" i="6"/>
  <c r="J6" i="6"/>
  <c r="H6" i="6"/>
  <c r="A6" i="6"/>
  <c r="I37" i="5"/>
  <c r="L36" i="5"/>
  <c r="K36" i="5"/>
  <c r="J36" i="5"/>
  <c r="H36" i="5"/>
  <c r="A36" i="5"/>
  <c r="L35" i="5"/>
  <c r="K35" i="5"/>
  <c r="J35" i="5"/>
  <c r="H35" i="5"/>
  <c r="A35" i="5"/>
  <c r="L34" i="5"/>
  <c r="K34" i="5"/>
  <c r="J34" i="5"/>
  <c r="H34" i="5"/>
  <c r="A34" i="5"/>
  <c r="L33" i="5"/>
  <c r="K33" i="5"/>
  <c r="J33" i="5"/>
  <c r="H33" i="5"/>
  <c r="A33" i="5"/>
  <c r="L32" i="5"/>
  <c r="K32" i="5"/>
  <c r="J32" i="5"/>
  <c r="H32" i="5"/>
  <c r="A32" i="5"/>
  <c r="L31" i="5"/>
  <c r="K31" i="5"/>
  <c r="J31" i="5"/>
  <c r="H31" i="5"/>
  <c r="A31" i="5"/>
  <c r="L30" i="5"/>
  <c r="K30" i="5"/>
  <c r="J30" i="5"/>
  <c r="H30" i="5"/>
  <c r="A30" i="5"/>
  <c r="L29" i="5"/>
  <c r="K29" i="5"/>
  <c r="J29" i="5"/>
  <c r="H29" i="5"/>
  <c r="A29" i="5"/>
  <c r="L28" i="5"/>
  <c r="K28" i="5"/>
  <c r="J28" i="5"/>
  <c r="H28" i="5"/>
  <c r="A28" i="5"/>
  <c r="L27" i="5"/>
  <c r="K27" i="5"/>
  <c r="J27" i="5"/>
  <c r="H27" i="5"/>
  <c r="A27" i="5"/>
  <c r="L26" i="5"/>
  <c r="K26" i="5"/>
  <c r="J26" i="5"/>
  <c r="H26" i="5"/>
  <c r="A26" i="5"/>
  <c r="L25" i="5"/>
  <c r="K25" i="5"/>
  <c r="J25" i="5"/>
  <c r="H25" i="5"/>
  <c r="A25" i="5"/>
  <c r="L24" i="5"/>
  <c r="K24" i="5"/>
  <c r="J24" i="5"/>
  <c r="H24" i="5"/>
  <c r="A24" i="5"/>
  <c r="L23" i="5"/>
  <c r="K23" i="5"/>
  <c r="J23" i="5"/>
  <c r="H23" i="5"/>
  <c r="A23" i="5"/>
  <c r="L22" i="5"/>
  <c r="K22" i="5"/>
  <c r="J22" i="5"/>
  <c r="H22" i="5"/>
  <c r="A22" i="5"/>
  <c r="L21" i="5"/>
  <c r="K21" i="5"/>
  <c r="J21" i="5"/>
  <c r="H21" i="5"/>
  <c r="A21" i="5"/>
  <c r="L20" i="5"/>
  <c r="K20" i="5"/>
  <c r="J20" i="5"/>
  <c r="H20" i="5"/>
  <c r="A20" i="5"/>
  <c r="L19" i="5"/>
  <c r="K19" i="5"/>
  <c r="J19" i="5"/>
  <c r="H19" i="5"/>
  <c r="A19" i="5"/>
  <c r="L18" i="5"/>
  <c r="K18" i="5"/>
  <c r="J18" i="5"/>
  <c r="H18" i="5"/>
  <c r="A18" i="5"/>
  <c r="L17" i="5"/>
  <c r="K17" i="5"/>
  <c r="J17" i="5"/>
  <c r="H17" i="5"/>
  <c r="A17" i="5"/>
  <c r="L16" i="5"/>
  <c r="K16" i="5"/>
  <c r="J16" i="5"/>
  <c r="H16" i="5"/>
  <c r="A16" i="5"/>
  <c r="L15" i="5"/>
  <c r="K15" i="5"/>
  <c r="J15" i="5"/>
  <c r="H15" i="5"/>
  <c r="A15" i="5"/>
  <c r="L14" i="5"/>
  <c r="K14" i="5"/>
  <c r="J14" i="5"/>
  <c r="H14" i="5"/>
  <c r="A14" i="5"/>
  <c r="L13" i="5"/>
  <c r="K13" i="5"/>
  <c r="J13" i="5"/>
  <c r="H13" i="5"/>
  <c r="A13" i="5"/>
  <c r="L12" i="5"/>
  <c r="K12" i="5"/>
  <c r="J12" i="5"/>
  <c r="H12" i="5"/>
  <c r="A12" i="5"/>
  <c r="L11" i="5"/>
  <c r="K11" i="5"/>
  <c r="J11" i="5"/>
  <c r="H11" i="5"/>
  <c r="A11" i="5"/>
  <c r="L10" i="5"/>
  <c r="K10" i="5"/>
  <c r="J10" i="5"/>
  <c r="H10" i="5"/>
  <c r="A10" i="5"/>
  <c r="L9" i="5"/>
  <c r="K9" i="5"/>
  <c r="J9" i="5"/>
  <c r="H9" i="5"/>
  <c r="A9" i="5"/>
  <c r="L8" i="5"/>
  <c r="K8" i="5"/>
  <c r="J8" i="5"/>
  <c r="H8" i="5"/>
  <c r="A8" i="5"/>
  <c r="L7" i="5"/>
  <c r="K7" i="5"/>
  <c r="J7" i="5"/>
  <c r="H7" i="5"/>
  <c r="A7" i="5"/>
  <c r="L6" i="5"/>
  <c r="K6" i="5"/>
  <c r="J6" i="5"/>
  <c r="H6" i="5"/>
  <c r="H37" i="5"/>
  <c r="A6" i="5"/>
  <c r="A6" i="4"/>
  <c r="H6" i="4"/>
  <c r="J6" i="4"/>
  <c r="K6" i="4"/>
  <c r="L6" i="4"/>
  <c r="A7" i="4"/>
  <c r="H7" i="4"/>
  <c r="J7" i="4"/>
  <c r="K7" i="4"/>
  <c r="L7" i="4"/>
  <c r="A8" i="4"/>
  <c r="H8" i="4"/>
  <c r="J8" i="4"/>
  <c r="K8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A9" i="4"/>
  <c r="H9" i="4"/>
  <c r="J9" i="4"/>
  <c r="K9" i="4"/>
  <c r="A10" i="4"/>
  <c r="H10" i="4"/>
  <c r="J10" i="4"/>
  <c r="K10" i="4"/>
  <c r="A11" i="4"/>
  <c r="H11" i="4"/>
  <c r="J11" i="4"/>
  <c r="K11" i="4"/>
  <c r="A12" i="4"/>
  <c r="H12" i="4"/>
  <c r="J12" i="4"/>
  <c r="K12" i="4"/>
  <c r="A13" i="4"/>
  <c r="H13" i="4"/>
  <c r="J13" i="4"/>
  <c r="K13" i="4"/>
  <c r="A14" i="4"/>
  <c r="H14" i="4"/>
  <c r="J14" i="4"/>
  <c r="K14" i="4"/>
  <c r="A15" i="4"/>
  <c r="H15" i="4"/>
  <c r="J15" i="4"/>
  <c r="K15" i="4"/>
  <c r="A16" i="4"/>
  <c r="H16" i="4"/>
  <c r="J16" i="4"/>
  <c r="K16" i="4"/>
  <c r="A17" i="4"/>
  <c r="H17" i="4"/>
  <c r="J17" i="4"/>
  <c r="K17" i="4"/>
  <c r="A18" i="4"/>
  <c r="H18" i="4"/>
  <c r="J18" i="4"/>
  <c r="K18" i="4"/>
  <c r="A19" i="4"/>
  <c r="H19" i="4"/>
  <c r="J19" i="4"/>
  <c r="K19" i="4"/>
  <c r="A20" i="4"/>
  <c r="H20" i="4"/>
  <c r="J20" i="4"/>
  <c r="K20" i="4"/>
  <c r="A21" i="4"/>
  <c r="H21" i="4"/>
  <c r="J21" i="4"/>
  <c r="K21" i="4"/>
  <c r="A22" i="4"/>
  <c r="H22" i="4"/>
  <c r="J22" i="4"/>
  <c r="K22" i="4"/>
  <c r="A23" i="4"/>
  <c r="H23" i="4"/>
  <c r="J23" i="4"/>
  <c r="K23" i="4"/>
  <c r="A24" i="4"/>
  <c r="H24" i="4"/>
  <c r="J24" i="4"/>
  <c r="K24" i="4"/>
  <c r="A25" i="4"/>
  <c r="H25" i="4"/>
  <c r="J25" i="4"/>
  <c r="K25" i="4"/>
  <c r="A26" i="4"/>
  <c r="H26" i="4"/>
  <c r="J26" i="4"/>
  <c r="K26" i="4"/>
  <c r="A27" i="4"/>
  <c r="H27" i="4"/>
  <c r="J27" i="4"/>
  <c r="K27" i="4"/>
  <c r="A28" i="4"/>
  <c r="H28" i="4"/>
  <c r="J28" i="4"/>
  <c r="K28" i="4"/>
  <c r="A29" i="4"/>
  <c r="H29" i="4"/>
  <c r="J29" i="4"/>
  <c r="K29" i="4"/>
  <c r="A30" i="4"/>
  <c r="H30" i="4"/>
  <c r="J30" i="4"/>
  <c r="K30" i="4"/>
  <c r="A31" i="4"/>
  <c r="H31" i="4"/>
  <c r="J31" i="4"/>
  <c r="K31" i="4"/>
  <c r="A32" i="4"/>
  <c r="H32" i="4"/>
  <c r="J32" i="4"/>
  <c r="K32" i="4"/>
  <c r="A33" i="4"/>
  <c r="H33" i="4"/>
  <c r="J33" i="4"/>
  <c r="K33" i="4"/>
  <c r="A34" i="4"/>
  <c r="H34" i="4"/>
  <c r="J34" i="4"/>
  <c r="K34" i="4"/>
  <c r="A35" i="4"/>
  <c r="H35" i="4"/>
  <c r="J35" i="4"/>
  <c r="K35" i="4"/>
  <c r="I36" i="4"/>
  <c r="I37" i="3"/>
  <c r="L36" i="3"/>
  <c r="K36" i="3"/>
  <c r="J36" i="3"/>
  <c r="H36" i="3"/>
  <c r="A36" i="3"/>
  <c r="L35" i="3"/>
  <c r="K35" i="3"/>
  <c r="J35" i="3"/>
  <c r="H35" i="3"/>
  <c r="A35" i="3"/>
  <c r="L34" i="3"/>
  <c r="K34" i="3"/>
  <c r="J34" i="3"/>
  <c r="H34" i="3"/>
  <c r="A34" i="3"/>
  <c r="L33" i="3"/>
  <c r="K33" i="3"/>
  <c r="J33" i="3"/>
  <c r="H33" i="3"/>
  <c r="A33" i="3"/>
  <c r="L32" i="3"/>
  <c r="K32" i="3"/>
  <c r="J32" i="3"/>
  <c r="H32" i="3"/>
  <c r="A32" i="3"/>
  <c r="L31" i="3"/>
  <c r="K31" i="3"/>
  <c r="J31" i="3"/>
  <c r="H31" i="3"/>
  <c r="A31" i="3"/>
  <c r="L30" i="3"/>
  <c r="K30" i="3"/>
  <c r="J30" i="3"/>
  <c r="H30" i="3"/>
  <c r="A30" i="3"/>
  <c r="L29" i="3"/>
  <c r="K29" i="3"/>
  <c r="J29" i="3"/>
  <c r="H29" i="3"/>
  <c r="A29" i="3"/>
  <c r="L28" i="3"/>
  <c r="K28" i="3"/>
  <c r="J28" i="3"/>
  <c r="H28" i="3"/>
  <c r="A28" i="3"/>
  <c r="L27" i="3"/>
  <c r="K27" i="3"/>
  <c r="J27" i="3"/>
  <c r="H27" i="3"/>
  <c r="A27" i="3"/>
  <c r="L26" i="3"/>
  <c r="K26" i="3"/>
  <c r="J26" i="3"/>
  <c r="H26" i="3"/>
  <c r="A26" i="3"/>
  <c r="L25" i="3"/>
  <c r="K25" i="3"/>
  <c r="J25" i="3"/>
  <c r="H25" i="3"/>
  <c r="A25" i="3"/>
  <c r="L24" i="3"/>
  <c r="K24" i="3"/>
  <c r="J24" i="3"/>
  <c r="H24" i="3"/>
  <c r="A24" i="3"/>
  <c r="L23" i="3"/>
  <c r="K23" i="3"/>
  <c r="J23" i="3"/>
  <c r="H23" i="3"/>
  <c r="A23" i="3"/>
  <c r="L22" i="3"/>
  <c r="K22" i="3"/>
  <c r="J22" i="3"/>
  <c r="H22" i="3"/>
  <c r="A22" i="3"/>
  <c r="L21" i="3"/>
  <c r="K21" i="3"/>
  <c r="J21" i="3"/>
  <c r="H21" i="3"/>
  <c r="A21" i="3"/>
  <c r="L20" i="3"/>
  <c r="K20" i="3"/>
  <c r="J20" i="3"/>
  <c r="H20" i="3"/>
  <c r="A20" i="3"/>
  <c r="L19" i="3"/>
  <c r="K19" i="3"/>
  <c r="J19" i="3"/>
  <c r="H19" i="3"/>
  <c r="A19" i="3"/>
  <c r="L18" i="3"/>
  <c r="K18" i="3"/>
  <c r="J18" i="3"/>
  <c r="H18" i="3"/>
  <c r="A18" i="3"/>
  <c r="L17" i="3"/>
  <c r="K17" i="3"/>
  <c r="J17" i="3"/>
  <c r="H17" i="3"/>
  <c r="A17" i="3"/>
  <c r="L16" i="3"/>
  <c r="K16" i="3"/>
  <c r="J16" i="3"/>
  <c r="H16" i="3"/>
  <c r="A16" i="3"/>
  <c r="L15" i="3"/>
  <c r="K15" i="3"/>
  <c r="J15" i="3"/>
  <c r="H15" i="3"/>
  <c r="A15" i="3"/>
  <c r="L14" i="3"/>
  <c r="K14" i="3"/>
  <c r="J14" i="3"/>
  <c r="H14" i="3"/>
  <c r="A14" i="3"/>
  <c r="L13" i="3"/>
  <c r="K13" i="3"/>
  <c r="J13" i="3"/>
  <c r="H13" i="3"/>
  <c r="A13" i="3"/>
  <c r="L12" i="3"/>
  <c r="K12" i="3"/>
  <c r="J12" i="3"/>
  <c r="H12" i="3"/>
  <c r="A12" i="3"/>
  <c r="L11" i="3"/>
  <c r="K11" i="3"/>
  <c r="J11" i="3"/>
  <c r="H11" i="3"/>
  <c r="A11" i="3"/>
  <c r="L10" i="3"/>
  <c r="K10" i="3"/>
  <c r="J10" i="3"/>
  <c r="H10" i="3"/>
  <c r="A10" i="3"/>
  <c r="L9" i="3"/>
  <c r="K9" i="3"/>
  <c r="J9" i="3"/>
  <c r="H9" i="3"/>
  <c r="A9" i="3"/>
  <c r="L8" i="3"/>
  <c r="K8" i="3"/>
  <c r="J8" i="3"/>
  <c r="H8" i="3"/>
  <c r="A8" i="3"/>
  <c r="L7" i="3"/>
  <c r="K7" i="3"/>
  <c r="J7" i="3"/>
  <c r="H7" i="3"/>
  <c r="A7" i="3"/>
  <c r="L6" i="3"/>
  <c r="K6" i="3"/>
  <c r="J6" i="3"/>
  <c r="H6" i="3"/>
  <c r="H37" i="3"/>
  <c r="A6" i="3"/>
  <c r="I34" i="2"/>
  <c r="L33" i="2"/>
  <c r="H33" i="2"/>
  <c r="A33" i="2"/>
  <c r="L32" i="2"/>
  <c r="H32" i="2"/>
  <c r="A32" i="2"/>
  <c r="L31" i="2"/>
  <c r="H31" i="2"/>
  <c r="A31" i="2"/>
  <c r="L30" i="2"/>
  <c r="H30" i="2"/>
  <c r="A30" i="2"/>
  <c r="L29" i="2"/>
  <c r="H29" i="2"/>
  <c r="A29" i="2"/>
  <c r="L28" i="2"/>
  <c r="H28" i="2"/>
  <c r="A28" i="2"/>
  <c r="L27" i="2"/>
  <c r="H27" i="2"/>
  <c r="A27" i="2"/>
  <c r="L26" i="2"/>
  <c r="H26" i="2"/>
  <c r="A26" i="2"/>
  <c r="L25" i="2"/>
  <c r="H25" i="2"/>
  <c r="A25" i="2"/>
  <c r="L24" i="2"/>
  <c r="H24" i="2"/>
  <c r="A24" i="2"/>
  <c r="L23" i="2"/>
  <c r="H23" i="2"/>
  <c r="A23" i="2"/>
  <c r="L22" i="2"/>
  <c r="H22" i="2"/>
  <c r="A22" i="2"/>
  <c r="L21" i="2"/>
  <c r="H21" i="2"/>
  <c r="A21" i="2"/>
  <c r="L20" i="2"/>
  <c r="H20" i="2"/>
  <c r="A20" i="2"/>
  <c r="L19" i="2"/>
  <c r="H19" i="2"/>
  <c r="A19" i="2"/>
  <c r="L18" i="2"/>
  <c r="H18" i="2"/>
  <c r="A18" i="2"/>
  <c r="L17" i="2"/>
  <c r="H17" i="2"/>
  <c r="A17" i="2"/>
  <c r="L16" i="2"/>
  <c r="H16" i="2"/>
  <c r="A16" i="2"/>
  <c r="L15" i="2"/>
  <c r="H15" i="2"/>
  <c r="A15" i="2"/>
  <c r="L14" i="2"/>
  <c r="H14" i="2"/>
  <c r="A14" i="2"/>
  <c r="L13" i="2"/>
  <c r="H13" i="2"/>
  <c r="A13" i="2"/>
  <c r="L12" i="2"/>
  <c r="H12" i="2"/>
  <c r="A12" i="2"/>
  <c r="L11" i="2"/>
  <c r="H11" i="2"/>
  <c r="A11" i="2"/>
  <c r="L10" i="2"/>
  <c r="H10" i="2"/>
  <c r="A10" i="2"/>
  <c r="L9" i="2"/>
  <c r="H9" i="2"/>
  <c r="A9" i="2"/>
  <c r="L8" i="2"/>
  <c r="H8" i="2"/>
  <c r="A8" i="2"/>
  <c r="L7" i="2"/>
  <c r="H7" i="2"/>
  <c r="A7" i="2"/>
  <c r="L6" i="2"/>
  <c r="H6" i="2"/>
  <c r="A6" i="2"/>
  <c r="K36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7" i="1"/>
  <c r="K6" i="1"/>
  <c r="K37" i="1"/>
  <c r="H6" i="1"/>
  <c r="H7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J40" i="1"/>
  <c r="L37" i="3"/>
  <c r="H36" i="4"/>
  <c r="J36" i="4"/>
  <c r="K36" i="4"/>
  <c r="J39" i="4"/>
  <c r="L37" i="5"/>
  <c r="H37" i="8"/>
  <c r="H37" i="9"/>
  <c r="H37" i="10"/>
  <c r="J37" i="12"/>
  <c r="J37" i="3"/>
  <c r="K37" i="3"/>
  <c r="J40" i="3"/>
  <c r="K37" i="9"/>
  <c r="L37" i="12"/>
  <c r="K37" i="5"/>
  <c r="L37" i="7"/>
  <c r="L37" i="8"/>
  <c r="L37" i="9"/>
  <c r="L37" i="10"/>
  <c r="K37" i="10"/>
  <c r="L36" i="11"/>
  <c r="H37" i="12"/>
  <c r="K37" i="7"/>
  <c r="K37" i="6"/>
  <c r="J37" i="6"/>
  <c r="L37" i="6"/>
  <c r="H37" i="6"/>
  <c r="H37" i="7"/>
  <c r="K37" i="8"/>
  <c r="J40" i="8"/>
  <c r="J40" i="10"/>
  <c r="H36" i="11"/>
  <c r="K36" i="11"/>
  <c r="J37" i="5"/>
  <c r="J40" i="5"/>
  <c r="J34" i="2"/>
  <c r="H34" i="2"/>
  <c r="K34" i="2"/>
  <c r="L34" i="2"/>
  <c r="J37" i="2"/>
  <c r="J40" i="9"/>
  <c r="J39" i="11"/>
  <c r="J40" i="12"/>
  <c r="J40" i="7"/>
  <c r="J40" i="6"/>
  <c r="I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</calcChain>
</file>

<file path=xl/comments1.xml><?xml version="1.0" encoding="utf-8"?>
<comments xmlns="http://schemas.openxmlformats.org/spreadsheetml/2006/main">
  <authors>
    <author>BELATTE Michel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BELATTE Michel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BELATTE Michel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BELATTE Michel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BELATTE Michel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BELATTE Michel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BELATTE Michel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BELATTE Michel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BELATTE Michel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BELATTE Michel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BELATTE Michel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BELATTE Michel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<sst xmlns="http://schemas.openxmlformats.org/spreadsheetml/2006/main" count="322" uniqueCount="35">
  <si>
    <t>DATE</t>
  </si>
  <si>
    <t>MATIN</t>
  </si>
  <si>
    <t>MIDI</t>
  </si>
  <si>
    <t>SOIR</t>
  </si>
  <si>
    <t>INDEMNITE D'ENTRETIEN</t>
  </si>
  <si>
    <t>TOTAUX</t>
  </si>
  <si>
    <t>GOUTER</t>
  </si>
  <si>
    <t>FICHE DE PRESENCE</t>
  </si>
  <si>
    <t>Arrivée</t>
  </si>
  <si>
    <t>Départ</t>
  </si>
  <si>
    <t>TOTAL HEURE/JOUR</t>
  </si>
  <si>
    <t xml:space="preserve">HEURES COMPL.             </t>
  </si>
  <si>
    <t>Repas</t>
  </si>
  <si>
    <t>Entetien</t>
  </si>
  <si>
    <t>Gouter</t>
  </si>
  <si>
    <t>REPAS</t>
  </si>
  <si>
    <t>NOM PRENOM :</t>
  </si>
  <si>
    <t>Salaires de base</t>
  </si>
  <si>
    <t>Salaires net à payer</t>
  </si>
  <si>
    <t>Taux horaire</t>
  </si>
  <si>
    <t>Entretien</t>
  </si>
  <si>
    <t>Jour de l'an</t>
  </si>
  <si>
    <t>Pâques</t>
  </si>
  <si>
    <t>Lun de P</t>
  </si>
  <si>
    <t>Fête du travail</t>
  </si>
  <si>
    <t>Victoire1945</t>
  </si>
  <si>
    <t>Ascension</t>
  </si>
  <si>
    <t>Pentecôte</t>
  </si>
  <si>
    <t>Fêt. Nat.</t>
  </si>
  <si>
    <t>Assomption</t>
  </si>
  <si>
    <t>Toussaint</t>
  </si>
  <si>
    <t>Armistice</t>
  </si>
  <si>
    <t>Noël</t>
  </si>
  <si>
    <t>Journée de+ de 8h</t>
  </si>
  <si>
    <t>journée de - de 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</si>
</sst>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164" formatCode="ddd\-dd"/>
    <numFmt numFmtId="165" formatCode="#,##0.00\ &quot;€&quot;"/>
    <numFmt numFmtId="166" formatCode="h:mm;@"/>
    <numFmt numFmtId="167" formatCode="mmmm\-yyyy"/>
    <numFmt numFmtId="168" formatCode="0.00&quot; hrs&quot;"/>
    <numFmt numFmtId="169" formatCode="0.00_ ;[Red]\-0.00\ "/>
    <numFmt numFmtId="170" formatCode="#,##0.00_ ;\-#,##0.00\ "/>
    <numFmt numFmtId="171" formatCode="ddd\-dd\-mmm"/>
    <numFmt numFmtId="173" formatCode="[hh]:mm"/>
  </numFmts>
  <fonts count="1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theme="1"/>
      <name val="Calibri"/>
      <family val="2"/>
      <scheme val="minor"/>
    </font>
    <font>
      <sz val="11"/>
      <color theme="1"/>
      <name val="FrankRuehl"/>
      <family val="2"/>
      <charset val="177"/>
    </font>
    <font>
      <b/>
      <sz val="10"/>
      <color theme="1"/>
      <name val="Calibri"/>
      <family val="2"/>
      <scheme val="minor"/>
    </font>
    <font>
      <b/>
      <sz val="11"/>
      <color theme="1"/>
      <name val="Batang"/>
      <family val="1"/>
    </font>
    <font>
      <b/>
      <sz val="12"/>
      <color theme="1"/>
      <name val="Batang"/>
      <family val="1"/>
    </font>
    <font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50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8" fontId="0" fillId="3" borderId="13" xfId="0" applyNumberFormat="1" applyFill="1" applyBorder="1" applyAlignment="1">
      <alignment horizontal="center" vertical="center"/>
    </xf>
    <xf numFmtId="0" fontId="0" fillId="0" borderId="0" xfId="0" applyAlignment="1"/>
    <xf numFmtId="0" fontId="0" fillId="3" borderId="7" xfId="0" applyFill="1" applyBorder="1" applyAlignment="1">
      <alignment horizontal="left"/>
    </xf>
    <xf numFmtId="165" fontId="9" fillId="2" borderId="23" xfId="0" applyNumberFormat="1" applyFont="1" applyFill="1" applyBorder="1" applyAlignment="1">
      <alignment horizontal="center" vertical="center"/>
    </xf>
    <xf numFmtId="0" fontId="0" fillId="3" borderId="8" xfId="0" applyFill="1" applyBorder="1" applyAlignment="1">
      <alignment horizontal="left"/>
    </xf>
    <xf numFmtId="0" fontId="0" fillId="4" borderId="17" xfId="0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8" fontId="9" fillId="2" borderId="11" xfId="0" applyNumberFormat="1" applyFont="1" applyFill="1" applyBorder="1" applyAlignment="1">
      <alignment horizontal="center" vertical="center"/>
    </xf>
    <xf numFmtId="20" fontId="0" fillId="4" borderId="28" xfId="0" applyNumberFormat="1" applyFill="1" applyBorder="1" applyAlignment="1">
      <alignment horizontal="center" vertical="center"/>
    </xf>
    <xf numFmtId="0" fontId="0" fillId="0" borderId="0" xfId="0"/>
    <xf numFmtId="0" fontId="0" fillId="0" borderId="29" xfId="0" applyFont="1" applyBorder="1" applyAlignment="1" applyProtection="1">
      <alignment horizontal="center" vertical="center"/>
    </xf>
    <xf numFmtId="20" fontId="0" fillId="0" borderId="19" xfId="0" applyNumberFormat="1" applyBorder="1" applyAlignment="1">
      <alignment horizontal="center" vertical="center"/>
    </xf>
    <xf numFmtId="20" fontId="0" fillId="6" borderId="29" xfId="0" applyNumberFormat="1" applyFont="1" applyFill="1" applyBorder="1" applyAlignment="1" applyProtection="1">
      <alignment horizontal="center" vertical="center"/>
      <protection locked="0"/>
    </xf>
    <xf numFmtId="0" fontId="11" fillId="0" borderId="30" xfId="0" applyFont="1" applyBorder="1"/>
    <xf numFmtId="8" fontId="0" fillId="3" borderId="1" xfId="0" applyNumberFormat="1" applyFill="1" applyBorder="1" applyAlignment="1">
      <alignment horizontal="center" vertical="center"/>
    </xf>
    <xf numFmtId="8" fontId="0" fillId="3" borderId="14" xfId="0" applyNumberFormat="1" applyFill="1" applyBorder="1" applyAlignment="1">
      <alignment horizontal="center" vertical="center"/>
    </xf>
    <xf numFmtId="8" fontId="0" fillId="3" borderId="26" xfId="0" applyNumberFormat="1" applyFill="1" applyBorder="1" applyAlignment="1">
      <alignment horizontal="center" vertical="center"/>
    </xf>
    <xf numFmtId="8" fontId="9" fillId="2" borderId="25" xfId="0" applyNumberFormat="1" applyFont="1" applyFill="1" applyBorder="1" applyAlignment="1">
      <alignment horizontal="center" vertical="center"/>
    </xf>
    <xf numFmtId="8" fontId="0" fillId="0" borderId="0" xfId="0" applyNumberFormat="1"/>
    <xf numFmtId="169" fontId="0" fillId="0" borderId="0" xfId="0" applyNumberFormat="1"/>
    <xf numFmtId="2" fontId="0" fillId="0" borderId="0" xfId="0" applyNumberFormat="1"/>
    <xf numFmtId="170" fontId="0" fillId="0" borderId="0" xfId="0" applyNumberFormat="1"/>
    <xf numFmtId="165" fontId="0" fillId="0" borderId="26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14" xfId="0" applyNumberFormat="1" applyFill="1" applyBorder="1" applyAlignment="1">
      <alignment horizontal="center" vertical="center"/>
    </xf>
    <xf numFmtId="20" fontId="0" fillId="4" borderId="27" xfId="0" applyNumberFormat="1" applyFill="1" applyBorder="1" applyAlignment="1">
      <alignment horizontal="center" vertical="center"/>
    </xf>
    <xf numFmtId="164" fontId="0" fillId="0" borderId="1" xfId="0" applyNumberFormat="1" applyBorder="1"/>
    <xf numFmtId="164" fontId="0" fillId="0" borderId="31" xfId="0" applyNumberFormat="1" applyBorder="1" applyAlignment="1"/>
    <xf numFmtId="164" fontId="0" fillId="0" borderId="14" xfId="0" applyNumberFormat="1" applyBorder="1" applyAlignment="1"/>
    <xf numFmtId="164" fontId="0" fillId="0" borderId="26" xfId="0" applyNumberFormat="1" applyBorder="1" applyAlignment="1"/>
    <xf numFmtId="0" fontId="2" fillId="0" borderId="0" xfId="0" applyFont="1"/>
    <xf numFmtId="0" fontId="14" fillId="0" borderId="0" xfId="0" applyFont="1"/>
    <xf numFmtId="0" fontId="2" fillId="0" borderId="0" xfId="0" applyFont="1" applyAlignment="1">
      <alignment horizontal="center" vertical="center"/>
    </xf>
    <xf numFmtId="8" fontId="2" fillId="0" borderId="0" xfId="0" applyNumberFormat="1" applyFont="1"/>
    <xf numFmtId="20" fontId="0" fillId="0" borderId="22" xfId="0" applyNumberFormat="1" applyBorder="1" applyAlignment="1">
      <alignment horizontal="center" vertical="center"/>
    </xf>
    <xf numFmtId="20" fontId="0" fillId="0" borderId="38" xfId="0" applyNumberFormat="1" applyBorder="1" applyAlignment="1">
      <alignment horizontal="center" vertical="center"/>
    </xf>
    <xf numFmtId="166" fontId="0" fillId="0" borderId="16" xfId="0" applyNumberFormat="1" applyBorder="1" applyAlignment="1">
      <alignment horizontal="center" vertical="center"/>
    </xf>
    <xf numFmtId="20" fontId="0" fillId="0" borderId="18" xfId="0" applyNumberFormat="1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166" fontId="0" fillId="0" borderId="39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165" fontId="2" fillId="0" borderId="0" xfId="0" applyNumberFormat="1" applyFont="1"/>
    <xf numFmtId="164" fontId="0" fillId="0" borderId="24" xfId="0" applyNumberFormat="1" applyBorder="1" applyAlignment="1"/>
    <xf numFmtId="20" fontId="0" fillId="0" borderId="41" xfId="0" applyNumberFormat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20" fontId="0" fillId="0" borderId="37" xfId="0" applyNumberFormat="1" applyBorder="1" applyAlignment="1">
      <alignment horizontal="center" vertical="center"/>
    </xf>
    <xf numFmtId="16" fontId="0" fillId="0" borderId="0" xfId="0" applyNumberFormat="1"/>
    <xf numFmtId="171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ill="1"/>
    <xf numFmtId="0" fontId="0" fillId="0" borderId="0" xfId="0" applyNumberFormat="1"/>
    <xf numFmtId="0" fontId="0" fillId="5" borderId="0" xfId="0" applyFill="1"/>
    <xf numFmtId="166" fontId="0" fillId="0" borderId="42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0" borderId="43" xfId="0" applyNumberFormat="1" applyBorder="1" applyAlignment="1">
      <alignment horizontal="center" vertical="center"/>
    </xf>
    <xf numFmtId="166" fontId="0" fillId="0" borderId="44" xfId="0" applyNumberFormat="1" applyBorder="1" applyAlignment="1">
      <alignment horizontal="center" vertical="center"/>
    </xf>
    <xf numFmtId="166" fontId="0" fillId="0" borderId="38" xfId="0" applyNumberFormat="1" applyBorder="1" applyAlignment="1">
      <alignment horizontal="center" vertical="center"/>
    </xf>
    <xf numFmtId="166" fontId="0" fillId="0" borderId="18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5" xfId="0" applyNumberForma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20" fontId="0" fillId="0" borderId="46" xfId="0" applyNumberFormat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68" fontId="9" fillId="0" borderId="0" xfId="0" applyNumberFormat="1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 vertical="center"/>
    </xf>
    <xf numFmtId="8" fontId="9" fillId="0" borderId="0" xfId="0" applyNumberFormat="1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" fillId="7" borderId="49" xfId="0" applyFont="1" applyFill="1" applyBorder="1" applyAlignment="1" applyProtection="1">
      <alignment horizontal="center" vertical="center"/>
    </xf>
    <xf numFmtId="0" fontId="2" fillId="7" borderId="29" xfId="0" applyFont="1" applyFill="1" applyBorder="1" applyAlignment="1" applyProtection="1">
      <alignment horizontal="center" vertical="center"/>
    </xf>
    <xf numFmtId="0" fontId="2" fillId="7" borderId="49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165" fontId="2" fillId="9" borderId="49" xfId="0" applyNumberFormat="1" applyFont="1" applyFill="1" applyBorder="1" applyAlignment="1" applyProtection="1">
      <alignment horizontal="center" vertical="center"/>
      <protection locked="0"/>
    </xf>
    <xf numFmtId="165" fontId="2" fillId="9" borderId="29" xfId="0" applyNumberFormat="1" applyFont="1" applyFill="1" applyBorder="1" applyAlignment="1" applyProtection="1">
      <alignment horizontal="center" vertical="center"/>
      <protection locked="0"/>
    </xf>
    <xf numFmtId="0" fontId="2" fillId="9" borderId="49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165" fontId="2" fillId="9" borderId="49" xfId="0" applyNumberFormat="1" applyFont="1" applyFill="1" applyBorder="1" applyAlignment="1" applyProtection="1">
      <alignment horizontal="center" vertical="center"/>
    </xf>
    <xf numFmtId="0" fontId="0" fillId="0" borderId="34" xfId="0" applyBorder="1" applyAlignment="1"/>
    <xf numFmtId="0" fontId="0" fillId="0" borderId="35" xfId="0" applyBorder="1" applyAlignment="1"/>
    <xf numFmtId="0" fontId="0" fillId="0" borderId="48" xfId="0" applyBorder="1" applyAlignment="1"/>
    <xf numFmtId="0" fontId="0" fillId="0" borderId="47" xfId="0" applyBorder="1" applyAlignment="1"/>
    <xf numFmtId="0" fontId="2" fillId="7" borderId="47" xfId="0" applyFont="1" applyFill="1" applyBorder="1" applyAlignment="1">
      <alignment horizontal="center" vertical="center"/>
    </xf>
    <xf numFmtId="0" fontId="0" fillId="7" borderId="48" xfId="0" applyFill="1" applyBorder="1" applyAlignment="1">
      <alignment horizontal="center" vertical="center"/>
    </xf>
    <xf numFmtId="8" fontId="2" fillId="9" borderId="47" xfId="0" applyNumberFormat="1" applyFont="1" applyFill="1" applyBorder="1" applyAlignment="1">
      <alignment horizontal="center" vertical="center"/>
    </xf>
    <xf numFmtId="0" fontId="0" fillId="9" borderId="48" xfId="0" applyFill="1" applyBorder="1" applyAlignment="1">
      <alignment horizontal="center" vertical="center"/>
    </xf>
    <xf numFmtId="0" fontId="2" fillId="8" borderId="34" xfId="0" applyFont="1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165" fontId="2" fillId="0" borderId="34" xfId="0" applyNumberFormat="1" applyFon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35" xfId="0" applyNumberFormat="1" applyBorder="1" applyAlignment="1">
      <alignment horizontal="center" vertical="center"/>
    </xf>
    <xf numFmtId="0" fontId="2" fillId="7" borderId="34" xfId="0" applyFont="1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165" fontId="2" fillId="9" borderId="34" xfId="0" applyNumberFormat="1" applyFont="1" applyFill="1" applyBorder="1" applyAlignment="1">
      <alignment horizontal="center" vertical="center"/>
    </xf>
    <xf numFmtId="165" fontId="0" fillId="9" borderId="35" xfId="0" applyNumberForma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7" fontId="3" fillId="5" borderId="3" xfId="0" applyNumberFormat="1" applyFont="1" applyFill="1" applyBorder="1" applyAlignment="1">
      <alignment horizontal="center" vertical="center"/>
    </xf>
    <xf numFmtId="167" fontId="0" fillId="5" borderId="4" xfId="0" applyNumberForma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7" fillId="0" borderId="6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10" fillId="2" borderId="12" xfId="0" applyFont="1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8" fontId="2" fillId="9" borderId="34" xfId="0" applyNumberFormat="1" applyFont="1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2" fillId="9" borderId="34" xfId="0" applyFont="1" applyFill="1" applyBorder="1" applyAlignment="1">
      <alignment horizontal="center" vertical="center"/>
    </xf>
    <xf numFmtId="0" fontId="2" fillId="8" borderId="35" xfId="0" applyFont="1" applyFill="1" applyBorder="1" applyAlignment="1">
      <alignment horizontal="center" vertical="center"/>
    </xf>
    <xf numFmtId="165" fontId="2" fillId="0" borderId="22" xfId="0" applyNumberFormat="1" applyFont="1" applyBorder="1" applyAlignment="1">
      <alignment horizontal="center" vertical="center"/>
    </xf>
    <xf numFmtId="165" fontId="2" fillId="0" borderId="35" xfId="0" applyNumberFormat="1" applyFont="1" applyBorder="1" applyAlignment="1">
      <alignment horizontal="center" vertical="center"/>
    </xf>
    <xf numFmtId="0" fontId="2" fillId="7" borderId="48" xfId="0" applyFont="1" applyFill="1" applyBorder="1" applyAlignment="1">
      <alignment horizontal="center" vertical="center"/>
    </xf>
    <xf numFmtId="8" fontId="2" fillId="9" borderId="35" xfId="0" applyNumberFormat="1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8" fontId="2" fillId="9" borderId="48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7" fontId="3" fillId="5" borderId="4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3" fontId="0" fillId="0" borderId="22" xfId="0" applyNumberFormat="1" applyBorder="1" applyAlignment="1"/>
    <xf numFmtId="173" fontId="0" fillId="0" borderId="35" xfId="0" applyNumberFormat="1" applyBorder="1" applyAlignment="1"/>
    <xf numFmtId="0" fontId="15" fillId="0" borderId="0" xfId="0" applyFont="1"/>
  </cellXfs>
  <cellStyles count="1">
    <cellStyle name="Normal" xfId="0" builtinId="0"/>
  </cellStyles>
  <dxfs count="23"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G23" sqref="G23"/>
    </sheetView>
  </sheetViews>
  <sheetFormatPr baseColWidth="10" defaultRowHeight="15" x14ac:dyDescent="0.25"/>
  <sheetData>
    <row r="1" spans="1:2" x14ac:dyDescent="0.25">
      <c r="A1" s="59">
        <v>2015</v>
      </c>
    </row>
    <row r="2" spans="1:2" x14ac:dyDescent="0.25">
      <c r="A2" s="56">
        <f>DATE($A$1,1,1)</f>
        <v>42005</v>
      </c>
      <c r="B2" s="57" t="s">
        <v>21</v>
      </c>
    </row>
    <row r="3" spans="1:2" x14ac:dyDescent="0.25">
      <c r="A3" s="56">
        <f>DATE($A$1,IF((25-MOD((11*MOD($A$1-1900,19)+4-INT((7*MOD($A$1-1900,19)+1)/19)),29)-MOD($A$1-1900+INT(($A$1-1900)/4)+31-MOD((11*MOD($A$1-1900,19)+4-INT((7*MOD($A$1-1900,19)+1)/19)),29),7))&gt;0,4,3),IF((25-MOD((11*MOD($A$1-1900,19)+4-INT((7*MOD($A$1-1900,19)+1)/19)),29)-MOD($A$1-1900+INT(($A$1-1900)/4)+31-MOD((11*MOD($A$1-1900,19)+4-INT((7*MOD($A$1-1900,19)+1)/19)),29),7))&gt;0,(25-MOD((11*MOD($A$1-1900,19)+4-INT((7*MOD($A$1-1900,19)+1)/19)),29)-MOD($A$1-1900+INT(($A$1-1900)/4)+31-MOD((11*MOD($A$1-1900,19)+4-INT((7*MOD($A$1-1900,19)+1)/19)),29),7)),31+(25-MOD((11*MOD($A$1-1900,19)+4-INT((7*MOD($A$1-1900,19)+1)/19)),29)-MOD($A$1-1900+INT(($A$1-1900)/4)+31-MOD((11*MOD($A$1-1900,19)+4-INT((7*MOD($A$1-1900,19)+1)/19)),29),7))))</f>
        <v>42099</v>
      </c>
      <c r="B3" s="57" t="s">
        <v>22</v>
      </c>
    </row>
    <row r="4" spans="1:2" x14ac:dyDescent="0.25">
      <c r="A4" s="56">
        <f>A3+1</f>
        <v>42100</v>
      </c>
      <c r="B4" s="57" t="s">
        <v>23</v>
      </c>
    </row>
    <row r="5" spans="1:2" x14ac:dyDescent="0.25">
      <c r="A5" s="56">
        <f>DATE($A$1,5,1)</f>
        <v>42125</v>
      </c>
      <c r="B5" s="57" t="s">
        <v>24</v>
      </c>
    </row>
    <row r="6" spans="1:2" x14ac:dyDescent="0.25">
      <c r="A6" s="56">
        <f>DATE($A$1,5,8)</f>
        <v>42132</v>
      </c>
      <c r="B6" s="57" t="s">
        <v>25</v>
      </c>
    </row>
    <row r="7" spans="1:2" x14ac:dyDescent="0.25">
      <c r="A7" s="56">
        <f>DATE($A$1,IF((25-MOD((11*MOD($A$1-1900,19)+4-INT((7*MOD($A$1-1900,19)+1)/19)),29)-MOD($A$1-1900+INT(($A$1-1900)/4)+31-MOD((11*MOD($A$1-1900,19)+4-INT((7*MOD($A$1-1900,19)+1)/19)),29),7))&gt;0,4,3),IF((25-MOD((11*MOD($A$1-1900,19)+4-INT((7*MOD($A$1-1900,19)+1)/19)),29)-MOD($A$1-1900+INT(($A$1-1900)/4)+31-MOD((11*MOD($A$1-1900,19)+4-INT((7*MOD($A$1-1900,19)+1)/19)),29),7))&gt;0,(25-MOD((11*MOD($A$1-1900,19)+4-INT((7*MOD($A$1-1900,19)+1)/19)),29)-MOD($A$1-1900+INT(($A$1-1900)/4)+31-MOD((11*MOD($A$1-1900,19)+4-INT((7*MOD($A$1-1900,19)+1)/19)),29),7)),31+(25-MOD((11*MOD($A$1-1900,19)+4-INT((7*MOD($A$1-1900,19)+1)/19)),29)-MOD($A$1-1900+INT(($A$1-1900)/4)+31-MOD((11*MOD($A$1-1900,19)+4-INT((7*MOD($A$1-1900,19)+1)/19)),29),7))))+39</f>
        <v>42138</v>
      </c>
      <c r="B7" s="57" t="s">
        <v>26</v>
      </c>
    </row>
    <row r="8" spans="1:2" x14ac:dyDescent="0.25">
      <c r="A8" s="56">
        <f>DATE($A$1,IF((25-MOD((11*MOD($A$1-1900,19)+4-INT((7*MOD($A$1-1900,19)+1)/19)),29)-MOD($A$1-1900+INT(($A$1-1900)/4)+31-MOD((11*MOD($A$1-1900,19)+4-INT((7*MOD($A$1-1900,19)+1)/19)),29),7))&gt;0,4,3),IF((25-MOD((11*MOD($A$1-1900,19)+4-INT((7*MOD($A$1-1900,19)+1)/19)),29)-MOD($A$1-1900+INT(($A$1-1900)/4)+31-MOD((11*MOD($A$1-1900,19)+4-INT((7*MOD($A$1-1900,19)+1)/19)),29),7))&gt;0,(25-MOD((11*MOD($A$1-1900,19)+4-INT((7*MOD($A$1-1900,19)+1)/19)),29)-MOD($A$1-1900+INT(($A$1-1900)/4)+31-MOD((11*MOD($A$1-1900,19)+4-INT((7*MOD($A$1-1900,19)+1)/19)),29),7)),31+(25-MOD((11*MOD($A$1-1900,19)+4-INT((7*MOD($A$1-1900,19)+1)/19)),29)-MOD($A$1-1900+INT(($A$1-1900)/4)+31-MOD((11*MOD($A$1-1900,19)+4-INT((7*MOD($A$1-1900,19)+1)/19)),29),7))))+49</f>
        <v>42148</v>
      </c>
      <c r="B8" s="57" t="s">
        <v>27</v>
      </c>
    </row>
    <row r="9" spans="1:2" x14ac:dyDescent="0.25">
      <c r="A9" s="56">
        <f>A8+1</f>
        <v>42149</v>
      </c>
      <c r="B9" s="57" t="s">
        <v>23</v>
      </c>
    </row>
    <row r="10" spans="1:2" x14ac:dyDescent="0.25">
      <c r="A10" s="56">
        <f>DATE($A$1,7,14)</f>
        <v>42199</v>
      </c>
      <c r="B10" s="57" t="s">
        <v>28</v>
      </c>
    </row>
    <row r="11" spans="1:2" x14ac:dyDescent="0.25">
      <c r="A11" s="56">
        <f>DATE($A$1,8,15)</f>
        <v>42231</v>
      </c>
      <c r="B11" s="57" t="s">
        <v>29</v>
      </c>
    </row>
    <row r="12" spans="1:2" x14ac:dyDescent="0.25">
      <c r="A12" s="56">
        <f>DATE($A$1,11,1)</f>
        <v>42309</v>
      </c>
      <c r="B12" s="57" t="s">
        <v>30</v>
      </c>
    </row>
    <row r="13" spans="1:2" x14ac:dyDescent="0.25">
      <c r="A13" s="56">
        <f>DATE($A$1,11,11)</f>
        <v>42319</v>
      </c>
      <c r="B13" s="57" t="s">
        <v>31</v>
      </c>
    </row>
    <row r="14" spans="1:2" x14ac:dyDescent="0.25">
      <c r="A14" s="56">
        <f>DATE($A$1,12,25)</f>
        <v>42363</v>
      </c>
      <c r="B14" s="57" t="s">
        <v>32</v>
      </c>
    </row>
  </sheetData>
  <dataValidations count="1">
    <dataValidation type="list" allowBlank="1" showInputMessage="1" showErrorMessage="1" sqref="A1">
      <formula1>"2015,2016,2017,2018,2019,2020"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5"/>
  <sheetViews>
    <sheetView tabSelected="1" topLeftCell="A22" zoomScaleNormal="100" workbookViewId="0">
      <selection activeCell="G10" sqref="G10"/>
    </sheetView>
  </sheetViews>
  <sheetFormatPr baseColWidth="10" defaultRowHeight="15" x14ac:dyDescent="0.25"/>
  <cols>
    <col min="1" max="1" width="9.85546875" customWidth="1"/>
    <col min="2" max="12" width="11.7109375" customWidth="1"/>
    <col min="13" max="13" width="13.42578125" hidden="1" customWidth="1"/>
    <col min="14" max="14" width="14" customWidth="1"/>
    <col min="15" max="15" width="11.28515625" customWidth="1"/>
  </cols>
  <sheetData>
    <row r="1" spans="1:15" s="11" customFormat="1" ht="14.25" hidden="1" customHeight="1" thickBot="1" x14ac:dyDescent="0.3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 x14ac:dyDescent="0.25">
      <c r="A2" s="119">
        <v>42005</v>
      </c>
      <c r="B2" s="120"/>
      <c r="C2" s="113" t="s">
        <v>7</v>
      </c>
      <c r="D2" s="114"/>
      <c r="E2" s="114"/>
      <c r="F2" s="114"/>
      <c r="G2" s="114"/>
      <c r="H2" s="114"/>
      <c r="I2" s="114"/>
      <c r="J2" s="114"/>
      <c r="K2" s="114"/>
      <c r="L2" s="115"/>
      <c r="N2" s="55"/>
      <c r="O2" s="55"/>
    </row>
    <row r="3" spans="1:15" ht="14.25" customHeight="1" thickBot="1" x14ac:dyDescent="0.3">
      <c r="A3" s="125" t="s">
        <v>16</v>
      </c>
      <c r="B3" s="126"/>
      <c r="C3" s="126"/>
      <c r="D3" s="126"/>
      <c r="E3" s="126"/>
      <c r="F3" s="3"/>
      <c r="G3" s="3"/>
      <c r="H3" s="3"/>
      <c r="I3" s="3"/>
      <c r="J3" s="3"/>
      <c r="K3" s="3"/>
      <c r="L3" s="5"/>
      <c r="N3" s="53"/>
    </row>
    <row r="4" spans="1:15" ht="12" customHeight="1" thickTop="1" x14ac:dyDescent="0.25">
      <c r="A4" s="111" t="s">
        <v>0</v>
      </c>
      <c r="B4" s="121" t="s">
        <v>1</v>
      </c>
      <c r="C4" s="122"/>
      <c r="D4" s="123" t="s">
        <v>2</v>
      </c>
      <c r="E4" s="124"/>
      <c r="F4" s="123" t="s">
        <v>3</v>
      </c>
      <c r="G4" s="124"/>
      <c r="H4" s="106" t="s">
        <v>10</v>
      </c>
      <c r="I4" s="106" t="s">
        <v>11</v>
      </c>
      <c r="J4" s="109" t="s">
        <v>15</v>
      </c>
      <c r="K4" s="117" t="s">
        <v>6</v>
      </c>
      <c r="L4" s="109" t="s">
        <v>4</v>
      </c>
      <c r="N4" s="53"/>
    </row>
    <row r="5" spans="1:15" ht="12.75" customHeight="1" thickBot="1" x14ac:dyDescent="0.3">
      <c r="A5" s="112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07"/>
      <c r="I5" s="108"/>
      <c r="J5" s="116"/>
      <c r="K5" s="118"/>
      <c r="L5" s="110"/>
      <c r="N5" s="53"/>
    </row>
    <row r="6" spans="1:15" ht="14.25" customHeight="1" thickTop="1" x14ac:dyDescent="0.25">
      <c r="A6" s="29">
        <f>A2</f>
        <v>42005</v>
      </c>
      <c r="B6" s="46"/>
      <c r="C6" s="39"/>
      <c r="D6" s="46"/>
      <c r="E6" s="43"/>
      <c r="F6" s="46"/>
      <c r="G6" s="43"/>
      <c r="H6" s="26">
        <f>(G6-F6)+(E6-D6)+(C6-B6)</f>
        <v>0</v>
      </c>
      <c r="I6" s="10"/>
      <c r="J6" s="16" t="str">
        <f>IF(OR(AND(B6&lt;=$O$1,C6&gt;$O$1),AND(D6&lt;=$O$1,E6&gt;$O$1),AND(F6&lt;=$O$1,G6&gt;$O$1)),$B$40,"")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  <c r="M6" s="58">
        <f>IFERROR(VLOOKUP($A6,Fériés,1,0),0)</f>
        <v>42005</v>
      </c>
    </row>
    <row r="7" spans="1:15" ht="14.25" customHeight="1" x14ac:dyDescent="0.25">
      <c r="A7" s="31">
        <f>IF($A$2="","",$A$2+1)</f>
        <v>42006</v>
      </c>
      <c r="B7" s="38">
        <v>0.33333333333333331</v>
      </c>
      <c r="C7" s="40">
        <v>0.5</v>
      </c>
      <c r="D7" s="38">
        <v>0.5</v>
      </c>
      <c r="E7" s="37">
        <v>0.54166666666666663</v>
      </c>
      <c r="F7" s="38">
        <v>0.54166666666666663</v>
      </c>
      <c r="G7" s="37">
        <v>0.70833333333333337</v>
      </c>
      <c r="H7" s="27">
        <f t="shared" ref="H7:H36" si="0">(G7-F7)+(E7-D7)+(C7-B7)</f>
        <v>0.37500000000000006</v>
      </c>
      <c r="I7" s="6"/>
      <c r="J7" s="17">
        <f t="shared" ref="J7:J36" si="1">IF(OR(AND(B7&lt;=$O$1,C7&gt;$O$1),AND(D7&lt;=$O$1,E7&gt;$O$1),AND(F7&lt;=$O$1,G7&gt;$O$1)),$B$40,"")</f>
        <v>0</v>
      </c>
      <c r="K7" s="17">
        <f>IF(OR(AND(B7&lt;=$L$1,C7&gt;$L$1),AND(D7&lt;=$L$1,E7&gt;$L$1),AND(F7&lt;=$L$1,G7&gt;$L$1)),$B$41,"")</f>
        <v>0</v>
      </c>
      <c r="L7" s="25">
        <f>IF(OR(IF( B7,3,0),IF(D7,3,0),IF(F7,3,0)),3,0)</f>
        <v>3</v>
      </c>
      <c r="N7" s="53"/>
    </row>
    <row r="8" spans="1:15" ht="14.25" customHeight="1" x14ac:dyDescent="0.25">
      <c r="A8" s="32">
        <f>IF($A$2="","",$A$2+2)</f>
        <v>42007</v>
      </c>
      <c r="B8" s="38">
        <v>0.33333333333333331</v>
      </c>
      <c r="C8" s="40">
        <v>0.5</v>
      </c>
      <c r="D8" s="38"/>
      <c r="E8" s="37"/>
      <c r="F8" s="38"/>
      <c r="G8" s="37"/>
      <c r="H8" s="28">
        <f t="shared" si="0"/>
        <v>0.16666666666666669</v>
      </c>
      <c r="I8" s="6"/>
      <c r="J8" s="18" t="str">
        <f t="shared" si="1"/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3</v>
      </c>
      <c r="N8" s="53"/>
    </row>
    <row r="9" spans="1:15" ht="14.25" customHeight="1" x14ac:dyDescent="0.25">
      <c r="A9" s="31">
        <f>IF($A$2="","",$A$2+3)</f>
        <v>42008</v>
      </c>
      <c r="B9" s="38">
        <v>0.375</v>
      </c>
      <c r="C9" s="40">
        <v>0.47916666666666669</v>
      </c>
      <c r="D9" s="38"/>
      <c r="E9" s="37"/>
      <c r="F9" s="38">
        <v>0.5</v>
      </c>
      <c r="G9" s="37">
        <v>0.75</v>
      </c>
      <c r="H9" s="27">
        <f t="shared" si="0"/>
        <v>0.35416666666666669</v>
      </c>
      <c r="I9" s="6"/>
      <c r="J9" s="17">
        <f t="shared" si="1"/>
        <v>0</v>
      </c>
      <c r="K9" s="17">
        <f t="shared" si="2"/>
        <v>0</v>
      </c>
      <c r="L9" s="24">
        <f t="shared" si="3"/>
        <v>3</v>
      </c>
      <c r="N9" s="53"/>
    </row>
    <row r="10" spans="1:15" ht="14.25" customHeight="1" x14ac:dyDescent="0.25">
      <c r="A10" s="32">
        <f>IF($A$2="","",$A$2+4)</f>
        <v>42009</v>
      </c>
      <c r="B10" s="38"/>
      <c r="C10" s="40"/>
      <c r="D10" s="38"/>
      <c r="E10" s="37"/>
      <c r="F10" s="38"/>
      <c r="G10" s="37"/>
      <c r="H10" s="28">
        <f t="shared" si="0"/>
        <v>0</v>
      </c>
      <c r="I10" s="6"/>
      <c r="J10" s="18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 x14ac:dyDescent="0.25">
      <c r="A11" s="31">
        <f>IF($A$2="","",$A$2+5)</f>
        <v>42010</v>
      </c>
      <c r="B11" s="38"/>
      <c r="C11" s="40"/>
      <c r="D11" s="38"/>
      <c r="E11" s="37"/>
      <c r="F11" s="38"/>
      <c r="G11" s="37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  <c r="N11" s="55"/>
    </row>
    <row r="12" spans="1:15" ht="14.25" customHeight="1" x14ac:dyDescent="0.25">
      <c r="A12" s="32">
        <f>IF($A$2="","",$A$2+6)</f>
        <v>42011</v>
      </c>
      <c r="B12" s="38"/>
      <c r="C12" s="40"/>
      <c r="D12" s="38"/>
      <c r="E12" s="37"/>
      <c r="F12" s="38"/>
      <c r="G12" s="37"/>
      <c r="H12" s="28">
        <f t="shared" si="0"/>
        <v>0</v>
      </c>
      <c r="I12" s="6"/>
      <c r="J12" s="18" t="str">
        <f t="shared" si="1"/>
        <v/>
      </c>
      <c r="K12" s="17" t="str">
        <f t="shared" si="2"/>
        <v/>
      </c>
      <c r="L12" s="25">
        <f t="shared" si="3"/>
        <v>0</v>
      </c>
      <c r="N12" s="54"/>
    </row>
    <row r="13" spans="1:15" ht="14.25" customHeight="1" x14ac:dyDescent="0.25">
      <c r="A13" s="31">
        <f>IF($A$2="","",$A$2+7)</f>
        <v>42012</v>
      </c>
      <c r="B13" s="38"/>
      <c r="C13" s="40"/>
      <c r="D13" s="38"/>
      <c r="E13" s="37"/>
      <c r="F13" s="38"/>
      <c r="G13" s="37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  <c r="N13" s="54"/>
    </row>
    <row r="14" spans="1:15" ht="14.25" customHeight="1" x14ac:dyDescent="0.25">
      <c r="A14" s="32">
        <f>IF($A$2="","",$A$2+8)</f>
        <v>42013</v>
      </c>
      <c r="B14" s="38"/>
      <c r="C14" s="40"/>
      <c r="D14" s="38"/>
      <c r="E14" s="37"/>
      <c r="F14" s="38"/>
      <c r="G14" s="37"/>
      <c r="H14" s="28">
        <f t="shared" si="0"/>
        <v>0</v>
      </c>
      <c r="I14" s="6"/>
      <c r="J14" s="18" t="str">
        <f t="shared" si="1"/>
        <v/>
      </c>
      <c r="K14" s="17" t="str">
        <f t="shared" si="2"/>
        <v/>
      </c>
      <c r="L14" s="25">
        <f t="shared" si="3"/>
        <v>0</v>
      </c>
      <c r="N14" s="54"/>
    </row>
    <row r="15" spans="1:15" ht="14.25" customHeight="1" x14ac:dyDescent="0.25">
      <c r="A15" s="31">
        <f>IF($A$2="","",$A$2+9)</f>
        <v>42014</v>
      </c>
      <c r="B15" s="38"/>
      <c r="C15" s="40"/>
      <c r="D15" s="38"/>
      <c r="E15" s="37"/>
      <c r="F15" s="38"/>
      <c r="G15" s="37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 x14ac:dyDescent="0.25">
      <c r="A16" s="32">
        <f>IF($A$2="","",$A$2+10)</f>
        <v>42015</v>
      </c>
      <c r="B16" s="38"/>
      <c r="C16" s="40"/>
      <c r="D16" s="38"/>
      <c r="E16" s="37"/>
      <c r="F16" s="38"/>
      <c r="G16" s="37"/>
      <c r="H16" s="28">
        <f t="shared" si="0"/>
        <v>0</v>
      </c>
      <c r="I16" s="6"/>
      <c r="J16" s="18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 x14ac:dyDescent="0.25">
      <c r="A17" s="31">
        <f>IF($A$2="","",$A$2+11)</f>
        <v>42016</v>
      </c>
      <c r="B17" s="38"/>
      <c r="C17" s="40"/>
      <c r="D17" s="38"/>
      <c r="E17" s="37"/>
      <c r="F17" s="38"/>
      <c r="G17" s="37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 x14ac:dyDescent="0.25">
      <c r="A18" s="32">
        <f>IF($A$2="","",$A$2+12)</f>
        <v>42017</v>
      </c>
      <c r="B18" s="38"/>
      <c r="C18" s="40"/>
      <c r="D18" s="38"/>
      <c r="E18" s="37"/>
      <c r="F18" s="38"/>
      <c r="G18" s="37"/>
      <c r="H18" s="28">
        <f t="shared" si="0"/>
        <v>0</v>
      </c>
      <c r="I18" s="6"/>
      <c r="J18" s="18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 x14ac:dyDescent="0.25">
      <c r="A19" s="31">
        <f>IF($A$2="","",$A$2+13)</f>
        <v>42018</v>
      </c>
      <c r="B19" s="38"/>
      <c r="C19" s="40"/>
      <c r="D19" s="38"/>
      <c r="E19" s="37"/>
      <c r="F19" s="38"/>
      <c r="G19" s="37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 x14ac:dyDescent="0.25">
      <c r="A20" s="32">
        <f>IF($A$2="","",$A$2+14)</f>
        <v>42019</v>
      </c>
      <c r="B20" s="38"/>
      <c r="C20" s="40"/>
      <c r="D20" s="38"/>
      <c r="E20" s="37"/>
      <c r="F20" s="38"/>
      <c r="G20" s="37"/>
      <c r="H20" s="28">
        <f t="shared" si="0"/>
        <v>0</v>
      </c>
      <c r="I20" s="6"/>
      <c r="J20" s="18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 x14ac:dyDescent="0.25">
      <c r="A21" s="31">
        <f>IF($A$2="","",$A$2+15)</f>
        <v>42020</v>
      </c>
      <c r="B21" s="38"/>
      <c r="C21" s="40"/>
      <c r="D21" s="38"/>
      <c r="E21" s="37"/>
      <c r="F21" s="38"/>
      <c r="G21" s="37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 x14ac:dyDescent="0.25">
      <c r="A22" s="32">
        <f>IF($A$2="","",$A$2+16)</f>
        <v>42021</v>
      </c>
      <c r="B22" s="38"/>
      <c r="C22" s="40"/>
      <c r="D22" s="38"/>
      <c r="E22" s="37"/>
      <c r="F22" s="38"/>
      <c r="G22" s="37"/>
      <c r="H22" s="28">
        <f t="shared" si="0"/>
        <v>0</v>
      </c>
      <c r="I22" s="6"/>
      <c r="J22" s="18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 x14ac:dyDescent="0.25">
      <c r="A23" s="31">
        <f>IF($A$2="","",$A$2+17)</f>
        <v>42022</v>
      </c>
      <c r="B23" s="38"/>
      <c r="C23" s="40"/>
      <c r="D23" s="38"/>
      <c r="E23" s="37"/>
      <c r="F23" s="38"/>
      <c r="G23" s="37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4">
        <f t="shared" si="3"/>
        <v>0</v>
      </c>
      <c r="O23" s="21"/>
    </row>
    <row r="24" spans="1:15" ht="14.25" customHeight="1" x14ac:dyDescent="0.25">
      <c r="A24" s="32">
        <f>IF($A$2="","",$A$2+18)</f>
        <v>42023</v>
      </c>
      <c r="B24" s="38"/>
      <c r="C24" s="40"/>
      <c r="D24" s="38"/>
      <c r="E24" s="37"/>
      <c r="F24" s="38"/>
      <c r="G24" s="37"/>
      <c r="H24" s="28">
        <f t="shared" si="0"/>
        <v>0</v>
      </c>
      <c r="I24" s="6"/>
      <c r="J24" s="18" t="str">
        <f t="shared" si="1"/>
        <v/>
      </c>
      <c r="K24" s="17" t="str">
        <f t="shared" si="2"/>
        <v/>
      </c>
      <c r="L24" s="25">
        <f t="shared" si="3"/>
        <v>0</v>
      </c>
    </row>
    <row r="25" spans="1:15" ht="14.25" customHeight="1" x14ac:dyDescent="0.25">
      <c r="A25" s="31">
        <f>IF($A$2="","",$A$2+19)</f>
        <v>42024</v>
      </c>
      <c r="B25" s="38"/>
      <c r="C25" s="40"/>
      <c r="D25" s="38"/>
      <c r="E25" s="37"/>
      <c r="F25" s="38"/>
      <c r="G25" s="37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 x14ac:dyDescent="0.25">
      <c r="A26" s="32">
        <f>IF($A$2="","",$A$2+20)</f>
        <v>42025</v>
      </c>
      <c r="B26" s="38"/>
      <c r="C26" s="40"/>
      <c r="D26" s="38"/>
      <c r="E26" s="37"/>
      <c r="F26" s="38"/>
      <c r="G26" s="37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 x14ac:dyDescent="0.25">
      <c r="A27" s="31">
        <f>IF($A$2="","",$A$2+21)</f>
        <v>42026</v>
      </c>
      <c r="B27" s="38"/>
      <c r="C27" s="40"/>
      <c r="D27" s="38"/>
      <c r="E27" s="37"/>
      <c r="F27" s="38"/>
      <c r="G27" s="37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 x14ac:dyDescent="0.25">
      <c r="A28" s="32">
        <f>IF($A$2="","",$A$2+22)</f>
        <v>42027</v>
      </c>
      <c r="B28" s="38"/>
      <c r="C28" s="40"/>
      <c r="D28" s="38"/>
      <c r="E28" s="37"/>
      <c r="F28" s="38"/>
      <c r="G28" s="37"/>
      <c r="H28" s="28">
        <f t="shared" si="0"/>
        <v>0</v>
      </c>
      <c r="I28" s="6"/>
      <c r="J28" s="18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 x14ac:dyDescent="0.25">
      <c r="A29" s="31">
        <f>IF($A$2="","",$A$2+23)</f>
        <v>42028</v>
      </c>
      <c r="B29" s="38"/>
      <c r="C29" s="40"/>
      <c r="D29" s="38"/>
      <c r="E29" s="37"/>
      <c r="F29" s="38"/>
      <c r="G29" s="37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 x14ac:dyDescent="0.25">
      <c r="A30" s="32">
        <f>IF($A$2="","",$A$2+24)</f>
        <v>42029</v>
      </c>
      <c r="B30" s="38"/>
      <c r="C30" s="40"/>
      <c r="D30" s="38"/>
      <c r="E30" s="37"/>
      <c r="F30" s="38"/>
      <c r="G30" s="37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 x14ac:dyDescent="0.25">
      <c r="A31" s="31">
        <f>IF($A$2="","",$A$2+25)</f>
        <v>42030</v>
      </c>
      <c r="B31" s="38"/>
      <c r="C31" s="40"/>
      <c r="D31" s="38"/>
      <c r="E31" s="37"/>
      <c r="F31" s="38"/>
      <c r="G31" s="37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 x14ac:dyDescent="0.25">
      <c r="A32" s="32">
        <f>IF($A$2="","",$A$2+26)</f>
        <v>42031</v>
      </c>
      <c r="B32" s="38"/>
      <c r="C32" s="40"/>
      <c r="D32" s="38"/>
      <c r="E32" s="37"/>
      <c r="F32" s="38"/>
      <c r="G32" s="37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 x14ac:dyDescent="0.25">
      <c r="A33" s="31">
        <f>IF($A$2="","",$A$2+27)</f>
        <v>42032</v>
      </c>
      <c r="B33" s="38"/>
      <c r="C33" s="40"/>
      <c r="D33" s="38"/>
      <c r="E33" s="37"/>
      <c r="F33" s="38"/>
      <c r="G33" s="37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 x14ac:dyDescent="0.25">
      <c r="A34" s="32">
        <f>IF($A$2="","",$A$2+28)</f>
        <v>42033</v>
      </c>
      <c r="B34" s="38"/>
      <c r="C34" s="40"/>
      <c r="D34" s="38"/>
      <c r="E34" s="37"/>
      <c r="F34" s="38"/>
      <c r="G34" s="37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 x14ac:dyDescent="0.25">
      <c r="A35" s="31">
        <f>IF($A$2="","",$A$2+29)</f>
        <v>42034</v>
      </c>
      <c r="B35" s="38"/>
      <c r="C35" s="40"/>
      <c r="D35" s="38"/>
      <c r="E35" s="37"/>
      <c r="F35" s="38"/>
      <c r="G35" s="37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 x14ac:dyDescent="0.3">
      <c r="A36" s="30">
        <f>IF($A$2="","",$A$2+30)</f>
        <v>42035</v>
      </c>
      <c r="B36" s="47"/>
      <c r="C36" s="41"/>
      <c r="D36" s="13"/>
      <c r="E36" s="13"/>
      <c r="F36" s="47"/>
      <c r="G36" s="37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6.5" thickTop="1" thickBot="1" x14ac:dyDescent="0.3">
      <c r="A37" s="103" t="s">
        <v>5</v>
      </c>
      <c r="B37" s="104"/>
      <c r="C37" s="104"/>
      <c r="D37" s="104"/>
      <c r="E37" s="104"/>
      <c r="F37" s="104"/>
      <c r="G37" s="105"/>
      <c r="H37" s="9">
        <f>SUM(H6:H36)*24</f>
        <v>21.500000000000004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9</v>
      </c>
    </row>
    <row r="38" spans="1:16" s="11" customFormat="1" ht="15.75" thickTop="1" x14ac:dyDescent="0.25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 x14ac:dyDescent="0.25">
      <c r="A39" s="77" t="s">
        <v>20</v>
      </c>
      <c r="B39" s="81"/>
      <c r="C39" s="90" t="s">
        <v>17</v>
      </c>
      <c r="D39" s="91"/>
      <c r="E39" s="92"/>
      <c r="F39" s="93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 x14ac:dyDescent="0.25">
      <c r="A40" s="78" t="s">
        <v>12</v>
      </c>
      <c r="B40" s="82"/>
      <c r="C40" s="99" t="s">
        <v>19</v>
      </c>
      <c r="D40" s="100"/>
      <c r="E40" s="101"/>
      <c r="F40" s="102"/>
      <c r="G40" s="33"/>
      <c r="H40" s="94" t="s">
        <v>18</v>
      </c>
      <c r="I40" s="95"/>
      <c r="J40" s="96">
        <f>E39+(H37*E40)+SUM(J37:L37)</f>
        <v>9</v>
      </c>
      <c r="K40" s="97"/>
      <c r="L40" s="98"/>
      <c r="M40" s="34"/>
      <c r="N40" s="34"/>
      <c r="O40" s="34"/>
      <c r="P40" s="34"/>
    </row>
    <row r="41" spans="1:16" ht="15.75" x14ac:dyDescent="0.25">
      <c r="A41" s="78" t="s">
        <v>14</v>
      </c>
      <c r="B41" s="82"/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  <row r="43" spans="1:16" x14ac:dyDescent="0.25">
      <c r="A43" s="86" t="s">
        <v>33</v>
      </c>
      <c r="B43" s="87"/>
      <c r="C43" s="148">
        <f>SUMIF($H$6:$H$36,"&gt;=08:00",$H$6:$H$36)</f>
        <v>0.72916666666666674</v>
      </c>
      <c r="D43" s="149"/>
    </row>
    <row r="44" spans="1:16" x14ac:dyDescent="0.25">
      <c r="A44" s="89" t="s">
        <v>34</v>
      </c>
      <c r="B44" s="88"/>
      <c r="C44" s="148">
        <f>SUMIF($H$6:$H$36,"&lt;08:00",$H$6:$H$36)</f>
        <v>0.16666666666666669</v>
      </c>
      <c r="D44" s="149"/>
    </row>
    <row r="45" spans="1:16" x14ac:dyDescent="0.25">
      <c r="D45" s="150" t="b">
        <f>SUM(C43:D44)*24=H37</f>
        <v>1</v>
      </c>
    </row>
  </sheetData>
  <mergeCells count="23">
    <mergeCell ref="C2:L2"/>
    <mergeCell ref="J4:J5"/>
    <mergeCell ref="K4:K5"/>
    <mergeCell ref="A2:B2"/>
    <mergeCell ref="B4:C4"/>
    <mergeCell ref="D4:E4"/>
    <mergeCell ref="F4:G4"/>
    <mergeCell ref="A3:E3"/>
    <mergeCell ref="A37:G37"/>
    <mergeCell ref="H4:H5"/>
    <mergeCell ref="I4:I5"/>
    <mergeCell ref="L4:L5"/>
    <mergeCell ref="A4:A5"/>
    <mergeCell ref="E39:F39"/>
    <mergeCell ref="H40:I40"/>
    <mergeCell ref="J40:L40"/>
    <mergeCell ref="C40:D40"/>
    <mergeCell ref="E40:F40"/>
    <mergeCell ref="A43:B43"/>
    <mergeCell ref="C43:D43"/>
    <mergeCell ref="C44:D44"/>
    <mergeCell ref="A44:B44"/>
    <mergeCell ref="C39:D39"/>
  </mergeCells>
  <conditionalFormatting sqref="A6:L36">
    <cfRule type="expression" dxfId="22" priority="1">
      <formula>IFERROR(VLOOKUP($A6,Fériés,1,0),0)</formula>
    </cfRule>
    <cfRule type="expression" dxfId="21" priority="6">
      <formula>OR(WEEKDAY($A6,2)&gt;5)</formula>
    </cfRule>
  </conditionalFormatting>
  <printOptions horizontalCentered="1"/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8"/>
  <sheetViews>
    <sheetView topLeftCell="A5" workbookViewId="0">
      <selection activeCell="H37" sqref="H37:I37"/>
    </sheetView>
  </sheetViews>
  <sheetFormatPr baseColWidth="10" defaultRowHeight="15" x14ac:dyDescent="0.2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 x14ac:dyDescent="0.3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 x14ac:dyDescent="0.25">
      <c r="A2" s="119">
        <v>42036</v>
      </c>
      <c r="B2" s="120"/>
      <c r="C2" s="113" t="s">
        <v>7</v>
      </c>
      <c r="D2" s="114"/>
      <c r="E2" s="114"/>
      <c r="F2" s="114"/>
      <c r="G2" s="114"/>
      <c r="H2" s="114"/>
      <c r="I2" s="114"/>
      <c r="J2" s="114"/>
      <c r="K2" s="114"/>
      <c r="L2" s="115"/>
    </row>
    <row r="3" spans="1:15" ht="17.25" customHeight="1" thickBot="1" x14ac:dyDescent="0.3">
      <c r="A3" s="125" t="s">
        <v>16</v>
      </c>
      <c r="B3" s="126"/>
      <c r="C3" s="126"/>
      <c r="D3" s="126"/>
      <c r="E3" s="126"/>
      <c r="F3" s="3"/>
      <c r="G3" s="3"/>
      <c r="H3" s="3"/>
      <c r="I3" s="3"/>
      <c r="J3" s="3"/>
      <c r="K3" s="3"/>
      <c r="L3" s="5"/>
    </row>
    <row r="4" spans="1:15" ht="12" customHeight="1" thickTop="1" x14ac:dyDescent="0.25">
      <c r="A4" s="111" t="s">
        <v>0</v>
      </c>
      <c r="B4" s="121" t="s">
        <v>1</v>
      </c>
      <c r="C4" s="122"/>
      <c r="D4" s="123" t="s">
        <v>2</v>
      </c>
      <c r="E4" s="124"/>
      <c r="F4" s="123" t="s">
        <v>3</v>
      </c>
      <c r="G4" s="124"/>
      <c r="H4" s="106" t="s">
        <v>10</v>
      </c>
      <c r="I4" s="106" t="s">
        <v>11</v>
      </c>
      <c r="J4" s="109" t="s">
        <v>15</v>
      </c>
      <c r="K4" s="117" t="s">
        <v>6</v>
      </c>
      <c r="L4" s="109" t="s">
        <v>4</v>
      </c>
    </row>
    <row r="5" spans="1:15" ht="12" customHeight="1" thickBot="1" x14ac:dyDescent="0.3">
      <c r="A5" s="112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07"/>
      <c r="I5" s="108"/>
      <c r="J5" s="116"/>
      <c r="K5" s="118"/>
      <c r="L5" s="110"/>
    </row>
    <row r="6" spans="1:15" ht="14.25" customHeight="1" thickTop="1" x14ac:dyDescent="0.25">
      <c r="A6" s="29">
        <f>A2</f>
        <v>42036</v>
      </c>
      <c r="B6" s="46"/>
      <c r="C6" s="39"/>
      <c r="D6" s="46"/>
      <c r="E6" s="43"/>
      <c r="F6" s="46"/>
      <c r="G6" s="43"/>
      <c r="H6" s="26">
        <f>(G6-F6)+(E6-D6)+(C6-B6)</f>
        <v>0</v>
      </c>
      <c r="I6" s="10"/>
      <c r="J6" s="16" t="str">
        <f>IF(OR(AND(B6&lt;=$O$1,C6&gt;$O$1),AND(D6&lt;=$O$1,E6&gt;$O$1),AND(F6&lt;=$O$1,G6&gt;$O$1)),janvier!$B$40,"")</f>
        <v/>
      </c>
      <c r="K6" s="1" t="str">
        <f>IF(OR(AND(B6&lt;=$L$1,C6&gt;$L$1),AND(D6&lt;=$L$1,E6&gt;$L$1),AND(F6&lt;=$L$1,G6&gt;$L$1)),janvier!$B$41,"")</f>
        <v/>
      </c>
      <c r="L6" s="7">
        <f>IF(OR(IF(B6,3,0),IF(D6,3,0),IF(F6,3,0)),3,0)</f>
        <v>0</v>
      </c>
    </row>
    <row r="7" spans="1:15" ht="14.25" customHeight="1" x14ac:dyDescent="0.25">
      <c r="A7" s="31">
        <f>IF($A$2="","",$A$2+1)</f>
        <v>42037</v>
      </c>
      <c r="B7" s="38"/>
      <c r="C7" s="40"/>
      <c r="D7" s="38"/>
      <c r="E7" s="37"/>
      <c r="F7" s="38"/>
      <c r="G7" s="37"/>
      <c r="H7" s="27">
        <f t="shared" ref="H7:H33" si="0">(G7-F7)+(E7-D7)+(C7-B7)</f>
        <v>0</v>
      </c>
      <c r="I7" s="6"/>
      <c r="J7" s="17" t="str">
        <f>IF(OR(AND(B7&lt;=$O$1,C7&gt;$O$1),AND(D7&lt;=$O$1,E7&gt;$O$1),AND(F7&lt;=$O$1,G7&gt;$O$1)),janvier!$B$40,"")</f>
        <v/>
      </c>
      <c r="K7" s="17" t="str">
        <f>IF(OR(AND(B7&lt;=$L$1,C7&gt;$L$1),AND(D7&lt;=$L$1,E7&gt;$L$1),AND(F7&lt;=$L$1,G7&gt;$L$1)),janvier!$B$41,"")</f>
        <v/>
      </c>
      <c r="L7" s="25">
        <f>IF(OR(IF( B7,3,0),IF(D7,3,0),IF(F7,3,0)),3,0)</f>
        <v>0</v>
      </c>
    </row>
    <row r="8" spans="1:15" ht="14.25" customHeight="1" x14ac:dyDescent="0.25">
      <c r="A8" s="32">
        <f>IF($A$2="","",$A$2+2)</f>
        <v>42038</v>
      </c>
      <c r="B8" s="38"/>
      <c r="C8" s="40"/>
      <c r="D8" s="38"/>
      <c r="E8" s="37"/>
      <c r="F8" s="38"/>
      <c r="G8" s="37"/>
      <c r="H8" s="28">
        <f t="shared" si="0"/>
        <v>0</v>
      </c>
      <c r="I8" s="6"/>
      <c r="J8" s="17" t="str">
        <f>IF(OR(AND(B8&lt;=$O$1,C8&gt;$O$1),AND(D8&lt;=$O$1,E8&gt;$O$1),AND(F8&lt;=$O$1,G8&gt;$O$1)),janvier!$B$40,"")</f>
        <v/>
      </c>
      <c r="K8" s="17" t="str">
        <f>IF(OR(AND(B8&lt;=$L$1,C8&gt;$L$1),AND(D8&lt;=$L$1,E8&gt;$L$1),AND(F8&lt;=$L$1,G8&gt;$L$1)),janvier!$B$41,"")</f>
        <v/>
      </c>
      <c r="L8" s="25">
        <f t="shared" ref="L8:L33" si="1">IF(OR(IF( B8,3,0),IF(D8,3,0),IF(F8,3,0)),3,0)</f>
        <v>0</v>
      </c>
    </row>
    <row r="9" spans="1:15" ht="14.25" customHeight="1" x14ac:dyDescent="0.25">
      <c r="A9" s="31">
        <f>IF($A$2="","",$A$2+3)</f>
        <v>42039</v>
      </c>
      <c r="B9" s="38"/>
      <c r="C9" s="40"/>
      <c r="D9" s="38"/>
      <c r="E9" s="37"/>
      <c r="F9" s="38"/>
      <c r="G9" s="37"/>
      <c r="H9" s="27">
        <f t="shared" si="0"/>
        <v>0</v>
      </c>
      <c r="I9" s="6"/>
      <c r="J9" s="17" t="str">
        <f>IF(OR(AND(B9&lt;=$O$1,C9&gt;$O$1),AND(D9&lt;=$O$1,E9&gt;$O$1),AND(F9&lt;=$O$1,G9&gt;$O$1)),janvier!$B$40,"")</f>
        <v/>
      </c>
      <c r="K9" s="17" t="str">
        <f>IF(OR(AND(B9&lt;=$L$1,C9&gt;$L$1),AND(D9&lt;=$L$1,E9&gt;$L$1),AND(F9&lt;=$L$1,G9&gt;$L$1)),janvier!$B$41,"")</f>
        <v/>
      </c>
      <c r="L9" s="24">
        <f t="shared" si="1"/>
        <v>0</v>
      </c>
    </row>
    <row r="10" spans="1:15" ht="14.25" customHeight="1" x14ac:dyDescent="0.25">
      <c r="A10" s="32">
        <f>IF($A$2="","",$A$2+4)</f>
        <v>42040</v>
      </c>
      <c r="B10" s="38"/>
      <c r="C10" s="40"/>
      <c r="D10" s="38"/>
      <c r="E10" s="37"/>
      <c r="F10" s="38"/>
      <c r="G10" s="37"/>
      <c r="H10" s="28">
        <f t="shared" si="0"/>
        <v>0</v>
      </c>
      <c r="I10" s="6"/>
      <c r="J10" s="17" t="str">
        <f>IF(OR(AND(B10&lt;=$O$1,C10&gt;$O$1),AND(D10&lt;=$O$1,E10&gt;$O$1),AND(F10&lt;=$O$1,G10&gt;$O$1)),janvier!$B$40,"")</f>
        <v/>
      </c>
      <c r="K10" s="17" t="str">
        <f>IF(OR(AND(B10&lt;=$L$1,C10&gt;$L$1),AND(D10&lt;=$L$1,E10&gt;$L$1),AND(F10&lt;=$L$1,G10&gt;$L$1)),janvier!$B$41,"")</f>
        <v/>
      </c>
      <c r="L10" s="25">
        <f t="shared" si="1"/>
        <v>0</v>
      </c>
    </row>
    <row r="11" spans="1:15" ht="14.25" customHeight="1" x14ac:dyDescent="0.25">
      <c r="A11" s="31">
        <f>IF($A$2="","",$A$2+5)</f>
        <v>42041</v>
      </c>
      <c r="B11" s="38"/>
      <c r="C11" s="40"/>
      <c r="D11" s="38"/>
      <c r="E11" s="37"/>
      <c r="F11" s="38"/>
      <c r="G11" s="37"/>
      <c r="H11" s="27">
        <f t="shared" si="0"/>
        <v>0</v>
      </c>
      <c r="I11" s="6"/>
      <c r="J11" s="17" t="str">
        <f>IF(OR(AND(B11&lt;=$O$1,C11&gt;$O$1),AND(D11&lt;=$O$1,E11&gt;$O$1),AND(F11&lt;=$O$1,G11&gt;$O$1)),janvier!$B$40,"")</f>
        <v/>
      </c>
      <c r="K11" s="17" t="str">
        <f>IF(OR(AND(B11&lt;=$L$1,C11&gt;$L$1),AND(D11&lt;=$L$1,E11&gt;$L$1),AND(F11&lt;=$L$1,G11&gt;$L$1)),janvier!$B$41,"")</f>
        <v/>
      </c>
      <c r="L11" s="24">
        <f t="shared" si="1"/>
        <v>0</v>
      </c>
    </row>
    <row r="12" spans="1:15" ht="14.25" customHeight="1" x14ac:dyDescent="0.25">
      <c r="A12" s="32">
        <f>IF($A$2="","",$A$2+6)</f>
        <v>42042</v>
      </c>
      <c r="B12" s="38"/>
      <c r="C12" s="40"/>
      <c r="D12" s="38"/>
      <c r="E12" s="37"/>
      <c r="F12" s="38"/>
      <c r="G12" s="37"/>
      <c r="H12" s="28">
        <f t="shared" si="0"/>
        <v>0</v>
      </c>
      <c r="I12" s="6"/>
      <c r="J12" s="17" t="str">
        <f>IF(OR(AND(B12&lt;=$O$1,C12&gt;$O$1),AND(D12&lt;=$O$1,E12&gt;$O$1),AND(F12&lt;=$O$1,G12&gt;$O$1)),janvier!$B$40,"")</f>
        <v/>
      </c>
      <c r="K12" s="17" t="str">
        <f>IF(OR(AND(B12&lt;=$L$1,C12&gt;$L$1),AND(D12&lt;=$L$1,E12&gt;$L$1),AND(F12&lt;=$L$1,G12&gt;$L$1)),janvier!$B$41,"")</f>
        <v/>
      </c>
      <c r="L12" s="25">
        <f t="shared" si="1"/>
        <v>0</v>
      </c>
    </row>
    <row r="13" spans="1:15" ht="14.25" customHeight="1" x14ac:dyDescent="0.25">
      <c r="A13" s="31">
        <f>IF($A$2="","",$A$2+7)</f>
        <v>42043</v>
      </c>
      <c r="B13" s="38"/>
      <c r="C13" s="40"/>
      <c r="D13" s="38"/>
      <c r="E13" s="37"/>
      <c r="F13" s="38"/>
      <c r="G13" s="37"/>
      <c r="H13" s="27">
        <f t="shared" si="0"/>
        <v>0</v>
      </c>
      <c r="I13" s="6"/>
      <c r="J13" s="17" t="str">
        <f>IF(OR(AND(B13&lt;=$O$1,C13&gt;$O$1),AND(D13&lt;=$O$1,E13&gt;$O$1),AND(F13&lt;=$O$1,G13&gt;$O$1)),janvier!$B$40,"")</f>
        <v/>
      </c>
      <c r="K13" s="17" t="str">
        <f>IF(OR(AND(B13&lt;=$L$1,C13&gt;$L$1),AND(D13&lt;=$L$1,E13&gt;$L$1),AND(F13&lt;=$L$1,G13&gt;$L$1)),janvier!$B$41,"")</f>
        <v/>
      </c>
      <c r="L13" s="24">
        <f t="shared" si="1"/>
        <v>0</v>
      </c>
    </row>
    <row r="14" spans="1:15" ht="14.25" customHeight="1" x14ac:dyDescent="0.25">
      <c r="A14" s="32">
        <f>IF($A$2="","",$A$2+8)</f>
        <v>42044</v>
      </c>
      <c r="B14" s="38"/>
      <c r="C14" s="40"/>
      <c r="D14" s="38"/>
      <c r="E14" s="37"/>
      <c r="F14" s="38"/>
      <c r="G14" s="37"/>
      <c r="H14" s="28">
        <f t="shared" si="0"/>
        <v>0</v>
      </c>
      <c r="I14" s="6"/>
      <c r="J14" s="17" t="str">
        <f>IF(OR(AND(B14&lt;=$O$1,C14&gt;$O$1),AND(D14&lt;=$O$1,E14&gt;$O$1),AND(F14&lt;=$O$1,G14&gt;$O$1)),janvier!$B$40,"")</f>
        <v/>
      </c>
      <c r="K14" s="17" t="str">
        <f>IF(OR(AND(B14&lt;=$L$1,C14&gt;$L$1),AND(D14&lt;=$L$1,E14&gt;$L$1),AND(F14&lt;=$L$1,G14&gt;$L$1)),janvier!$B$41,"")</f>
        <v/>
      </c>
      <c r="L14" s="25">
        <f t="shared" si="1"/>
        <v>0</v>
      </c>
    </row>
    <row r="15" spans="1:15" ht="14.25" customHeight="1" x14ac:dyDescent="0.25">
      <c r="A15" s="31">
        <f>IF($A$2="","",$A$2+9)</f>
        <v>42045</v>
      </c>
      <c r="B15" s="38"/>
      <c r="C15" s="40"/>
      <c r="D15" s="38"/>
      <c r="E15" s="37"/>
      <c r="F15" s="38"/>
      <c r="G15" s="37"/>
      <c r="H15" s="27">
        <f t="shared" si="0"/>
        <v>0</v>
      </c>
      <c r="I15" s="6"/>
      <c r="J15" s="17" t="str">
        <f>IF(OR(AND(B15&lt;=$O$1,C15&gt;$O$1),AND(D15&lt;=$O$1,E15&gt;$O$1),AND(F15&lt;=$O$1,G15&gt;$O$1)),janvier!$B$40,"")</f>
        <v/>
      </c>
      <c r="K15" s="17" t="str">
        <f>IF(OR(AND(B15&lt;=$L$1,C15&gt;$L$1),AND(D15&lt;=$L$1,E15&gt;$L$1),AND(F15&lt;=$L$1,G15&gt;$L$1)),janvier!$B$41,"")</f>
        <v/>
      </c>
      <c r="L15" s="24">
        <f t="shared" si="1"/>
        <v>0</v>
      </c>
    </row>
    <row r="16" spans="1:15" ht="14.25" customHeight="1" x14ac:dyDescent="0.25">
      <c r="A16" s="32">
        <f>IF($A$2="","",$A$2+10)</f>
        <v>42046</v>
      </c>
      <c r="B16" s="38"/>
      <c r="C16" s="40"/>
      <c r="D16" s="38"/>
      <c r="E16" s="37"/>
      <c r="F16" s="38"/>
      <c r="G16" s="37"/>
      <c r="H16" s="28">
        <f t="shared" si="0"/>
        <v>0</v>
      </c>
      <c r="I16" s="6"/>
      <c r="J16" s="17" t="str">
        <f>IF(OR(AND(B16&lt;=$O$1,C16&gt;$O$1),AND(D16&lt;=$O$1,E16&gt;$O$1),AND(F16&lt;=$O$1,G16&gt;$O$1)),janvier!$B$40,"")</f>
        <v/>
      </c>
      <c r="K16" s="17" t="str">
        <f>IF(OR(AND(B16&lt;=$L$1,C16&gt;$L$1),AND(D16&lt;=$L$1,E16&gt;$L$1),AND(F16&lt;=$L$1,G16&gt;$L$1)),janvier!$B$41,"")</f>
        <v/>
      </c>
      <c r="L16" s="25">
        <f t="shared" si="1"/>
        <v>0</v>
      </c>
      <c r="O16" s="23"/>
    </row>
    <row r="17" spans="1:15" ht="14.25" customHeight="1" x14ac:dyDescent="0.25">
      <c r="A17" s="31">
        <f>IF($A$2="","",$A$2+11)</f>
        <v>42047</v>
      </c>
      <c r="B17" s="38"/>
      <c r="C17" s="40"/>
      <c r="D17" s="38"/>
      <c r="E17" s="37"/>
      <c r="F17" s="38"/>
      <c r="G17" s="37"/>
      <c r="H17" s="27">
        <f t="shared" si="0"/>
        <v>0</v>
      </c>
      <c r="I17" s="6"/>
      <c r="J17" s="17" t="str">
        <f>IF(OR(AND(B17&lt;=$O$1,C17&gt;$O$1),AND(D17&lt;=$O$1,E17&gt;$O$1),AND(F17&lt;=$O$1,G17&gt;$O$1)),janvier!$B$40,"")</f>
        <v/>
      </c>
      <c r="K17" s="17" t="str">
        <f>IF(OR(AND(B17&lt;=$L$1,C17&gt;$L$1),AND(D17&lt;=$L$1,E17&gt;$L$1),AND(F17&lt;=$L$1,G17&gt;$L$1)),janvier!$B$41,"")</f>
        <v/>
      </c>
      <c r="L17" s="24">
        <f t="shared" si="1"/>
        <v>0</v>
      </c>
      <c r="O17" s="23"/>
    </row>
    <row r="18" spans="1:15" ht="14.25" customHeight="1" x14ac:dyDescent="0.25">
      <c r="A18" s="32">
        <f>IF($A$2="","",$A$2+12)</f>
        <v>42048</v>
      </c>
      <c r="B18" s="38"/>
      <c r="C18" s="40"/>
      <c r="D18" s="38"/>
      <c r="E18" s="37"/>
      <c r="F18" s="38"/>
      <c r="G18" s="37"/>
      <c r="H18" s="28">
        <f t="shared" si="0"/>
        <v>0</v>
      </c>
      <c r="I18" s="6"/>
      <c r="J18" s="17" t="str">
        <f>IF(OR(AND(B18&lt;=$O$1,C18&gt;$O$1),AND(D18&lt;=$O$1,E18&gt;$O$1),AND(F18&lt;=$O$1,G18&gt;$O$1)),janvier!$B$40,"")</f>
        <v/>
      </c>
      <c r="K18" s="17" t="str">
        <f>IF(OR(AND(B18&lt;=$L$1,C18&gt;$L$1),AND(D18&lt;=$L$1,E18&gt;$L$1),AND(F18&lt;=$L$1,G18&gt;$L$1)),janvier!$B$41,"")</f>
        <v/>
      </c>
      <c r="L18" s="25">
        <f t="shared" si="1"/>
        <v>0</v>
      </c>
      <c r="O18" s="23"/>
    </row>
    <row r="19" spans="1:15" ht="14.25" customHeight="1" x14ac:dyDescent="0.25">
      <c r="A19" s="31">
        <f>IF($A$2="","",$A$2+13)</f>
        <v>42049</v>
      </c>
      <c r="B19" s="38"/>
      <c r="C19" s="40"/>
      <c r="D19" s="38"/>
      <c r="E19" s="37"/>
      <c r="F19" s="38"/>
      <c r="G19" s="37"/>
      <c r="H19" s="27">
        <f t="shared" si="0"/>
        <v>0</v>
      </c>
      <c r="I19" s="6"/>
      <c r="J19" s="17" t="str">
        <f>IF(OR(AND(B19&lt;=$O$1,C19&gt;$O$1),AND(D19&lt;=$O$1,E19&gt;$O$1),AND(F19&lt;=$O$1,G19&gt;$O$1)),janvier!$B$40,"")</f>
        <v/>
      </c>
      <c r="K19" s="17" t="str">
        <f>IF(OR(AND(B19&lt;=$L$1,C19&gt;$L$1),AND(D19&lt;=$L$1,E19&gt;$L$1),AND(F19&lt;=$L$1,G19&gt;$L$1)),janvier!$B$41,"")</f>
        <v/>
      </c>
      <c r="L19" s="24">
        <f t="shared" si="1"/>
        <v>0</v>
      </c>
      <c r="O19" s="23"/>
    </row>
    <row r="20" spans="1:15" ht="14.25" customHeight="1" x14ac:dyDescent="0.25">
      <c r="A20" s="32">
        <f>IF($A$2="","",$A$2+14)</f>
        <v>42050</v>
      </c>
      <c r="B20" s="38"/>
      <c r="C20" s="40"/>
      <c r="D20" s="38"/>
      <c r="E20" s="37"/>
      <c r="F20" s="38"/>
      <c r="G20" s="37"/>
      <c r="H20" s="28">
        <f t="shared" si="0"/>
        <v>0</v>
      </c>
      <c r="I20" s="6"/>
      <c r="J20" s="17" t="str">
        <f>IF(OR(AND(B20&lt;=$O$1,C20&gt;$O$1),AND(D20&lt;=$O$1,E20&gt;$O$1),AND(F20&lt;=$O$1,G20&gt;$O$1)),janvier!$B$40,"")</f>
        <v/>
      </c>
      <c r="K20" s="17" t="str">
        <f>IF(OR(AND(B20&lt;=$L$1,C20&gt;$L$1),AND(D20&lt;=$L$1,E20&gt;$L$1),AND(F20&lt;=$L$1,G20&gt;$L$1)),janvier!$B$41,"")</f>
        <v/>
      </c>
      <c r="L20" s="25">
        <f t="shared" si="1"/>
        <v>0</v>
      </c>
      <c r="O20" s="22"/>
    </row>
    <row r="21" spans="1:15" ht="14.25" customHeight="1" x14ac:dyDescent="0.25">
      <c r="A21" s="31">
        <f>IF($A$2="","",$A$2+15)</f>
        <v>42051</v>
      </c>
      <c r="B21" s="38"/>
      <c r="C21" s="40"/>
      <c r="D21" s="38"/>
      <c r="E21" s="37"/>
      <c r="F21" s="38"/>
      <c r="G21" s="37"/>
      <c r="H21" s="27">
        <f t="shared" si="0"/>
        <v>0</v>
      </c>
      <c r="I21" s="6"/>
      <c r="J21" s="17" t="str">
        <f>IF(OR(AND(B21&lt;=$O$1,C21&gt;$O$1),AND(D21&lt;=$O$1,E21&gt;$O$1),AND(F21&lt;=$O$1,G21&gt;$O$1)),janvier!$B$40,"")</f>
        <v/>
      </c>
      <c r="K21" s="17" t="str">
        <f>IF(OR(AND(B21&lt;=$L$1,C21&gt;$L$1),AND(D21&lt;=$L$1,E21&gt;$L$1),AND(F21&lt;=$L$1,G21&gt;$L$1)),janvier!$B$41,"")</f>
        <v/>
      </c>
      <c r="L21" s="24">
        <f t="shared" si="1"/>
        <v>0</v>
      </c>
      <c r="O21" s="20"/>
    </row>
    <row r="22" spans="1:15" ht="14.25" customHeight="1" x14ac:dyDescent="0.25">
      <c r="A22" s="32">
        <f>IF($A$2="","",$A$2+16)</f>
        <v>42052</v>
      </c>
      <c r="B22" s="38"/>
      <c r="C22" s="40"/>
      <c r="D22" s="38"/>
      <c r="E22" s="37"/>
      <c r="F22" s="38"/>
      <c r="G22" s="37"/>
      <c r="H22" s="28">
        <f t="shared" si="0"/>
        <v>0</v>
      </c>
      <c r="I22" s="6"/>
      <c r="J22" s="17" t="str">
        <f>IF(OR(AND(B22&lt;=$O$1,C22&gt;$O$1),AND(D22&lt;=$O$1,E22&gt;$O$1),AND(F22&lt;=$O$1,G22&gt;$O$1)),janvier!$B$40,"")</f>
        <v/>
      </c>
      <c r="K22" s="17" t="str">
        <f>IF(OR(AND(B22&lt;=$L$1,C22&gt;$L$1),AND(D22&lt;=$L$1,E22&gt;$L$1),AND(F22&lt;=$L$1,G22&gt;$L$1)),janvier!$B$41,"")</f>
        <v/>
      </c>
      <c r="L22" s="25">
        <f t="shared" si="1"/>
        <v>0</v>
      </c>
    </row>
    <row r="23" spans="1:15" ht="14.25" customHeight="1" x14ac:dyDescent="0.25">
      <c r="A23" s="31">
        <f>IF($A$2="","",$A$2+17)</f>
        <v>42053</v>
      </c>
      <c r="B23" s="38"/>
      <c r="C23" s="40"/>
      <c r="D23" s="38"/>
      <c r="E23" s="37"/>
      <c r="F23" s="38"/>
      <c r="G23" s="37"/>
      <c r="H23" s="27">
        <f t="shared" si="0"/>
        <v>0</v>
      </c>
      <c r="I23" s="6"/>
      <c r="J23" s="17" t="str">
        <f>IF(OR(AND(B23&lt;=$O$1,C23&gt;$O$1),AND(D23&lt;=$O$1,E23&gt;$O$1),AND(F23&lt;=$O$1,G23&gt;$O$1)),janvier!$B$40,"")</f>
        <v/>
      </c>
      <c r="K23" s="17" t="str">
        <f>IF(OR(AND(B23&lt;=$L$1,C23&gt;$L$1),AND(D23&lt;=$L$1,E23&gt;$L$1),AND(F23&lt;=$L$1,G23&gt;$L$1)),janvier!$B$41,"")</f>
        <v/>
      </c>
      <c r="L23" s="24">
        <f t="shared" si="1"/>
        <v>0</v>
      </c>
      <c r="O23" s="21"/>
    </row>
    <row r="24" spans="1:15" ht="14.25" customHeight="1" x14ac:dyDescent="0.25">
      <c r="A24" s="32">
        <f>IF($A$2="","",$A$2+18)</f>
        <v>42054</v>
      </c>
      <c r="B24" s="38"/>
      <c r="C24" s="40"/>
      <c r="D24" s="38"/>
      <c r="E24" s="37"/>
      <c r="F24" s="38"/>
      <c r="G24" s="37"/>
      <c r="H24" s="28">
        <f t="shared" si="0"/>
        <v>0</v>
      </c>
      <c r="I24" s="6"/>
      <c r="J24" s="17" t="str">
        <f>IF(OR(AND(B24&lt;=$O$1,C24&gt;$O$1),AND(D24&lt;=$O$1,E24&gt;$O$1),AND(F24&lt;=$O$1,G24&gt;$O$1)),janvier!$B$40,"")</f>
        <v/>
      </c>
      <c r="K24" s="17" t="str">
        <f>IF(OR(AND(B24&lt;=$L$1,C24&gt;$L$1),AND(D24&lt;=$L$1,E24&gt;$L$1),AND(F24&lt;=$L$1,G24&gt;$L$1)),janvier!$B$41,"")</f>
        <v/>
      </c>
      <c r="L24" s="25">
        <f t="shared" si="1"/>
        <v>0</v>
      </c>
    </row>
    <row r="25" spans="1:15" ht="14.25" customHeight="1" x14ac:dyDescent="0.25">
      <c r="A25" s="31">
        <f>IF($A$2="","",$A$2+19)</f>
        <v>42055</v>
      </c>
      <c r="B25" s="38"/>
      <c r="C25" s="40"/>
      <c r="D25" s="38"/>
      <c r="E25" s="37"/>
      <c r="F25" s="38"/>
      <c r="G25" s="37"/>
      <c r="H25" s="27">
        <f t="shared" si="0"/>
        <v>0</v>
      </c>
      <c r="I25" s="6"/>
      <c r="J25" s="17" t="str">
        <f>IF(OR(AND(B25&lt;=$O$1,C25&gt;$O$1),AND(D25&lt;=$O$1,E25&gt;$O$1),AND(F25&lt;=$O$1,G25&gt;$O$1)),janvier!$B$40,"")</f>
        <v/>
      </c>
      <c r="K25" s="17" t="str">
        <f>IF(OR(AND(B25&lt;=$L$1,C25&gt;$L$1),AND(D25&lt;=$L$1,E25&gt;$L$1),AND(F25&lt;=$L$1,G25&gt;$L$1)),janvier!$B$41,"")</f>
        <v/>
      </c>
      <c r="L25" s="25">
        <f t="shared" si="1"/>
        <v>0</v>
      </c>
    </row>
    <row r="26" spans="1:15" ht="14.25" customHeight="1" x14ac:dyDescent="0.25">
      <c r="A26" s="32">
        <f>IF($A$2="","",$A$2+20)</f>
        <v>42056</v>
      </c>
      <c r="B26" s="38"/>
      <c r="C26" s="40"/>
      <c r="D26" s="38"/>
      <c r="E26" s="37"/>
      <c r="F26" s="38"/>
      <c r="G26" s="37"/>
      <c r="H26" s="28">
        <f t="shared" si="0"/>
        <v>0</v>
      </c>
      <c r="I26" s="6"/>
      <c r="J26" s="17" t="str">
        <f>IF(OR(AND(B26&lt;=$O$1,C26&gt;$O$1),AND(D26&lt;=$O$1,E26&gt;$O$1),AND(F26&lt;=$O$1,G26&gt;$O$1)),janvier!$B$40,"")</f>
        <v/>
      </c>
      <c r="K26" s="17" t="str">
        <f>IF(OR(AND(B26&lt;=$L$1,C26&gt;$L$1),AND(D26&lt;=$L$1,E26&gt;$L$1),AND(F26&lt;=$L$1,G26&gt;$L$1)),janvier!$B$41,"")</f>
        <v/>
      </c>
      <c r="L26" s="24">
        <f t="shared" si="1"/>
        <v>0</v>
      </c>
    </row>
    <row r="27" spans="1:15" ht="14.25" customHeight="1" x14ac:dyDescent="0.25">
      <c r="A27" s="31">
        <f>IF($A$2="","",$A$2+21)</f>
        <v>42057</v>
      </c>
      <c r="B27" s="38"/>
      <c r="C27" s="40"/>
      <c r="D27" s="38"/>
      <c r="E27" s="37"/>
      <c r="F27" s="38"/>
      <c r="G27" s="37"/>
      <c r="H27" s="27">
        <f t="shared" si="0"/>
        <v>0</v>
      </c>
      <c r="I27" s="6"/>
      <c r="J27" s="17" t="str">
        <f>IF(OR(AND(B27&lt;=$O$1,C27&gt;$O$1),AND(D27&lt;=$O$1,E27&gt;$O$1),AND(F27&lt;=$O$1,G27&gt;$O$1)),janvier!$B$40,"")</f>
        <v/>
      </c>
      <c r="K27" s="17" t="str">
        <f>IF(OR(AND(B27&lt;=$L$1,C27&gt;$L$1),AND(D27&lt;=$L$1,E27&gt;$L$1),AND(F27&lt;=$L$1,G27&gt;$L$1)),janvier!$B$41,"")</f>
        <v/>
      </c>
      <c r="L27" s="25">
        <f t="shared" si="1"/>
        <v>0</v>
      </c>
    </row>
    <row r="28" spans="1:15" ht="14.25" customHeight="1" x14ac:dyDescent="0.25">
      <c r="A28" s="32">
        <f>IF($A$2="","",$A$2+22)</f>
        <v>42058</v>
      </c>
      <c r="B28" s="38"/>
      <c r="C28" s="40"/>
      <c r="D28" s="38"/>
      <c r="E28" s="37"/>
      <c r="F28" s="38"/>
      <c r="G28" s="37"/>
      <c r="H28" s="28">
        <f t="shared" si="0"/>
        <v>0</v>
      </c>
      <c r="I28" s="6"/>
      <c r="J28" s="17" t="str">
        <f>IF(OR(AND(B28&lt;=$O$1,C28&gt;$O$1),AND(D28&lt;=$O$1,E28&gt;$O$1),AND(F28&lt;=$O$1,G28&gt;$O$1)),janvier!$B$40,"")</f>
        <v/>
      </c>
      <c r="K28" s="17" t="str">
        <f>IF(OR(AND(B28&lt;=$L$1,C28&gt;$L$1),AND(D28&lt;=$L$1,E28&gt;$L$1),AND(F28&lt;=$L$1,G28&gt;$L$1)),janvier!$B$41,"")</f>
        <v/>
      </c>
      <c r="L28" s="24">
        <f t="shared" si="1"/>
        <v>0</v>
      </c>
    </row>
    <row r="29" spans="1:15" ht="14.25" customHeight="1" x14ac:dyDescent="0.25">
      <c r="A29" s="31">
        <f>IF($A$2="","",$A$2+23)</f>
        <v>42059</v>
      </c>
      <c r="B29" s="38"/>
      <c r="C29" s="40"/>
      <c r="D29" s="38"/>
      <c r="E29" s="37"/>
      <c r="F29" s="38"/>
      <c r="G29" s="37"/>
      <c r="H29" s="27">
        <f t="shared" si="0"/>
        <v>0</v>
      </c>
      <c r="I29" s="6"/>
      <c r="J29" s="17" t="str">
        <f>IF(OR(AND(B29&lt;=$O$1,C29&gt;$O$1),AND(D29&lt;=$O$1,E29&gt;$O$1),AND(F29&lt;=$O$1,G29&gt;$O$1)),janvier!$B$40,"")</f>
        <v/>
      </c>
      <c r="K29" s="17" t="str">
        <f>IF(OR(AND(B29&lt;=$L$1,C29&gt;$L$1),AND(D29&lt;=$L$1,E29&gt;$L$1),AND(F29&lt;=$L$1,G29&gt;$L$1)),janvier!$B$41,"")</f>
        <v/>
      </c>
      <c r="L29" s="25">
        <f t="shared" si="1"/>
        <v>0</v>
      </c>
    </row>
    <row r="30" spans="1:15" ht="14.25" customHeight="1" x14ac:dyDescent="0.25">
      <c r="A30" s="32">
        <f>IF($A$2="","",$A$2+24)</f>
        <v>42060</v>
      </c>
      <c r="B30" s="38"/>
      <c r="C30" s="40"/>
      <c r="D30" s="38"/>
      <c r="E30" s="37"/>
      <c r="F30" s="38"/>
      <c r="G30" s="37"/>
      <c r="H30" s="28">
        <f t="shared" si="0"/>
        <v>0</v>
      </c>
      <c r="I30" s="6"/>
      <c r="J30" s="17" t="str">
        <f>IF(OR(AND(B30&lt;=$O$1,C30&gt;$O$1),AND(D30&lt;=$O$1,E30&gt;$O$1),AND(F30&lt;=$O$1,G30&gt;$O$1)),janvier!$B$40,"")</f>
        <v/>
      </c>
      <c r="K30" s="17" t="str">
        <f>IF(OR(AND(B30&lt;=$L$1,C30&gt;$L$1),AND(D30&lt;=$L$1,E30&gt;$L$1),AND(F30&lt;=$L$1,G30&gt;$L$1)),janvier!$B$41,"")</f>
        <v/>
      </c>
      <c r="L30" s="25">
        <f t="shared" si="1"/>
        <v>0</v>
      </c>
    </row>
    <row r="31" spans="1:15" ht="14.25" customHeight="1" x14ac:dyDescent="0.25">
      <c r="A31" s="31">
        <f>IF($A$2="","",$A$2+25)</f>
        <v>42061</v>
      </c>
      <c r="B31" s="38"/>
      <c r="C31" s="40"/>
      <c r="D31" s="38"/>
      <c r="E31" s="37"/>
      <c r="F31" s="38"/>
      <c r="G31" s="37"/>
      <c r="H31" s="27">
        <f t="shared" si="0"/>
        <v>0</v>
      </c>
      <c r="I31" s="6"/>
      <c r="J31" s="17" t="str">
        <f>IF(OR(AND(B31&lt;=$O$1,C31&gt;$O$1),AND(D31&lt;=$O$1,E31&gt;$O$1),AND(F31&lt;=$O$1,G31&gt;$O$1)),janvier!$B$40,"")</f>
        <v/>
      </c>
      <c r="K31" s="17" t="str">
        <f>IF(OR(AND(B31&lt;=$L$1,C31&gt;$L$1),AND(D31&lt;=$L$1,E31&gt;$L$1),AND(F31&lt;=$L$1,G31&gt;$L$1)),janvier!$B$41,"")</f>
        <v/>
      </c>
      <c r="L31" s="24">
        <f t="shared" si="1"/>
        <v>0</v>
      </c>
    </row>
    <row r="32" spans="1:15" ht="14.25" customHeight="1" x14ac:dyDescent="0.25">
      <c r="A32" s="32">
        <f>IF($A$2="","",$A$2+26)</f>
        <v>42062</v>
      </c>
      <c r="B32" s="38"/>
      <c r="C32" s="40"/>
      <c r="D32" s="38"/>
      <c r="E32" s="37"/>
      <c r="F32" s="38"/>
      <c r="G32" s="37"/>
      <c r="H32" s="28">
        <f t="shared" si="0"/>
        <v>0</v>
      </c>
      <c r="I32" s="6"/>
      <c r="J32" s="17" t="str">
        <f>IF(OR(AND(B32&lt;=$O$1,C32&gt;$O$1),AND(D32&lt;=$O$1,E32&gt;$O$1),AND(F32&lt;=$O$1,G32&gt;$O$1)),janvier!$B$40,"")</f>
        <v/>
      </c>
      <c r="K32" s="17" t="str">
        <f>IF(OR(AND(B32&lt;=$L$1,C32&gt;$L$1),AND(D32&lt;=$L$1,E32&gt;$L$1),AND(F32&lt;=$L$1,G32&gt;$L$1)),janvier!$B$41,"")</f>
        <v/>
      </c>
      <c r="L32" s="25">
        <f t="shared" si="1"/>
        <v>0</v>
      </c>
    </row>
    <row r="33" spans="1:16" ht="14.25" customHeight="1" thickBot="1" x14ac:dyDescent="0.3">
      <c r="A33" s="49">
        <f>IF($A$2="","",$A$2+27)</f>
        <v>42063</v>
      </c>
      <c r="B33" s="50"/>
      <c r="C33" s="51"/>
      <c r="D33" s="50"/>
      <c r="E33" s="52"/>
      <c r="F33" s="50"/>
      <c r="G33" s="52"/>
      <c r="H33" s="27">
        <f t="shared" si="0"/>
        <v>0</v>
      </c>
      <c r="I33" s="6"/>
      <c r="J33" s="17" t="str">
        <f>IF(OR(AND(B33&lt;=$O$1,C33&gt;$O$1),AND(D33&lt;=$O$1,E33&gt;$O$1),AND(F33&lt;=$O$1,G33&gt;$O$1)),janvier!$B$40,"")</f>
        <v/>
      </c>
      <c r="K33" s="17" t="str">
        <f>IF(OR(AND(B33&lt;=$L$1,C33&gt;$L$1),AND(D33&lt;=$L$1,E33&gt;$L$1),AND(F33&lt;=$L$1,G33&gt;$L$1)),janvier!$B$41,"")</f>
        <v/>
      </c>
      <c r="L33" s="24">
        <f t="shared" si="1"/>
        <v>0</v>
      </c>
    </row>
    <row r="34" spans="1:16" ht="16.5" thickTop="1" thickBot="1" x14ac:dyDescent="0.3">
      <c r="A34" s="103" t="s">
        <v>5</v>
      </c>
      <c r="B34" s="105"/>
      <c r="C34" s="105"/>
      <c r="D34" s="105"/>
      <c r="E34" s="105"/>
      <c r="F34" s="105"/>
      <c r="G34" s="127"/>
      <c r="H34" s="9">
        <f>SUM(H6:H33)*24</f>
        <v>0</v>
      </c>
      <c r="I34" s="9">
        <f>SUM(I6:I33)*24</f>
        <v>0</v>
      </c>
      <c r="J34" s="4">
        <f>SUM(J6:J33)</f>
        <v>0</v>
      </c>
      <c r="K34" s="19">
        <f>SUM(K6:K33)</f>
        <v>0</v>
      </c>
      <c r="L34" s="4">
        <f>SUM(L6:L33)</f>
        <v>0</v>
      </c>
    </row>
    <row r="35" spans="1:16" s="57" customFormat="1" ht="15.75" thickTop="1" x14ac:dyDescent="0.25">
      <c r="A35" s="76"/>
      <c r="B35" s="76"/>
      <c r="C35" s="76"/>
      <c r="D35" s="76"/>
      <c r="E35" s="76"/>
      <c r="F35" s="76"/>
      <c r="G35" s="71"/>
      <c r="H35" s="73"/>
      <c r="I35" s="73"/>
      <c r="J35" s="74"/>
      <c r="K35" s="75"/>
      <c r="L35" s="74"/>
    </row>
    <row r="36" spans="1:16" ht="15.75" x14ac:dyDescent="0.25">
      <c r="A36" s="79" t="str">
        <f>janvier!$A$39</f>
        <v>Entretien</v>
      </c>
      <c r="B36" s="83">
        <f>janvier!$B$39</f>
        <v>0</v>
      </c>
      <c r="C36" s="90" t="str">
        <f>janvier!$C$39</f>
        <v>Salaires de base</v>
      </c>
      <c r="D36" s="128"/>
      <c r="E36" s="130">
        <f>janvier!$E$39</f>
        <v>0</v>
      </c>
      <c r="F36" s="131"/>
      <c r="G36" s="33"/>
      <c r="H36" s="33"/>
      <c r="I36" s="33"/>
      <c r="J36" s="33"/>
      <c r="K36" s="33"/>
      <c r="L36" s="33"/>
      <c r="M36" s="34"/>
      <c r="N36" s="34"/>
      <c r="O36" s="34"/>
      <c r="P36" s="34"/>
    </row>
    <row r="37" spans="1:16" ht="15.75" x14ac:dyDescent="0.25">
      <c r="A37" s="80" t="str">
        <f>janvier!$A$40</f>
        <v>Repas</v>
      </c>
      <c r="B37" s="84">
        <f>janvier!$B$40</f>
        <v>0</v>
      </c>
      <c r="C37" s="99" t="str">
        <f>janvier!$C$40</f>
        <v>Taux horaire</v>
      </c>
      <c r="D37" s="129"/>
      <c r="E37" s="132">
        <f>janvier!$E$40</f>
        <v>0</v>
      </c>
      <c r="F37" s="131"/>
      <c r="G37" s="33"/>
      <c r="H37" s="94" t="s">
        <v>18</v>
      </c>
      <c r="I37" s="95"/>
      <c r="J37" s="96">
        <f>E39+(H34*E37)+SUM(J34:L34)</f>
        <v>0</v>
      </c>
      <c r="K37" s="97"/>
      <c r="L37" s="98"/>
      <c r="M37" s="34"/>
      <c r="N37" s="34"/>
      <c r="O37" s="34"/>
      <c r="P37" s="34"/>
    </row>
    <row r="38" spans="1:16" ht="15.75" x14ac:dyDescent="0.25">
      <c r="A38" s="80" t="str">
        <f>janvier!$A$41</f>
        <v>Gouter</v>
      </c>
      <c r="B38" s="84">
        <f>janvier!$B$41</f>
        <v>0</v>
      </c>
      <c r="C38" s="35"/>
      <c r="D38" s="35"/>
      <c r="G38" s="48"/>
      <c r="H38" s="33"/>
      <c r="I38" s="36"/>
      <c r="J38" s="48"/>
      <c r="K38" s="33"/>
      <c r="L38" s="33"/>
      <c r="M38" s="34"/>
      <c r="N38" s="34"/>
      <c r="O38" s="34"/>
      <c r="P38" s="34"/>
    </row>
  </sheetData>
  <mergeCells count="19">
    <mergeCell ref="I4:I5"/>
    <mergeCell ref="J4:J5"/>
    <mergeCell ref="A2:B2"/>
    <mergeCell ref="C2:L2"/>
    <mergeCell ref="A3:E3"/>
    <mergeCell ref="K4:K5"/>
    <mergeCell ref="L4:L5"/>
    <mergeCell ref="A4:A5"/>
    <mergeCell ref="B4:C4"/>
    <mergeCell ref="D4:E4"/>
    <mergeCell ref="F4:G4"/>
    <mergeCell ref="H4:H5"/>
    <mergeCell ref="H37:I37"/>
    <mergeCell ref="J37:L37"/>
    <mergeCell ref="A34:G34"/>
    <mergeCell ref="C36:D36"/>
    <mergeCell ref="C37:D37"/>
    <mergeCell ref="E36:F36"/>
    <mergeCell ref="E37:F37"/>
  </mergeCells>
  <conditionalFormatting sqref="A6:L33">
    <cfRule type="expression" dxfId="20" priority="1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horizont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1"/>
  <sheetViews>
    <sheetView topLeftCell="A5" workbookViewId="0">
      <selection activeCell="H40" sqref="H40:I40"/>
    </sheetView>
  </sheetViews>
  <sheetFormatPr baseColWidth="10" defaultRowHeight="15" x14ac:dyDescent="0.2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 x14ac:dyDescent="0.3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 x14ac:dyDescent="0.25">
      <c r="A2" s="119">
        <v>42064</v>
      </c>
      <c r="B2" s="120"/>
      <c r="C2" s="113" t="s">
        <v>7</v>
      </c>
      <c r="D2" s="114"/>
      <c r="E2" s="114"/>
      <c r="F2" s="114"/>
      <c r="G2" s="114"/>
      <c r="H2" s="114"/>
      <c r="I2" s="114"/>
      <c r="J2" s="114"/>
      <c r="K2" s="114"/>
      <c r="L2" s="115"/>
    </row>
    <row r="3" spans="1:15" ht="17.25" customHeight="1" thickBot="1" x14ac:dyDescent="0.3">
      <c r="A3" s="125" t="s">
        <v>16</v>
      </c>
      <c r="B3" s="126"/>
      <c r="C3" s="126"/>
      <c r="D3" s="126"/>
      <c r="E3" s="126"/>
      <c r="F3" s="3"/>
      <c r="G3" s="3"/>
      <c r="H3" s="3"/>
      <c r="I3" s="3"/>
      <c r="J3" s="3"/>
      <c r="K3" s="3"/>
      <c r="L3" s="5"/>
    </row>
    <row r="4" spans="1:15" ht="12" customHeight="1" thickTop="1" x14ac:dyDescent="0.25">
      <c r="A4" s="111" t="s">
        <v>0</v>
      </c>
      <c r="B4" s="121" t="s">
        <v>1</v>
      </c>
      <c r="C4" s="122"/>
      <c r="D4" s="123" t="s">
        <v>2</v>
      </c>
      <c r="E4" s="124"/>
      <c r="F4" s="123" t="s">
        <v>3</v>
      </c>
      <c r="G4" s="124"/>
      <c r="H4" s="106" t="s">
        <v>10</v>
      </c>
      <c r="I4" s="106" t="s">
        <v>11</v>
      </c>
      <c r="J4" s="109" t="s">
        <v>15</v>
      </c>
      <c r="K4" s="117" t="s">
        <v>6</v>
      </c>
      <c r="L4" s="109" t="s">
        <v>4</v>
      </c>
    </row>
    <row r="5" spans="1:15" ht="12" customHeight="1" thickBot="1" x14ac:dyDescent="0.3">
      <c r="A5" s="112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07"/>
      <c r="I5" s="108"/>
      <c r="J5" s="116"/>
      <c r="K5" s="118"/>
      <c r="L5" s="110"/>
    </row>
    <row r="6" spans="1:15" ht="14.25" customHeight="1" thickTop="1" x14ac:dyDescent="0.25">
      <c r="A6" s="29">
        <f>A2</f>
        <v>42064</v>
      </c>
      <c r="B6" s="46"/>
      <c r="C6" s="39"/>
      <c r="D6" s="46"/>
      <c r="E6" s="43"/>
      <c r="F6" s="46"/>
      <c r="G6" s="43"/>
      <c r="H6" s="26">
        <f>(G6-F6)+(E6-D6)+(C6-B6)</f>
        <v>0</v>
      </c>
      <c r="I6" s="10"/>
      <c r="J6" s="16" t="str">
        <f>IF(OR(AND(B6&lt;=$O$1,C6&gt;$O$1),AND(D6&lt;=$O$1,E6&gt;$O$1),AND(F6&lt;=$O$1,G6&gt;$O$1)),$B$40,"")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 x14ac:dyDescent="0.25">
      <c r="A7" s="31">
        <f>IF($A$2="","",$A$2+1)</f>
        <v>42065</v>
      </c>
      <c r="B7" s="38"/>
      <c r="C7" s="40"/>
      <c r="D7" s="38"/>
      <c r="E7" s="37"/>
      <c r="F7" s="38"/>
      <c r="G7" s="37"/>
      <c r="H7" s="27">
        <f t="shared" ref="H7:H36" si="0">(G7-F7)+(E7-D7)+(C7-B7)</f>
        <v>0</v>
      </c>
      <c r="I7" s="6"/>
      <c r="J7" s="17" t="str">
        <f t="shared" ref="J7:J36" si="1">IF(OR(AND(B7&lt;=$O$1,C7&gt;$O$1),AND(D7&lt;=$O$1,E7&gt;$O$1),AND(F7&lt;=$O$1,G7&gt;$O$1)),$B$40,"")</f>
        <v/>
      </c>
      <c r="K7" s="17" t="str">
        <f>IF(OR(AND(B7&lt;=$L$1,C7&gt;$L$1),AND(D7&lt;=$L$1,E7&gt;$L$1),AND(F7&lt;=$L$1,G7&gt;$L$1)),$B$41,"")</f>
        <v/>
      </c>
      <c r="L7" s="25">
        <f>IF(OR(IF( B7,3,0),IF(D7,3,0),IF(F7,3,0)),3,0)</f>
        <v>0</v>
      </c>
    </row>
    <row r="8" spans="1:15" ht="14.25" customHeight="1" x14ac:dyDescent="0.25">
      <c r="A8" s="32">
        <f>IF($A$2="","",$A$2+2)</f>
        <v>42066</v>
      </c>
      <c r="B8" s="38"/>
      <c r="C8" s="40"/>
      <c r="D8" s="38"/>
      <c r="E8" s="37"/>
      <c r="F8" s="38"/>
      <c r="G8" s="37"/>
      <c r="H8" s="28">
        <f t="shared" si="0"/>
        <v>0</v>
      </c>
      <c r="I8" s="6"/>
      <c r="J8" s="18" t="str">
        <f t="shared" si="1"/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0</v>
      </c>
    </row>
    <row r="9" spans="1:15" ht="14.25" customHeight="1" x14ac:dyDescent="0.25">
      <c r="A9" s="31">
        <f>IF($A$2="","",$A$2+3)</f>
        <v>42067</v>
      </c>
      <c r="B9" s="38"/>
      <c r="C9" s="40"/>
      <c r="D9" s="38"/>
      <c r="E9" s="37"/>
      <c r="F9" s="38"/>
      <c r="G9" s="37"/>
      <c r="H9" s="27">
        <f t="shared" si="0"/>
        <v>0</v>
      </c>
      <c r="I9" s="6"/>
      <c r="J9" s="17" t="str">
        <f t="shared" si="1"/>
        <v/>
      </c>
      <c r="K9" s="17" t="str">
        <f t="shared" si="2"/>
        <v/>
      </c>
      <c r="L9" s="24">
        <f t="shared" si="3"/>
        <v>0</v>
      </c>
    </row>
    <row r="10" spans="1:15" ht="14.25" customHeight="1" x14ac:dyDescent="0.25">
      <c r="A10" s="32">
        <f>IF($A$2="","",$A$2+4)</f>
        <v>42068</v>
      </c>
      <c r="B10" s="38"/>
      <c r="C10" s="40"/>
      <c r="D10" s="38"/>
      <c r="E10" s="37"/>
      <c r="F10" s="38"/>
      <c r="G10" s="37"/>
      <c r="H10" s="28">
        <f t="shared" si="0"/>
        <v>0</v>
      </c>
      <c r="I10" s="6"/>
      <c r="J10" s="18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 x14ac:dyDescent="0.25">
      <c r="A11" s="31">
        <f>IF($A$2="","",$A$2+5)</f>
        <v>42069</v>
      </c>
      <c r="B11" s="38"/>
      <c r="C11" s="40"/>
      <c r="D11" s="38"/>
      <c r="E11" s="37"/>
      <c r="F11" s="38"/>
      <c r="G11" s="37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</row>
    <row r="12" spans="1:15" ht="14.25" customHeight="1" x14ac:dyDescent="0.25">
      <c r="A12" s="32">
        <f>IF($A$2="","",$A$2+6)</f>
        <v>42070</v>
      </c>
      <c r="B12" s="38"/>
      <c r="C12" s="40"/>
      <c r="D12" s="38"/>
      <c r="E12" s="37"/>
      <c r="F12" s="38"/>
      <c r="G12" s="37"/>
      <c r="H12" s="28">
        <f t="shared" si="0"/>
        <v>0</v>
      </c>
      <c r="I12" s="6"/>
      <c r="J12" s="18" t="str">
        <f t="shared" si="1"/>
        <v/>
      </c>
      <c r="K12" s="17" t="str">
        <f t="shared" si="2"/>
        <v/>
      </c>
      <c r="L12" s="25">
        <f t="shared" si="3"/>
        <v>0</v>
      </c>
    </row>
    <row r="13" spans="1:15" ht="14.25" customHeight="1" x14ac:dyDescent="0.25">
      <c r="A13" s="31">
        <f>IF($A$2="","",$A$2+7)</f>
        <v>42071</v>
      </c>
      <c r="B13" s="38"/>
      <c r="C13" s="40"/>
      <c r="D13" s="38"/>
      <c r="E13" s="37"/>
      <c r="F13" s="38"/>
      <c r="G13" s="37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</row>
    <row r="14" spans="1:15" ht="14.25" customHeight="1" x14ac:dyDescent="0.25">
      <c r="A14" s="32">
        <f>IF($A$2="","",$A$2+8)</f>
        <v>42072</v>
      </c>
      <c r="B14" s="38"/>
      <c r="C14" s="40"/>
      <c r="D14" s="38"/>
      <c r="E14" s="37"/>
      <c r="F14" s="38"/>
      <c r="G14" s="37"/>
      <c r="H14" s="28">
        <f t="shared" si="0"/>
        <v>0</v>
      </c>
      <c r="I14" s="6"/>
      <c r="J14" s="18" t="str">
        <f t="shared" si="1"/>
        <v/>
      </c>
      <c r="K14" s="17" t="str">
        <f t="shared" si="2"/>
        <v/>
      </c>
      <c r="L14" s="25">
        <f t="shared" si="3"/>
        <v>0</v>
      </c>
    </row>
    <row r="15" spans="1:15" ht="14.25" customHeight="1" x14ac:dyDescent="0.25">
      <c r="A15" s="31">
        <f>IF($A$2="","",$A$2+9)</f>
        <v>42073</v>
      </c>
      <c r="B15" s="38"/>
      <c r="C15" s="40"/>
      <c r="D15" s="38"/>
      <c r="E15" s="37"/>
      <c r="F15" s="38"/>
      <c r="G15" s="37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 x14ac:dyDescent="0.25">
      <c r="A16" s="32">
        <f>IF($A$2="","",$A$2+10)</f>
        <v>42074</v>
      </c>
      <c r="B16" s="38"/>
      <c r="C16" s="40"/>
      <c r="D16" s="38"/>
      <c r="E16" s="37"/>
      <c r="F16" s="38"/>
      <c r="G16" s="37"/>
      <c r="H16" s="28">
        <f t="shared" si="0"/>
        <v>0</v>
      </c>
      <c r="I16" s="6"/>
      <c r="J16" s="18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 x14ac:dyDescent="0.25">
      <c r="A17" s="31">
        <f>IF($A$2="","",$A$2+11)</f>
        <v>42075</v>
      </c>
      <c r="B17" s="38"/>
      <c r="C17" s="40"/>
      <c r="D17" s="38"/>
      <c r="E17" s="37"/>
      <c r="F17" s="38"/>
      <c r="G17" s="37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 x14ac:dyDescent="0.25">
      <c r="A18" s="32">
        <f>IF($A$2="","",$A$2+12)</f>
        <v>42076</v>
      </c>
      <c r="B18" s="38"/>
      <c r="C18" s="40"/>
      <c r="D18" s="38"/>
      <c r="E18" s="37"/>
      <c r="F18" s="38"/>
      <c r="G18" s="37"/>
      <c r="H18" s="28">
        <f t="shared" si="0"/>
        <v>0</v>
      </c>
      <c r="I18" s="6"/>
      <c r="J18" s="18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 x14ac:dyDescent="0.25">
      <c r="A19" s="31">
        <f>IF($A$2="","",$A$2+13)</f>
        <v>42077</v>
      </c>
      <c r="B19" s="38"/>
      <c r="C19" s="40"/>
      <c r="D19" s="38"/>
      <c r="E19" s="37"/>
      <c r="F19" s="38"/>
      <c r="G19" s="37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 x14ac:dyDescent="0.25">
      <c r="A20" s="32">
        <f>IF($A$2="","",$A$2+14)</f>
        <v>42078</v>
      </c>
      <c r="B20" s="38"/>
      <c r="C20" s="40"/>
      <c r="D20" s="38"/>
      <c r="E20" s="37"/>
      <c r="F20" s="38"/>
      <c r="G20" s="37"/>
      <c r="H20" s="28">
        <f t="shared" si="0"/>
        <v>0</v>
      </c>
      <c r="I20" s="6"/>
      <c r="J20" s="18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 x14ac:dyDescent="0.25">
      <c r="A21" s="31">
        <f>IF($A$2="","",$A$2+15)</f>
        <v>42079</v>
      </c>
      <c r="B21" s="38"/>
      <c r="C21" s="40"/>
      <c r="D21" s="38"/>
      <c r="E21" s="37"/>
      <c r="F21" s="38"/>
      <c r="G21" s="37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 x14ac:dyDescent="0.25">
      <c r="A22" s="32">
        <f>IF($A$2="","",$A$2+16)</f>
        <v>42080</v>
      </c>
      <c r="B22" s="38"/>
      <c r="C22" s="40"/>
      <c r="D22" s="38"/>
      <c r="E22" s="37"/>
      <c r="F22" s="38"/>
      <c r="G22" s="37"/>
      <c r="H22" s="28">
        <f t="shared" si="0"/>
        <v>0</v>
      </c>
      <c r="I22" s="6"/>
      <c r="J22" s="18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 x14ac:dyDescent="0.25">
      <c r="A23" s="31">
        <f>IF($A$2="","",$A$2+17)</f>
        <v>42081</v>
      </c>
      <c r="B23" s="38"/>
      <c r="C23" s="40"/>
      <c r="D23" s="38"/>
      <c r="E23" s="37"/>
      <c r="F23" s="38"/>
      <c r="G23" s="37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5">
        <f t="shared" si="3"/>
        <v>0</v>
      </c>
      <c r="O23" s="21"/>
    </row>
    <row r="24" spans="1:15" ht="14.25" customHeight="1" x14ac:dyDescent="0.25">
      <c r="A24" s="32">
        <f>IF($A$2="","",$A$2+18)</f>
        <v>42082</v>
      </c>
      <c r="B24" s="38"/>
      <c r="C24" s="40"/>
      <c r="D24" s="38"/>
      <c r="E24" s="37"/>
      <c r="F24" s="38"/>
      <c r="G24" s="37"/>
      <c r="H24" s="28">
        <f t="shared" si="0"/>
        <v>0</v>
      </c>
      <c r="I24" s="6"/>
      <c r="J24" s="18" t="str">
        <f t="shared" si="1"/>
        <v/>
      </c>
      <c r="K24" s="17" t="str">
        <f t="shared" si="2"/>
        <v/>
      </c>
      <c r="L24" s="24">
        <f t="shared" si="3"/>
        <v>0</v>
      </c>
    </row>
    <row r="25" spans="1:15" ht="14.25" customHeight="1" x14ac:dyDescent="0.25">
      <c r="A25" s="31">
        <f>IF($A$2="","",$A$2+19)</f>
        <v>42083</v>
      </c>
      <c r="B25" s="38"/>
      <c r="C25" s="40"/>
      <c r="D25" s="38"/>
      <c r="E25" s="37"/>
      <c r="F25" s="38"/>
      <c r="G25" s="37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 x14ac:dyDescent="0.25">
      <c r="A26" s="32">
        <f>IF($A$2="","",$A$2+20)</f>
        <v>42084</v>
      </c>
      <c r="B26" s="38"/>
      <c r="C26" s="40"/>
      <c r="D26" s="38"/>
      <c r="E26" s="37"/>
      <c r="F26" s="38"/>
      <c r="G26" s="37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 x14ac:dyDescent="0.25">
      <c r="A27" s="31">
        <f>IF($A$2="","",$A$2+21)</f>
        <v>42085</v>
      </c>
      <c r="B27" s="38"/>
      <c r="C27" s="40"/>
      <c r="D27" s="38"/>
      <c r="E27" s="37"/>
      <c r="F27" s="38"/>
      <c r="G27" s="37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 x14ac:dyDescent="0.25">
      <c r="A28" s="32">
        <f>IF($A$2="","",$A$2+22)</f>
        <v>42086</v>
      </c>
      <c r="B28" s="38"/>
      <c r="C28" s="40"/>
      <c r="D28" s="38"/>
      <c r="E28" s="37"/>
      <c r="F28" s="38"/>
      <c r="G28" s="37"/>
      <c r="H28" s="28">
        <f t="shared" si="0"/>
        <v>0</v>
      </c>
      <c r="I28" s="6"/>
      <c r="J28" s="18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 x14ac:dyDescent="0.25">
      <c r="A29" s="31">
        <f>IF($A$2="","",$A$2+23)</f>
        <v>42087</v>
      </c>
      <c r="B29" s="38"/>
      <c r="C29" s="40"/>
      <c r="D29" s="38"/>
      <c r="E29" s="37"/>
      <c r="F29" s="38"/>
      <c r="G29" s="37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 x14ac:dyDescent="0.25">
      <c r="A30" s="32">
        <f>IF($A$2="","",$A$2+24)</f>
        <v>42088</v>
      </c>
      <c r="B30" s="38"/>
      <c r="C30" s="40"/>
      <c r="D30" s="38"/>
      <c r="E30" s="37"/>
      <c r="F30" s="38"/>
      <c r="G30" s="37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 x14ac:dyDescent="0.25">
      <c r="A31" s="31">
        <f>IF($A$2="","",$A$2+25)</f>
        <v>42089</v>
      </c>
      <c r="B31" s="38"/>
      <c r="C31" s="40"/>
      <c r="D31" s="38"/>
      <c r="E31" s="37"/>
      <c r="F31" s="38"/>
      <c r="G31" s="37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 x14ac:dyDescent="0.25">
      <c r="A32" s="32">
        <f>IF($A$2="","",$A$2+26)</f>
        <v>42090</v>
      </c>
      <c r="B32" s="38"/>
      <c r="C32" s="40"/>
      <c r="D32" s="38"/>
      <c r="E32" s="37"/>
      <c r="F32" s="38"/>
      <c r="G32" s="37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 x14ac:dyDescent="0.25">
      <c r="A33" s="31">
        <f>IF($A$2="","",$A$2+27)</f>
        <v>42091</v>
      </c>
      <c r="B33" s="38"/>
      <c r="C33" s="40"/>
      <c r="D33" s="38"/>
      <c r="E33" s="37"/>
      <c r="F33" s="38"/>
      <c r="G33" s="37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 x14ac:dyDescent="0.25">
      <c r="A34" s="32">
        <f>IF($A$2="","",$A$2+28)</f>
        <v>42092</v>
      </c>
      <c r="B34" s="38"/>
      <c r="C34" s="40"/>
      <c r="D34" s="38"/>
      <c r="E34" s="37"/>
      <c r="F34" s="38"/>
      <c r="G34" s="37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 x14ac:dyDescent="0.25">
      <c r="A35" s="31">
        <f>IF($A$2="","",$A$2+29)</f>
        <v>42093</v>
      </c>
      <c r="B35" s="38"/>
      <c r="C35" s="40"/>
      <c r="D35" s="38"/>
      <c r="E35" s="37"/>
      <c r="F35" s="38"/>
      <c r="G35" s="37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 x14ac:dyDescent="0.3">
      <c r="A36" s="30">
        <f>IF($A$2="","",$A$2+30)</f>
        <v>42094</v>
      </c>
      <c r="B36" s="47"/>
      <c r="C36" s="41"/>
      <c r="D36" s="13"/>
      <c r="E36" s="13"/>
      <c r="F36" s="47"/>
      <c r="G36" s="37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4.25" customHeight="1" thickTop="1" thickBot="1" x14ac:dyDescent="0.3">
      <c r="A37" s="103" t="s">
        <v>5</v>
      </c>
      <c r="B37" s="104"/>
      <c r="C37" s="104"/>
      <c r="D37" s="104"/>
      <c r="E37" s="104"/>
      <c r="F37" s="104"/>
      <c r="G37" s="105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s="57" customFormat="1" ht="15.75" thickTop="1" x14ac:dyDescent="0.25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 x14ac:dyDescent="0.25">
      <c r="A39" s="77" t="s">
        <v>13</v>
      </c>
      <c r="B39" s="85">
        <f>janvier!$B39</f>
        <v>0</v>
      </c>
      <c r="C39" s="90" t="s">
        <v>17</v>
      </c>
      <c r="D39" s="91"/>
      <c r="E39" s="130">
        <f>janvier!$E$39</f>
        <v>0</v>
      </c>
      <c r="F39" s="131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 x14ac:dyDescent="0.25">
      <c r="A40" s="78" t="s">
        <v>12</v>
      </c>
      <c r="B40" s="81">
        <f>janvier!$B40</f>
        <v>0</v>
      </c>
      <c r="C40" s="99" t="s">
        <v>19</v>
      </c>
      <c r="D40" s="100"/>
      <c r="E40" s="92">
        <f>janvier!$E$39</f>
        <v>0</v>
      </c>
      <c r="F40" s="93"/>
      <c r="G40" s="33"/>
      <c r="H40" s="94" t="s">
        <v>18</v>
      </c>
      <c r="I40" s="95"/>
      <c r="J40" s="96">
        <f>E39+(H37*E40)+SUM(J37:L37)</f>
        <v>0</v>
      </c>
      <c r="K40" s="97"/>
      <c r="L40" s="98"/>
      <c r="M40" s="34"/>
      <c r="N40" s="34"/>
      <c r="O40" s="34"/>
      <c r="P40" s="34"/>
    </row>
    <row r="41" spans="1:16" ht="15.75" x14ac:dyDescent="0.25">
      <c r="A41" s="78" t="s">
        <v>14</v>
      </c>
      <c r="B41" s="81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</sheetData>
  <mergeCells count="19">
    <mergeCell ref="I4:I5"/>
    <mergeCell ref="J4:J5"/>
    <mergeCell ref="A2:B2"/>
    <mergeCell ref="C2:L2"/>
    <mergeCell ref="A3:E3"/>
    <mergeCell ref="K4:K5"/>
    <mergeCell ref="L4:L5"/>
    <mergeCell ref="A4:A5"/>
    <mergeCell ref="B4:C4"/>
    <mergeCell ref="D4:E4"/>
    <mergeCell ref="F4:G4"/>
    <mergeCell ref="H4:H5"/>
    <mergeCell ref="H40:I40"/>
    <mergeCell ref="J40:L40"/>
    <mergeCell ref="A37:G37"/>
    <mergeCell ref="C39:D39"/>
    <mergeCell ref="E39:F39"/>
    <mergeCell ref="C40:D40"/>
    <mergeCell ref="E40:F40"/>
  </mergeCells>
  <conditionalFormatting sqref="A6:L36">
    <cfRule type="expression" dxfId="19" priority="1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0"/>
  <sheetViews>
    <sheetView topLeftCell="A5" workbookViewId="0">
      <selection activeCell="H39" sqref="H39:I39"/>
    </sheetView>
  </sheetViews>
  <sheetFormatPr baseColWidth="10" defaultRowHeight="15" x14ac:dyDescent="0.2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 x14ac:dyDescent="0.3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 x14ac:dyDescent="0.25">
      <c r="A2" s="119">
        <v>42095</v>
      </c>
      <c r="B2" s="143"/>
      <c r="C2" s="113" t="s">
        <v>7</v>
      </c>
      <c r="D2" s="113"/>
      <c r="E2" s="113"/>
      <c r="F2" s="113"/>
      <c r="G2" s="113"/>
      <c r="H2" s="113"/>
      <c r="I2" s="113"/>
      <c r="J2" s="113"/>
      <c r="K2" s="113"/>
      <c r="L2" s="144"/>
    </row>
    <row r="3" spans="1:15" ht="17.25" customHeight="1" thickBot="1" x14ac:dyDescent="0.3">
      <c r="A3" s="125" t="s">
        <v>16</v>
      </c>
      <c r="B3" s="145"/>
      <c r="C3" s="145"/>
      <c r="D3" s="145"/>
      <c r="E3" s="145"/>
      <c r="F3" s="3"/>
      <c r="G3" s="3"/>
      <c r="H3" s="3"/>
      <c r="I3" s="3"/>
      <c r="J3" s="3"/>
      <c r="K3" s="3"/>
      <c r="L3" s="5"/>
    </row>
    <row r="4" spans="1:15" ht="12" customHeight="1" thickTop="1" x14ac:dyDescent="0.25">
      <c r="A4" s="111" t="s">
        <v>0</v>
      </c>
      <c r="B4" s="123" t="s">
        <v>1</v>
      </c>
      <c r="C4" s="147"/>
      <c r="D4" s="123" t="s">
        <v>2</v>
      </c>
      <c r="E4" s="147"/>
      <c r="F4" s="123" t="s">
        <v>3</v>
      </c>
      <c r="G4" s="147"/>
      <c r="H4" s="140" t="s">
        <v>10</v>
      </c>
      <c r="I4" s="140" t="s">
        <v>11</v>
      </c>
      <c r="J4" s="109" t="s">
        <v>15</v>
      </c>
      <c r="K4" s="117" t="s">
        <v>6</v>
      </c>
      <c r="L4" s="109" t="s">
        <v>4</v>
      </c>
    </row>
    <row r="5" spans="1:15" ht="12" customHeight="1" thickBot="1" x14ac:dyDescent="0.3">
      <c r="A5" s="112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41"/>
      <c r="I5" s="141"/>
      <c r="J5" s="142"/>
      <c r="K5" s="146"/>
      <c r="L5" s="142"/>
    </row>
    <row r="6" spans="1:15" ht="14.25" customHeight="1" thickTop="1" x14ac:dyDescent="0.25">
      <c r="A6" s="29">
        <f>A2</f>
        <v>42095</v>
      </c>
      <c r="B6" s="60"/>
      <c r="C6" s="61"/>
      <c r="D6" s="60"/>
      <c r="E6" s="66"/>
      <c r="F6" s="60"/>
      <c r="G6" s="60"/>
      <c r="H6" s="26">
        <f>(G6-F6)+(E6-D6)+(C6-B6)</f>
        <v>0</v>
      </c>
      <c r="I6" s="10"/>
      <c r="J6" s="16" t="str">
        <f t="shared" ref="J6:J35" si="0">IF(OR(AND(B6&lt;=$O$1,C6&gt;$O$1),AND(D6&lt;=$O$1,E6&gt;$O$1),AND(F6&lt;=$O$1,G6&gt;$O$1)),$B$39,"")</f>
        <v/>
      </c>
      <c r="K6" s="1" t="str">
        <f t="shared" ref="K6:K35" si="1">IF(OR(AND(B6&lt;=$L$1,C6&gt;$L$1),AND(D6&lt;=$L$1,E6&gt;$L$1),AND(F6&lt;=$L$1,G6&gt;$L$1)),$B$40,"")</f>
        <v/>
      </c>
      <c r="L6" s="7">
        <f>IF(OR(IF(B6,3,0),IF(D6,3,0),IF(F6,3,0)),3,0)</f>
        <v>0</v>
      </c>
    </row>
    <row r="7" spans="1:15" ht="14.25" customHeight="1" x14ac:dyDescent="0.25">
      <c r="A7" s="31">
        <f>IF($A$2="","",$A$2+1)</f>
        <v>42096</v>
      </c>
      <c r="B7" s="64"/>
      <c r="C7" s="65"/>
      <c r="D7" s="64"/>
      <c r="E7" s="65"/>
      <c r="F7" s="64"/>
      <c r="G7" s="68"/>
      <c r="H7" s="27">
        <f t="shared" ref="H7:H35" si="2">(G7-F7)+(E7-D7)+(C7-B7)</f>
        <v>0</v>
      </c>
      <c r="I7" s="6"/>
      <c r="J7" s="17" t="str">
        <f t="shared" si="0"/>
        <v/>
      </c>
      <c r="K7" s="17" t="str">
        <f t="shared" si="1"/>
        <v/>
      </c>
      <c r="L7" s="25">
        <f>IF(OR(IF( B7,3,0),IF(D7,3,0),IF(F7,3,0)),3,0)</f>
        <v>0</v>
      </c>
    </row>
    <row r="8" spans="1:15" ht="14.25" customHeight="1" x14ac:dyDescent="0.25">
      <c r="A8" s="32">
        <f>IF($A$2="","",$A$2+2)</f>
        <v>42097</v>
      </c>
      <c r="B8" s="64"/>
      <c r="C8" s="65"/>
      <c r="D8" s="64"/>
      <c r="E8" s="65"/>
      <c r="F8" s="64"/>
      <c r="G8" s="68"/>
      <c r="H8" s="28">
        <f t="shared" si="2"/>
        <v>0</v>
      </c>
      <c r="I8" s="6"/>
      <c r="J8" s="18" t="str">
        <f t="shared" si="0"/>
        <v/>
      </c>
      <c r="K8" s="17" t="str">
        <f t="shared" si="1"/>
        <v/>
      </c>
      <c r="L8" s="25">
        <f t="shared" ref="L8:L35" si="3">IF(OR(IF( B8,3,0),IF(D8,3,0),IF(F8,3,0)),3,0)</f>
        <v>0</v>
      </c>
    </row>
    <row r="9" spans="1:15" ht="14.25" customHeight="1" x14ac:dyDescent="0.25">
      <c r="A9" s="31">
        <f>IF($A$2="","",$A$2+3)</f>
        <v>42098</v>
      </c>
      <c r="B9" s="64"/>
      <c r="C9" s="65"/>
      <c r="D9" s="64"/>
      <c r="E9" s="65"/>
      <c r="F9" s="64"/>
      <c r="G9" s="68"/>
      <c r="H9" s="27">
        <f t="shared" si="2"/>
        <v>0</v>
      </c>
      <c r="I9" s="6"/>
      <c r="J9" s="17" t="str">
        <f t="shared" si="0"/>
        <v/>
      </c>
      <c r="K9" s="17" t="str">
        <f t="shared" si="1"/>
        <v/>
      </c>
      <c r="L9" s="24">
        <f t="shared" si="3"/>
        <v>0</v>
      </c>
    </row>
    <row r="10" spans="1:15" ht="14.25" customHeight="1" x14ac:dyDescent="0.25">
      <c r="A10" s="32">
        <f>IF($A$2="","",$A$2+4)</f>
        <v>42099</v>
      </c>
      <c r="B10" s="64"/>
      <c r="C10" s="65"/>
      <c r="D10" s="64"/>
      <c r="E10" s="65"/>
      <c r="F10" s="64"/>
      <c r="G10" s="68"/>
      <c r="H10" s="28">
        <f t="shared" si="2"/>
        <v>0</v>
      </c>
      <c r="I10" s="6"/>
      <c r="J10" s="18" t="str">
        <f t="shared" si="0"/>
        <v/>
      </c>
      <c r="K10" s="17" t="str">
        <f t="shared" si="1"/>
        <v/>
      </c>
      <c r="L10" s="25">
        <f t="shared" si="3"/>
        <v>0</v>
      </c>
    </row>
    <row r="11" spans="1:15" ht="14.25" customHeight="1" x14ac:dyDescent="0.25">
      <c r="A11" s="31">
        <f>IF($A$2="","",$A$2+5)</f>
        <v>42100</v>
      </c>
      <c r="B11" s="64"/>
      <c r="C11" s="65"/>
      <c r="D11" s="64"/>
      <c r="E11" s="65"/>
      <c r="F11" s="64"/>
      <c r="G11" s="68"/>
      <c r="H11" s="27">
        <f t="shared" si="2"/>
        <v>0</v>
      </c>
      <c r="I11" s="6"/>
      <c r="J11" s="17" t="str">
        <f t="shared" si="0"/>
        <v/>
      </c>
      <c r="K11" s="17" t="str">
        <f t="shared" si="1"/>
        <v/>
      </c>
      <c r="L11" s="24">
        <f t="shared" si="3"/>
        <v>0</v>
      </c>
    </row>
    <row r="12" spans="1:15" ht="14.25" customHeight="1" x14ac:dyDescent="0.25">
      <c r="A12" s="32">
        <f>IF($A$2="","",$A$2+6)</f>
        <v>42101</v>
      </c>
      <c r="B12" s="64"/>
      <c r="C12" s="65"/>
      <c r="D12" s="64"/>
      <c r="E12" s="65"/>
      <c r="F12" s="64"/>
      <c r="G12" s="68"/>
      <c r="H12" s="28">
        <f t="shared" si="2"/>
        <v>0</v>
      </c>
      <c r="I12" s="6"/>
      <c r="J12" s="18" t="str">
        <f t="shared" si="0"/>
        <v/>
      </c>
      <c r="K12" s="17" t="str">
        <f t="shared" si="1"/>
        <v/>
      </c>
      <c r="L12" s="25">
        <f t="shared" si="3"/>
        <v>0</v>
      </c>
    </row>
    <row r="13" spans="1:15" ht="14.25" customHeight="1" x14ac:dyDescent="0.25">
      <c r="A13" s="31">
        <f>IF($A$2="","",$A$2+7)</f>
        <v>42102</v>
      </c>
      <c r="B13" s="64"/>
      <c r="C13" s="65"/>
      <c r="D13" s="64"/>
      <c r="E13" s="65"/>
      <c r="F13" s="64"/>
      <c r="G13" s="68"/>
      <c r="H13" s="27">
        <f t="shared" si="2"/>
        <v>0</v>
      </c>
      <c r="I13" s="6"/>
      <c r="J13" s="17" t="str">
        <f t="shared" si="0"/>
        <v/>
      </c>
      <c r="K13" s="17" t="str">
        <f t="shared" si="1"/>
        <v/>
      </c>
      <c r="L13" s="24">
        <f t="shared" si="3"/>
        <v>0</v>
      </c>
    </row>
    <row r="14" spans="1:15" ht="14.25" customHeight="1" x14ac:dyDescent="0.25">
      <c r="A14" s="32">
        <f>IF($A$2="","",$A$2+8)</f>
        <v>42103</v>
      </c>
      <c r="B14" s="64"/>
      <c r="C14" s="65"/>
      <c r="D14" s="64"/>
      <c r="E14" s="65"/>
      <c r="F14" s="64"/>
      <c r="G14" s="68"/>
      <c r="H14" s="28">
        <f t="shared" si="2"/>
        <v>0</v>
      </c>
      <c r="I14" s="6"/>
      <c r="J14" s="18" t="str">
        <f t="shared" si="0"/>
        <v/>
      </c>
      <c r="K14" s="17" t="str">
        <f t="shared" si="1"/>
        <v/>
      </c>
      <c r="L14" s="25">
        <f t="shared" si="3"/>
        <v>0</v>
      </c>
    </row>
    <row r="15" spans="1:15" ht="14.25" customHeight="1" x14ac:dyDescent="0.25">
      <c r="A15" s="31">
        <f>IF($A$2="","",$A$2+9)</f>
        <v>42104</v>
      </c>
      <c r="B15" s="64"/>
      <c r="C15" s="65"/>
      <c r="D15" s="64"/>
      <c r="E15" s="65"/>
      <c r="F15" s="64"/>
      <c r="G15" s="68"/>
      <c r="H15" s="27">
        <f t="shared" si="2"/>
        <v>0</v>
      </c>
      <c r="I15" s="6"/>
      <c r="J15" s="17" t="str">
        <f t="shared" si="0"/>
        <v/>
      </c>
      <c r="K15" s="17" t="str">
        <f t="shared" si="1"/>
        <v/>
      </c>
      <c r="L15" s="24">
        <f t="shared" si="3"/>
        <v>0</v>
      </c>
    </row>
    <row r="16" spans="1:15" ht="14.25" customHeight="1" x14ac:dyDescent="0.25">
      <c r="A16" s="32">
        <f>IF($A$2="","",$A$2+10)</f>
        <v>42105</v>
      </c>
      <c r="B16" s="64"/>
      <c r="C16" s="65"/>
      <c r="D16" s="64"/>
      <c r="E16" s="65"/>
      <c r="F16" s="64"/>
      <c r="G16" s="68"/>
      <c r="H16" s="28">
        <f t="shared" si="2"/>
        <v>0</v>
      </c>
      <c r="I16" s="6"/>
      <c r="J16" s="18" t="str">
        <f t="shared" si="0"/>
        <v/>
      </c>
      <c r="K16" s="17" t="str">
        <f t="shared" si="1"/>
        <v/>
      </c>
      <c r="L16" s="25">
        <f t="shared" si="3"/>
        <v>0</v>
      </c>
      <c r="O16" s="23"/>
    </row>
    <row r="17" spans="1:15" ht="14.25" customHeight="1" x14ac:dyDescent="0.25">
      <c r="A17" s="31">
        <f>IF($A$2="","",$A$2+11)</f>
        <v>42106</v>
      </c>
      <c r="B17" s="64"/>
      <c r="C17" s="65"/>
      <c r="D17" s="64"/>
      <c r="E17" s="65"/>
      <c r="F17" s="64"/>
      <c r="G17" s="68"/>
      <c r="H17" s="27">
        <f t="shared" si="2"/>
        <v>0</v>
      </c>
      <c r="I17" s="6"/>
      <c r="J17" s="17" t="str">
        <f t="shared" si="0"/>
        <v/>
      </c>
      <c r="K17" s="17" t="str">
        <f t="shared" si="1"/>
        <v/>
      </c>
      <c r="L17" s="24">
        <f t="shared" si="3"/>
        <v>0</v>
      </c>
      <c r="O17" s="23"/>
    </row>
    <row r="18" spans="1:15" ht="14.25" customHeight="1" x14ac:dyDescent="0.25">
      <c r="A18" s="32">
        <f>IF($A$2="","",$A$2+12)</f>
        <v>42107</v>
      </c>
      <c r="B18" s="64"/>
      <c r="C18" s="65"/>
      <c r="D18" s="64"/>
      <c r="E18" s="65"/>
      <c r="F18" s="64"/>
      <c r="G18" s="68"/>
      <c r="H18" s="28">
        <f t="shared" si="2"/>
        <v>0</v>
      </c>
      <c r="I18" s="6"/>
      <c r="J18" s="18" t="str">
        <f t="shared" si="0"/>
        <v/>
      </c>
      <c r="K18" s="17" t="str">
        <f t="shared" si="1"/>
        <v/>
      </c>
      <c r="L18" s="25">
        <f t="shared" si="3"/>
        <v>0</v>
      </c>
      <c r="O18" s="23"/>
    </row>
    <row r="19" spans="1:15" ht="14.25" customHeight="1" x14ac:dyDescent="0.25">
      <c r="A19" s="31">
        <f>IF($A$2="","",$A$2+13)</f>
        <v>42108</v>
      </c>
      <c r="B19" s="64"/>
      <c r="C19" s="65"/>
      <c r="D19" s="64"/>
      <c r="E19" s="65"/>
      <c r="F19" s="64"/>
      <c r="G19" s="68"/>
      <c r="H19" s="27">
        <f t="shared" si="2"/>
        <v>0</v>
      </c>
      <c r="I19" s="6"/>
      <c r="J19" s="17" t="str">
        <f t="shared" si="0"/>
        <v/>
      </c>
      <c r="K19" s="17" t="str">
        <f t="shared" si="1"/>
        <v/>
      </c>
      <c r="L19" s="24">
        <f t="shared" si="3"/>
        <v>0</v>
      </c>
      <c r="O19" s="23"/>
    </row>
    <row r="20" spans="1:15" ht="14.25" customHeight="1" x14ac:dyDescent="0.25">
      <c r="A20" s="32">
        <f>IF($A$2="","",$A$2+14)</f>
        <v>42109</v>
      </c>
      <c r="B20" s="64"/>
      <c r="C20" s="65"/>
      <c r="D20" s="64"/>
      <c r="E20" s="65"/>
      <c r="F20" s="64"/>
      <c r="G20" s="68"/>
      <c r="H20" s="28">
        <f t="shared" si="2"/>
        <v>0</v>
      </c>
      <c r="I20" s="6"/>
      <c r="J20" s="18" t="str">
        <f t="shared" si="0"/>
        <v/>
      </c>
      <c r="K20" s="17" t="str">
        <f t="shared" si="1"/>
        <v/>
      </c>
      <c r="L20" s="25">
        <f t="shared" si="3"/>
        <v>0</v>
      </c>
      <c r="O20" s="22"/>
    </row>
    <row r="21" spans="1:15" ht="14.25" customHeight="1" x14ac:dyDescent="0.25">
      <c r="A21" s="31">
        <f>IF($A$2="","",$A$2+15)</f>
        <v>42110</v>
      </c>
      <c r="B21" s="64"/>
      <c r="C21" s="65"/>
      <c r="D21" s="64"/>
      <c r="E21" s="65"/>
      <c r="F21" s="64"/>
      <c r="G21" s="68"/>
      <c r="H21" s="27">
        <f t="shared" si="2"/>
        <v>0</v>
      </c>
      <c r="I21" s="6"/>
      <c r="J21" s="17" t="str">
        <f t="shared" si="0"/>
        <v/>
      </c>
      <c r="K21" s="17" t="str">
        <f t="shared" si="1"/>
        <v/>
      </c>
      <c r="L21" s="24">
        <f t="shared" si="3"/>
        <v>0</v>
      </c>
      <c r="O21" s="20"/>
    </row>
    <row r="22" spans="1:15" ht="14.25" customHeight="1" x14ac:dyDescent="0.25">
      <c r="A22" s="32">
        <f>IF($A$2="","",$A$2+16)</f>
        <v>42111</v>
      </c>
      <c r="B22" s="64"/>
      <c r="C22" s="65"/>
      <c r="D22" s="64"/>
      <c r="E22" s="65"/>
      <c r="F22" s="64"/>
      <c r="G22" s="68"/>
      <c r="H22" s="28">
        <f t="shared" si="2"/>
        <v>0</v>
      </c>
      <c r="I22" s="6"/>
      <c r="J22" s="18" t="str">
        <f t="shared" si="0"/>
        <v/>
      </c>
      <c r="K22" s="17" t="str">
        <f t="shared" si="1"/>
        <v/>
      </c>
      <c r="L22" s="25">
        <f t="shared" si="3"/>
        <v>0</v>
      </c>
    </row>
    <row r="23" spans="1:15" ht="14.25" customHeight="1" x14ac:dyDescent="0.25">
      <c r="A23" s="31">
        <f>IF($A$2="","",$A$2+17)</f>
        <v>42112</v>
      </c>
      <c r="B23" s="64"/>
      <c r="C23" s="65"/>
      <c r="D23" s="64"/>
      <c r="E23" s="65"/>
      <c r="F23" s="64"/>
      <c r="G23" s="68"/>
      <c r="H23" s="27">
        <f t="shared" si="2"/>
        <v>0</v>
      </c>
      <c r="I23" s="6"/>
      <c r="J23" s="17" t="str">
        <f t="shared" si="0"/>
        <v/>
      </c>
      <c r="K23" s="17" t="str">
        <f t="shared" si="1"/>
        <v/>
      </c>
      <c r="L23" s="25">
        <f t="shared" si="3"/>
        <v>0</v>
      </c>
      <c r="O23" s="21"/>
    </row>
    <row r="24" spans="1:15" ht="14.25" customHeight="1" x14ac:dyDescent="0.25">
      <c r="A24" s="32">
        <f>IF($A$2="","",$A$2+18)</f>
        <v>42113</v>
      </c>
      <c r="B24" s="64"/>
      <c r="C24" s="65"/>
      <c r="D24" s="64"/>
      <c r="E24" s="65"/>
      <c r="F24" s="64"/>
      <c r="G24" s="68"/>
      <c r="H24" s="28">
        <f t="shared" si="2"/>
        <v>0</v>
      </c>
      <c r="I24" s="6"/>
      <c r="J24" s="18" t="str">
        <f t="shared" si="0"/>
        <v/>
      </c>
      <c r="K24" s="17" t="str">
        <f t="shared" si="1"/>
        <v/>
      </c>
      <c r="L24" s="24">
        <f t="shared" si="3"/>
        <v>0</v>
      </c>
    </row>
    <row r="25" spans="1:15" ht="14.25" customHeight="1" x14ac:dyDescent="0.25">
      <c r="A25" s="31">
        <f>IF($A$2="","",$A$2+19)</f>
        <v>42114</v>
      </c>
      <c r="B25" s="64"/>
      <c r="C25" s="65"/>
      <c r="D25" s="64"/>
      <c r="E25" s="65"/>
      <c r="F25" s="64"/>
      <c r="G25" s="68"/>
      <c r="H25" s="27">
        <f t="shared" si="2"/>
        <v>0</v>
      </c>
      <c r="I25" s="6"/>
      <c r="J25" s="17" t="str">
        <f t="shared" si="0"/>
        <v/>
      </c>
      <c r="K25" s="17" t="str">
        <f t="shared" si="1"/>
        <v/>
      </c>
      <c r="L25" s="25">
        <f t="shared" si="3"/>
        <v>0</v>
      </c>
    </row>
    <row r="26" spans="1:15" ht="14.25" customHeight="1" x14ac:dyDescent="0.25">
      <c r="A26" s="32">
        <f>IF($A$2="","",$A$2+20)</f>
        <v>42115</v>
      </c>
      <c r="B26" s="64"/>
      <c r="C26" s="65"/>
      <c r="D26" s="64"/>
      <c r="E26" s="65"/>
      <c r="F26" s="64"/>
      <c r="G26" s="68"/>
      <c r="H26" s="28">
        <f t="shared" si="2"/>
        <v>0</v>
      </c>
      <c r="I26" s="6"/>
      <c r="J26" s="17" t="str">
        <f t="shared" si="0"/>
        <v/>
      </c>
      <c r="K26" s="17" t="str">
        <f t="shared" si="1"/>
        <v/>
      </c>
      <c r="L26" s="24">
        <f t="shared" si="3"/>
        <v>0</v>
      </c>
    </row>
    <row r="27" spans="1:15" ht="14.25" customHeight="1" x14ac:dyDescent="0.25">
      <c r="A27" s="31">
        <f>IF($A$2="","",$A$2+21)</f>
        <v>42116</v>
      </c>
      <c r="B27" s="64"/>
      <c r="C27" s="65"/>
      <c r="D27" s="64"/>
      <c r="E27" s="65"/>
      <c r="F27" s="64"/>
      <c r="G27" s="68"/>
      <c r="H27" s="27">
        <f t="shared" si="2"/>
        <v>0</v>
      </c>
      <c r="I27" s="6"/>
      <c r="J27" s="17" t="str">
        <f t="shared" si="0"/>
        <v/>
      </c>
      <c r="K27" s="17" t="str">
        <f t="shared" si="1"/>
        <v/>
      </c>
      <c r="L27" s="25">
        <f t="shared" si="3"/>
        <v>0</v>
      </c>
    </row>
    <row r="28" spans="1:15" ht="14.25" customHeight="1" x14ac:dyDescent="0.25">
      <c r="A28" s="32">
        <f>IF($A$2="","",$A$2+22)</f>
        <v>42117</v>
      </c>
      <c r="B28" s="64"/>
      <c r="C28" s="65"/>
      <c r="D28" s="64"/>
      <c r="E28" s="65"/>
      <c r="F28" s="64"/>
      <c r="G28" s="68"/>
      <c r="H28" s="28">
        <f t="shared" si="2"/>
        <v>0</v>
      </c>
      <c r="I28" s="6"/>
      <c r="J28" s="18" t="str">
        <f t="shared" si="0"/>
        <v/>
      </c>
      <c r="K28" s="17" t="str">
        <f t="shared" si="1"/>
        <v/>
      </c>
      <c r="L28" s="24">
        <f t="shared" si="3"/>
        <v>0</v>
      </c>
    </row>
    <row r="29" spans="1:15" ht="14.25" customHeight="1" x14ac:dyDescent="0.25">
      <c r="A29" s="31">
        <f>IF($A$2="","",$A$2+23)</f>
        <v>42118</v>
      </c>
      <c r="B29" s="64"/>
      <c r="C29" s="65"/>
      <c r="D29" s="64"/>
      <c r="E29" s="65"/>
      <c r="F29" s="64"/>
      <c r="G29" s="68"/>
      <c r="H29" s="27">
        <f t="shared" si="2"/>
        <v>0</v>
      </c>
      <c r="I29" s="6"/>
      <c r="J29" s="17" t="str">
        <f t="shared" si="0"/>
        <v/>
      </c>
      <c r="K29" s="17" t="str">
        <f t="shared" si="1"/>
        <v/>
      </c>
      <c r="L29" s="25">
        <f t="shared" si="3"/>
        <v>0</v>
      </c>
    </row>
    <row r="30" spans="1:15" ht="14.25" customHeight="1" x14ac:dyDescent="0.25">
      <c r="A30" s="32">
        <f>IF($A$2="","",$A$2+24)</f>
        <v>42119</v>
      </c>
      <c r="B30" s="64"/>
      <c r="C30" s="65"/>
      <c r="D30" s="64"/>
      <c r="E30" s="65"/>
      <c r="F30" s="64"/>
      <c r="G30" s="68"/>
      <c r="H30" s="28">
        <f t="shared" si="2"/>
        <v>0</v>
      </c>
      <c r="I30" s="6"/>
      <c r="J30" s="17" t="str">
        <f t="shared" si="0"/>
        <v/>
      </c>
      <c r="K30" s="17" t="str">
        <f t="shared" si="1"/>
        <v/>
      </c>
      <c r="L30" s="25">
        <f t="shared" si="3"/>
        <v>0</v>
      </c>
    </row>
    <row r="31" spans="1:15" ht="14.25" customHeight="1" x14ac:dyDescent="0.25">
      <c r="A31" s="31">
        <f>IF($A$2="","",$A$2+25)</f>
        <v>42120</v>
      </c>
      <c r="B31" s="64"/>
      <c r="C31" s="65"/>
      <c r="D31" s="64"/>
      <c r="E31" s="65"/>
      <c r="F31" s="64"/>
      <c r="G31" s="68"/>
      <c r="H31" s="27">
        <f t="shared" si="2"/>
        <v>0</v>
      </c>
      <c r="I31" s="6"/>
      <c r="J31" s="17" t="str">
        <f t="shared" si="0"/>
        <v/>
      </c>
      <c r="K31" s="17" t="str">
        <f t="shared" si="1"/>
        <v/>
      </c>
      <c r="L31" s="24">
        <f t="shared" si="3"/>
        <v>0</v>
      </c>
    </row>
    <row r="32" spans="1:15" ht="14.25" customHeight="1" x14ac:dyDescent="0.25">
      <c r="A32" s="32">
        <f>IF($A$2="","",$A$2+26)</f>
        <v>42121</v>
      </c>
      <c r="B32" s="64"/>
      <c r="C32" s="65"/>
      <c r="D32" s="64"/>
      <c r="E32" s="65"/>
      <c r="F32" s="64"/>
      <c r="G32" s="68"/>
      <c r="H32" s="28">
        <f t="shared" si="2"/>
        <v>0</v>
      </c>
      <c r="I32" s="6"/>
      <c r="J32" s="17" t="str">
        <f t="shared" si="0"/>
        <v/>
      </c>
      <c r="K32" s="17" t="str">
        <f t="shared" si="1"/>
        <v/>
      </c>
      <c r="L32" s="25">
        <f t="shared" si="3"/>
        <v>0</v>
      </c>
    </row>
    <row r="33" spans="1:16" ht="14.25" customHeight="1" x14ac:dyDescent="0.25">
      <c r="A33" s="31">
        <f>IF($A$2="","",$A$2+27)</f>
        <v>42122</v>
      </c>
      <c r="B33" s="64"/>
      <c r="C33" s="65"/>
      <c r="D33" s="64"/>
      <c r="E33" s="65"/>
      <c r="F33" s="64"/>
      <c r="G33" s="68"/>
      <c r="H33" s="27">
        <f t="shared" si="2"/>
        <v>0</v>
      </c>
      <c r="I33" s="6"/>
      <c r="J33" s="17" t="str">
        <f t="shared" si="0"/>
        <v/>
      </c>
      <c r="K33" s="17" t="str">
        <f t="shared" si="1"/>
        <v/>
      </c>
      <c r="L33" s="24">
        <f t="shared" si="3"/>
        <v>0</v>
      </c>
    </row>
    <row r="34" spans="1:16" ht="14.25" customHeight="1" x14ac:dyDescent="0.25">
      <c r="A34" s="32">
        <f>IF($A$2="","",$A$2+28)</f>
        <v>42123</v>
      </c>
      <c r="B34" s="64"/>
      <c r="C34" s="65"/>
      <c r="D34" s="64"/>
      <c r="E34" s="65"/>
      <c r="F34" s="64"/>
      <c r="G34" s="68"/>
      <c r="H34" s="27">
        <f t="shared" si="2"/>
        <v>0</v>
      </c>
      <c r="I34" s="6"/>
      <c r="J34" s="17" t="str">
        <f t="shared" si="0"/>
        <v/>
      </c>
      <c r="K34" s="17" t="str">
        <f t="shared" si="1"/>
        <v/>
      </c>
      <c r="L34" s="25">
        <f t="shared" si="3"/>
        <v>0</v>
      </c>
    </row>
    <row r="35" spans="1:16" ht="14.25" customHeight="1" thickBot="1" x14ac:dyDescent="0.3">
      <c r="A35" s="31">
        <f>IF($A$2="","",$A$2+29)</f>
        <v>42124</v>
      </c>
      <c r="B35" s="62"/>
      <c r="C35" s="63"/>
      <c r="D35" s="62"/>
      <c r="E35" s="67"/>
      <c r="F35" s="62"/>
      <c r="G35" s="62"/>
      <c r="H35" s="27">
        <f t="shared" si="2"/>
        <v>0</v>
      </c>
      <c r="I35" s="6"/>
      <c r="J35" s="17" t="str">
        <f t="shared" si="0"/>
        <v/>
      </c>
      <c r="K35" s="17" t="str">
        <f t="shared" si="1"/>
        <v/>
      </c>
      <c r="L35" s="25">
        <f t="shared" si="3"/>
        <v>0</v>
      </c>
    </row>
    <row r="36" spans="1:16" ht="16.5" thickTop="1" thickBot="1" x14ac:dyDescent="0.3">
      <c r="A36" s="103" t="s">
        <v>5</v>
      </c>
      <c r="B36" s="105"/>
      <c r="C36" s="105"/>
      <c r="D36" s="105"/>
      <c r="E36" s="105"/>
      <c r="F36" s="105"/>
      <c r="G36" s="127"/>
      <c r="H36" s="9">
        <f>SUM(H6:H35)*24</f>
        <v>0</v>
      </c>
      <c r="I36" s="9">
        <f>SUM(I6:I35)*24</f>
        <v>0</v>
      </c>
      <c r="J36" s="4">
        <f>SUM(J6:J35)</f>
        <v>0</v>
      </c>
      <c r="K36" s="19">
        <f>SUM(K6:K35)</f>
        <v>0</v>
      </c>
      <c r="L36" s="4">
        <f>SUM(L6:L35)</f>
        <v>0</v>
      </c>
    </row>
    <row r="37" spans="1:16" ht="15.75" thickTop="1" x14ac:dyDescent="0.25">
      <c r="A37" s="71"/>
      <c r="B37" s="71"/>
      <c r="C37" s="76"/>
      <c r="D37" s="76"/>
      <c r="E37" s="76"/>
      <c r="F37" s="76"/>
      <c r="G37" s="71"/>
      <c r="H37" s="73"/>
      <c r="I37" s="73"/>
      <c r="J37" s="74"/>
      <c r="K37" s="75"/>
      <c r="L37" s="74"/>
    </row>
    <row r="38" spans="1:16" ht="15.75" x14ac:dyDescent="0.25">
      <c r="A38" s="78" t="s">
        <v>13</v>
      </c>
      <c r="B38" s="85">
        <f>janvier!$B39</f>
        <v>0</v>
      </c>
      <c r="C38" s="90" t="s">
        <v>17</v>
      </c>
      <c r="D38" s="136"/>
      <c r="E38" s="130">
        <f>janvier!$E$39</f>
        <v>0</v>
      </c>
      <c r="F38" s="137"/>
      <c r="G38" s="33"/>
      <c r="H38" s="33"/>
      <c r="I38" s="33"/>
      <c r="J38" s="33"/>
      <c r="K38" s="33"/>
      <c r="L38" s="33"/>
      <c r="M38" s="34"/>
      <c r="N38" s="34"/>
      <c r="O38" s="34"/>
      <c r="P38" s="34"/>
    </row>
    <row r="39" spans="1:16" ht="15.75" x14ac:dyDescent="0.25">
      <c r="A39" s="78" t="s">
        <v>12</v>
      </c>
      <c r="B39" s="85">
        <f>janvier!$B40</f>
        <v>0</v>
      </c>
      <c r="C39" s="99" t="s">
        <v>19</v>
      </c>
      <c r="D39" s="138"/>
      <c r="E39" s="92">
        <f>janvier!$E$39</f>
        <v>0</v>
      </c>
      <c r="F39" s="139"/>
      <c r="G39" s="33"/>
      <c r="H39" s="94" t="s">
        <v>18</v>
      </c>
      <c r="I39" s="133"/>
      <c r="J39" s="96">
        <f>E38+(H36*E39)+SUM(J36:L36)</f>
        <v>0</v>
      </c>
      <c r="K39" s="134"/>
      <c r="L39" s="135"/>
      <c r="M39" s="34"/>
      <c r="N39" s="34"/>
      <c r="O39" s="34"/>
      <c r="P39" s="34"/>
    </row>
    <row r="40" spans="1:16" ht="15.75" x14ac:dyDescent="0.25">
      <c r="A40" s="78" t="s">
        <v>14</v>
      </c>
      <c r="B40" s="85">
        <f>janvier!$B41</f>
        <v>0</v>
      </c>
      <c r="C40" s="35"/>
      <c r="D40" s="35"/>
      <c r="E40" s="35"/>
      <c r="F40" s="35"/>
      <c r="G40" s="48"/>
      <c r="H40" s="33"/>
      <c r="I40" s="36"/>
      <c r="J40" s="48"/>
      <c r="K40" s="33"/>
      <c r="L40" s="33"/>
      <c r="M40" s="34"/>
      <c r="N40" s="34"/>
      <c r="O40" s="34"/>
      <c r="P40" s="34"/>
    </row>
  </sheetData>
  <mergeCells count="19">
    <mergeCell ref="I4:I5"/>
    <mergeCell ref="J4:J5"/>
    <mergeCell ref="A2:B2"/>
    <mergeCell ref="C2:L2"/>
    <mergeCell ref="A3:E3"/>
    <mergeCell ref="K4:K5"/>
    <mergeCell ref="L4:L5"/>
    <mergeCell ref="A4:A5"/>
    <mergeCell ref="B4:C4"/>
    <mergeCell ref="D4:E4"/>
    <mergeCell ref="F4:G4"/>
    <mergeCell ref="H4:H5"/>
    <mergeCell ref="H39:I39"/>
    <mergeCell ref="J39:L39"/>
    <mergeCell ref="A36:G36"/>
    <mergeCell ref="C38:D38"/>
    <mergeCell ref="E38:F38"/>
    <mergeCell ref="C39:D39"/>
    <mergeCell ref="E39:F39"/>
  </mergeCells>
  <conditionalFormatting sqref="A6:L35">
    <cfRule type="expression" dxfId="18" priority="1">
      <formula>IFERROR(VLOOKUP($A6,Fériés,1,0),0)</formula>
    </cfRule>
    <cfRule type="expression" dxfId="17" priority="7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1"/>
  <sheetViews>
    <sheetView topLeftCell="A5" workbookViewId="0">
      <selection activeCell="H40" sqref="H40:I40"/>
    </sheetView>
  </sheetViews>
  <sheetFormatPr baseColWidth="10" defaultRowHeight="15" x14ac:dyDescent="0.2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 x14ac:dyDescent="0.3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 x14ac:dyDescent="0.25">
      <c r="A2" s="119">
        <v>42125</v>
      </c>
      <c r="B2" s="143"/>
      <c r="C2" s="113" t="s">
        <v>7</v>
      </c>
      <c r="D2" s="113"/>
      <c r="E2" s="113"/>
      <c r="F2" s="113"/>
      <c r="G2" s="113"/>
      <c r="H2" s="113"/>
      <c r="I2" s="113"/>
      <c r="J2" s="113"/>
      <c r="K2" s="113"/>
      <c r="L2" s="144"/>
    </row>
    <row r="3" spans="1:15" ht="17.25" customHeight="1" thickBot="1" x14ac:dyDescent="0.3">
      <c r="A3" s="125" t="s">
        <v>16</v>
      </c>
      <c r="B3" s="145"/>
      <c r="C3" s="145"/>
      <c r="D3" s="145"/>
      <c r="E3" s="145"/>
      <c r="F3" s="3"/>
      <c r="G3" s="3"/>
      <c r="H3" s="3"/>
      <c r="I3" s="3"/>
      <c r="J3" s="3"/>
      <c r="K3" s="3"/>
      <c r="L3" s="5"/>
    </row>
    <row r="4" spans="1:15" ht="12" customHeight="1" thickTop="1" x14ac:dyDescent="0.25">
      <c r="A4" s="111" t="s">
        <v>0</v>
      </c>
      <c r="B4" s="123" t="s">
        <v>1</v>
      </c>
      <c r="C4" s="147"/>
      <c r="D4" s="123" t="s">
        <v>2</v>
      </c>
      <c r="E4" s="147"/>
      <c r="F4" s="123" t="s">
        <v>3</v>
      </c>
      <c r="G4" s="147"/>
      <c r="H4" s="140" t="s">
        <v>10</v>
      </c>
      <c r="I4" s="140" t="s">
        <v>11</v>
      </c>
      <c r="J4" s="109" t="s">
        <v>15</v>
      </c>
      <c r="K4" s="117" t="s">
        <v>6</v>
      </c>
      <c r="L4" s="109" t="s">
        <v>4</v>
      </c>
    </row>
    <row r="5" spans="1:15" ht="12" customHeight="1" thickBot="1" x14ac:dyDescent="0.3">
      <c r="A5" s="112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41"/>
      <c r="I5" s="141"/>
      <c r="J5" s="142"/>
      <c r="K5" s="146"/>
      <c r="L5" s="142"/>
    </row>
    <row r="6" spans="1:15" ht="14.25" customHeight="1" thickTop="1" x14ac:dyDescent="0.25">
      <c r="A6" s="29">
        <f>A2</f>
        <v>42125</v>
      </c>
      <c r="B6" s="60"/>
      <c r="C6" s="61"/>
      <c r="D6" s="60"/>
      <c r="E6" s="66"/>
      <c r="F6" s="60"/>
      <c r="G6" s="60"/>
      <c r="H6" s="26">
        <f>(G6-F6)+(E6-D6)+(C6-B6)</f>
        <v>0</v>
      </c>
      <c r="I6" s="10"/>
      <c r="J6" s="16" t="str">
        <f>IF(OR(AND(B6&lt;=$O$1,C6&gt;$O$1),AND(D6&lt;=$O$1,E6&gt;$O$1),AND(F6&lt;=$O$1,G6&gt;$O$1)),$B$40,"")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 x14ac:dyDescent="0.25">
      <c r="A7" s="31">
        <f>IF($A$2="","",$A$2+1)</f>
        <v>42126</v>
      </c>
      <c r="B7" s="64"/>
      <c r="C7" s="65"/>
      <c r="D7" s="64"/>
      <c r="E7" s="65"/>
      <c r="F7" s="64"/>
      <c r="G7" s="68"/>
      <c r="H7" s="27">
        <f t="shared" ref="H7:H36" si="0">(G7-F7)+(E7-D7)+(C7-B7)</f>
        <v>0</v>
      </c>
      <c r="I7" s="6"/>
      <c r="J7" s="17" t="str">
        <f t="shared" ref="J7:J36" si="1">IF(OR(AND(B7&lt;=$O$1,C7&gt;$O$1),AND(D7&lt;=$O$1,E7&gt;$O$1),AND(F7&lt;=$O$1,G7&gt;$O$1)),$B$40,"")</f>
        <v/>
      </c>
      <c r="K7" s="17" t="str">
        <f>IF(OR(AND(B7&lt;=$L$1,C7&gt;$L$1),AND(D7&lt;=$L$1,E7&gt;$L$1),AND(F7&lt;=$L$1,G7&gt;$L$1)),$B$41,"")</f>
        <v/>
      </c>
      <c r="L7" s="25">
        <f>IF(OR(IF( B7,3,0),IF(D7,3,0),IF(F7,3,0)),3,0)</f>
        <v>0</v>
      </c>
    </row>
    <row r="8" spans="1:15" ht="14.25" customHeight="1" x14ac:dyDescent="0.25">
      <c r="A8" s="32">
        <f>IF($A$2="","",$A$2+2)</f>
        <v>42127</v>
      </c>
      <c r="B8" s="64"/>
      <c r="C8" s="65"/>
      <c r="D8" s="64"/>
      <c r="E8" s="65"/>
      <c r="F8" s="64"/>
      <c r="G8" s="68"/>
      <c r="H8" s="28">
        <f t="shared" si="0"/>
        <v>0</v>
      </c>
      <c r="I8" s="6"/>
      <c r="J8" s="18" t="str">
        <f t="shared" si="1"/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0</v>
      </c>
    </row>
    <row r="9" spans="1:15" ht="14.25" customHeight="1" x14ac:dyDescent="0.25">
      <c r="A9" s="31">
        <f>IF($A$2="","",$A$2+3)</f>
        <v>42128</v>
      </c>
      <c r="B9" s="64"/>
      <c r="C9" s="65"/>
      <c r="D9" s="64"/>
      <c r="E9" s="65"/>
      <c r="F9" s="64"/>
      <c r="G9" s="68"/>
      <c r="H9" s="27">
        <f t="shared" si="0"/>
        <v>0</v>
      </c>
      <c r="I9" s="6"/>
      <c r="J9" s="17" t="str">
        <f t="shared" si="1"/>
        <v/>
      </c>
      <c r="K9" s="17" t="str">
        <f t="shared" si="2"/>
        <v/>
      </c>
      <c r="L9" s="24">
        <f t="shared" si="3"/>
        <v>0</v>
      </c>
    </row>
    <row r="10" spans="1:15" ht="14.25" customHeight="1" x14ac:dyDescent="0.25">
      <c r="A10" s="32">
        <f>IF($A$2="","",$A$2+4)</f>
        <v>42129</v>
      </c>
      <c r="B10" s="64"/>
      <c r="C10" s="65"/>
      <c r="D10" s="64"/>
      <c r="E10" s="65"/>
      <c r="F10" s="64"/>
      <c r="G10" s="68"/>
      <c r="H10" s="28">
        <f t="shared" si="0"/>
        <v>0</v>
      </c>
      <c r="I10" s="6"/>
      <c r="J10" s="18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 x14ac:dyDescent="0.25">
      <c r="A11" s="31">
        <f>IF($A$2="","",$A$2+5)</f>
        <v>42130</v>
      </c>
      <c r="B11" s="64"/>
      <c r="C11" s="65"/>
      <c r="D11" s="64"/>
      <c r="E11" s="65"/>
      <c r="F11" s="64"/>
      <c r="G11" s="68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</row>
    <row r="12" spans="1:15" ht="14.25" customHeight="1" x14ac:dyDescent="0.25">
      <c r="A12" s="32">
        <f>IF($A$2="","",$A$2+6)</f>
        <v>42131</v>
      </c>
      <c r="B12" s="64"/>
      <c r="C12" s="65"/>
      <c r="D12" s="64"/>
      <c r="E12" s="65"/>
      <c r="F12" s="64"/>
      <c r="G12" s="68"/>
      <c r="H12" s="28">
        <f t="shared" si="0"/>
        <v>0</v>
      </c>
      <c r="I12" s="6"/>
      <c r="J12" s="18" t="str">
        <f t="shared" si="1"/>
        <v/>
      </c>
      <c r="K12" s="17" t="str">
        <f t="shared" si="2"/>
        <v/>
      </c>
      <c r="L12" s="25">
        <f t="shared" si="3"/>
        <v>0</v>
      </c>
    </row>
    <row r="13" spans="1:15" ht="14.25" customHeight="1" x14ac:dyDescent="0.25">
      <c r="A13" s="31">
        <f>IF($A$2="","",$A$2+7)</f>
        <v>42132</v>
      </c>
      <c r="B13" s="64"/>
      <c r="C13" s="65"/>
      <c r="D13" s="64"/>
      <c r="E13" s="65"/>
      <c r="F13" s="64"/>
      <c r="G13" s="68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</row>
    <row r="14" spans="1:15" ht="14.25" customHeight="1" x14ac:dyDescent="0.25">
      <c r="A14" s="32">
        <f>IF($A$2="","",$A$2+8)</f>
        <v>42133</v>
      </c>
      <c r="B14" s="64"/>
      <c r="C14" s="65"/>
      <c r="D14" s="64"/>
      <c r="E14" s="65"/>
      <c r="F14" s="64"/>
      <c r="G14" s="68"/>
      <c r="H14" s="28">
        <f t="shared" si="0"/>
        <v>0</v>
      </c>
      <c r="I14" s="6"/>
      <c r="J14" s="18" t="str">
        <f t="shared" si="1"/>
        <v/>
      </c>
      <c r="K14" s="17" t="str">
        <f t="shared" si="2"/>
        <v/>
      </c>
      <c r="L14" s="25">
        <f t="shared" si="3"/>
        <v>0</v>
      </c>
    </row>
    <row r="15" spans="1:15" ht="14.25" customHeight="1" x14ac:dyDescent="0.25">
      <c r="A15" s="31">
        <f>IF($A$2="","",$A$2+9)</f>
        <v>42134</v>
      </c>
      <c r="B15" s="64"/>
      <c r="C15" s="65"/>
      <c r="D15" s="64"/>
      <c r="E15" s="65"/>
      <c r="F15" s="64"/>
      <c r="G15" s="68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 x14ac:dyDescent="0.25">
      <c r="A16" s="32">
        <f>IF($A$2="","",$A$2+10)</f>
        <v>42135</v>
      </c>
      <c r="B16" s="64"/>
      <c r="C16" s="65"/>
      <c r="D16" s="64"/>
      <c r="E16" s="65"/>
      <c r="F16" s="64"/>
      <c r="G16" s="68"/>
      <c r="H16" s="28">
        <f t="shared" si="0"/>
        <v>0</v>
      </c>
      <c r="I16" s="6"/>
      <c r="J16" s="18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 x14ac:dyDescent="0.25">
      <c r="A17" s="31">
        <f>IF($A$2="","",$A$2+11)</f>
        <v>42136</v>
      </c>
      <c r="B17" s="64"/>
      <c r="C17" s="65"/>
      <c r="D17" s="64"/>
      <c r="E17" s="65"/>
      <c r="F17" s="64"/>
      <c r="G17" s="68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 x14ac:dyDescent="0.25">
      <c r="A18" s="32">
        <f>IF($A$2="","",$A$2+12)</f>
        <v>42137</v>
      </c>
      <c r="B18" s="64"/>
      <c r="C18" s="65"/>
      <c r="D18" s="64"/>
      <c r="E18" s="65"/>
      <c r="F18" s="64"/>
      <c r="G18" s="68"/>
      <c r="H18" s="28">
        <f t="shared" si="0"/>
        <v>0</v>
      </c>
      <c r="I18" s="6"/>
      <c r="J18" s="18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 x14ac:dyDescent="0.25">
      <c r="A19" s="31">
        <f>IF($A$2="","",$A$2+13)</f>
        <v>42138</v>
      </c>
      <c r="B19" s="64"/>
      <c r="C19" s="65"/>
      <c r="D19" s="64"/>
      <c r="E19" s="65"/>
      <c r="F19" s="64"/>
      <c r="G19" s="68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 x14ac:dyDescent="0.25">
      <c r="A20" s="32">
        <f>IF($A$2="","",$A$2+14)</f>
        <v>42139</v>
      </c>
      <c r="B20" s="64"/>
      <c r="C20" s="65"/>
      <c r="D20" s="64"/>
      <c r="E20" s="65"/>
      <c r="F20" s="64"/>
      <c r="G20" s="68"/>
      <c r="H20" s="28">
        <f t="shared" si="0"/>
        <v>0</v>
      </c>
      <c r="I20" s="6"/>
      <c r="J20" s="18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 x14ac:dyDescent="0.25">
      <c r="A21" s="31">
        <f>IF($A$2="","",$A$2+15)</f>
        <v>42140</v>
      </c>
      <c r="B21" s="64"/>
      <c r="C21" s="65"/>
      <c r="D21" s="64"/>
      <c r="E21" s="65"/>
      <c r="F21" s="64"/>
      <c r="G21" s="68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 x14ac:dyDescent="0.25">
      <c r="A22" s="32">
        <f>IF($A$2="","",$A$2+16)</f>
        <v>42141</v>
      </c>
      <c r="B22" s="64"/>
      <c r="C22" s="65"/>
      <c r="D22" s="64"/>
      <c r="E22" s="65"/>
      <c r="F22" s="64"/>
      <c r="G22" s="68"/>
      <c r="H22" s="28">
        <f t="shared" si="0"/>
        <v>0</v>
      </c>
      <c r="I22" s="6"/>
      <c r="J22" s="18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 x14ac:dyDescent="0.25">
      <c r="A23" s="31">
        <f>IF($A$2="","",$A$2+17)</f>
        <v>42142</v>
      </c>
      <c r="B23" s="64"/>
      <c r="C23" s="65"/>
      <c r="D23" s="64"/>
      <c r="E23" s="65"/>
      <c r="F23" s="64"/>
      <c r="G23" s="68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5">
        <f t="shared" si="3"/>
        <v>0</v>
      </c>
      <c r="O23" s="21"/>
    </row>
    <row r="24" spans="1:15" ht="14.25" customHeight="1" x14ac:dyDescent="0.25">
      <c r="A24" s="32">
        <f>IF($A$2="","",$A$2+18)</f>
        <v>42143</v>
      </c>
      <c r="B24" s="64"/>
      <c r="C24" s="65"/>
      <c r="D24" s="64"/>
      <c r="E24" s="65"/>
      <c r="F24" s="64"/>
      <c r="G24" s="68"/>
      <c r="H24" s="28">
        <f t="shared" si="0"/>
        <v>0</v>
      </c>
      <c r="I24" s="6"/>
      <c r="J24" s="18" t="str">
        <f t="shared" si="1"/>
        <v/>
      </c>
      <c r="K24" s="17" t="str">
        <f t="shared" si="2"/>
        <v/>
      </c>
      <c r="L24" s="24">
        <f t="shared" si="3"/>
        <v>0</v>
      </c>
    </row>
    <row r="25" spans="1:15" ht="14.25" customHeight="1" x14ac:dyDescent="0.25">
      <c r="A25" s="31">
        <f>IF($A$2="","",$A$2+19)</f>
        <v>42144</v>
      </c>
      <c r="B25" s="64"/>
      <c r="C25" s="65"/>
      <c r="D25" s="64"/>
      <c r="E25" s="65"/>
      <c r="F25" s="64"/>
      <c r="G25" s="68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 x14ac:dyDescent="0.25">
      <c r="A26" s="32">
        <f>IF($A$2="","",$A$2+20)</f>
        <v>42145</v>
      </c>
      <c r="B26" s="64"/>
      <c r="C26" s="65"/>
      <c r="D26" s="64"/>
      <c r="E26" s="65"/>
      <c r="F26" s="64"/>
      <c r="G26" s="68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 x14ac:dyDescent="0.25">
      <c r="A27" s="31">
        <f>IF($A$2="","",$A$2+21)</f>
        <v>42146</v>
      </c>
      <c r="B27" s="64"/>
      <c r="C27" s="65"/>
      <c r="D27" s="64"/>
      <c r="E27" s="65"/>
      <c r="F27" s="64"/>
      <c r="G27" s="68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 x14ac:dyDescent="0.25">
      <c r="A28" s="32">
        <f>IF($A$2="","",$A$2+22)</f>
        <v>42147</v>
      </c>
      <c r="B28" s="64"/>
      <c r="C28" s="65"/>
      <c r="D28" s="64"/>
      <c r="E28" s="65"/>
      <c r="F28" s="64"/>
      <c r="G28" s="68"/>
      <c r="H28" s="28">
        <f t="shared" si="0"/>
        <v>0</v>
      </c>
      <c r="I28" s="6"/>
      <c r="J28" s="18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 x14ac:dyDescent="0.25">
      <c r="A29" s="31">
        <f>IF($A$2="","",$A$2+23)</f>
        <v>42148</v>
      </c>
      <c r="B29" s="64"/>
      <c r="C29" s="65"/>
      <c r="D29" s="64"/>
      <c r="E29" s="65"/>
      <c r="F29" s="64"/>
      <c r="G29" s="68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 x14ac:dyDescent="0.25">
      <c r="A30" s="32">
        <f>IF($A$2="","",$A$2+24)</f>
        <v>42149</v>
      </c>
      <c r="B30" s="64"/>
      <c r="C30" s="65"/>
      <c r="D30" s="64"/>
      <c r="E30" s="65"/>
      <c r="F30" s="64"/>
      <c r="G30" s="68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 x14ac:dyDescent="0.25">
      <c r="A31" s="31">
        <f>IF($A$2="","",$A$2+25)</f>
        <v>42150</v>
      </c>
      <c r="B31" s="64"/>
      <c r="C31" s="65"/>
      <c r="D31" s="64"/>
      <c r="E31" s="65"/>
      <c r="F31" s="64"/>
      <c r="G31" s="68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 x14ac:dyDescent="0.25">
      <c r="A32" s="32">
        <f>IF($A$2="","",$A$2+26)</f>
        <v>42151</v>
      </c>
      <c r="B32" s="64"/>
      <c r="C32" s="65"/>
      <c r="D32" s="64"/>
      <c r="E32" s="65"/>
      <c r="F32" s="64"/>
      <c r="G32" s="68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 x14ac:dyDescent="0.25">
      <c r="A33" s="31">
        <f>IF($A$2="","",$A$2+27)</f>
        <v>42152</v>
      </c>
      <c r="B33" s="64"/>
      <c r="C33" s="65"/>
      <c r="D33" s="64"/>
      <c r="E33" s="65"/>
      <c r="F33" s="64"/>
      <c r="G33" s="68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 x14ac:dyDescent="0.25">
      <c r="A34" s="32">
        <f>IF($A$2="","",$A$2+28)</f>
        <v>42153</v>
      </c>
      <c r="B34" s="64"/>
      <c r="C34" s="65"/>
      <c r="D34" s="64"/>
      <c r="E34" s="65"/>
      <c r="F34" s="64"/>
      <c r="G34" s="68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 x14ac:dyDescent="0.25">
      <c r="A35" s="31">
        <f>IF($A$2="","",$A$2+29)</f>
        <v>42154</v>
      </c>
      <c r="B35" s="64"/>
      <c r="C35" s="65"/>
      <c r="D35" s="64"/>
      <c r="E35" s="65"/>
      <c r="F35" s="64"/>
      <c r="G35" s="68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 x14ac:dyDescent="0.3">
      <c r="A36" s="30">
        <f>IF($A$2="","",$A$2+30)</f>
        <v>42155</v>
      </c>
      <c r="B36" s="62"/>
      <c r="C36" s="63"/>
      <c r="D36" s="62"/>
      <c r="E36" s="67"/>
      <c r="F36" s="62"/>
      <c r="G36" s="62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6.5" thickTop="1" thickBot="1" x14ac:dyDescent="0.3">
      <c r="A37" s="103" t="s">
        <v>5</v>
      </c>
      <c r="B37" s="105"/>
      <c r="C37" s="105"/>
      <c r="D37" s="105"/>
      <c r="E37" s="105"/>
      <c r="F37" s="105"/>
      <c r="G37" s="127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ht="15.75" thickTop="1" x14ac:dyDescent="0.25">
      <c r="A38" s="76"/>
      <c r="B38" s="76"/>
      <c r="C38" s="76"/>
      <c r="D38" s="76"/>
      <c r="E38" s="76"/>
      <c r="F38" s="76"/>
      <c r="G38" s="72"/>
      <c r="H38" s="73"/>
      <c r="I38" s="73"/>
      <c r="J38" s="74"/>
      <c r="K38" s="75"/>
      <c r="L38" s="74"/>
    </row>
    <row r="39" spans="1:16" ht="15.75" x14ac:dyDescent="0.25">
      <c r="A39" s="77" t="s">
        <v>13</v>
      </c>
      <c r="B39" s="85">
        <f>janvier!$B39</f>
        <v>0</v>
      </c>
      <c r="C39" s="90" t="s">
        <v>17</v>
      </c>
      <c r="D39" s="136"/>
      <c r="E39" s="130">
        <f>janvier!$E$39</f>
        <v>0</v>
      </c>
      <c r="F39" s="137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 x14ac:dyDescent="0.25">
      <c r="A40" s="78" t="s">
        <v>12</v>
      </c>
      <c r="B40" s="85">
        <f>janvier!$B40</f>
        <v>0</v>
      </c>
      <c r="C40" s="99" t="s">
        <v>19</v>
      </c>
      <c r="D40" s="138"/>
      <c r="E40" s="92">
        <f>janvier!$E$39</f>
        <v>0</v>
      </c>
      <c r="F40" s="139"/>
      <c r="G40" s="33"/>
      <c r="H40" s="94" t="s">
        <v>18</v>
      </c>
      <c r="I40" s="133"/>
      <c r="J40" s="96">
        <f>E39+(H37*E40)+SUM(J37:L37)</f>
        <v>0</v>
      </c>
      <c r="K40" s="134"/>
      <c r="L40" s="135"/>
      <c r="M40" s="34"/>
      <c r="N40" s="34"/>
      <c r="O40" s="34"/>
      <c r="P40" s="34"/>
    </row>
    <row r="41" spans="1:16" ht="15.75" x14ac:dyDescent="0.25">
      <c r="A41" s="78" t="s">
        <v>14</v>
      </c>
      <c r="B41" s="85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</sheetData>
  <mergeCells count="19">
    <mergeCell ref="I4:I5"/>
    <mergeCell ref="J4:J5"/>
    <mergeCell ref="A2:B2"/>
    <mergeCell ref="C2:L2"/>
    <mergeCell ref="A3:E3"/>
    <mergeCell ref="K4:K5"/>
    <mergeCell ref="L4:L5"/>
    <mergeCell ref="A4:A5"/>
    <mergeCell ref="B4:C4"/>
    <mergeCell ref="D4:E4"/>
    <mergeCell ref="F4:G4"/>
    <mergeCell ref="H4:H5"/>
    <mergeCell ref="H40:I40"/>
    <mergeCell ref="J40:L40"/>
    <mergeCell ref="A37:G37"/>
    <mergeCell ref="C39:D39"/>
    <mergeCell ref="E39:F39"/>
    <mergeCell ref="C40:D40"/>
    <mergeCell ref="E40:F40"/>
  </mergeCells>
  <conditionalFormatting sqref="B6:G36">
    <cfRule type="expression" dxfId="16" priority="3">
      <formula>OR(WEEKDAY($A6,2)&gt;5)</formula>
    </cfRule>
  </conditionalFormatting>
  <conditionalFormatting sqref="A6:L36">
    <cfRule type="expression" dxfId="15" priority="1">
      <formula>IFERROR(VLOOKUP($A6,Fériés,1,0),0)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1"/>
  <sheetViews>
    <sheetView topLeftCell="A5" workbookViewId="0">
      <selection activeCell="H40" sqref="H40:I40"/>
    </sheetView>
  </sheetViews>
  <sheetFormatPr baseColWidth="10" defaultRowHeight="15" x14ac:dyDescent="0.2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 x14ac:dyDescent="0.3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 x14ac:dyDescent="0.25">
      <c r="A2" s="119">
        <v>42156</v>
      </c>
      <c r="B2" s="143"/>
      <c r="C2" s="113" t="s">
        <v>7</v>
      </c>
      <c r="D2" s="113"/>
      <c r="E2" s="113"/>
      <c r="F2" s="113"/>
      <c r="G2" s="113"/>
      <c r="H2" s="113"/>
      <c r="I2" s="113"/>
      <c r="J2" s="113"/>
      <c r="K2" s="113"/>
      <c r="L2" s="144"/>
    </row>
    <row r="3" spans="1:15" ht="17.25" customHeight="1" thickBot="1" x14ac:dyDescent="0.3">
      <c r="A3" s="125" t="s">
        <v>16</v>
      </c>
      <c r="B3" s="145"/>
      <c r="C3" s="145"/>
      <c r="D3" s="145"/>
      <c r="E3" s="145"/>
      <c r="F3" s="3"/>
      <c r="G3" s="3"/>
      <c r="H3" s="3"/>
      <c r="I3" s="3"/>
      <c r="J3" s="3"/>
      <c r="K3" s="3"/>
      <c r="L3" s="5"/>
    </row>
    <row r="4" spans="1:15" ht="12" customHeight="1" thickTop="1" x14ac:dyDescent="0.25">
      <c r="A4" s="111" t="s">
        <v>0</v>
      </c>
      <c r="B4" s="123" t="s">
        <v>1</v>
      </c>
      <c r="C4" s="147"/>
      <c r="D4" s="123" t="s">
        <v>2</v>
      </c>
      <c r="E4" s="147"/>
      <c r="F4" s="123" t="s">
        <v>3</v>
      </c>
      <c r="G4" s="147"/>
      <c r="H4" s="140" t="s">
        <v>10</v>
      </c>
      <c r="I4" s="140" t="s">
        <v>11</v>
      </c>
      <c r="J4" s="109" t="s">
        <v>15</v>
      </c>
      <c r="K4" s="117" t="s">
        <v>6</v>
      </c>
      <c r="L4" s="109" t="s">
        <v>4</v>
      </c>
    </row>
    <row r="5" spans="1:15" ht="12" customHeight="1" thickBot="1" x14ac:dyDescent="0.3">
      <c r="A5" s="112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41"/>
      <c r="I5" s="141"/>
      <c r="J5" s="142"/>
      <c r="K5" s="146"/>
      <c r="L5" s="142"/>
    </row>
    <row r="6" spans="1:15" ht="14.25" customHeight="1" thickTop="1" x14ac:dyDescent="0.25">
      <c r="A6" s="29">
        <f>A2</f>
        <v>42156</v>
      </c>
      <c r="B6" s="60"/>
      <c r="C6" s="61"/>
      <c r="D6" s="60"/>
      <c r="E6" s="66"/>
      <c r="F6" s="60"/>
      <c r="G6" s="60"/>
      <c r="H6" s="26">
        <f>(G6-F6)+(E6-D6)+(C6-B6)</f>
        <v>0</v>
      </c>
      <c r="I6" s="10"/>
      <c r="J6" s="16" t="str">
        <f t="shared" ref="J6:J36" si="0">IF(OR(AND(B6&lt;=$O$1,C6&gt;$O$1),AND(D6&lt;=$O$1,E6&gt;$O$1),AND(F6&lt;=$O$1,G6&gt;$O$1)),$B$40,"")</f>
        <v/>
      </c>
      <c r="K6" s="1" t="str">
        <f t="shared" ref="K6:K36" si="1"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 x14ac:dyDescent="0.25">
      <c r="A7" s="31">
        <f>IF($A$2="","",$A$2+1)</f>
        <v>42157</v>
      </c>
      <c r="B7" s="64"/>
      <c r="C7" s="65"/>
      <c r="D7" s="64"/>
      <c r="E7" s="65"/>
      <c r="F7" s="64"/>
      <c r="G7" s="68"/>
      <c r="H7" s="27">
        <f t="shared" ref="H7:H36" si="2">(G7-F7)+(E7-D7)+(C7-B7)</f>
        <v>0</v>
      </c>
      <c r="I7" s="6"/>
      <c r="J7" s="17" t="str">
        <f t="shared" si="0"/>
        <v/>
      </c>
      <c r="K7" s="17" t="str">
        <f t="shared" si="1"/>
        <v/>
      </c>
      <c r="L7" s="25">
        <f>IF(OR(IF( B7,3,0),IF(D7,3,0),IF(F7,3,0)),3,0)</f>
        <v>0</v>
      </c>
    </row>
    <row r="8" spans="1:15" ht="14.25" customHeight="1" x14ac:dyDescent="0.25">
      <c r="A8" s="32">
        <f>IF($A$2="","",$A$2+2)</f>
        <v>42158</v>
      </c>
      <c r="B8" s="64"/>
      <c r="C8" s="65"/>
      <c r="D8" s="64"/>
      <c r="E8" s="65"/>
      <c r="F8" s="64"/>
      <c r="G8" s="68"/>
      <c r="H8" s="28">
        <f t="shared" si="2"/>
        <v>0</v>
      </c>
      <c r="I8" s="6"/>
      <c r="J8" s="18" t="str">
        <f t="shared" si="0"/>
        <v/>
      </c>
      <c r="K8" s="17" t="str">
        <f t="shared" si="1"/>
        <v/>
      </c>
      <c r="L8" s="25">
        <f t="shared" ref="L8:L36" si="3">IF(OR(IF( B8,3,0),IF(D8,3,0),IF(F8,3,0)),3,0)</f>
        <v>0</v>
      </c>
    </row>
    <row r="9" spans="1:15" ht="14.25" customHeight="1" x14ac:dyDescent="0.25">
      <c r="A9" s="31">
        <f>IF($A$2="","",$A$2+3)</f>
        <v>42159</v>
      </c>
      <c r="B9" s="64"/>
      <c r="C9" s="65"/>
      <c r="D9" s="64"/>
      <c r="E9" s="65"/>
      <c r="F9" s="64"/>
      <c r="G9" s="68"/>
      <c r="H9" s="27">
        <f t="shared" si="2"/>
        <v>0</v>
      </c>
      <c r="I9" s="6"/>
      <c r="J9" s="17" t="str">
        <f t="shared" si="0"/>
        <v/>
      </c>
      <c r="K9" s="17" t="str">
        <f t="shared" si="1"/>
        <v/>
      </c>
      <c r="L9" s="24">
        <f t="shared" si="3"/>
        <v>0</v>
      </c>
    </row>
    <row r="10" spans="1:15" ht="14.25" customHeight="1" x14ac:dyDescent="0.25">
      <c r="A10" s="32">
        <f>IF($A$2="","",$A$2+4)</f>
        <v>42160</v>
      </c>
      <c r="B10" s="64"/>
      <c r="C10" s="65"/>
      <c r="D10" s="64"/>
      <c r="E10" s="65"/>
      <c r="F10" s="64"/>
      <c r="G10" s="68"/>
      <c r="H10" s="28">
        <f t="shared" si="2"/>
        <v>0</v>
      </c>
      <c r="I10" s="6"/>
      <c r="J10" s="18" t="str">
        <f t="shared" si="0"/>
        <v/>
      </c>
      <c r="K10" s="17" t="str">
        <f t="shared" si="1"/>
        <v/>
      </c>
      <c r="L10" s="25">
        <f t="shared" si="3"/>
        <v>0</v>
      </c>
    </row>
    <row r="11" spans="1:15" ht="14.25" customHeight="1" x14ac:dyDescent="0.25">
      <c r="A11" s="31">
        <f>IF($A$2="","",$A$2+5)</f>
        <v>42161</v>
      </c>
      <c r="B11" s="64"/>
      <c r="C11" s="65"/>
      <c r="D11" s="64"/>
      <c r="E11" s="65"/>
      <c r="F11" s="64"/>
      <c r="G11" s="68"/>
      <c r="H11" s="27">
        <f t="shared" si="2"/>
        <v>0</v>
      </c>
      <c r="I11" s="6"/>
      <c r="J11" s="17" t="str">
        <f t="shared" si="0"/>
        <v/>
      </c>
      <c r="K11" s="17" t="str">
        <f t="shared" si="1"/>
        <v/>
      </c>
      <c r="L11" s="24">
        <f t="shared" si="3"/>
        <v>0</v>
      </c>
    </row>
    <row r="12" spans="1:15" ht="14.25" customHeight="1" x14ac:dyDescent="0.25">
      <c r="A12" s="32">
        <f>IF($A$2="","",$A$2+6)</f>
        <v>42162</v>
      </c>
      <c r="B12" s="64"/>
      <c r="C12" s="65"/>
      <c r="D12" s="64"/>
      <c r="E12" s="65"/>
      <c r="F12" s="64"/>
      <c r="G12" s="68"/>
      <c r="H12" s="28">
        <f t="shared" si="2"/>
        <v>0</v>
      </c>
      <c r="I12" s="6"/>
      <c r="J12" s="18" t="str">
        <f t="shared" si="0"/>
        <v/>
      </c>
      <c r="K12" s="17" t="str">
        <f t="shared" si="1"/>
        <v/>
      </c>
      <c r="L12" s="25">
        <f t="shared" si="3"/>
        <v>0</v>
      </c>
    </row>
    <row r="13" spans="1:15" ht="14.25" customHeight="1" x14ac:dyDescent="0.25">
      <c r="A13" s="31">
        <f>IF($A$2="","",$A$2+7)</f>
        <v>42163</v>
      </c>
      <c r="B13" s="64"/>
      <c r="C13" s="65"/>
      <c r="D13" s="64"/>
      <c r="E13" s="65"/>
      <c r="F13" s="64"/>
      <c r="G13" s="68"/>
      <c r="H13" s="27">
        <f t="shared" si="2"/>
        <v>0</v>
      </c>
      <c r="I13" s="6"/>
      <c r="J13" s="17" t="str">
        <f t="shared" si="0"/>
        <v/>
      </c>
      <c r="K13" s="17" t="str">
        <f t="shared" si="1"/>
        <v/>
      </c>
      <c r="L13" s="24">
        <f t="shared" si="3"/>
        <v>0</v>
      </c>
    </row>
    <row r="14" spans="1:15" ht="14.25" customHeight="1" x14ac:dyDescent="0.25">
      <c r="A14" s="32">
        <f>IF($A$2="","",$A$2+8)</f>
        <v>42164</v>
      </c>
      <c r="B14" s="64"/>
      <c r="C14" s="65"/>
      <c r="D14" s="64"/>
      <c r="E14" s="65"/>
      <c r="F14" s="64"/>
      <c r="G14" s="68"/>
      <c r="H14" s="28">
        <f t="shared" si="2"/>
        <v>0</v>
      </c>
      <c r="I14" s="6"/>
      <c r="J14" s="18" t="str">
        <f t="shared" si="0"/>
        <v/>
      </c>
      <c r="K14" s="17" t="str">
        <f t="shared" si="1"/>
        <v/>
      </c>
      <c r="L14" s="25">
        <f t="shared" si="3"/>
        <v>0</v>
      </c>
    </row>
    <row r="15" spans="1:15" ht="14.25" customHeight="1" x14ac:dyDescent="0.25">
      <c r="A15" s="31">
        <f>IF($A$2="","",$A$2+9)</f>
        <v>42165</v>
      </c>
      <c r="B15" s="64"/>
      <c r="C15" s="65"/>
      <c r="D15" s="64"/>
      <c r="E15" s="65"/>
      <c r="F15" s="64"/>
      <c r="G15" s="68"/>
      <c r="H15" s="27">
        <f t="shared" si="2"/>
        <v>0</v>
      </c>
      <c r="I15" s="6"/>
      <c r="J15" s="17" t="str">
        <f t="shared" si="0"/>
        <v/>
      </c>
      <c r="K15" s="17" t="str">
        <f t="shared" si="1"/>
        <v/>
      </c>
      <c r="L15" s="24">
        <f t="shared" si="3"/>
        <v>0</v>
      </c>
    </row>
    <row r="16" spans="1:15" ht="14.25" customHeight="1" x14ac:dyDescent="0.25">
      <c r="A16" s="32">
        <f>IF($A$2="","",$A$2+10)</f>
        <v>42166</v>
      </c>
      <c r="B16" s="64"/>
      <c r="C16" s="65"/>
      <c r="D16" s="64"/>
      <c r="E16" s="65"/>
      <c r="F16" s="64"/>
      <c r="G16" s="68"/>
      <c r="H16" s="28">
        <f t="shared" si="2"/>
        <v>0</v>
      </c>
      <c r="I16" s="6"/>
      <c r="J16" s="18" t="str">
        <f t="shared" si="0"/>
        <v/>
      </c>
      <c r="K16" s="17" t="str">
        <f t="shared" si="1"/>
        <v/>
      </c>
      <c r="L16" s="25">
        <f t="shared" si="3"/>
        <v>0</v>
      </c>
      <c r="O16" s="23"/>
    </row>
    <row r="17" spans="1:15" ht="14.25" customHeight="1" x14ac:dyDescent="0.25">
      <c r="A17" s="31">
        <f>IF($A$2="","",$A$2+11)</f>
        <v>42167</v>
      </c>
      <c r="B17" s="64"/>
      <c r="C17" s="65"/>
      <c r="D17" s="64"/>
      <c r="E17" s="65"/>
      <c r="F17" s="64"/>
      <c r="G17" s="68"/>
      <c r="H17" s="27">
        <f t="shared" si="2"/>
        <v>0</v>
      </c>
      <c r="I17" s="6"/>
      <c r="J17" s="17" t="str">
        <f t="shared" si="0"/>
        <v/>
      </c>
      <c r="K17" s="17" t="str">
        <f t="shared" si="1"/>
        <v/>
      </c>
      <c r="L17" s="24">
        <f t="shared" si="3"/>
        <v>0</v>
      </c>
      <c r="O17" s="23"/>
    </row>
    <row r="18" spans="1:15" ht="14.25" customHeight="1" x14ac:dyDescent="0.25">
      <c r="A18" s="32">
        <f>IF($A$2="","",$A$2+12)</f>
        <v>42168</v>
      </c>
      <c r="B18" s="64"/>
      <c r="C18" s="65"/>
      <c r="D18" s="64"/>
      <c r="E18" s="65"/>
      <c r="F18" s="64"/>
      <c r="G18" s="68"/>
      <c r="H18" s="28">
        <f t="shared" si="2"/>
        <v>0</v>
      </c>
      <c r="I18" s="6"/>
      <c r="J18" s="18" t="str">
        <f t="shared" si="0"/>
        <v/>
      </c>
      <c r="K18" s="17" t="str">
        <f t="shared" si="1"/>
        <v/>
      </c>
      <c r="L18" s="25">
        <f t="shared" si="3"/>
        <v>0</v>
      </c>
      <c r="O18" s="23"/>
    </row>
    <row r="19" spans="1:15" ht="14.25" customHeight="1" x14ac:dyDescent="0.25">
      <c r="A19" s="31">
        <f>IF($A$2="","",$A$2+13)</f>
        <v>42169</v>
      </c>
      <c r="B19" s="64"/>
      <c r="C19" s="65"/>
      <c r="D19" s="64"/>
      <c r="E19" s="65"/>
      <c r="F19" s="64"/>
      <c r="G19" s="68"/>
      <c r="H19" s="27">
        <f t="shared" si="2"/>
        <v>0</v>
      </c>
      <c r="I19" s="6"/>
      <c r="J19" s="17" t="str">
        <f t="shared" si="0"/>
        <v/>
      </c>
      <c r="K19" s="17" t="str">
        <f t="shared" si="1"/>
        <v/>
      </c>
      <c r="L19" s="24">
        <f t="shared" si="3"/>
        <v>0</v>
      </c>
      <c r="O19" s="23"/>
    </row>
    <row r="20" spans="1:15" ht="14.25" customHeight="1" x14ac:dyDescent="0.25">
      <c r="A20" s="32">
        <f>IF($A$2="","",$A$2+14)</f>
        <v>42170</v>
      </c>
      <c r="B20" s="64"/>
      <c r="C20" s="65"/>
      <c r="D20" s="64"/>
      <c r="E20" s="65"/>
      <c r="F20" s="64"/>
      <c r="G20" s="68"/>
      <c r="H20" s="28">
        <f t="shared" si="2"/>
        <v>0</v>
      </c>
      <c r="I20" s="6"/>
      <c r="J20" s="18" t="str">
        <f t="shared" si="0"/>
        <v/>
      </c>
      <c r="K20" s="17" t="str">
        <f t="shared" si="1"/>
        <v/>
      </c>
      <c r="L20" s="25">
        <f t="shared" si="3"/>
        <v>0</v>
      </c>
      <c r="O20" s="22"/>
    </row>
    <row r="21" spans="1:15" ht="14.25" customHeight="1" x14ac:dyDescent="0.25">
      <c r="A21" s="31">
        <f>IF($A$2="","",$A$2+15)</f>
        <v>42171</v>
      </c>
      <c r="B21" s="64"/>
      <c r="C21" s="65"/>
      <c r="D21" s="64"/>
      <c r="E21" s="65"/>
      <c r="F21" s="64"/>
      <c r="G21" s="68"/>
      <c r="H21" s="27">
        <f t="shared" si="2"/>
        <v>0</v>
      </c>
      <c r="I21" s="6"/>
      <c r="J21" s="17" t="str">
        <f t="shared" si="0"/>
        <v/>
      </c>
      <c r="K21" s="17" t="str">
        <f t="shared" si="1"/>
        <v/>
      </c>
      <c r="L21" s="24">
        <f t="shared" si="3"/>
        <v>0</v>
      </c>
      <c r="O21" s="20"/>
    </row>
    <row r="22" spans="1:15" ht="14.25" customHeight="1" x14ac:dyDescent="0.25">
      <c r="A22" s="32">
        <f>IF($A$2="","",$A$2+16)</f>
        <v>42172</v>
      </c>
      <c r="B22" s="64"/>
      <c r="C22" s="65"/>
      <c r="D22" s="64"/>
      <c r="E22" s="65"/>
      <c r="F22" s="64"/>
      <c r="G22" s="68"/>
      <c r="H22" s="28">
        <f t="shared" si="2"/>
        <v>0</v>
      </c>
      <c r="I22" s="6"/>
      <c r="J22" s="18" t="str">
        <f t="shared" si="0"/>
        <v/>
      </c>
      <c r="K22" s="17" t="str">
        <f t="shared" si="1"/>
        <v/>
      </c>
      <c r="L22" s="25">
        <f t="shared" si="3"/>
        <v>0</v>
      </c>
    </row>
    <row r="23" spans="1:15" ht="14.25" customHeight="1" x14ac:dyDescent="0.25">
      <c r="A23" s="31">
        <f>IF($A$2="","",$A$2+17)</f>
        <v>42173</v>
      </c>
      <c r="B23" s="64"/>
      <c r="C23" s="65"/>
      <c r="D23" s="64"/>
      <c r="E23" s="65"/>
      <c r="F23" s="64"/>
      <c r="G23" s="68"/>
      <c r="H23" s="27">
        <f t="shared" si="2"/>
        <v>0</v>
      </c>
      <c r="I23" s="6"/>
      <c r="J23" s="17" t="str">
        <f t="shared" si="0"/>
        <v/>
      </c>
      <c r="K23" s="17" t="str">
        <f t="shared" si="1"/>
        <v/>
      </c>
      <c r="L23" s="25">
        <f t="shared" si="3"/>
        <v>0</v>
      </c>
      <c r="O23" s="21"/>
    </row>
    <row r="24" spans="1:15" ht="14.25" customHeight="1" x14ac:dyDescent="0.25">
      <c r="A24" s="32">
        <f>IF($A$2="","",$A$2+18)</f>
        <v>42174</v>
      </c>
      <c r="B24" s="64"/>
      <c r="C24" s="65"/>
      <c r="D24" s="64"/>
      <c r="E24" s="65"/>
      <c r="F24" s="64"/>
      <c r="G24" s="68"/>
      <c r="H24" s="28">
        <f t="shared" si="2"/>
        <v>0</v>
      </c>
      <c r="I24" s="6"/>
      <c r="J24" s="18" t="str">
        <f t="shared" si="0"/>
        <v/>
      </c>
      <c r="K24" s="17" t="str">
        <f t="shared" si="1"/>
        <v/>
      </c>
      <c r="L24" s="24">
        <f t="shared" si="3"/>
        <v>0</v>
      </c>
    </row>
    <row r="25" spans="1:15" ht="14.25" customHeight="1" x14ac:dyDescent="0.25">
      <c r="A25" s="31">
        <f>IF($A$2="","",$A$2+19)</f>
        <v>42175</v>
      </c>
      <c r="B25" s="64"/>
      <c r="C25" s="65"/>
      <c r="D25" s="64"/>
      <c r="E25" s="65"/>
      <c r="F25" s="64"/>
      <c r="G25" s="68"/>
      <c r="H25" s="27">
        <f t="shared" si="2"/>
        <v>0</v>
      </c>
      <c r="I25" s="6"/>
      <c r="J25" s="17" t="str">
        <f t="shared" si="0"/>
        <v/>
      </c>
      <c r="K25" s="17" t="str">
        <f t="shared" si="1"/>
        <v/>
      </c>
      <c r="L25" s="25">
        <f t="shared" si="3"/>
        <v>0</v>
      </c>
    </row>
    <row r="26" spans="1:15" ht="14.25" customHeight="1" x14ac:dyDescent="0.25">
      <c r="A26" s="32">
        <f>IF($A$2="","",$A$2+20)</f>
        <v>42176</v>
      </c>
      <c r="B26" s="64"/>
      <c r="C26" s="65"/>
      <c r="D26" s="64"/>
      <c r="E26" s="65"/>
      <c r="F26" s="64"/>
      <c r="G26" s="68"/>
      <c r="H26" s="28">
        <f t="shared" si="2"/>
        <v>0</v>
      </c>
      <c r="I26" s="6"/>
      <c r="J26" s="17" t="str">
        <f t="shared" si="0"/>
        <v/>
      </c>
      <c r="K26" s="17" t="str">
        <f t="shared" si="1"/>
        <v/>
      </c>
      <c r="L26" s="24">
        <f t="shared" si="3"/>
        <v>0</v>
      </c>
    </row>
    <row r="27" spans="1:15" ht="14.25" customHeight="1" x14ac:dyDescent="0.25">
      <c r="A27" s="31">
        <f>IF($A$2="","",$A$2+21)</f>
        <v>42177</v>
      </c>
      <c r="B27" s="64"/>
      <c r="C27" s="65"/>
      <c r="D27" s="64"/>
      <c r="E27" s="65"/>
      <c r="F27" s="64"/>
      <c r="G27" s="68"/>
      <c r="H27" s="27">
        <f t="shared" si="2"/>
        <v>0</v>
      </c>
      <c r="I27" s="6"/>
      <c r="J27" s="17" t="str">
        <f t="shared" si="0"/>
        <v/>
      </c>
      <c r="K27" s="17" t="str">
        <f t="shared" si="1"/>
        <v/>
      </c>
      <c r="L27" s="25">
        <f t="shared" si="3"/>
        <v>0</v>
      </c>
    </row>
    <row r="28" spans="1:15" ht="14.25" customHeight="1" x14ac:dyDescent="0.25">
      <c r="A28" s="32">
        <f>IF($A$2="","",$A$2+22)</f>
        <v>42178</v>
      </c>
      <c r="B28" s="64"/>
      <c r="C28" s="65"/>
      <c r="D28" s="64"/>
      <c r="E28" s="65"/>
      <c r="F28" s="64"/>
      <c r="G28" s="68"/>
      <c r="H28" s="28">
        <f t="shared" si="2"/>
        <v>0</v>
      </c>
      <c r="I28" s="6"/>
      <c r="J28" s="18" t="str">
        <f t="shared" si="0"/>
        <v/>
      </c>
      <c r="K28" s="17" t="str">
        <f t="shared" si="1"/>
        <v/>
      </c>
      <c r="L28" s="24">
        <f t="shared" si="3"/>
        <v>0</v>
      </c>
    </row>
    <row r="29" spans="1:15" ht="14.25" customHeight="1" x14ac:dyDescent="0.25">
      <c r="A29" s="31">
        <f>IF($A$2="","",$A$2+23)</f>
        <v>42179</v>
      </c>
      <c r="B29" s="64"/>
      <c r="C29" s="65"/>
      <c r="D29" s="64"/>
      <c r="E29" s="65"/>
      <c r="F29" s="64"/>
      <c r="G29" s="68"/>
      <c r="H29" s="27">
        <f t="shared" si="2"/>
        <v>0</v>
      </c>
      <c r="I29" s="6"/>
      <c r="J29" s="17" t="str">
        <f t="shared" si="0"/>
        <v/>
      </c>
      <c r="K29" s="17" t="str">
        <f t="shared" si="1"/>
        <v/>
      </c>
      <c r="L29" s="25">
        <f t="shared" si="3"/>
        <v>0</v>
      </c>
    </row>
    <row r="30" spans="1:15" ht="14.25" customHeight="1" x14ac:dyDescent="0.25">
      <c r="A30" s="32">
        <f>IF($A$2="","",$A$2+24)</f>
        <v>42180</v>
      </c>
      <c r="B30" s="64"/>
      <c r="C30" s="65"/>
      <c r="D30" s="64"/>
      <c r="E30" s="65"/>
      <c r="F30" s="64"/>
      <c r="G30" s="68"/>
      <c r="H30" s="28">
        <f t="shared" si="2"/>
        <v>0</v>
      </c>
      <c r="I30" s="6"/>
      <c r="J30" s="17" t="str">
        <f t="shared" si="0"/>
        <v/>
      </c>
      <c r="K30" s="17" t="str">
        <f t="shared" si="1"/>
        <v/>
      </c>
      <c r="L30" s="25">
        <f t="shared" si="3"/>
        <v>0</v>
      </c>
    </row>
    <row r="31" spans="1:15" ht="14.25" customHeight="1" x14ac:dyDescent="0.25">
      <c r="A31" s="31">
        <f>IF($A$2="","",$A$2+25)</f>
        <v>42181</v>
      </c>
      <c r="B31" s="64"/>
      <c r="C31" s="65"/>
      <c r="D31" s="64"/>
      <c r="E31" s="65"/>
      <c r="F31" s="64"/>
      <c r="G31" s="68"/>
      <c r="H31" s="27">
        <f t="shared" si="2"/>
        <v>0</v>
      </c>
      <c r="I31" s="6"/>
      <c r="J31" s="17" t="str">
        <f t="shared" si="0"/>
        <v/>
      </c>
      <c r="K31" s="17" t="str">
        <f t="shared" si="1"/>
        <v/>
      </c>
      <c r="L31" s="24">
        <f t="shared" si="3"/>
        <v>0</v>
      </c>
    </row>
    <row r="32" spans="1:15" ht="14.25" customHeight="1" x14ac:dyDescent="0.25">
      <c r="A32" s="32">
        <f>IF($A$2="","",$A$2+26)</f>
        <v>42182</v>
      </c>
      <c r="B32" s="64"/>
      <c r="C32" s="65"/>
      <c r="D32" s="64"/>
      <c r="E32" s="65"/>
      <c r="F32" s="64"/>
      <c r="G32" s="68"/>
      <c r="H32" s="28">
        <f t="shared" si="2"/>
        <v>0</v>
      </c>
      <c r="I32" s="6"/>
      <c r="J32" s="17" t="str">
        <f t="shared" si="0"/>
        <v/>
      </c>
      <c r="K32" s="17" t="str">
        <f t="shared" si="1"/>
        <v/>
      </c>
      <c r="L32" s="25">
        <f t="shared" si="3"/>
        <v>0</v>
      </c>
    </row>
    <row r="33" spans="1:16" ht="14.25" customHeight="1" x14ac:dyDescent="0.25">
      <c r="A33" s="31">
        <f>IF($A$2="","",$A$2+27)</f>
        <v>42183</v>
      </c>
      <c r="B33" s="64"/>
      <c r="C33" s="65"/>
      <c r="D33" s="64"/>
      <c r="E33" s="65"/>
      <c r="F33" s="64"/>
      <c r="G33" s="68"/>
      <c r="H33" s="27">
        <f t="shared" si="2"/>
        <v>0</v>
      </c>
      <c r="I33" s="6"/>
      <c r="J33" s="17" t="str">
        <f t="shared" si="0"/>
        <v/>
      </c>
      <c r="K33" s="17" t="str">
        <f t="shared" si="1"/>
        <v/>
      </c>
      <c r="L33" s="24">
        <f t="shared" si="3"/>
        <v>0</v>
      </c>
    </row>
    <row r="34" spans="1:16" ht="14.25" customHeight="1" x14ac:dyDescent="0.25">
      <c r="A34" s="32">
        <f>IF($A$2="","",$A$2+28)</f>
        <v>42184</v>
      </c>
      <c r="B34" s="64"/>
      <c r="C34" s="65"/>
      <c r="D34" s="64"/>
      <c r="E34" s="65"/>
      <c r="F34" s="64"/>
      <c r="G34" s="68"/>
      <c r="H34" s="27">
        <f t="shared" si="2"/>
        <v>0</v>
      </c>
      <c r="I34" s="6"/>
      <c r="J34" s="17" t="str">
        <f t="shared" si="0"/>
        <v/>
      </c>
      <c r="K34" s="17" t="str">
        <f t="shared" si="1"/>
        <v/>
      </c>
      <c r="L34" s="25">
        <f t="shared" si="3"/>
        <v>0</v>
      </c>
    </row>
    <row r="35" spans="1:16" ht="14.25" customHeight="1" x14ac:dyDescent="0.25">
      <c r="A35" s="31">
        <f>IF($A$2="","",$A$2+29)</f>
        <v>42185</v>
      </c>
      <c r="B35" s="64"/>
      <c r="C35" s="65"/>
      <c r="D35" s="64"/>
      <c r="E35" s="65"/>
      <c r="F35" s="64"/>
      <c r="G35" s="68"/>
      <c r="H35" s="27">
        <f t="shared" si="2"/>
        <v>0</v>
      </c>
      <c r="I35" s="6"/>
      <c r="J35" s="17" t="str">
        <f t="shared" si="0"/>
        <v/>
      </c>
      <c r="K35" s="17" t="str">
        <f t="shared" si="1"/>
        <v/>
      </c>
      <c r="L35" s="25">
        <f t="shared" si="3"/>
        <v>0</v>
      </c>
    </row>
    <row r="36" spans="1:16" ht="14.25" customHeight="1" thickBot="1" x14ac:dyDescent="0.3">
      <c r="A36" s="30">
        <f>IF($A$2="","",$A$2+30)</f>
        <v>42186</v>
      </c>
      <c r="B36" s="62"/>
      <c r="C36" s="63"/>
      <c r="D36" s="62"/>
      <c r="E36" s="67"/>
      <c r="F36" s="62"/>
      <c r="G36" s="62"/>
      <c r="H36" s="10">
        <f t="shared" si="2"/>
        <v>0</v>
      </c>
      <c r="I36" s="6"/>
      <c r="J36" s="18" t="str">
        <f t="shared" si="0"/>
        <v/>
      </c>
      <c r="K36" s="17" t="str">
        <f t="shared" si="1"/>
        <v/>
      </c>
      <c r="L36" s="24">
        <f t="shared" si="3"/>
        <v>0</v>
      </c>
    </row>
    <row r="37" spans="1:16" ht="16.5" thickTop="1" thickBot="1" x14ac:dyDescent="0.3">
      <c r="A37" s="103" t="s">
        <v>5</v>
      </c>
      <c r="B37" s="105"/>
      <c r="C37" s="105"/>
      <c r="D37" s="105"/>
      <c r="E37" s="105"/>
      <c r="F37" s="105"/>
      <c r="G37" s="127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s="57" customFormat="1" ht="15.75" thickTop="1" x14ac:dyDescent="0.25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 x14ac:dyDescent="0.25">
      <c r="A39" s="77" t="s">
        <v>13</v>
      </c>
      <c r="B39" s="81">
        <f>janvier!$B39</f>
        <v>0</v>
      </c>
      <c r="C39" s="90" t="s">
        <v>17</v>
      </c>
      <c r="D39" s="136"/>
      <c r="E39" s="130">
        <f>janvier!$E$39</f>
        <v>0</v>
      </c>
      <c r="F39" s="137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 x14ac:dyDescent="0.25">
      <c r="A40" s="78" t="s">
        <v>12</v>
      </c>
      <c r="B40" s="81">
        <f>janvier!$B40</f>
        <v>0</v>
      </c>
      <c r="C40" s="99" t="s">
        <v>19</v>
      </c>
      <c r="D40" s="138"/>
      <c r="E40" s="92">
        <f>janvier!$E$39</f>
        <v>0</v>
      </c>
      <c r="F40" s="139"/>
      <c r="G40" s="33"/>
      <c r="H40" s="94" t="s">
        <v>18</v>
      </c>
      <c r="I40" s="133"/>
      <c r="J40" s="96">
        <f>E39+(H37*E40)+SUM(J37:L37)</f>
        <v>0</v>
      </c>
      <c r="K40" s="134"/>
      <c r="L40" s="135"/>
      <c r="M40" s="34"/>
      <c r="N40" s="34"/>
      <c r="O40" s="34"/>
      <c r="P40" s="34"/>
    </row>
    <row r="41" spans="1:16" ht="15.75" x14ac:dyDescent="0.25">
      <c r="A41" s="78" t="s">
        <v>14</v>
      </c>
      <c r="B41" s="81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</sheetData>
  <mergeCells count="19">
    <mergeCell ref="I4:I5"/>
    <mergeCell ref="J4:J5"/>
    <mergeCell ref="A2:B2"/>
    <mergeCell ref="C2:L2"/>
    <mergeCell ref="A3:E3"/>
    <mergeCell ref="K4:K5"/>
    <mergeCell ref="L4:L5"/>
    <mergeCell ref="A4:A5"/>
    <mergeCell ref="B4:C4"/>
    <mergeCell ref="D4:E4"/>
    <mergeCell ref="F4:G4"/>
    <mergeCell ref="H4:H5"/>
    <mergeCell ref="H40:I40"/>
    <mergeCell ref="J40:L40"/>
    <mergeCell ref="A37:G37"/>
    <mergeCell ref="C39:D39"/>
    <mergeCell ref="E39:F39"/>
    <mergeCell ref="C40:D40"/>
    <mergeCell ref="E40:F40"/>
  </mergeCells>
  <conditionalFormatting sqref="A6:A36 H6:L36">
    <cfRule type="expression" dxfId="14" priority="4">
      <formula>OR(WEEKDAY($A6,2)&gt;5)</formula>
    </cfRule>
  </conditionalFormatting>
  <conditionalFormatting sqref="B6:G36">
    <cfRule type="expression" dxfId="13" priority="2">
      <formula>COUNTIF($A$6:$A$36,$O$3)</formula>
    </cfRule>
    <cfRule type="expression" dxfId="12" priority="3">
      <formula>OR(WEEKDAY($A6,2)&gt;5)</formula>
    </cfRule>
  </conditionalFormatting>
  <conditionalFormatting sqref="B6:G36">
    <cfRule type="expression" dxfId="11" priority="1">
      <formula>IFERROR(VLOOKUP($A6,Fériés,1,0),0)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1"/>
  <sheetViews>
    <sheetView topLeftCell="A5" workbookViewId="0">
      <selection activeCell="H40" sqref="H40:I40"/>
    </sheetView>
  </sheetViews>
  <sheetFormatPr baseColWidth="10" defaultRowHeight="15" x14ac:dyDescent="0.2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 x14ac:dyDescent="0.3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 x14ac:dyDescent="0.25">
      <c r="A2" s="119">
        <v>42186</v>
      </c>
      <c r="B2" s="143"/>
      <c r="C2" s="113" t="s">
        <v>7</v>
      </c>
      <c r="D2" s="113"/>
      <c r="E2" s="113"/>
      <c r="F2" s="113"/>
      <c r="G2" s="113"/>
      <c r="H2" s="113"/>
      <c r="I2" s="113"/>
      <c r="J2" s="113"/>
      <c r="K2" s="113"/>
      <c r="L2" s="144"/>
    </row>
    <row r="3" spans="1:15" ht="17.25" customHeight="1" thickBot="1" x14ac:dyDescent="0.3">
      <c r="A3" s="125" t="s">
        <v>16</v>
      </c>
      <c r="B3" s="145"/>
      <c r="C3" s="145"/>
      <c r="D3" s="145"/>
      <c r="E3" s="145"/>
      <c r="F3" s="3"/>
      <c r="G3" s="3"/>
      <c r="H3" s="3"/>
      <c r="I3" s="3"/>
      <c r="J3" s="3"/>
      <c r="K3" s="3"/>
      <c r="L3" s="5"/>
    </row>
    <row r="4" spans="1:15" ht="12" customHeight="1" thickTop="1" x14ac:dyDescent="0.25">
      <c r="A4" s="111" t="s">
        <v>0</v>
      </c>
      <c r="B4" s="123" t="s">
        <v>1</v>
      </c>
      <c r="C4" s="147"/>
      <c r="D4" s="123" t="s">
        <v>2</v>
      </c>
      <c r="E4" s="147"/>
      <c r="F4" s="123" t="s">
        <v>3</v>
      </c>
      <c r="G4" s="147"/>
      <c r="H4" s="140" t="s">
        <v>10</v>
      </c>
      <c r="I4" s="140" t="s">
        <v>11</v>
      </c>
      <c r="J4" s="109" t="s">
        <v>15</v>
      </c>
      <c r="K4" s="117" t="s">
        <v>6</v>
      </c>
      <c r="L4" s="109" t="s">
        <v>4</v>
      </c>
    </row>
    <row r="5" spans="1:15" ht="12" customHeight="1" thickBot="1" x14ac:dyDescent="0.3">
      <c r="A5" s="112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41"/>
      <c r="I5" s="141"/>
      <c r="J5" s="142"/>
      <c r="K5" s="146"/>
      <c r="L5" s="142"/>
    </row>
    <row r="6" spans="1:15" ht="14.25" customHeight="1" thickTop="1" x14ac:dyDescent="0.25">
      <c r="A6" s="29">
        <f>A2</f>
        <v>42186</v>
      </c>
      <c r="B6" s="60"/>
      <c r="C6" s="61"/>
      <c r="D6" s="60"/>
      <c r="E6" s="66"/>
      <c r="F6" s="60"/>
      <c r="G6" s="66"/>
      <c r="H6" s="26">
        <f>(G6-F6)+(E6-D6)+(C6-B6)</f>
        <v>0</v>
      </c>
      <c r="I6" s="10"/>
      <c r="J6" s="16" t="str">
        <f t="shared" ref="J6:J36" si="0">IF(OR(AND(B6&lt;=$O$1,C6&gt;$O$1),AND(D6&lt;=$O$1,E6&gt;$O$1),AND(F6&lt;=$O$1,G6&gt;$O$1)),$B$40,"")</f>
        <v/>
      </c>
      <c r="K6" s="1" t="str">
        <f t="shared" ref="K6:K36" si="1"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 x14ac:dyDescent="0.25">
      <c r="A7" s="31">
        <f>IF($A$2="","",$A$2+1)</f>
        <v>42187</v>
      </c>
      <c r="B7" s="64"/>
      <c r="C7" s="65"/>
      <c r="D7" s="64"/>
      <c r="E7" s="65"/>
      <c r="F7" s="64"/>
      <c r="G7" s="65"/>
      <c r="H7" s="27">
        <f t="shared" ref="H7:H36" si="2">(G7-F7)+(E7-D7)+(C7-B7)</f>
        <v>0</v>
      </c>
      <c r="I7" s="6"/>
      <c r="J7" s="17" t="str">
        <f t="shared" si="0"/>
        <v/>
      </c>
      <c r="K7" s="17" t="str">
        <f t="shared" si="1"/>
        <v/>
      </c>
      <c r="L7" s="25">
        <f>IF(OR(IF( B7,3,0),IF(D7,3,0),IF(F7,3,0)),3,0)</f>
        <v>0</v>
      </c>
    </row>
    <row r="8" spans="1:15" ht="14.25" customHeight="1" x14ac:dyDescent="0.25">
      <c r="A8" s="32">
        <f>IF($A$2="","",$A$2+2)</f>
        <v>42188</v>
      </c>
      <c r="B8" s="64"/>
      <c r="C8" s="65"/>
      <c r="D8" s="64"/>
      <c r="E8" s="65"/>
      <c r="F8" s="64"/>
      <c r="G8" s="65"/>
      <c r="H8" s="28">
        <f t="shared" si="2"/>
        <v>0</v>
      </c>
      <c r="I8" s="6"/>
      <c r="J8" s="18" t="str">
        <f t="shared" si="0"/>
        <v/>
      </c>
      <c r="K8" s="17" t="str">
        <f t="shared" si="1"/>
        <v/>
      </c>
      <c r="L8" s="25">
        <f t="shared" ref="L8:L36" si="3">IF(OR(IF( B8,3,0),IF(D8,3,0),IF(F8,3,0)),3,0)</f>
        <v>0</v>
      </c>
    </row>
    <row r="9" spans="1:15" ht="14.25" customHeight="1" x14ac:dyDescent="0.25">
      <c r="A9" s="31">
        <f>IF($A$2="","",$A$2+3)</f>
        <v>42189</v>
      </c>
      <c r="B9" s="64"/>
      <c r="C9" s="65"/>
      <c r="D9" s="64"/>
      <c r="E9" s="65"/>
      <c r="F9" s="64"/>
      <c r="G9" s="65"/>
      <c r="H9" s="27">
        <f t="shared" si="2"/>
        <v>0</v>
      </c>
      <c r="I9" s="6"/>
      <c r="J9" s="17" t="str">
        <f t="shared" si="0"/>
        <v/>
      </c>
      <c r="K9" s="17" t="str">
        <f t="shared" si="1"/>
        <v/>
      </c>
      <c r="L9" s="24">
        <f t="shared" si="3"/>
        <v>0</v>
      </c>
    </row>
    <row r="10" spans="1:15" ht="14.25" customHeight="1" x14ac:dyDescent="0.25">
      <c r="A10" s="32">
        <f>IF($A$2="","",$A$2+4)</f>
        <v>42190</v>
      </c>
      <c r="B10" s="64"/>
      <c r="C10" s="65"/>
      <c r="D10" s="64"/>
      <c r="E10" s="65"/>
      <c r="F10" s="64"/>
      <c r="G10" s="65"/>
      <c r="H10" s="28">
        <f t="shared" si="2"/>
        <v>0</v>
      </c>
      <c r="I10" s="6"/>
      <c r="J10" s="18" t="str">
        <f t="shared" si="0"/>
        <v/>
      </c>
      <c r="K10" s="17" t="str">
        <f t="shared" si="1"/>
        <v/>
      </c>
      <c r="L10" s="25">
        <f t="shared" si="3"/>
        <v>0</v>
      </c>
    </row>
    <row r="11" spans="1:15" ht="14.25" customHeight="1" x14ac:dyDescent="0.25">
      <c r="A11" s="31">
        <f>IF($A$2="","",$A$2+5)</f>
        <v>42191</v>
      </c>
      <c r="B11" s="64"/>
      <c r="C11" s="65"/>
      <c r="D11" s="64"/>
      <c r="E11" s="65"/>
      <c r="F11" s="64"/>
      <c r="G11" s="65"/>
      <c r="H11" s="27">
        <f t="shared" si="2"/>
        <v>0</v>
      </c>
      <c r="I11" s="6"/>
      <c r="J11" s="17" t="str">
        <f t="shared" si="0"/>
        <v/>
      </c>
      <c r="K11" s="17" t="str">
        <f t="shared" si="1"/>
        <v/>
      </c>
      <c r="L11" s="24">
        <f t="shared" si="3"/>
        <v>0</v>
      </c>
    </row>
    <row r="12" spans="1:15" ht="14.25" customHeight="1" x14ac:dyDescent="0.25">
      <c r="A12" s="32">
        <f>IF($A$2="","",$A$2+6)</f>
        <v>42192</v>
      </c>
      <c r="B12" s="64"/>
      <c r="C12" s="65"/>
      <c r="D12" s="64"/>
      <c r="E12" s="65"/>
      <c r="F12" s="64"/>
      <c r="G12" s="65"/>
      <c r="H12" s="28">
        <f t="shared" si="2"/>
        <v>0</v>
      </c>
      <c r="I12" s="6"/>
      <c r="J12" s="18" t="str">
        <f t="shared" si="0"/>
        <v/>
      </c>
      <c r="K12" s="17" t="str">
        <f t="shared" si="1"/>
        <v/>
      </c>
      <c r="L12" s="25">
        <f t="shared" si="3"/>
        <v>0</v>
      </c>
    </row>
    <row r="13" spans="1:15" ht="14.25" customHeight="1" x14ac:dyDescent="0.25">
      <c r="A13" s="31">
        <f>IF($A$2="","",$A$2+7)</f>
        <v>42193</v>
      </c>
      <c r="B13" s="64"/>
      <c r="C13" s="65"/>
      <c r="D13" s="64"/>
      <c r="E13" s="65"/>
      <c r="F13" s="64"/>
      <c r="G13" s="65"/>
      <c r="H13" s="27">
        <f t="shared" si="2"/>
        <v>0</v>
      </c>
      <c r="I13" s="6"/>
      <c r="J13" s="17" t="str">
        <f t="shared" si="0"/>
        <v/>
      </c>
      <c r="K13" s="17" t="str">
        <f t="shared" si="1"/>
        <v/>
      </c>
      <c r="L13" s="24">
        <f t="shared" si="3"/>
        <v>0</v>
      </c>
    </row>
    <row r="14" spans="1:15" ht="14.25" customHeight="1" x14ac:dyDescent="0.25">
      <c r="A14" s="32">
        <f>IF($A$2="","",$A$2+8)</f>
        <v>42194</v>
      </c>
      <c r="B14" s="64"/>
      <c r="C14" s="65"/>
      <c r="D14" s="64"/>
      <c r="E14" s="65"/>
      <c r="F14" s="64"/>
      <c r="G14" s="65"/>
      <c r="H14" s="28">
        <f t="shared" si="2"/>
        <v>0</v>
      </c>
      <c r="I14" s="6"/>
      <c r="J14" s="18" t="str">
        <f t="shared" si="0"/>
        <v/>
      </c>
      <c r="K14" s="17" t="str">
        <f t="shared" si="1"/>
        <v/>
      </c>
      <c r="L14" s="25">
        <f t="shared" si="3"/>
        <v>0</v>
      </c>
    </row>
    <row r="15" spans="1:15" ht="14.25" customHeight="1" x14ac:dyDescent="0.25">
      <c r="A15" s="31">
        <f>IF($A$2="","",$A$2+9)</f>
        <v>42195</v>
      </c>
      <c r="B15" s="64"/>
      <c r="C15" s="65"/>
      <c r="D15" s="64"/>
      <c r="E15" s="65"/>
      <c r="F15" s="64"/>
      <c r="G15" s="65"/>
      <c r="H15" s="27">
        <f t="shared" si="2"/>
        <v>0</v>
      </c>
      <c r="I15" s="6"/>
      <c r="J15" s="17" t="str">
        <f t="shared" si="0"/>
        <v/>
      </c>
      <c r="K15" s="17" t="str">
        <f t="shared" si="1"/>
        <v/>
      </c>
      <c r="L15" s="24">
        <f t="shared" si="3"/>
        <v>0</v>
      </c>
    </row>
    <row r="16" spans="1:15" ht="14.25" customHeight="1" x14ac:dyDescent="0.25">
      <c r="A16" s="32">
        <f>IF($A$2="","",$A$2+10)</f>
        <v>42196</v>
      </c>
      <c r="B16" s="64"/>
      <c r="C16" s="65"/>
      <c r="D16" s="64"/>
      <c r="E16" s="65"/>
      <c r="F16" s="64"/>
      <c r="G16" s="65"/>
      <c r="H16" s="28">
        <f t="shared" si="2"/>
        <v>0</v>
      </c>
      <c r="I16" s="6"/>
      <c r="J16" s="18" t="str">
        <f t="shared" si="0"/>
        <v/>
      </c>
      <c r="K16" s="17" t="str">
        <f t="shared" si="1"/>
        <v/>
      </c>
      <c r="L16" s="25">
        <f t="shared" si="3"/>
        <v>0</v>
      </c>
      <c r="O16" s="23"/>
    </row>
    <row r="17" spans="1:15" ht="14.25" customHeight="1" x14ac:dyDescent="0.25">
      <c r="A17" s="31">
        <f>IF($A$2="","",$A$2+11)</f>
        <v>42197</v>
      </c>
      <c r="B17" s="64"/>
      <c r="C17" s="65"/>
      <c r="D17" s="64"/>
      <c r="E17" s="65"/>
      <c r="F17" s="64"/>
      <c r="G17" s="65"/>
      <c r="H17" s="27">
        <f t="shared" si="2"/>
        <v>0</v>
      </c>
      <c r="I17" s="6"/>
      <c r="J17" s="17" t="str">
        <f t="shared" si="0"/>
        <v/>
      </c>
      <c r="K17" s="17" t="str">
        <f t="shared" si="1"/>
        <v/>
      </c>
      <c r="L17" s="24">
        <f t="shared" si="3"/>
        <v>0</v>
      </c>
      <c r="O17" s="23"/>
    </row>
    <row r="18" spans="1:15" ht="14.25" customHeight="1" x14ac:dyDescent="0.25">
      <c r="A18" s="32">
        <f>IF($A$2="","",$A$2+12)</f>
        <v>42198</v>
      </c>
      <c r="B18" s="64"/>
      <c r="C18" s="65"/>
      <c r="D18" s="64"/>
      <c r="E18" s="65"/>
      <c r="F18" s="64"/>
      <c r="G18" s="65"/>
      <c r="H18" s="28">
        <f t="shared" si="2"/>
        <v>0</v>
      </c>
      <c r="I18" s="6"/>
      <c r="J18" s="18" t="str">
        <f t="shared" si="0"/>
        <v/>
      </c>
      <c r="K18" s="17" t="str">
        <f t="shared" si="1"/>
        <v/>
      </c>
      <c r="L18" s="25">
        <f t="shared" si="3"/>
        <v>0</v>
      </c>
      <c r="O18" s="23"/>
    </row>
    <row r="19" spans="1:15" ht="14.25" customHeight="1" x14ac:dyDescent="0.25">
      <c r="A19" s="31">
        <f>IF($A$2="","",$A$2+13)</f>
        <v>42199</v>
      </c>
      <c r="B19" s="64"/>
      <c r="C19" s="65"/>
      <c r="D19" s="64"/>
      <c r="E19" s="65"/>
      <c r="F19" s="64"/>
      <c r="G19" s="65"/>
      <c r="H19" s="27">
        <f t="shared" si="2"/>
        <v>0</v>
      </c>
      <c r="I19" s="6"/>
      <c r="J19" s="17" t="str">
        <f t="shared" si="0"/>
        <v/>
      </c>
      <c r="K19" s="17" t="str">
        <f t="shared" si="1"/>
        <v/>
      </c>
      <c r="L19" s="24">
        <f t="shared" si="3"/>
        <v>0</v>
      </c>
      <c r="O19" s="23"/>
    </row>
    <row r="20" spans="1:15" ht="14.25" customHeight="1" x14ac:dyDescent="0.25">
      <c r="A20" s="32">
        <f>IF($A$2="","",$A$2+14)</f>
        <v>42200</v>
      </c>
      <c r="B20" s="64"/>
      <c r="C20" s="65"/>
      <c r="D20" s="64"/>
      <c r="E20" s="65"/>
      <c r="F20" s="64"/>
      <c r="G20" s="65"/>
      <c r="H20" s="28">
        <f t="shared" si="2"/>
        <v>0</v>
      </c>
      <c r="I20" s="6"/>
      <c r="J20" s="18" t="str">
        <f t="shared" si="0"/>
        <v/>
      </c>
      <c r="K20" s="17" t="str">
        <f t="shared" si="1"/>
        <v/>
      </c>
      <c r="L20" s="25">
        <f t="shared" si="3"/>
        <v>0</v>
      </c>
      <c r="O20" s="22"/>
    </row>
    <row r="21" spans="1:15" ht="14.25" customHeight="1" x14ac:dyDescent="0.25">
      <c r="A21" s="31">
        <f>IF($A$2="","",$A$2+15)</f>
        <v>42201</v>
      </c>
      <c r="B21" s="64"/>
      <c r="C21" s="65"/>
      <c r="D21" s="64"/>
      <c r="E21" s="65"/>
      <c r="F21" s="64"/>
      <c r="G21" s="65"/>
      <c r="H21" s="27">
        <f t="shared" si="2"/>
        <v>0</v>
      </c>
      <c r="I21" s="6"/>
      <c r="J21" s="17" t="str">
        <f t="shared" si="0"/>
        <v/>
      </c>
      <c r="K21" s="17" t="str">
        <f t="shared" si="1"/>
        <v/>
      </c>
      <c r="L21" s="24">
        <f t="shared" si="3"/>
        <v>0</v>
      </c>
      <c r="O21" s="20"/>
    </row>
    <row r="22" spans="1:15" ht="14.25" customHeight="1" x14ac:dyDescent="0.25">
      <c r="A22" s="32">
        <f>IF($A$2="","",$A$2+16)</f>
        <v>42202</v>
      </c>
      <c r="B22" s="64"/>
      <c r="C22" s="65"/>
      <c r="D22" s="64"/>
      <c r="E22" s="65"/>
      <c r="F22" s="64"/>
      <c r="G22" s="65"/>
      <c r="H22" s="28">
        <f t="shared" si="2"/>
        <v>0</v>
      </c>
      <c r="I22" s="6"/>
      <c r="J22" s="18" t="str">
        <f t="shared" si="0"/>
        <v/>
      </c>
      <c r="K22" s="17" t="str">
        <f t="shared" si="1"/>
        <v/>
      </c>
      <c r="L22" s="25">
        <f t="shared" si="3"/>
        <v>0</v>
      </c>
    </row>
    <row r="23" spans="1:15" ht="14.25" customHeight="1" x14ac:dyDescent="0.25">
      <c r="A23" s="31">
        <f>IF($A$2="","",$A$2+17)</f>
        <v>42203</v>
      </c>
      <c r="B23" s="64"/>
      <c r="C23" s="65"/>
      <c r="D23" s="64"/>
      <c r="E23" s="65"/>
      <c r="F23" s="64"/>
      <c r="G23" s="65"/>
      <c r="H23" s="27">
        <f t="shared" si="2"/>
        <v>0</v>
      </c>
      <c r="I23" s="6"/>
      <c r="J23" s="17" t="str">
        <f t="shared" si="0"/>
        <v/>
      </c>
      <c r="K23" s="17" t="str">
        <f t="shared" si="1"/>
        <v/>
      </c>
      <c r="L23" s="25">
        <f t="shared" si="3"/>
        <v>0</v>
      </c>
      <c r="O23" s="21"/>
    </row>
    <row r="24" spans="1:15" ht="14.25" customHeight="1" x14ac:dyDescent="0.25">
      <c r="A24" s="32">
        <f>IF($A$2="","",$A$2+18)</f>
        <v>42204</v>
      </c>
      <c r="B24" s="64"/>
      <c r="C24" s="65"/>
      <c r="D24" s="64"/>
      <c r="E24" s="65"/>
      <c r="F24" s="64"/>
      <c r="G24" s="65"/>
      <c r="H24" s="28">
        <f t="shared" si="2"/>
        <v>0</v>
      </c>
      <c r="I24" s="6"/>
      <c r="J24" s="18" t="str">
        <f t="shared" si="0"/>
        <v/>
      </c>
      <c r="K24" s="17" t="str">
        <f t="shared" si="1"/>
        <v/>
      </c>
      <c r="L24" s="24">
        <f t="shared" si="3"/>
        <v>0</v>
      </c>
    </row>
    <row r="25" spans="1:15" ht="14.25" customHeight="1" x14ac:dyDescent="0.25">
      <c r="A25" s="31">
        <f>IF($A$2="","",$A$2+19)</f>
        <v>42205</v>
      </c>
      <c r="B25" s="64"/>
      <c r="C25" s="65"/>
      <c r="D25" s="64"/>
      <c r="E25" s="65"/>
      <c r="F25" s="64"/>
      <c r="G25" s="65"/>
      <c r="H25" s="27">
        <f t="shared" si="2"/>
        <v>0</v>
      </c>
      <c r="I25" s="6"/>
      <c r="J25" s="17" t="str">
        <f t="shared" si="0"/>
        <v/>
      </c>
      <c r="K25" s="17" t="str">
        <f t="shared" si="1"/>
        <v/>
      </c>
      <c r="L25" s="25">
        <f t="shared" si="3"/>
        <v>0</v>
      </c>
    </row>
    <row r="26" spans="1:15" ht="14.25" customHeight="1" x14ac:dyDescent="0.25">
      <c r="A26" s="32">
        <f>IF($A$2="","",$A$2+20)</f>
        <v>42206</v>
      </c>
      <c r="B26" s="64"/>
      <c r="C26" s="65"/>
      <c r="D26" s="64"/>
      <c r="E26" s="65"/>
      <c r="F26" s="64"/>
      <c r="G26" s="65"/>
      <c r="H26" s="28">
        <f t="shared" si="2"/>
        <v>0</v>
      </c>
      <c r="I26" s="6"/>
      <c r="J26" s="17" t="str">
        <f t="shared" si="0"/>
        <v/>
      </c>
      <c r="K26" s="17" t="str">
        <f t="shared" si="1"/>
        <v/>
      </c>
      <c r="L26" s="24">
        <f t="shared" si="3"/>
        <v>0</v>
      </c>
    </row>
    <row r="27" spans="1:15" ht="14.25" customHeight="1" x14ac:dyDescent="0.25">
      <c r="A27" s="31">
        <f>IF($A$2="","",$A$2+21)</f>
        <v>42207</v>
      </c>
      <c r="B27" s="64"/>
      <c r="C27" s="65"/>
      <c r="D27" s="64"/>
      <c r="E27" s="65"/>
      <c r="F27" s="64"/>
      <c r="G27" s="65"/>
      <c r="H27" s="27">
        <f t="shared" si="2"/>
        <v>0</v>
      </c>
      <c r="I27" s="6"/>
      <c r="J27" s="17" t="str">
        <f t="shared" si="0"/>
        <v/>
      </c>
      <c r="K27" s="17" t="str">
        <f t="shared" si="1"/>
        <v/>
      </c>
      <c r="L27" s="25">
        <f t="shared" si="3"/>
        <v>0</v>
      </c>
    </row>
    <row r="28" spans="1:15" ht="14.25" customHeight="1" x14ac:dyDescent="0.25">
      <c r="A28" s="32">
        <f>IF($A$2="","",$A$2+22)</f>
        <v>42208</v>
      </c>
      <c r="B28" s="64"/>
      <c r="C28" s="65"/>
      <c r="D28" s="64"/>
      <c r="E28" s="65"/>
      <c r="F28" s="64"/>
      <c r="G28" s="65"/>
      <c r="H28" s="28">
        <f t="shared" si="2"/>
        <v>0</v>
      </c>
      <c r="I28" s="6"/>
      <c r="J28" s="18" t="str">
        <f t="shared" si="0"/>
        <v/>
      </c>
      <c r="K28" s="17" t="str">
        <f t="shared" si="1"/>
        <v/>
      </c>
      <c r="L28" s="24">
        <f t="shared" si="3"/>
        <v>0</v>
      </c>
    </row>
    <row r="29" spans="1:15" ht="14.25" customHeight="1" x14ac:dyDescent="0.25">
      <c r="A29" s="31">
        <f>IF($A$2="","",$A$2+23)</f>
        <v>42209</v>
      </c>
      <c r="B29" s="64"/>
      <c r="C29" s="65"/>
      <c r="D29" s="64"/>
      <c r="E29" s="65"/>
      <c r="F29" s="64"/>
      <c r="G29" s="65"/>
      <c r="H29" s="27">
        <f t="shared" si="2"/>
        <v>0</v>
      </c>
      <c r="I29" s="6"/>
      <c r="J29" s="17" t="str">
        <f t="shared" si="0"/>
        <v/>
      </c>
      <c r="K29" s="17" t="str">
        <f t="shared" si="1"/>
        <v/>
      </c>
      <c r="L29" s="25">
        <f t="shared" si="3"/>
        <v>0</v>
      </c>
    </row>
    <row r="30" spans="1:15" ht="14.25" customHeight="1" x14ac:dyDescent="0.25">
      <c r="A30" s="32">
        <f>IF($A$2="","",$A$2+24)</f>
        <v>42210</v>
      </c>
      <c r="B30" s="64"/>
      <c r="C30" s="65"/>
      <c r="D30" s="64"/>
      <c r="E30" s="65"/>
      <c r="F30" s="64"/>
      <c r="G30" s="65"/>
      <c r="H30" s="28">
        <f t="shared" si="2"/>
        <v>0</v>
      </c>
      <c r="I30" s="6"/>
      <c r="J30" s="17" t="str">
        <f t="shared" si="0"/>
        <v/>
      </c>
      <c r="K30" s="17" t="str">
        <f t="shared" si="1"/>
        <v/>
      </c>
      <c r="L30" s="25">
        <f t="shared" si="3"/>
        <v>0</v>
      </c>
    </row>
    <row r="31" spans="1:15" ht="14.25" customHeight="1" x14ac:dyDescent="0.25">
      <c r="A31" s="31">
        <f>IF($A$2="","",$A$2+25)</f>
        <v>42211</v>
      </c>
      <c r="B31" s="64"/>
      <c r="C31" s="65"/>
      <c r="D31" s="64"/>
      <c r="E31" s="65"/>
      <c r="F31" s="64"/>
      <c r="G31" s="65"/>
      <c r="H31" s="27">
        <f t="shared" si="2"/>
        <v>0</v>
      </c>
      <c r="I31" s="6"/>
      <c r="J31" s="17" t="str">
        <f t="shared" si="0"/>
        <v/>
      </c>
      <c r="K31" s="17" t="str">
        <f t="shared" si="1"/>
        <v/>
      </c>
      <c r="L31" s="24">
        <f t="shared" si="3"/>
        <v>0</v>
      </c>
    </row>
    <row r="32" spans="1:15" ht="14.25" customHeight="1" x14ac:dyDescent="0.25">
      <c r="A32" s="32">
        <f>IF($A$2="","",$A$2+26)</f>
        <v>42212</v>
      </c>
      <c r="B32" s="64"/>
      <c r="C32" s="65"/>
      <c r="D32" s="64"/>
      <c r="E32" s="65"/>
      <c r="F32" s="64"/>
      <c r="G32" s="65"/>
      <c r="H32" s="28">
        <f t="shared" si="2"/>
        <v>0</v>
      </c>
      <c r="I32" s="6"/>
      <c r="J32" s="17" t="str">
        <f t="shared" si="0"/>
        <v/>
      </c>
      <c r="K32" s="17" t="str">
        <f t="shared" si="1"/>
        <v/>
      </c>
      <c r="L32" s="25">
        <f t="shared" si="3"/>
        <v>0</v>
      </c>
    </row>
    <row r="33" spans="1:16" ht="14.25" customHeight="1" x14ac:dyDescent="0.25">
      <c r="A33" s="31">
        <f>IF($A$2="","",$A$2+27)</f>
        <v>42213</v>
      </c>
      <c r="B33" s="64"/>
      <c r="C33" s="65"/>
      <c r="D33" s="64"/>
      <c r="E33" s="65"/>
      <c r="F33" s="64"/>
      <c r="G33" s="65"/>
      <c r="H33" s="27">
        <f t="shared" si="2"/>
        <v>0</v>
      </c>
      <c r="I33" s="6"/>
      <c r="J33" s="17" t="str">
        <f t="shared" si="0"/>
        <v/>
      </c>
      <c r="K33" s="17" t="str">
        <f t="shared" si="1"/>
        <v/>
      </c>
      <c r="L33" s="24">
        <f t="shared" si="3"/>
        <v>0</v>
      </c>
    </row>
    <row r="34" spans="1:16" ht="14.25" customHeight="1" x14ac:dyDescent="0.25">
      <c r="A34" s="32">
        <f>IF($A$2="","",$A$2+28)</f>
        <v>42214</v>
      </c>
      <c r="B34" s="64"/>
      <c r="C34" s="65"/>
      <c r="D34" s="64"/>
      <c r="E34" s="65"/>
      <c r="F34" s="64"/>
      <c r="G34" s="65"/>
      <c r="H34" s="27">
        <f t="shared" si="2"/>
        <v>0</v>
      </c>
      <c r="I34" s="6"/>
      <c r="J34" s="17" t="str">
        <f t="shared" si="0"/>
        <v/>
      </c>
      <c r="K34" s="17" t="str">
        <f t="shared" si="1"/>
        <v/>
      </c>
      <c r="L34" s="25">
        <f t="shared" si="3"/>
        <v>0</v>
      </c>
    </row>
    <row r="35" spans="1:16" ht="14.25" customHeight="1" x14ac:dyDescent="0.25">
      <c r="A35" s="31">
        <f>IF($A$2="","",$A$2+29)</f>
        <v>42215</v>
      </c>
      <c r="B35" s="64"/>
      <c r="C35" s="65"/>
      <c r="D35" s="64"/>
      <c r="E35" s="65"/>
      <c r="F35" s="64"/>
      <c r="G35" s="65"/>
      <c r="H35" s="27">
        <f t="shared" si="2"/>
        <v>0</v>
      </c>
      <c r="I35" s="6"/>
      <c r="J35" s="17" t="str">
        <f t="shared" si="0"/>
        <v/>
      </c>
      <c r="K35" s="17" t="str">
        <f t="shared" si="1"/>
        <v/>
      </c>
      <c r="L35" s="25">
        <f t="shared" si="3"/>
        <v>0</v>
      </c>
    </row>
    <row r="36" spans="1:16" ht="14.25" customHeight="1" thickBot="1" x14ac:dyDescent="0.3">
      <c r="A36" s="30">
        <f>IF($A$2="","",$A$2+30)</f>
        <v>42216</v>
      </c>
      <c r="B36" s="62"/>
      <c r="C36" s="63"/>
      <c r="D36" s="62"/>
      <c r="E36" s="67"/>
      <c r="F36" s="62"/>
      <c r="G36" s="67"/>
      <c r="H36" s="10">
        <f t="shared" si="2"/>
        <v>0</v>
      </c>
      <c r="I36" s="6"/>
      <c r="J36" s="18" t="str">
        <f t="shared" si="0"/>
        <v/>
      </c>
      <c r="K36" s="17" t="str">
        <f t="shared" si="1"/>
        <v/>
      </c>
      <c r="L36" s="24">
        <f t="shared" si="3"/>
        <v>0</v>
      </c>
    </row>
    <row r="37" spans="1:16" ht="16.5" thickTop="1" thickBot="1" x14ac:dyDescent="0.3">
      <c r="A37" s="103" t="s">
        <v>5</v>
      </c>
      <c r="B37" s="105"/>
      <c r="C37" s="105"/>
      <c r="D37" s="105"/>
      <c r="E37" s="105"/>
      <c r="F37" s="105"/>
      <c r="G37" s="127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s="57" customFormat="1" ht="15.75" thickTop="1" x14ac:dyDescent="0.25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 x14ac:dyDescent="0.25">
      <c r="A39" s="77" t="s">
        <v>13</v>
      </c>
      <c r="B39" s="81">
        <f>janvier!$B39</f>
        <v>0</v>
      </c>
      <c r="C39" s="90" t="s">
        <v>17</v>
      </c>
      <c r="D39" s="136"/>
      <c r="E39" s="130">
        <f>janvier!$E$39</f>
        <v>0</v>
      </c>
      <c r="F39" s="137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 x14ac:dyDescent="0.25">
      <c r="A40" s="78" t="s">
        <v>12</v>
      </c>
      <c r="B40" s="81">
        <f>janvier!$B40</f>
        <v>0</v>
      </c>
      <c r="C40" s="99" t="s">
        <v>19</v>
      </c>
      <c r="D40" s="138"/>
      <c r="E40" s="92">
        <f>janvier!$E$39</f>
        <v>0</v>
      </c>
      <c r="F40" s="139"/>
      <c r="G40" s="33"/>
      <c r="H40" s="94" t="s">
        <v>18</v>
      </c>
      <c r="I40" s="133"/>
      <c r="J40" s="96">
        <f>E39+(H37*E40)+SUM(J37:L37)</f>
        <v>0</v>
      </c>
      <c r="K40" s="134"/>
      <c r="L40" s="135"/>
      <c r="M40" s="34"/>
      <c r="N40" s="34"/>
      <c r="O40" s="34"/>
      <c r="P40" s="34"/>
    </row>
    <row r="41" spans="1:16" ht="15.75" x14ac:dyDescent="0.25">
      <c r="A41" s="78" t="s">
        <v>14</v>
      </c>
      <c r="B41" s="81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</sheetData>
  <mergeCells count="19">
    <mergeCell ref="I4:I5"/>
    <mergeCell ref="J4:J5"/>
    <mergeCell ref="A2:B2"/>
    <mergeCell ref="C2:L2"/>
    <mergeCell ref="A3:E3"/>
    <mergeCell ref="K4:K5"/>
    <mergeCell ref="L4:L5"/>
    <mergeCell ref="A4:A5"/>
    <mergeCell ref="B4:C4"/>
    <mergeCell ref="D4:E4"/>
    <mergeCell ref="F4:G4"/>
    <mergeCell ref="H4:H5"/>
    <mergeCell ref="H40:I40"/>
    <mergeCell ref="J40:L40"/>
    <mergeCell ref="A37:G37"/>
    <mergeCell ref="C39:D39"/>
    <mergeCell ref="E39:F39"/>
    <mergeCell ref="C40:D40"/>
    <mergeCell ref="E40:F40"/>
  </mergeCells>
  <conditionalFormatting sqref="A6:A36 H6:L36">
    <cfRule type="expression" dxfId="10" priority="4">
      <formula>OR(WEEKDAY($A6,2)&gt;5)</formula>
    </cfRule>
  </conditionalFormatting>
  <conditionalFormatting sqref="B6:G36">
    <cfRule type="expression" dxfId="9" priority="3">
      <formula>OR(WEEKDAY($A6,2)&gt;5)</formula>
    </cfRule>
  </conditionalFormatting>
  <conditionalFormatting sqref="A6:L36">
    <cfRule type="expression" dxfId="8" priority="1">
      <formula>IFERROR(VLOOKUP($A6,Fériés,1,0),0)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1"/>
  <sheetViews>
    <sheetView topLeftCell="A5" workbookViewId="0">
      <selection activeCell="H40" sqref="H40:I40"/>
    </sheetView>
  </sheetViews>
  <sheetFormatPr baseColWidth="10" defaultRowHeight="15" x14ac:dyDescent="0.2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customHeight="1" thickBot="1" x14ac:dyDescent="0.3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 x14ac:dyDescent="0.25">
      <c r="A2" s="119">
        <v>42217</v>
      </c>
      <c r="B2" s="143"/>
      <c r="C2" s="113" t="s">
        <v>7</v>
      </c>
      <c r="D2" s="113"/>
      <c r="E2" s="113"/>
      <c r="F2" s="113"/>
      <c r="G2" s="113"/>
      <c r="H2" s="113"/>
      <c r="I2" s="113"/>
      <c r="J2" s="113"/>
      <c r="K2" s="113"/>
      <c r="L2" s="144"/>
    </row>
    <row r="3" spans="1:15" ht="17.25" customHeight="1" thickBot="1" x14ac:dyDescent="0.3">
      <c r="A3" s="125" t="s">
        <v>16</v>
      </c>
      <c r="B3" s="145"/>
      <c r="C3" s="145"/>
      <c r="D3" s="145"/>
      <c r="E3" s="145"/>
      <c r="F3" s="3"/>
      <c r="G3" s="3"/>
      <c r="H3" s="3"/>
      <c r="I3" s="3"/>
      <c r="J3" s="3"/>
      <c r="K3" s="3"/>
      <c r="L3" s="5"/>
    </row>
    <row r="4" spans="1:15" ht="12" customHeight="1" thickTop="1" x14ac:dyDescent="0.25">
      <c r="A4" s="111" t="s">
        <v>0</v>
      </c>
      <c r="B4" s="123" t="s">
        <v>1</v>
      </c>
      <c r="C4" s="147"/>
      <c r="D4" s="123" t="s">
        <v>2</v>
      </c>
      <c r="E4" s="147"/>
      <c r="F4" s="123" t="s">
        <v>3</v>
      </c>
      <c r="G4" s="147"/>
      <c r="H4" s="140" t="s">
        <v>10</v>
      </c>
      <c r="I4" s="140" t="s">
        <v>11</v>
      </c>
      <c r="J4" s="109" t="s">
        <v>15</v>
      </c>
      <c r="K4" s="117" t="s">
        <v>6</v>
      </c>
      <c r="L4" s="109" t="s">
        <v>4</v>
      </c>
    </row>
    <row r="5" spans="1:15" ht="12" customHeight="1" thickBot="1" x14ac:dyDescent="0.3">
      <c r="A5" s="112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41"/>
      <c r="I5" s="141"/>
      <c r="J5" s="142"/>
      <c r="K5" s="146"/>
      <c r="L5" s="142"/>
    </row>
    <row r="6" spans="1:15" ht="14.25" customHeight="1" thickTop="1" x14ac:dyDescent="0.25">
      <c r="A6" s="29">
        <f>A2</f>
        <v>42217</v>
      </c>
      <c r="B6" s="60"/>
      <c r="C6" s="61"/>
      <c r="D6" s="60"/>
      <c r="E6" s="66"/>
      <c r="F6" s="60"/>
      <c r="G6" s="66"/>
      <c r="H6" s="26">
        <f>(G6-F6)+(E6-D6)+(C6-B6)</f>
        <v>0</v>
      </c>
      <c r="I6" s="10"/>
      <c r="J6" s="16" t="str">
        <f>IF(OR(AND(B6&lt;=$O$1,C6&gt;$O$1),AND(D6&lt;=$O$1,E6&gt;$O$1),AND(F6&lt;=$O$1,G6&gt;$O$1)),$B$40,"")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 x14ac:dyDescent="0.25">
      <c r="A7" s="31">
        <f>IF($A$2="","",$A$2+1)</f>
        <v>42218</v>
      </c>
      <c r="B7" s="64"/>
      <c r="C7" s="65"/>
      <c r="D7" s="64"/>
      <c r="E7" s="65"/>
      <c r="F7" s="64"/>
      <c r="G7" s="65"/>
      <c r="H7" s="27">
        <f t="shared" ref="H7:H36" si="0">(G7-F7)+(E7-D7)+(C7-B7)</f>
        <v>0</v>
      </c>
      <c r="I7" s="6"/>
      <c r="J7" s="17" t="str">
        <f t="shared" ref="J7:J36" si="1">IF(OR(AND(B7&lt;=$O$1,C7&gt;$O$1),AND(D7&lt;=$O$1,E7&gt;$O$1),AND(F7&lt;=$O$1,G7&gt;$O$1)),$B$40,"")</f>
        <v/>
      </c>
      <c r="K7" s="17" t="str">
        <f>IF(OR(AND(B7&lt;=$L$1,C7&gt;$L$1),AND(D7&lt;=$L$1,E7&gt;$L$1),AND(F7&lt;=$L$1,G7&gt;$L$1)),$B$41,"")</f>
        <v/>
      </c>
      <c r="L7" s="25">
        <f>IF(OR(IF( B7,3,0),IF(D7,3,0),IF(F7,3,0)),3,0)</f>
        <v>0</v>
      </c>
    </row>
    <row r="8" spans="1:15" ht="14.25" customHeight="1" x14ac:dyDescent="0.25">
      <c r="A8" s="32">
        <f>IF($A$2="","",$A$2+2)</f>
        <v>42219</v>
      </c>
      <c r="B8" s="64"/>
      <c r="C8" s="65"/>
      <c r="D8" s="64"/>
      <c r="E8" s="65"/>
      <c r="F8" s="64"/>
      <c r="G8" s="65"/>
      <c r="H8" s="28">
        <f t="shared" si="0"/>
        <v>0</v>
      </c>
      <c r="I8" s="6"/>
      <c r="J8" s="18" t="str">
        <f t="shared" si="1"/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0</v>
      </c>
    </row>
    <row r="9" spans="1:15" ht="14.25" customHeight="1" x14ac:dyDescent="0.25">
      <c r="A9" s="31">
        <f>IF($A$2="","",$A$2+3)</f>
        <v>42220</v>
      </c>
      <c r="B9" s="64"/>
      <c r="C9" s="65"/>
      <c r="D9" s="64"/>
      <c r="E9" s="65"/>
      <c r="F9" s="64"/>
      <c r="G9" s="65"/>
      <c r="H9" s="27">
        <f t="shared" si="0"/>
        <v>0</v>
      </c>
      <c r="I9" s="6"/>
      <c r="J9" s="17" t="str">
        <f t="shared" si="1"/>
        <v/>
      </c>
      <c r="K9" s="17" t="str">
        <f t="shared" si="2"/>
        <v/>
      </c>
      <c r="L9" s="24">
        <f t="shared" si="3"/>
        <v>0</v>
      </c>
    </row>
    <row r="10" spans="1:15" ht="14.25" customHeight="1" x14ac:dyDescent="0.25">
      <c r="A10" s="32">
        <f>IF($A$2="","",$A$2+4)</f>
        <v>42221</v>
      </c>
      <c r="B10" s="64"/>
      <c r="C10" s="65"/>
      <c r="D10" s="64"/>
      <c r="E10" s="65"/>
      <c r="F10" s="64"/>
      <c r="G10" s="65"/>
      <c r="H10" s="28">
        <f t="shared" si="0"/>
        <v>0</v>
      </c>
      <c r="I10" s="6"/>
      <c r="J10" s="18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 x14ac:dyDescent="0.25">
      <c r="A11" s="31">
        <f>IF($A$2="","",$A$2+5)</f>
        <v>42222</v>
      </c>
      <c r="B11" s="64"/>
      <c r="C11" s="65"/>
      <c r="D11" s="64"/>
      <c r="E11" s="65"/>
      <c r="F11" s="64"/>
      <c r="G11" s="65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</row>
    <row r="12" spans="1:15" ht="14.25" customHeight="1" x14ac:dyDescent="0.25">
      <c r="A12" s="32">
        <f>IF($A$2="","",$A$2+6)</f>
        <v>42223</v>
      </c>
      <c r="B12" s="64"/>
      <c r="C12" s="65"/>
      <c r="D12" s="64"/>
      <c r="E12" s="65"/>
      <c r="F12" s="64"/>
      <c r="G12" s="65"/>
      <c r="H12" s="28">
        <f t="shared" si="0"/>
        <v>0</v>
      </c>
      <c r="I12" s="6"/>
      <c r="J12" s="18" t="str">
        <f t="shared" si="1"/>
        <v/>
      </c>
      <c r="K12" s="17" t="str">
        <f t="shared" si="2"/>
        <v/>
      </c>
      <c r="L12" s="25">
        <f t="shared" si="3"/>
        <v>0</v>
      </c>
    </row>
    <row r="13" spans="1:15" ht="14.25" customHeight="1" x14ac:dyDescent="0.25">
      <c r="A13" s="31">
        <f>IF($A$2="","",$A$2+7)</f>
        <v>42224</v>
      </c>
      <c r="B13" s="64"/>
      <c r="C13" s="65"/>
      <c r="D13" s="64"/>
      <c r="E13" s="65"/>
      <c r="F13" s="64"/>
      <c r="G13" s="65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</row>
    <row r="14" spans="1:15" ht="14.25" customHeight="1" x14ac:dyDescent="0.25">
      <c r="A14" s="32">
        <f>IF($A$2="","",$A$2+8)</f>
        <v>42225</v>
      </c>
      <c r="B14" s="64"/>
      <c r="C14" s="65"/>
      <c r="D14" s="64"/>
      <c r="E14" s="65"/>
      <c r="F14" s="64"/>
      <c r="G14" s="65"/>
      <c r="H14" s="28">
        <f t="shared" si="0"/>
        <v>0</v>
      </c>
      <c r="I14" s="6"/>
      <c r="J14" s="18" t="str">
        <f t="shared" si="1"/>
        <v/>
      </c>
      <c r="K14" s="17" t="str">
        <f t="shared" si="2"/>
        <v/>
      </c>
      <c r="L14" s="25">
        <f t="shared" si="3"/>
        <v>0</v>
      </c>
    </row>
    <row r="15" spans="1:15" ht="14.25" customHeight="1" x14ac:dyDescent="0.25">
      <c r="A15" s="31">
        <f>IF($A$2="","",$A$2+9)</f>
        <v>42226</v>
      </c>
      <c r="B15" s="64"/>
      <c r="C15" s="65"/>
      <c r="D15" s="64"/>
      <c r="E15" s="65"/>
      <c r="F15" s="64"/>
      <c r="G15" s="65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 x14ac:dyDescent="0.25">
      <c r="A16" s="32">
        <f>IF($A$2="","",$A$2+10)</f>
        <v>42227</v>
      </c>
      <c r="B16" s="64"/>
      <c r="C16" s="65"/>
      <c r="D16" s="64"/>
      <c r="E16" s="65"/>
      <c r="F16" s="64"/>
      <c r="G16" s="65"/>
      <c r="H16" s="28">
        <f t="shared" si="0"/>
        <v>0</v>
      </c>
      <c r="I16" s="6"/>
      <c r="J16" s="18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 x14ac:dyDescent="0.25">
      <c r="A17" s="31">
        <f>IF($A$2="","",$A$2+11)</f>
        <v>42228</v>
      </c>
      <c r="B17" s="64"/>
      <c r="C17" s="65"/>
      <c r="D17" s="64"/>
      <c r="E17" s="65"/>
      <c r="F17" s="64"/>
      <c r="G17" s="65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 x14ac:dyDescent="0.25">
      <c r="A18" s="32">
        <f>IF($A$2="","",$A$2+12)</f>
        <v>42229</v>
      </c>
      <c r="B18" s="64"/>
      <c r="C18" s="65"/>
      <c r="D18" s="64"/>
      <c r="E18" s="65"/>
      <c r="F18" s="64"/>
      <c r="G18" s="65"/>
      <c r="H18" s="28">
        <f t="shared" si="0"/>
        <v>0</v>
      </c>
      <c r="I18" s="6"/>
      <c r="J18" s="18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 x14ac:dyDescent="0.25">
      <c r="A19" s="31">
        <f>IF($A$2="","",$A$2+13)</f>
        <v>42230</v>
      </c>
      <c r="B19" s="64"/>
      <c r="C19" s="65"/>
      <c r="D19" s="64"/>
      <c r="E19" s="65"/>
      <c r="F19" s="64"/>
      <c r="G19" s="65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 x14ac:dyDescent="0.25">
      <c r="A20" s="32">
        <f>IF($A$2="","",$A$2+14)</f>
        <v>42231</v>
      </c>
      <c r="B20" s="64"/>
      <c r="C20" s="65"/>
      <c r="D20" s="64"/>
      <c r="E20" s="65"/>
      <c r="F20" s="64"/>
      <c r="G20" s="65"/>
      <c r="H20" s="28">
        <f t="shared" si="0"/>
        <v>0</v>
      </c>
      <c r="I20" s="6"/>
      <c r="J20" s="18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 x14ac:dyDescent="0.25">
      <c r="A21" s="31">
        <f>IF($A$2="","",$A$2+15)</f>
        <v>42232</v>
      </c>
      <c r="B21" s="64"/>
      <c r="C21" s="65"/>
      <c r="D21" s="64"/>
      <c r="E21" s="65"/>
      <c r="F21" s="64"/>
      <c r="G21" s="65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 x14ac:dyDescent="0.25">
      <c r="A22" s="32">
        <f>IF($A$2="","",$A$2+16)</f>
        <v>42233</v>
      </c>
      <c r="B22" s="64"/>
      <c r="C22" s="65"/>
      <c r="D22" s="64"/>
      <c r="E22" s="65"/>
      <c r="F22" s="64"/>
      <c r="G22" s="65"/>
      <c r="H22" s="28">
        <f t="shared" si="0"/>
        <v>0</v>
      </c>
      <c r="I22" s="6"/>
      <c r="J22" s="18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 x14ac:dyDescent="0.25">
      <c r="A23" s="31">
        <f>IF($A$2="","",$A$2+17)</f>
        <v>42234</v>
      </c>
      <c r="B23" s="64"/>
      <c r="C23" s="65"/>
      <c r="D23" s="64"/>
      <c r="E23" s="65"/>
      <c r="F23" s="64"/>
      <c r="G23" s="65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5">
        <f t="shared" si="3"/>
        <v>0</v>
      </c>
      <c r="O23" s="21"/>
    </row>
    <row r="24" spans="1:15" ht="14.25" customHeight="1" x14ac:dyDescent="0.25">
      <c r="A24" s="32">
        <f>IF($A$2="","",$A$2+18)</f>
        <v>42235</v>
      </c>
      <c r="B24" s="64"/>
      <c r="C24" s="65"/>
      <c r="D24" s="64"/>
      <c r="E24" s="65"/>
      <c r="F24" s="64"/>
      <c r="G24" s="65"/>
      <c r="H24" s="28">
        <f t="shared" si="0"/>
        <v>0</v>
      </c>
      <c r="I24" s="6"/>
      <c r="J24" s="18" t="str">
        <f t="shared" si="1"/>
        <v/>
      </c>
      <c r="K24" s="17" t="str">
        <f t="shared" si="2"/>
        <v/>
      </c>
      <c r="L24" s="24">
        <f t="shared" si="3"/>
        <v>0</v>
      </c>
    </row>
    <row r="25" spans="1:15" ht="14.25" customHeight="1" x14ac:dyDescent="0.25">
      <c r="A25" s="31">
        <f>IF($A$2="","",$A$2+19)</f>
        <v>42236</v>
      </c>
      <c r="B25" s="64"/>
      <c r="C25" s="65"/>
      <c r="D25" s="64"/>
      <c r="E25" s="65"/>
      <c r="F25" s="64"/>
      <c r="G25" s="65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 x14ac:dyDescent="0.25">
      <c r="A26" s="32">
        <f>IF($A$2="","",$A$2+20)</f>
        <v>42237</v>
      </c>
      <c r="B26" s="64"/>
      <c r="C26" s="65"/>
      <c r="D26" s="64"/>
      <c r="E26" s="65"/>
      <c r="F26" s="64"/>
      <c r="G26" s="65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 x14ac:dyDescent="0.25">
      <c r="A27" s="31">
        <f>IF($A$2="","",$A$2+21)</f>
        <v>42238</v>
      </c>
      <c r="B27" s="64"/>
      <c r="C27" s="65"/>
      <c r="D27" s="64"/>
      <c r="E27" s="65"/>
      <c r="F27" s="64"/>
      <c r="G27" s="65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 x14ac:dyDescent="0.25">
      <c r="A28" s="32">
        <f>IF($A$2="","",$A$2+22)</f>
        <v>42239</v>
      </c>
      <c r="B28" s="64"/>
      <c r="C28" s="65"/>
      <c r="D28" s="64"/>
      <c r="E28" s="65"/>
      <c r="F28" s="64"/>
      <c r="G28" s="65"/>
      <c r="H28" s="28">
        <f t="shared" si="0"/>
        <v>0</v>
      </c>
      <c r="I28" s="6"/>
      <c r="J28" s="18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 x14ac:dyDescent="0.25">
      <c r="A29" s="31">
        <f>IF($A$2="","",$A$2+23)</f>
        <v>42240</v>
      </c>
      <c r="B29" s="64"/>
      <c r="C29" s="65"/>
      <c r="D29" s="64"/>
      <c r="E29" s="65"/>
      <c r="F29" s="64"/>
      <c r="G29" s="65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 x14ac:dyDescent="0.25">
      <c r="A30" s="32">
        <f>IF($A$2="","",$A$2+24)</f>
        <v>42241</v>
      </c>
      <c r="B30" s="64"/>
      <c r="C30" s="65"/>
      <c r="D30" s="64"/>
      <c r="E30" s="65"/>
      <c r="F30" s="64"/>
      <c r="G30" s="65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 x14ac:dyDescent="0.25">
      <c r="A31" s="31">
        <f>IF($A$2="","",$A$2+25)</f>
        <v>42242</v>
      </c>
      <c r="B31" s="64"/>
      <c r="C31" s="65"/>
      <c r="D31" s="64"/>
      <c r="E31" s="65"/>
      <c r="F31" s="64"/>
      <c r="G31" s="65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 x14ac:dyDescent="0.25">
      <c r="A32" s="32">
        <f>IF($A$2="","",$A$2+26)</f>
        <v>42243</v>
      </c>
      <c r="B32" s="64"/>
      <c r="C32" s="65"/>
      <c r="D32" s="64"/>
      <c r="E32" s="65"/>
      <c r="F32" s="64"/>
      <c r="G32" s="65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 x14ac:dyDescent="0.25">
      <c r="A33" s="31">
        <f>IF($A$2="","",$A$2+27)</f>
        <v>42244</v>
      </c>
      <c r="B33" s="64"/>
      <c r="C33" s="65"/>
      <c r="D33" s="64"/>
      <c r="E33" s="65"/>
      <c r="F33" s="64"/>
      <c r="G33" s="65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 x14ac:dyDescent="0.25">
      <c r="A34" s="32">
        <f>IF($A$2="","",$A$2+28)</f>
        <v>42245</v>
      </c>
      <c r="B34" s="64"/>
      <c r="C34" s="65"/>
      <c r="D34" s="64"/>
      <c r="E34" s="65"/>
      <c r="F34" s="64"/>
      <c r="G34" s="65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 x14ac:dyDescent="0.25">
      <c r="A35" s="31">
        <f>IF($A$2="","",$A$2+29)</f>
        <v>42246</v>
      </c>
      <c r="B35" s="64"/>
      <c r="C35" s="65"/>
      <c r="D35" s="64"/>
      <c r="E35" s="65"/>
      <c r="F35" s="64"/>
      <c r="G35" s="65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 x14ac:dyDescent="0.3">
      <c r="A36" s="30">
        <f>IF($A$2="","",$A$2+30)</f>
        <v>42247</v>
      </c>
      <c r="B36" s="62"/>
      <c r="C36" s="63"/>
      <c r="D36" s="62"/>
      <c r="E36" s="67"/>
      <c r="F36" s="62"/>
      <c r="G36" s="67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6.5" thickTop="1" thickBot="1" x14ac:dyDescent="0.3">
      <c r="A37" s="103" t="s">
        <v>5</v>
      </c>
      <c r="B37" s="105"/>
      <c r="C37" s="105"/>
      <c r="D37" s="105"/>
      <c r="E37" s="105"/>
      <c r="F37" s="105"/>
      <c r="G37" s="127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s="57" customFormat="1" ht="15.75" thickTop="1" x14ac:dyDescent="0.25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 x14ac:dyDescent="0.25">
      <c r="A39" s="77" t="s">
        <v>13</v>
      </c>
      <c r="B39" s="81">
        <f>janvier!$B39</f>
        <v>0</v>
      </c>
      <c r="C39" s="90" t="s">
        <v>17</v>
      </c>
      <c r="D39" s="136"/>
      <c r="E39" s="130">
        <f>janvier!$E$39</f>
        <v>0</v>
      </c>
      <c r="F39" s="137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 x14ac:dyDescent="0.25">
      <c r="A40" s="78" t="s">
        <v>12</v>
      </c>
      <c r="B40" s="81">
        <f>janvier!$B40</f>
        <v>0</v>
      </c>
      <c r="C40" s="99" t="s">
        <v>19</v>
      </c>
      <c r="D40" s="138"/>
      <c r="E40" s="92">
        <f>janvier!$E$39</f>
        <v>0</v>
      </c>
      <c r="F40" s="139"/>
      <c r="G40" s="33"/>
      <c r="H40" s="94" t="s">
        <v>18</v>
      </c>
      <c r="I40" s="133"/>
      <c r="J40" s="96">
        <f>E39+(H37*E40)+SUM(J37:L37)</f>
        <v>0</v>
      </c>
      <c r="K40" s="134"/>
      <c r="L40" s="135"/>
      <c r="M40" s="34"/>
      <c r="N40" s="34"/>
      <c r="O40" s="34"/>
      <c r="P40" s="34"/>
    </row>
    <row r="41" spans="1:16" ht="15.75" x14ac:dyDescent="0.25">
      <c r="A41" s="78" t="s">
        <v>14</v>
      </c>
      <c r="B41" s="81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</sheetData>
  <mergeCells count="19">
    <mergeCell ref="A2:B2"/>
    <mergeCell ref="C2:L2"/>
    <mergeCell ref="A3:E3"/>
    <mergeCell ref="A4:A5"/>
    <mergeCell ref="B4:C4"/>
    <mergeCell ref="D4:E4"/>
    <mergeCell ref="F4:G4"/>
    <mergeCell ref="H4:H5"/>
    <mergeCell ref="I4:I5"/>
    <mergeCell ref="J4:J5"/>
    <mergeCell ref="K4:K5"/>
    <mergeCell ref="L4:L5"/>
    <mergeCell ref="C40:D40"/>
    <mergeCell ref="E40:F40"/>
    <mergeCell ref="H40:I40"/>
    <mergeCell ref="J40:L40"/>
    <mergeCell ref="A37:G37"/>
    <mergeCell ref="C39:D39"/>
    <mergeCell ref="E39:F39"/>
  </mergeCells>
  <conditionalFormatting sqref="A6:L36">
    <cfRule type="expression" dxfId="7" priority="1">
      <formula>IFERROR(VLOOKUP($A6,Fériés,1,0),0)</formula>
    </cfRule>
    <cfRule type="expression" dxfId="6" priority="4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1"/>
  <sheetViews>
    <sheetView topLeftCell="A8" workbookViewId="0">
      <selection activeCell="H40" sqref="H40:I40"/>
    </sheetView>
  </sheetViews>
  <sheetFormatPr baseColWidth="10" defaultRowHeight="15" x14ac:dyDescent="0.2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 x14ac:dyDescent="0.3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 x14ac:dyDescent="0.25">
      <c r="A2" s="119">
        <v>42248</v>
      </c>
      <c r="B2" s="143"/>
      <c r="C2" s="113" t="s">
        <v>7</v>
      </c>
      <c r="D2" s="113"/>
      <c r="E2" s="113"/>
      <c r="F2" s="113"/>
      <c r="G2" s="113"/>
      <c r="H2" s="113"/>
      <c r="I2" s="113"/>
      <c r="J2" s="113"/>
      <c r="K2" s="113"/>
      <c r="L2" s="144"/>
    </row>
    <row r="3" spans="1:15" ht="17.25" customHeight="1" thickBot="1" x14ac:dyDescent="0.3">
      <c r="A3" s="125" t="s">
        <v>16</v>
      </c>
      <c r="B3" s="145"/>
      <c r="C3" s="145"/>
      <c r="D3" s="145"/>
      <c r="E3" s="145"/>
      <c r="F3" s="3"/>
      <c r="G3" s="3"/>
      <c r="H3" s="3"/>
      <c r="I3" s="3"/>
      <c r="J3" s="3"/>
      <c r="K3" s="3"/>
      <c r="L3" s="5"/>
    </row>
    <row r="4" spans="1:15" ht="12" customHeight="1" thickTop="1" x14ac:dyDescent="0.25">
      <c r="A4" s="111" t="s">
        <v>0</v>
      </c>
      <c r="B4" s="123" t="s">
        <v>1</v>
      </c>
      <c r="C4" s="147"/>
      <c r="D4" s="123" t="s">
        <v>2</v>
      </c>
      <c r="E4" s="147"/>
      <c r="F4" s="123" t="s">
        <v>3</v>
      </c>
      <c r="G4" s="147"/>
      <c r="H4" s="140" t="s">
        <v>10</v>
      </c>
      <c r="I4" s="140" t="s">
        <v>11</v>
      </c>
      <c r="J4" s="109" t="s">
        <v>15</v>
      </c>
      <c r="K4" s="117" t="s">
        <v>6</v>
      </c>
      <c r="L4" s="109" t="s">
        <v>4</v>
      </c>
    </row>
    <row r="5" spans="1:15" ht="12" customHeight="1" thickBot="1" x14ac:dyDescent="0.3">
      <c r="A5" s="112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41"/>
      <c r="I5" s="141"/>
      <c r="J5" s="142"/>
      <c r="K5" s="146"/>
      <c r="L5" s="142"/>
    </row>
    <row r="6" spans="1:15" ht="14.25" customHeight="1" thickTop="1" x14ac:dyDescent="0.25">
      <c r="A6" s="29">
        <f>A2</f>
        <v>42248</v>
      </c>
      <c r="B6" s="46"/>
      <c r="C6" s="39"/>
      <c r="D6" s="46"/>
      <c r="E6" s="43"/>
      <c r="F6" s="46"/>
      <c r="G6" s="43"/>
      <c r="H6" s="26">
        <f>(G6-F6)+(E6-D6)+(C6-B6)</f>
        <v>0</v>
      </c>
      <c r="I6" s="10"/>
      <c r="J6" s="16" t="str">
        <f>IF(OR(AND(B6&lt;=$O$1,C6&gt;$O$1),AND(D6&lt;=$O$1,E6&gt;$O$1),AND(F6&lt;=$O$1,G6&gt;$O$1)),$B$40,"")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 x14ac:dyDescent="0.25">
      <c r="A7" s="31">
        <f>IF($A$2="","",$A$2+1)</f>
        <v>42249</v>
      </c>
      <c r="B7" s="38"/>
      <c r="C7" s="40"/>
      <c r="D7" s="38"/>
      <c r="E7" s="37"/>
      <c r="F7" s="38"/>
      <c r="G7" s="37"/>
      <c r="H7" s="27">
        <f t="shared" ref="H7:H36" si="0">(G7-F7)+(E7-D7)+(C7-B7)</f>
        <v>0</v>
      </c>
      <c r="I7" s="6"/>
      <c r="J7" s="17" t="str">
        <f t="shared" ref="J7:J36" si="1">IF(OR(AND(B7&lt;=$O$1,C7&gt;$O$1),AND(D7&lt;=$O$1,E7&gt;$O$1),AND(F7&lt;=$O$1,G7&gt;$O$1)),$B$40,"")</f>
        <v/>
      </c>
      <c r="K7" s="17" t="str">
        <f>IF(OR(AND(B7&lt;=$L$1,C7&gt;$L$1),AND(D7&lt;=$L$1,E7&gt;$L$1),AND(F7&lt;=$L$1,G7&gt;$L$1)),$B$41,"")</f>
        <v/>
      </c>
      <c r="L7" s="25">
        <f>IF(OR(IF( B7,3,0),IF(D7,3,0),IF(F7,3,0)),3,0)</f>
        <v>0</v>
      </c>
    </row>
    <row r="8" spans="1:15" ht="14.25" customHeight="1" x14ac:dyDescent="0.25">
      <c r="A8" s="32">
        <f>IF($A$2="","",$A$2+2)</f>
        <v>42250</v>
      </c>
      <c r="B8" s="38"/>
      <c r="C8" s="40"/>
      <c r="D8" s="38"/>
      <c r="E8" s="37"/>
      <c r="F8" s="38"/>
      <c r="G8" s="37"/>
      <c r="H8" s="28">
        <f t="shared" si="0"/>
        <v>0</v>
      </c>
      <c r="I8" s="6"/>
      <c r="J8" s="18" t="str">
        <f t="shared" si="1"/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0</v>
      </c>
    </row>
    <row r="9" spans="1:15" ht="14.25" customHeight="1" x14ac:dyDescent="0.25">
      <c r="A9" s="31">
        <f>IF($A$2="","",$A$2+3)</f>
        <v>42251</v>
      </c>
      <c r="B9" s="38"/>
      <c r="C9" s="40"/>
      <c r="D9" s="38"/>
      <c r="E9" s="37"/>
      <c r="F9" s="38"/>
      <c r="G9" s="37"/>
      <c r="H9" s="27">
        <f t="shared" si="0"/>
        <v>0</v>
      </c>
      <c r="I9" s="6"/>
      <c r="J9" s="17" t="str">
        <f t="shared" si="1"/>
        <v/>
      </c>
      <c r="K9" s="17" t="str">
        <f t="shared" si="2"/>
        <v/>
      </c>
      <c r="L9" s="24">
        <f t="shared" si="3"/>
        <v>0</v>
      </c>
    </row>
    <row r="10" spans="1:15" ht="14.25" customHeight="1" x14ac:dyDescent="0.25">
      <c r="A10" s="32">
        <f>IF($A$2="","",$A$2+4)</f>
        <v>42252</v>
      </c>
      <c r="B10" s="38"/>
      <c r="C10" s="40"/>
      <c r="D10" s="38"/>
      <c r="E10" s="37"/>
      <c r="F10" s="38"/>
      <c r="G10" s="37"/>
      <c r="H10" s="28">
        <f t="shared" si="0"/>
        <v>0</v>
      </c>
      <c r="I10" s="6"/>
      <c r="J10" s="18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 x14ac:dyDescent="0.25">
      <c r="A11" s="31">
        <f>IF($A$2="","",$A$2+5)</f>
        <v>42253</v>
      </c>
      <c r="B11" s="38"/>
      <c r="C11" s="40"/>
      <c r="D11" s="38"/>
      <c r="E11" s="37"/>
      <c r="F11" s="38"/>
      <c r="G11" s="37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</row>
    <row r="12" spans="1:15" ht="14.25" customHeight="1" x14ac:dyDescent="0.25">
      <c r="A12" s="32">
        <f>IF($A$2="","",$A$2+6)</f>
        <v>42254</v>
      </c>
      <c r="B12" s="38"/>
      <c r="C12" s="40"/>
      <c r="D12" s="38"/>
      <c r="E12" s="37"/>
      <c r="F12" s="38"/>
      <c r="G12" s="37"/>
      <c r="H12" s="28">
        <f t="shared" si="0"/>
        <v>0</v>
      </c>
      <c r="I12" s="6"/>
      <c r="J12" s="18" t="str">
        <f t="shared" si="1"/>
        <v/>
      </c>
      <c r="K12" s="17" t="str">
        <f t="shared" si="2"/>
        <v/>
      </c>
      <c r="L12" s="25">
        <f t="shared" si="3"/>
        <v>0</v>
      </c>
    </row>
    <row r="13" spans="1:15" ht="14.25" customHeight="1" x14ac:dyDescent="0.25">
      <c r="A13" s="31">
        <f>IF($A$2="","",$A$2+7)</f>
        <v>42255</v>
      </c>
      <c r="B13" s="38"/>
      <c r="C13" s="40"/>
      <c r="D13" s="38"/>
      <c r="E13" s="37"/>
      <c r="F13" s="38"/>
      <c r="G13" s="37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</row>
    <row r="14" spans="1:15" ht="14.25" customHeight="1" x14ac:dyDescent="0.25">
      <c r="A14" s="32">
        <f>IF($A$2="","",$A$2+8)</f>
        <v>42256</v>
      </c>
      <c r="B14" s="38"/>
      <c r="C14" s="40"/>
      <c r="D14" s="38"/>
      <c r="E14" s="37"/>
      <c r="F14" s="38"/>
      <c r="G14" s="37"/>
      <c r="H14" s="28">
        <f t="shared" si="0"/>
        <v>0</v>
      </c>
      <c r="I14" s="6"/>
      <c r="J14" s="18" t="str">
        <f t="shared" si="1"/>
        <v/>
      </c>
      <c r="K14" s="17" t="str">
        <f t="shared" si="2"/>
        <v/>
      </c>
      <c r="L14" s="25">
        <f t="shared" si="3"/>
        <v>0</v>
      </c>
    </row>
    <row r="15" spans="1:15" ht="14.25" customHeight="1" x14ac:dyDescent="0.25">
      <c r="A15" s="31">
        <f>IF($A$2="","",$A$2+9)</f>
        <v>42257</v>
      </c>
      <c r="B15" s="38"/>
      <c r="C15" s="40"/>
      <c r="D15" s="38"/>
      <c r="E15" s="37"/>
      <c r="F15" s="38"/>
      <c r="G15" s="37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 x14ac:dyDescent="0.25">
      <c r="A16" s="32">
        <f>IF($A$2="","",$A$2+10)</f>
        <v>42258</v>
      </c>
      <c r="B16" s="38"/>
      <c r="C16" s="40"/>
      <c r="D16" s="38"/>
      <c r="E16" s="37"/>
      <c r="F16" s="38"/>
      <c r="G16" s="37"/>
      <c r="H16" s="28">
        <f t="shared" si="0"/>
        <v>0</v>
      </c>
      <c r="I16" s="6"/>
      <c r="J16" s="18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 x14ac:dyDescent="0.25">
      <c r="A17" s="31">
        <f>IF($A$2="","",$A$2+11)</f>
        <v>42259</v>
      </c>
      <c r="B17" s="38"/>
      <c r="C17" s="40"/>
      <c r="D17" s="38"/>
      <c r="E17" s="37"/>
      <c r="F17" s="38"/>
      <c r="G17" s="37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 x14ac:dyDescent="0.25">
      <c r="A18" s="32">
        <f>IF($A$2="","",$A$2+12)</f>
        <v>42260</v>
      </c>
      <c r="B18" s="38"/>
      <c r="C18" s="40"/>
      <c r="D18" s="38"/>
      <c r="E18" s="37"/>
      <c r="F18" s="38"/>
      <c r="G18" s="37"/>
      <c r="H18" s="28">
        <f t="shared" si="0"/>
        <v>0</v>
      </c>
      <c r="I18" s="6"/>
      <c r="J18" s="18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 x14ac:dyDescent="0.25">
      <c r="A19" s="31">
        <f>IF($A$2="","",$A$2+13)</f>
        <v>42261</v>
      </c>
      <c r="B19" s="38"/>
      <c r="C19" s="40"/>
      <c r="D19" s="38"/>
      <c r="E19" s="37"/>
      <c r="F19" s="38"/>
      <c r="G19" s="37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 x14ac:dyDescent="0.25">
      <c r="A20" s="32">
        <f>IF($A$2="","",$A$2+14)</f>
        <v>42262</v>
      </c>
      <c r="B20" s="38"/>
      <c r="C20" s="40"/>
      <c r="D20" s="38"/>
      <c r="E20" s="37"/>
      <c r="F20" s="38"/>
      <c r="G20" s="37"/>
      <c r="H20" s="28">
        <f t="shared" si="0"/>
        <v>0</v>
      </c>
      <c r="I20" s="6"/>
      <c r="J20" s="18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 x14ac:dyDescent="0.25">
      <c r="A21" s="31">
        <f>IF($A$2="","",$A$2+15)</f>
        <v>42263</v>
      </c>
      <c r="B21" s="38"/>
      <c r="C21" s="40"/>
      <c r="D21" s="38"/>
      <c r="E21" s="37"/>
      <c r="F21" s="38"/>
      <c r="G21" s="37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 x14ac:dyDescent="0.25">
      <c r="A22" s="32">
        <f>IF($A$2="","",$A$2+16)</f>
        <v>42264</v>
      </c>
      <c r="B22" s="38"/>
      <c r="C22" s="40"/>
      <c r="D22" s="38"/>
      <c r="E22" s="37"/>
      <c r="F22" s="38"/>
      <c r="G22" s="37"/>
      <c r="H22" s="28">
        <f t="shared" si="0"/>
        <v>0</v>
      </c>
      <c r="I22" s="6"/>
      <c r="J22" s="18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 x14ac:dyDescent="0.25">
      <c r="A23" s="31">
        <f>IF($A$2="","",$A$2+17)</f>
        <v>42265</v>
      </c>
      <c r="B23" s="38"/>
      <c r="C23" s="40"/>
      <c r="D23" s="38"/>
      <c r="E23" s="37"/>
      <c r="F23" s="38"/>
      <c r="G23" s="37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4">
        <f t="shared" si="3"/>
        <v>0</v>
      </c>
      <c r="O23" s="21"/>
    </row>
    <row r="24" spans="1:15" ht="14.25" customHeight="1" x14ac:dyDescent="0.25">
      <c r="A24" s="32">
        <f>IF($A$2="","",$A$2+18)</f>
        <v>42266</v>
      </c>
      <c r="B24" s="38"/>
      <c r="C24" s="40"/>
      <c r="D24" s="38"/>
      <c r="E24" s="37"/>
      <c r="F24" s="38"/>
      <c r="G24" s="37"/>
      <c r="H24" s="28">
        <f t="shared" si="0"/>
        <v>0</v>
      </c>
      <c r="I24" s="6"/>
      <c r="J24" s="18" t="str">
        <f t="shared" si="1"/>
        <v/>
      </c>
      <c r="K24" s="17" t="str">
        <f t="shared" si="2"/>
        <v/>
      </c>
      <c r="L24" s="25">
        <f t="shared" si="3"/>
        <v>0</v>
      </c>
    </row>
    <row r="25" spans="1:15" ht="14.25" customHeight="1" x14ac:dyDescent="0.25">
      <c r="A25" s="31">
        <f>IF($A$2="","",$A$2+19)</f>
        <v>42267</v>
      </c>
      <c r="B25" s="38"/>
      <c r="C25" s="40"/>
      <c r="D25" s="38"/>
      <c r="E25" s="37"/>
      <c r="F25" s="38"/>
      <c r="G25" s="37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 x14ac:dyDescent="0.25">
      <c r="A26" s="32">
        <f>IF($A$2="","",$A$2+20)</f>
        <v>42268</v>
      </c>
      <c r="B26" s="38"/>
      <c r="C26" s="40"/>
      <c r="D26" s="38"/>
      <c r="E26" s="37"/>
      <c r="F26" s="38"/>
      <c r="G26" s="37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 x14ac:dyDescent="0.25">
      <c r="A27" s="31">
        <f>IF($A$2="","",$A$2+21)</f>
        <v>42269</v>
      </c>
      <c r="B27" s="38"/>
      <c r="C27" s="40"/>
      <c r="D27" s="38"/>
      <c r="E27" s="37"/>
      <c r="F27" s="38"/>
      <c r="G27" s="37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 x14ac:dyDescent="0.25">
      <c r="A28" s="32">
        <f>IF($A$2="","",$A$2+22)</f>
        <v>42270</v>
      </c>
      <c r="B28" s="38"/>
      <c r="C28" s="40"/>
      <c r="D28" s="38"/>
      <c r="E28" s="37"/>
      <c r="F28" s="38"/>
      <c r="G28" s="37"/>
      <c r="H28" s="28">
        <f t="shared" si="0"/>
        <v>0</v>
      </c>
      <c r="I28" s="6"/>
      <c r="J28" s="18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 x14ac:dyDescent="0.25">
      <c r="A29" s="31">
        <f>IF($A$2="","",$A$2+23)</f>
        <v>42271</v>
      </c>
      <c r="B29" s="38"/>
      <c r="C29" s="40"/>
      <c r="D29" s="38"/>
      <c r="E29" s="37"/>
      <c r="F29" s="38"/>
      <c r="G29" s="37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 x14ac:dyDescent="0.25">
      <c r="A30" s="32">
        <f>IF($A$2="","",$A$2+24)</f>
        <v>42272</v>
      </c>
      <c r="B30" s="38"/>
      <c r="C30" s="40"/>
      <c r="D30" s="38"/>
      <c r="E30" s="37"/>
      <c r="F30" s="38"/>
      <c r="G30" s="37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 x14ac:dyDescent="0.25">
      <c r="A31" s="31">
        <f>IF($A$2="","",$A$2+25)</f>
        <v>42273</v>
      </c>
      <c r="B31" s="38"/>
      <c r="C31" s="40"/>
      <c r="D31" s="38"/>
      <c r="E31" s="37"/>
      <c r="F31" s="38"/>
      <c r="G31" s="37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 x14ac:dyDescent="0.25">
      <c r="A32" s="32">
        <f>IF($A$2="","",$A$2+26)</f>
        <v>42274</v>
      </c>
      <c r="B32" s="38"/>
      <c r="C32" s="40"/>
      <c r="D32" s="38"/>
      <c r="E32" s="37"/>
      <c r="F32" s="38"/>
      <c r="G32" s="37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 x14ac:dyDescent="0.25">
      <c r="A33" s="31">
        <f>IF($A$2="","",$A$2+27)</f>
        <v>42275</v>
      </c>
      <c r="B33" s="38"/>
      <c r="C33" s="40"/>
      <c r="D33" s="38"/>
      <c r="E33" s="37"/>
      <c r="F33" s="38"/>
      <c r="G33" s="37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 x14ac:dyDescent="0.25">
      <c r="A34" s="32">
        <f>IF($A$2="","",$A$2+28)</f>
        <v>42276</v>
      </c>
      <c r="B34" s="38"/>
      <c r="C34" s="40"/>
      <c r="D34" s="38"/>
      <c r="E34" s="37"/>
      <c r="F34" s="38"/>
      <c r="G34" s="37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 x14ac:dyDescent="0.25">
      <c r="A35" s="31">
        <f>IF($A$2="","",$A$2+29)</f>
        <v>42277</v>
      </c>
      <c r="B35" s="38"/>
      <c r="C35" s="40"/>
      <c r="D35" s="38"/>
      <c r="E35" s="37"/>
      <c r="F35" s="38"/>
      <c r="G35" s="37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 x14ac:dyDescent="0.3">
      <c r="A36" s="30">
        <f>IF($A$2="","",$A$2+30)</f>
        <v>42278</v>
      </c>
      <c r="B36" s="47"/>
      <c r="C36" s="41"/>
      <c r="D36" s="47"/>
      <c r="E36" s="69"/>
      <c r="F36" s="47"/>
      <c r="G36" s="37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6.5" thickTop="1" thickBot="1" x14ac:dyDescent="0.3">
      <c r="A37" s="103" t="s">
        <v>5</v>
      </c>
      <c r="B37" s="105"/>
      <c r="C37" s="105"/>
      <c r="D37" s="105"/>
      <c r="E37" s="105"/>
      <c r="F37" s="105"/>
      <c r="G37" s="127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ht="15.75" thickTop="1" x14ac:dyDescent="0.25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 x14ac:dyDescent="0.25">
      <c r="A39" s="77" t="s">
        <v>13</v>
      </c>
      <c r="B39" s="81">
        <f>janvier!$B39</f>
        <v>0</v>
      </c>
      <c r="C39" s="90" t="s">
        <v>17</v>
      </c>
      <c r="D39" s="136"/>
      <c r="E39" s="130">
        <f>janvier!$E$39</f>
        <v>0</v>
      </c>
      <c r="F39" s="137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 x14ac:dyDescent="0.25">
      <c r="A40" s="78" t="s">
        <v>12</v>
      </c>
      <c r="B40" s="81">
        <f>janvier!$B40</f>
        <v>0</v>
      </c>
      <c r="C40" s="99" t="s">
        <v>19</v>
      </c>
      <c r="D40" s="138"/>
      <c r="E40" s="92">
        <f>janvier!$E$39</f>
        <v>0</v>
      </c>
      <c r="F40" s="139"/>
      <c r="G40" s="33"/>
      <c r="H40" s="94" t="s">
        <v>18</v>
      </c>
      <c r="I40" s="133"/>
      <c r="J40" s="96">
        <f>E39+(H37*E40)+SUM(J37:L37)</f>
        <v>0</v>
      </c>
      <c r="K40" s="134"/>
      <c r="L40" s="135"/>
      <c r="M40" s="34"/>
      <c r="N40" s="34"/>
      <c r="O40" s="34"/>
      <c r="P40" s="34"/>
    </row>
    <row r="41" spans="1:16" ht="15.75" x14ac:dyDescent="0.25">
      <c r="A41" s="78" t="s">
        <v>14</v>
      </c>
      <c r="B41" s="81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</sheetData>
  <mergeCells count="19">
    <mergeCell ref="A2:B2"/>
    <mergeCell ref="C2:L2"/>
    <mergeCell ref="A3:E3"/>
    <mergeCell ref="A4:A5"/>
    <mergeCell ref="B4:C4"/>
    <mergeCell ref="D4:E4"/>
    <mergeCell ref="F4:G4"/>
    <mergeCell ref="H4:H5"/>
    <mergeCell ref="I4:I5"/>
    <mergeCell ref="J4:J5"/>
    <mergeCell ref="K4:K5"/>
    <mergeCell ref="L4:L5"/>
    <mergeCell ref="C40:D40"/>
    <mergeCell ref="E40:F40"/>
    <mergeCell ref="H40:I40"/>
    <mergeCell ref="J40:L40"/>
    <mergeCell ref="A37:G37"/>
    <mergeCell ref="C39:D39"/>
    <mergeCell ref="E39:F39"/>
  </mergeCells>
  <conditionalFormatting sqref="A6:L36">
    <cfRule type="expression" dxfId="5" priority="1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1"/>
  <sheetViews>
    <sheetView topLeftCell="A5" workbookViewId="0">
      <selection activeCell="H40" sqref="H40:I40"/>
    </sheetView>
  </sheetViews>
  <sheetFormatPr baseColWidth="10" defaultRowHeight="15" x14ac:dyDescent="0.2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 x14ac:dyDescent="0.3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 x14ac:dyDescent="0.25">
      <c r="A2" s="119">
        <v>42278</v>
      </c>
      <c r="B2" s="143"/>
      <c r="C2" s="113" t="s">
        <v>7</v>
      </c>
      <c r="D2" s="113"/>
      <c r="E2" s="113"/>
      <c r="F2" s="113"/>
      <c r="G2" s="113"/>
      <c r="H2" s="113"/>
      <c r="I2" s="113"/>
      <c r="J2" s="113"/>
      <c r="K2" s="113"/>
      <c r="L2" s="144"/>
    </row>
    <row r="3" spans="1:15" ht="17.25" customHeight="1" thickBot="1" x14ac:dyDescent="0.3">
      <c r="A3" s="125" t="s">
        <v>16</v>
      </c>
      <c r="B3" s="145"/>
      <c r="C3" s="145"/>
      <c r="D3" s="145"/>
      <c r="E3" s="145"/>
      <c r="F3" s="3"/>
      <c r="G3" s="3"/>
      <c r="H3" s="3"/>
      <c r="I3" s="3"/>
      <c r="J3" s="3"/>
      <c r="K3" s="3"/>
      <c r="L3" s="5"/>
    </row>
    <row r="4" spans="1:15" ht="12" customHeight="1" thickTop="1" x14ac:dyDescent="0.25">
      <c r="A4" s="111" t="s">
        <v>0</v>
      </c>
      <c r="B4" s="123" t="s">
        <v>1</v>
      </c>
      <c r="C4" s="147"/>
      <c r="D4" s="123" t="s">
        <v>2</v>
      </c>
      <c r="E4" s="147"/>
      <c r="F4" s="123" t="s">
        <v>3</v>
      </c>
      <c r="G4" s="147"/>
      <c r="H4" s="140" t="s">
        <v>10</v>
      </c>
      <c r="I4" s="140" t="s">
        <v>11</v>
      </c>
      <c r="J4" s="109" t="s">
        <v>15</v>
      </c>
      <c r="K4" s="117" t="s">
        <v>6</v>
      </c>
      <c r="L4" s="109" t="s">
        <v>4</v>
      </c>
    </row>
    <row r="5" spans="1:15" ht="12" customHeight="1" thickBot="1" x14ac:dyDescent="0.3">
      <c r="A5" s="112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41"/>
      <c r="I5" s="141"/>
      <c r="J5" s="142"/>
      <c r="K5" s="146"/>
      <c r="L5" s="142"/>
    </row>
    <row r="6" spans="1:15" ht="14.25" customHeight="1" thickTop="1" x14ac:dyDescent="0.25">
      <c r="A6" s="29">
        <f>A2</f>
        <v>42278</v>
      </c>
      <c r="B6" s="46"/>
      <c r="C6" s="39"/>
      <c r="D6" s="46"/>
      <c r="E6" s="43"/>
      <c r="F6" s="46"/>
      <c r="G6" s="43"/>
      <c r="H6" s="26">
        <f>(G6-F6)+(E6-D6)+(C6-B6)</f>
        <v>0</v>
      </c>
      <c r="I6" s="10"/>
      <c r="J6" s="16" t="str">
        <f>IF(OR(AND(B6&lt;=$O$1,C6&gt;$O$1),AND(D6&lt;=$O$1,E6&gt;$O$1),AND(F6&lt;=$O$1,G6&gt;$O$1)),$B$40,"")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 x14ac:dyDescent="0.25">
      <c r="A7" s="31">
        <f>IF($A$2="","",$A$2+1)</f>
        <v>42279</v>
      </c>
      <c r="B7" s="38"/>
      <c r="C7" s="40"/>
      <c r="D7" s="38"/>
      <c r="E7" s="37"/>
      <c r="F7" s="38"/>
      <c r="G7" s="37"/>
      <c r="H7" s="27">
        <f t="shared" ref="H7:H36" si="0">(G7-F7)+(E7-D7)+(C7-B7)</f>
        <v>0</v>
      </c>
      <c r="I7" s="6"/>
      <c r="J7" s="17" t="str">
        <f t="shared" ref="J7:J36" si="1">IF(OR(AND(B7&lt;=$O$1,C7&gt;$O$1),AND(D7&lt;=$O$1,E7&gt;$O$1),AND(F7&lt;=$O$1,G7&gt;$O$1)),$B$40,"")</f>
        <v/>
      </c>
      <c r="K7" s="17" t="str">
        <f>IF(OR(AND(B7&lt;=$L$1,C7&gt;$L$1),AND(D7&lt;=$L$1,E7&gt;$L$1),AND(F7&lt;=$L$1,G7&gt;$L$1)),$B$41,"")</f>
        <v/>
      </c>
      <c r="L7" s="25">
        <f>IF(OR(IF( B7,3,0),IF(D7,3,0),IF(F7,3,0)),3,0)</f>
        <v>0</v>
      </c>
    </row>
    <row r="8" spans="1:15" ht="14.25" customHeight="1" x14ac:dyDescent="0.25">
      <c r="A8" s="32">
        <f>IF($A$2="","",$A$2+2)</f>
        <v>42280</v>
      </c>
      <c r="B8" s="38"/>
      <c r="C8" s="40"/>
      <c r="D8" s="38"/>
      <c r="E8" s="37"/>
      <c r="F8" s="38"/>
      <c r="G8" s="37"/>
      <c r="H8" s="28">
        <f t="shared" si="0"/>
        <v>0</v>
      </c>
      <c r="I8" s="6"/>
      <c r="J8" s="18" t="str">
        <f t="shared" si="1"/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0</v>
      </c>
    </row>
    <row r="9" spans="1:15" ht="14.25" customHeight="1" x14ac:dyDescent="0.25">
      <c r="A9" s="31">
        <f>IF($A$2="","",$A$2+3)</f>
        <v>42281</v>
      </c>
      <c r="B9" s="38"/>
      <c r="C9" s="40"/>
      <c r="D9" s="38"/>
      <c r="E9" s="37"/>
      <c r="F9" s="38"/>
      <c r="G9" s="37"/>
      <c r="H9" s="27">
        <f t="shared" si="0"/>
        <v>0</v>
      </c>
      <c r="I9" s="6"/>
      <c r="J9" s="17" t="str">
        <f t="shared" si="1"/>
        <v/>
      </c>
      <c r="K9" s="17" t="str">
        <f t="shared" si="2"/>
        <v/>
      </c>
      <c r="L9" s="24">
        <f t="shared" si="3"/>
        <v>0</v>
      </c>
    </row>
    <row r="10" spans="1:15" ht="14.25" customHeight="1" x14ac:dyDescent="0.25">
      <c r="A10" s="32">
        <f>IF($A$2="","",$A$2+4)</f>
        <v>42282</v>
      </c>
      <c r="B10" s="38"/>
      <c r="C10" s="40"/>
      <c r="D10" s="38"/>
      <c r="E10" s="37"/>
      <c r="F10" s="38"/>
      <c r="G10" s="37"/>
      <c r="H10" s="28">
        <f t="shared" si="0"/>
        <v>0</v>
      </c>
      <c r="I10" s="6"/>
      <c r="J10" s="18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 x14ac:dyDescent="0.25">
      <c r="A11" s="31">
        <f>IF($A$2="","",$A$2+5)</f>
        <v>42283</v>
      </c>
      <c r="B11" s="38"/>
      <c r="C11" s="40"/>
      <c r="D11" s="38"/>
      <c r="E11" s="37"/>
      <c r="F11" s="38"/>
      <c r="G11" s="37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</row>
    <row r="12" spans="1:15" ht="14.25" customHeight="1" x14ac:dyDescent="0.25">
      <c r="A12" s="32">
        <f>IF($A$2="","",$A$2+6)</f>
        <v>42284</v>
      </c>
      <c r="B12" s="38"/>
      <c r="C12" s="40"/>
      <c r="D12" s="38"/>
      <c r="E12" s="37"/>
      <c r="F12" s="38"/>
      <c r="G12" s="37"/>
      <c r="H12" s="28">
        <f t="shared" si="0"/>
        <v>0</v>
      </c>
      <c r="I12" s="6"/>
      <c r="J12" s="18" t="str">
        <f t="shared" si="1"/>
        <v/>
      </c>
      <c r="K12" s="17" t="str">
        <f t="shared" si="2"/>
        <v/>
      </c>
      <c r="L12" s="25">
        <f t="shared" si="3"/>
        <v>0</v>
      </c>
    </row>
    <row r="13" spans="1:15" ht="14.25" customHeight="1" x14ac:dyDescent="0.25">
      <c r="A13" s="31">
        <f>IF($A$2="","",$A$2+7)</f>
        <v>42285</v>
      </c>
      <c r="B13" s="38"/>
      <c r="C13" s="40"/>
      <c r="D13" s="38"/>
      <c r="E13" s="37"/>
      <c r="F13" s="38"/>
      <c r="G13" s="37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</row>
    <row r="14" spans="1:15" ht="14.25" customHeight="1" x14ac:dyDescent="0.25">
      <c r="A14" s="32">
        <f>IF($A$2="","",$A$2+8)</f>
        <v>42286</v>
      </c>
      <c r="B14" s="38"/>
      <c r="C14" s="40"/>
      <c r="D14" s="38"/>
      <c r="E14" s="37"/>
      <c r="F14" s="38"/>
      <c r="G14" s="37"/>
      <c r="H14" s="28">
        <f t="shared" si="0"/>
        <v>0</v>
      </c>
      <c r="I14" s="6"/>
      <c r="J14" s="18" t="str">
        <f t="shared" si="1"/>
        <v/>
      </c>
      <c r="K14" s="17" t="str">
        <f t="shared" si="2"/>
        <v/>
      </c>
      <c r="L14" s="25">
        <f t="shared" si="3"/>
        <v>0</v>
      </c>
    </row>
    <row r="15" spans="1:15" ht="14.25" customHeight="1" x14ac:dyDescent="0.25">
      <c r="A15" s="31">
        <f>IF($A$2="","",$A$2+9)</f>
        <v>42287</v>
      </c>
      <c r="B15" s="38"/>
      <c r="C15" s="40"/>
      <c r="D15" s="38"/>
      <c r="E15" s="37"/>
      <c r="F15" s="38"/>
      <c r="G15" s="37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 x14ac:dyDescent="0.25">
      <c r="A16" s="32">
        <f>IF($A$2="","",$A$2+10)</f>
        <v>42288</v>
      </c>
      <c r="B16" s="38"/>
      <c r="C16" s="40"/>
      <c r="D16" s="38"/>
      <c r="E16" s="37"/>
      <c r="F16" s="38"/>
      <c r="G16" s="37"/>
      <c r="H16" s="28">
        <f t="shared" si="0"/>
        <v>0</v>
      </c>
      <c r="I16" s="6"/>
      <c r="J16" s="18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 x14ac:dyDescent="0.25">
      <c r="A17" s="31">
        <f>IF($A$2="","",$A$2+11)</f>
        <v>42289</v>
      </c>
      <c r="B17" s="38"/>
      <c r="C17" s="40"/>
      <c r="D17" s="38"/>
      <c r="E17" s="37"/>
      <c r="F17" s="38"/>
      <c r="G17" s="37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 x14ac:dyDescent="0.25">
      <c r="A18" s="32">
        <f>IF($A$2="","",$A$2+12)</f>
        <v>42290</v>
      </c>
      <c r="B18" s="38"/>
      <c r="C18" s="40"/>
      <c r="D18" s="38"/>
      <c r="E18" s="37"/>
      <c r="F18" s="38"/>
      <c r="G18" s="37"/>
      <c r="H18" s="28">
        <f t="shared" si="0"/>
        <v>0</v>
      </c>
      <c r="I18" s="6"/>
      <c r="J18" s="18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 x14ac:dyDescent="0.25">
      <c r="A19" s="31">
        <f>IF($A$2="","",$A$2+13)</f>
        <v>42291</v>
      </c>
      <c r="B19" s="38"/>
      <c r="C19" s="40"/>
      <c r="D19" s="38"/>
      <c r="E19" s="37"/>
      <c r="F19" s="38"/>
      <c r="G19" s="37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 x14ac:dyDescent="0.25">
      <c r="A20" s="32">
        <f>IF($A$2="","",$A$2+14)</f>
        <v>42292</v>
      </c>
      <c r="B20" s="38"/>
      <c r="C20" s="40"/>
      <c r="D20" s="38"/>
      <c r="E20" s="37"/>
      <c r="F20" s="38"/>
      <c r="G20" s="37"/>
      <c r="H20" s="28">
        <f t="shared" si="0"/>
        <v>0</v>
      </c>
      <c r="I20" s="6"/>
      <c r="J20" s="18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 x14ac:dyDescent="0.25">
      <c r="A21" s="31">
        <f>IF($A$2="","",$A$2+15)</f>
        <v>42293</v>
      </c>
      <c r="B21" s="38"/>
      <c r="C21" s="40"/>
      <c r="D21" s="38"/>
      <c r="E21" s="37"/>
      <c r="F21" s="38"/>
      <c r="G21" s="37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 x14ac:dyDescent="0.25">
      <c r="A22" s="32">
        <f>IF($A$2="","",$A$2+16)</f>
        <v>42294</v>
      </c>
      <c r="B22" s="38"/>
      <c r="C22" s="40"/>
      <c r="D22" s="38"/>
      <c r="E22" s="37"/>
      <c r="F22" s="38"/>
      <c r="G22" s="37"/>
      <c r="H22" s="28">
        <f t="shared" si="0"/>
        <v>0</v>
      </c>
      <c r="I22" s="6"/>
      <c r="J22" s="18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 x14ac:dyDescent="0.25">
      <c r="A23" s="31">
        <f>IF($A$2="","",$A$2+17)</f>
        <v>42295</v>
      </c>
      <c r="B23" s="38"/>
      <c r="C23" s="40"/>
      <c r="D23" s="38"/>
      <c r="E23" s="37"/>
      <c r="F23" s="38"/>
      <c r="G23" s="37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4">
        <f t="shared" si="3"/>
        <v>0</v>
      </c>
      <c r="O23" s="21"/>
    </row>
    <row r="24" spans="1:15" ht="14.25" customHeight="1" x14ac:dyDescent="0.25">
      <c r="A24" s="32">
        <f>IF($A$2="","",$A$2+18)</f>
        <v>42296</v>
      </c>
      <c r="B24" s="38"/>
      <c r="C24" s="40"/>
      <c r="D24" s="38"/>
      <c r="E24" s="37"/>
      <c r="F24" s="38"/>
      <c r="G24" s="37"/>
      <c r="H24" s="28">
        <f t="shared" si="0"/>
        <v>0</v>
      </c>
      <c r="I24" s="6"/>
      <c r="J24" s="18" t="str">
        <f t="shared" si="1"/>
        <v/>
      </c>
      <c r="K24" s="17" t="str">
        <f t="shared" si="2"/>
        <v/>
      </c>
      <c r="L24" s="25">
        <f t="shared" si="3"/>
        <v>0</v>
      </c>
    </row>
    <row r="25" spans="1:15" ht="14.25" customHeight="1" x14ac:dyDescent="0.25">
      <c r="A25" s="31">
        <f>IF($A$2="","",$A$2+19)</f>
        <v>42297</v>
      </c>
      <c r="B25" s="38"/>
      <c r="C25" s="40"/>
      <c r="D25" s="38"/>
      <c r="E25" s="37"/>
      <c r="F25" s="38"/>
      <c r="G25" s="37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 x14ac:dyDescent="0.25">
      <c r="A26" s="32">
        <f>IF($A$2="","",$A$2+20)</f>
        <v>42298</v>
      </c>
      <c r="B26" s="38"/>
      <c r="C26" s="40"/>
      <c r="D26" s="38"/>
      <c r="E26" s="37"/>
      <c r="F26" s="38"/>
      <c r="G26" s="37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 x14ac:dyDescent="0.25">
      <c r="A27" s="31">
        <f>IF($A$2="","",$A$2+21)</f>
        <v>42299</v>
      </c>
      <c r="B27" s="38"/>
      <c r="C27" s="40"/>
      <c r="D27" s="38"/>
      <c r="E27" s="37"/>
      <c r="F27" s="38"/>
      <c r="G27" s="37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 x14ac:dyDescent="0.25">
      <c r="A28" s="32">
        <f>IF($A$2="","",$A$2+22)</f>
        <v>42300</v>
      </c>
      <c r="B28" s="38"/>
      <c r="C28" s="40"/>
      <c r="D28" s="38"/>
      <c r="E28" s="37"/>
      <c r="F28" s="38"/>
      <c r="G28" s="37"/>
      <c r="H28" s="28">
        <f t="shared" si="0"/>
        <v>0</v>
      </c>
      <c r="I28" s="6"/>
      <c r="J28" s="18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 x14ac:dyDescent="0.25">
      <c r="A29" s="31">
        <f>IF($A$2="","",$A$2+23)</f>
        <v>42301</v>
      </c>
      <c r="B29" s="38"/>
      <c r="C29" s="40"/>
      <c r="D29" s="38"/>
      <c r="E29" s="37"/>
      <c r="F29" s="38"/>
      <c r="G29" s="37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 x14ac:dyDescent="0.25">
      <c r="A30" s="32">
        <f>IF($A$2="","",$A$2+24)</f>
        <v>42302</v>
      </c>
      <c r="B30" s="38"/>
      <c r="C30" s="40"/>
      <c r="D30" s="38"/>
      <c r="E30" s="37"/>
      <c r="F30" s="38"/>
      <c r="G30" s="37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 x14ac:dyDescent="0.25">
      <c r="A31" s="31">
        <f>IF($A$2="","",$A$2+25)</f>
        <v>42303</v>
      </c>
      <c r="B31" s="38"/>
      <c r="C31" s="40"/>
      <c r="D31" s="38"/>
      <c r="E31" s="37"/>
      <c r="F31" s="38"/>
      <c r="G31" s="37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 x14ac:dyDescent="0.25">
      <c r="A32" s="32">
        <f>IF($A$2="","",$A$2+26)</f>
        <v>42304</v>
      </c>
      <c r="B32" s="38"/>
      <c r="C32" s="40"/>
      <c r="D32" s="38"/>
      <c r="E32" s="37"/>
      <c r="F32" s="38"/>
      <c r="G32" s="37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 x14ac:dyDescent="0.25">
      <c r="A33" s="31">
        <f>IF($A$2="","",$A$2+27)</f>
        <v>42305</v>
      </c>
      <c r="B33" s="38"/>
      <c r="C33" s="40"/>
      <c r="D33" s="38"/>
      <c r="E33" s="37"/>
      <c r="F33" s="38"/>
      <c r="G33" s="37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 x14ac:dyDescent="0.25">
      <c r="A34" s="32">
        <f>IF($A$2="","",$A$2+28)</f>
        <v>42306</v>
      </c>
      <c r="B34" s="38"/>
      <c r="C34" s="40"/>
      <c r="D34" s="38"/>
      <c r="E34" s="37"/>
      <c r="F34" s="38"/>
      <c r="G34" s="37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 x14ac:dyDescent="0.25">
      <c r="A35" s="31">
        <f>IF($A$2="","",$A$2+29)</f>
        <v>42307</v>
      </c>
      <c r="B35" s="38"/>
      <c r="C35" s="40"/>
      <c r="D35" s="38"/>
      <c r="E35" s="37"/>
      <c r="F35" s="38"/>
      <c r="G35" s="37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 x14ac:dyDescent="0.3">
      <c r="A36" s="30">
        <f>IF($A$2="","",$A$2+30)</f>
        <v>42308</v>
      </c>
      <c r="B36" s="47"/>
      <c r="C36" s="41"/>
      <c r="D36" s="47"/>
      <c r="E36" s="69"/>
      <c r="F36" s="47"/>
      <c r="G36" s="37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6.5" thickTop="1" thickBot="1" x14ac:dyDescent="0.3">
      <c r="A37" s="103" t="s">
        <v>5</v>
      </c>
      <c r="B37" s="105"/>
      <c r="C37" s="105"/>
      <c r="D37" s="105"/>
      <c r="E37" s="105"/>
      <c r="F37" s="105"/>
      <c r="G37" s="127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s="57" customFormat="1" ht="15.75" thickTop="1" x14ac:dyDescent="0.25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 x14ac:dyDescent="0.25">
      <c r="A39" s="77" t="s">
        <v>13</v>
      </c>
      <c r="B39" s="81">
        <f>janvier!$B39</f>
        <v>0</v>
      </c>
      <c r="C39" s="90" t="s">
        <v>17</v>
      </c>
      <c r="D39" s="136"/>
      <c r="E39" s="130">
        <f>janvier!$E$39</f>
        <v>0</v>
      </c>
      <c r="F39" s="137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 x14ac:dyDescent="0.25">
      <c r="A40" s="78" t="s">
        <v>12</v>
      </c>
      <c r="B40" s="81">
        <f>janvier!$B40</f>
        <v>0</v>
      </c>
      <c r="C40" s="99" t="s">
        <v>19</v>
      </c>
      <c r="D40" s="138"/>
      <c r="E40" s="92">
        <f>janvier!$E$39</f>
        <v>0</v>
      </c>
      <c r="F40" s="139"/>
      <c r="G40" s="33"/>
      <c r="H40" s="94" t="s">
        <v>18</v>
      </c>
      <c r="I40" s="133"/>
      <c r="J40" s="96">
        <f>E39+(H37*E40)+SUM(J37:L37)</f>
        <v>0</v>
      </c>
      <c r="K40" s="134"/>
      <c r="L40" s="135"/>
      <c r="M40" s="34"/>
      <c r="N40" s="34"/>
      <c r="O40" s="34"/>
      <c r="P40" s="34"/>
    </row>
    <row r="41" spans="1:16" ht="15.75" x14ac:dyDescent="0.25">
      <c r="A41" s="78" t="s">
        <v>14</v>
      </c>
      <c r="B41" s="81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</sheetData>
  <mergeCells count="19">
    <mergeCell ref="A2:B2"/>
    <mergeCell ref="C2:L2"/>
    <mergeCell ref="A3:E3"/>
    <mergeCell ref="A4:A5"/>
    <mergeCell ref="B4:C4"/>
    <mergeCell ref="D4:E4"/>
    <mergeCell ref="F4:G4"/>
    <mergeCell ref="H4:H5"/>
    <mergeCell ref="I4:I5"/>
    <mergeCell ref="J4:J5"/>
    <mergeCell ref="K4:K5"/>
    <mergeCell ref="L4:L5"/>
    <mergeCell ref="C40:D40"/>
    <mergeCell ref="E40:F40"/>
    <mergeCell ref="H40:I40"/>
    <mergeCell ref="J40:L40"/>
    <mergeCell ref="A37:G37"/>
    <mergeCell ref="C39:D39"/>
    <mergeCell ref="E39:F39"/>
  </mergeCells>
  <conditionalFormatting sqref="A6:L36">
    <cfRule type="expression" dxfId="4" priority="1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0"/>
  <sheetViews>
    <sheetView topLeftCell="A2" workbookViewId="0">
      <selection activeCell="H39" sqref="H39:I39"/>
    </sheetView>
  </sheetViews>
  <sheetFormatPr baseColWidth="10" defaultRowHeight="15" x14ac:dyDescent="0.2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 x14ac:dyDescent="0.3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 x14ac:dyDescent="0.25">
      <c r="A2" s="119">
        <v>42309</v>
      </c>
      <c r="B2" s="143"/>
      <c r="C2" s="113" t="s">
        <v>7</v>
      </c>
      <c r="D2" s="113"/>
      <c r="E2" s="113"/>
      <c r="F2" s="113"/>
      <c r="G2" s="113"/>
      <c r="H2" s="113"/>
      <c r="I2" s="113"/>
      <c r="J2" s="113"/>
      <c r="K2" s="113"/>
      <c r="L2" s="144"/>
    </row>
    <row r="3" spans="1:15" ht="17.25" customHeight="1" thickBot="1" x14ac:dyDescent="0.3">
      <c r="A3" s="125" t="s">
        <v>16</v>
      </c>
      <c r="B3" s="145"/>
      <c r="C3" s="145"/>
      <c r="D3" s="145"/>
      <c r="E3" s="145"/>
      <c r="F3" s="3"/>
      <c r="G3" s="3"/>
      <c r="H3" s="3"/>
      <c r="I3" s="3"/>
      <c r="J3" s="3"/>
      <c r="K3" s="3"/>
      <c r="L3" s="5"/>
    </row>
    <row r="4" spans="1:15" ht="12" customHeight="1" thickTop="1" x14ac:dyDescent="0.25">
      <c r="A4" s="111" t="s">
        <v>0</v>
      </c>
      <c r="B4" s="123" t="s">
        <v>1</v>
      </c>
      <c r="C4" s="147"/>
      <c r="D4" s="123" t="s">
        <v>2</v>
      </c>
      <c r="E4" s="147"/>
      <c r="F4" s="123" t="s">
        <v>3</v>
      </c>
      <c r="G4" s="147"/>
      <c r="H4" s="140" t="s">
        <v>10</v>
      </c>
      <c r="I4" s="140" t="s">
        <v>11</v>
      </c>
      <c r="J4" s="109" t="s">
        <v>15</v>
      </c>
      <c r="K4" s="117" t="s">
        <v>6</v>
      </c>
      <c r="L4" s="109" t="s">
        <v>4</v>
      </c>
    </row>
    <row r="5" spans="1:15" ht="12" customHeight="1" thickBot="1" x14ac:dyDescent="0.3">
      <c r="A5" s="112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41"/>
      <c r="I5" s="141"/>
      <c r="J5" s="142"/>
      <c r="K5" s="146"/>
      <c r="L5" s="142"/>
    </row>
    <row r="6" spans="1:15" ht="14.25" customHeight="1" thickTop="1" x14ac:dyDescent="0.25">
      <c r="A6" s="29">
        <f>A2</f>
        <v>42309</v>
      </c>
      <c r="B6" s="60"/>
      <c r="C6" s="61"/>
      <c r="D6" s="60"/>
      <c r="E6" s="66"/>
      <c r="F6" s="60"/>
      <c r="G6" s="66"/>
      <c r="H6" s="26">
        <f>(G6-F6)+(E6-D6)+(C6-B6)</f>
        <v>0</v>
      </c>
      <c r="I6" s="10"/>
      <c r="J6" s="16" t="str">
        <f t="shared" ref="J6:J35" si="0">IF(OR(AND(B6&lt;=$O$1,C6&gt;$O$1),AND(D6&lt;=$O$1,E6&gt;$O$1),AND(F6&lt;=$O$1,G6&gt;$O$1)),$B$39,"")</f>
        <v/>
      </c>
      <c r="K6" s="1" t="str">
        <f t="shared" ref="K6:K35" si="1">IF(OR(AND(B6&lt;=$L$1,C6&gt;$L$1),AND(D6&lt;=$L$1,E6&gt;$L$1),AND(F6&lt;=$L$1,G6&gt;$L$1)),$B$40,"")</f>
        <v/>
      </c>
      <c r="L6" s="7">
        <f>IF(OR(IF(B6,3,0),IF(D6,3,0),IF(F6,3,0)),3,0)</f>
        <v>0</v>
      </c>
    </row>
    <row r="7" spans="1:15" ht="14.25" customHeight="1" x14ac:dyDescent="0.25">
      <c r="A7" s="31">
        <f>IF($A$2="","",$A$2+1)</f>
        <v>42310</v>
      </c>
      <c r="B7" s="64"/>
      <c r="C7" s="65"/>
      <c r="D7" s="64"/>
      <c r="E7" s="70"/>
      <c r="F7" s="64"/>
      <c r="G7" s="65"/>
      <c r="H7" s="27">
        <f t="shared" ref="H7:H35" si="2">(G7-F7)+(E7-D7)+(C7-B7)</f>
        <v>0</v>
      </c>
      <c r="I7" s="6"/>
      <c r="J7" s="17" t="str">
        <f t="shared" si="0"/>
        <v/>
      </c>
      <c r="K7" s="17" t="str">
        <f t="shared" si="1"/>
        <v/>
      </c>
      <c r="L7" s="25">
        <f>IF(OR(IF( B7,3,0),IF(D7,3,0),IF(F7,3,0)),3,0)</f>
        <v>0</v>
      </c>
    </row>
    <row r="8" spans="1:15" ht="14.25" customHeight="1" x14ac:dyDescent="0.25">
      <c r="A8" s="32">
        <f>IF($A$2="","",$A$2+2)</f>
        <v>42311</v>
      </c>
      <c r="B8" s="64"/>
      <c r="C8" s="65"/>
      <c r="D8" s="64"/>
      <c r="E8" s="70"/>
      <c r="F8" s="64"/>
      <c r="G8" s="65"/>
      <c r="H8" s="28">
        <f t="shared" si="2"/>
        <v>0</v>
      </c>
      <c r="I8" s="6"/>
      <c r="J8" s="18" t="str">
        <f t="shared" si="0"/>
        <v/>
      </c>
      <c r="K8" s="17" t="str">
        <f t="shared" si="1"/>
        <v/>
      </c>
      <c r="L8" s="25">
        <f t="shared" ref="L8:L35" si="3">IF(OR(IF( B8,3,0),IF(D8,3,0),IF(F8,3,0)),3,0)</f>
        <v>0</v>
      </c>
    </row>
    <row r="9" spans="1:15" ht="14.25" customHeight="1" x14ac:dyDescent="0.25">
      <c r="A9" s="31">
        <f>IF($A$2="","",$A$2+3)</f>
        <v>42312</v>
      </c>
      <c r="B9" s="64"/>
      <c r="C9" s="65"/>
      <c r="D9" s="64"/>
      <c r="E9" s="70"/>
      <c r="F9" s="64"/>
      <c r="G9" s="65"/>
      <c r="H9" s="27">
        <f t="shared" si="2"/>
        <v>0</v>
      </c>
      <c r="I9" s="6"/>
      <c r="J9" s="17" t="str">
        <f t="shared" si="0"/>
        <v/>
      </c>
      <c r="K9" s="17" t="str">
        <f t="shared" si="1"/>
        <v/>
      </c>
      <c r="L9" s="24">
        <f t="shared" si="3"/>
        <v>0</v>
      </c>
    </row>
    <row r="10" spans="1:15" ht="14.25" customHeight="1" x14ac:dyDescent="0.25">
      <c r="A10" s="32">
        <f>IF($A$2="","",$A$2+4)</f>
        <v>42313</v>
      </c>
      <c r="B10" s="64"/>
      <c r="C10" s="65"/>
      <c r="D10" s="64"/>
      <c r="E10" s="70"/>
      <c r="F10" s="64"/>
      <c r="G10" s="65"/>
      <c r="H10" s="28">
        <f t="shared" si="2"/>
        <v>0</v>
      </c>
      <c r="I10" s="6"/>
      <c r="J10" s="18" t="str">
        <f t="shared" si="0"/>
        <v/>
      </c>
      <c r="K10" s="17" t="str">
        <f t="shared" si="1"/>
        <v/>
      </c>
      <c r="L10" s="25">
        <f t="shared" si="3"/>
        <v>0</v>
      </c>
    </row>
    <row r="11" spans="1:15" ht="14.25" customHeight="1" x14ac:dyDescent="0.25">
      <c r="A11" s="31">
        <f>IF($A$2="","",$A$2+5)</f>
        <v>42314</v>
      </c>
      <c r="B11" s="64"/>
      <c r="C11" s="65"/>
      <c r="D11" s="64"/>
      <c r="E11" s="70"/>
      <c r="F11" s="64"/>
      <c r="G11" s="65"/>
      <c r="H11" s="27">
        <f t="shared" si="2"/>
        <v>0</v>
      </c>
      <c r="I11" s="6"/>
      <c r="J11" s="17" t="str">
        <f t="shared" si="0"/>
        <v/>
      </c>
      <c r="K11" s="17" t="str">
        <f t="shared" si="1"/>
        <v/>
      </c>
      <c r="L11" s="24">
        <f t="shared" si="3"/>
        <v>0</v>
      </c>
    </row>
    <row r="12" spans="1:15" ht="14.25" customHeight="1" x14ac:dyDescent="0.25">
      <c r="A12" s="32">
        <f>IF($A$2="","",$A$2+6)</f>
        <v>42315</v>
      </c>
      <c r="B12" s="64"/>
      <c r="C12" s="65"/>
      <c r="D12" s="64"/>
      <c r="E12" s="70"/>
      <c r="F12" s="64"/>
      <c r="G12" s="65"/>
      <c r="H12" s="28">
        <f t="shared" si="2"/>
        <v>0</v>
      </c>
      <c r="I12" s="6"/>
      <c r="J12" s="18" t="str">
        <f t="shared" si="0"/>
        <v/>
      </c>
      <c r="K12" s="17" t="str">
        <f t="shared" si="1"/>
        <v/>
      </c>
      <c r="L12" s="25">
        <f t="shared" si="3"/>
        <v>0</v>
      </c>
    </row>
    <row r="13" spans="1:15" ht="14.25" customHeight="1" x14ac:dyDescent="0.25">
      <c r="A13" s="31">
        <f>IF($A$2="","",$A$2+7)</f>
        <v>42316</v>
      </c>
      <c r="B13" s="64"/>
      <c r="C13" s="65"/>
      <c r="D13" s="64"/>
      <c r="E13" s="70"/>
      <c r="F13" s="64"/>
      <c r="G13" s="65"/>
      <c r="H13" s="27">
        <f t="shared" si="2"/>
        <v>0</v>
      </c>
      <c r="I13" s="6"/>
      <c r="J13" s="17" t="str">
        <f t="shared" si="0"/>
        <v/>
      </c>
      <c r="K13" s="17" t="str">
        <f t="shared" si="1"/>
        <v/>
      </c>
      <c r="L13" s="24">
        <f t="shared" si="3"/>
        <v>0</v>
      </c>
    </row>
    <row r="14" spans="1:15" ht="14.25" customHeight="1" x14ac:dyDescent="0.25">
      <c r="A14" s="32">
        <f>IF($A$2="","",$A$2+8)</f>
        <v>42317</v>
      </c>
      <c r="B14" s="64"/>
      <c r="C14" s="65"/>
      <c r="D14" s="64"/>
      <c r="E14" s="70"/>
      <c r="F14" s="64"/>
      <c r="G14" s="65"/>
      <c r="H14" s="28">
        <f t="shared" si="2"/>
        <v>0</v>
      </c>
      <c r="I14" s="6"/>
      <c r="J14" s="18" t="str">
        <f t="shared" si="0"/>
        <v/>
      </c>
      <c r="K14" s="17" t="str">
        <f t="shared" si="1"/>
        <v/>
      </c>
      <c r="L14" s="25">
        <f t="shared" si="3"/>
        <v>0</v>
      </c>
    </row>
    <row r="15" spans="1:15" ht="14.25" customHeight="1" x14ac:dyDescent="0.25">
      <c r="A15" s="31">
        <f>IF($A$2="","",$A$2+9)</f>
        <v>42318</v>
      </c>
      <c r="B15" s="64"/>
      <c r="C15" s="65"/>
      <c r="D15" s="64"/>
      <c r="E15" s="70"/>
      <c r="F15" s="64"/>
      <c r="G15" s="65"/>
      <c r="H15" s="27">
        <f t="shared" si="2"/>
        <v>0</v>
      </c>
      <c r="I15" s="6"/>
      <c r="J15" s="17" t="str">
        <f t="shared" si="0"/>
        <v/>
      </c>
      <c r="K15" s="17" t="str">
        <f t="shared" si="1"/>
        <v/>
      </c>
      <c r="L15" s="24">
        <f t="shared" si="3"/>
        <v>0</v>
      </c>
    </row>
    <row r="16" spans="1:15" ht="14.25" customHeight="1" x14ac:dyDescent="0.25">
      <c r="A16" s="32">
        <f>IF($A$2="","",$A$2+10)</f>
        <v>42319</v>
      </c>
      <c r="B16" s="64"/>
      <c r="C16" s="65"/>
      <c r="D16" s="64"/>
      <c r="E16" s="70"/>
      <c r="F16" s="64"/>
      <c r="G16" s="65"/>
      <c r="H16" s="28">
        <f t="shared" si="2"/>
        <v>0</v>
      </c>
      <c r="I16" s="6"/>
      <c r="J16" s="18" t="str">
        <f t="shared" si="0"/>
        <v/>
      </c>
      <c r="K16" s="17" t="str">
        <f t="shared" si="1"/>
        <v/>
      </c>
      <c r="L16" s="25">
        <f t="shared" si="3"/>
        <v>0</v>
      </c>
      <c r="O16" s="23"/>
    </row>
    <row r="17" spans="1:15" ht="14.25" customHeight="1" x14ac:dyDescent="0.25">
      <c r="A17" s="31">
        <f>IF($A$2="","",$A$2+11)</f>
        <v>42320</v>
      </c>
      <c r="B17" s="64"/>
      <c r="C17" s="65"/>
      <c r="D17" s="64"/>
      <c r="E17" s="70"/>
      <c r="F17" s="64"/>
      <c r="G17" s="65"/>
      <c r="H17" s="27">
        <f t="shared" si="2"/>
        <v>0</v>
      </c>
      <c r="I17" s="6"/>
      <c r="J17" s="17" t="str">
        <f t="shared" si="0"/>
        <v/>
      </c>
      <c r="K17" s="17" t="str">
        <f t="shared" si="1"/>
        <v/>
      </c>
      <c r="L17" s="24">
        <f t="shared" si="3"/>
        <v>0</v>
      </c>
      <c r="O17" s="23"/>
    </row>
    <row r="18" spans="1:15" ht="14.25" customHeight="1" x14ac:dyDescent="0.25">
      <c r="A18" s="32">
        <f>IF($A$2="","",$A$2+12)</f>
        <v>42321</v>
      </c>
      <c r="B18" s="64"/>
      <c r="C18" s="65"/>
      <c r="D18" s="64"/>
      <c r="E18" s="70"/>
      <c r="F18" s="64"/>
      <c r="G18" s="65"/>
      <c r="H18" s="28">
        <f t="shared" si="2"/>
        <v>0</v>
      </c>
      <c r="I18" s="6"/>
      <c r="J18" s="18" t="str">
        <f t="shared" si="0"/>
        <v/>
      </c>
      <c r="K18" s="17" t="str">
        <f t="shared" si="1"/>
        <v/>
      </c>
      <c r="L18" s="25">
        <f t="shared" si="3"/>
        <v>0</v>
      </c>
      <c r="O18" s="23"/>
    </row>
    <row r="19" spans="1:15" ht="14.25" customHeight="1" x14ac:dyDescent="0.25">
      <c r="A19" s="31">
        <f>IF($A$2="","",$A$2+13)</f>
        <v>42322</v>
      </c>
      <c r="B19" s="64"/>
      <c r="C19" s="65"/>
      <c r="D19" s="64"/>
      <c r="E19" s="70"/>
      <c r="F19" s="64"/>
      <c r="G19" s="65"/>
      <c r="H19" s="27">
        <f t="shared" si="2"/>
        <v>0</v>
      </c>
      <c r="I19" s="6"/>
      <c r="J19" s="17" t="str">
        <f t="shared" si="0"/>
        <v/>
      </c>
      <c r="K19" s="17" t="str">
        <f t="shared" si="1"/>
        <v/>
      </c>
      <c r="L19" s="24">
        <f t="shared" si="3"/>
        <v>0</v>
      </c>
      <c r="O19" s="23"/>
    </row>
    <row r="20" spans="1:15" ht="14.25" customHeight="1" x14ac:dyDescent="0.25">
      <c r="A20" s="32">
        <f>IF($A$2="","",$A$2+14)</f>
        <v>42323</v>
      </c>
      <c r="B20" s="64"/>
      <c r="C20" s="65"/>
      <c r="D20" s="64"/>
      <c r="E20" s="70"/>
      <c r="F20" s="64"/>
      <c r="G20" s="65"/>
      <c r="H20" s="28">
        <f t="shared" si="2"/>
        <v>0</v>
      </c>
      <c r="I20" s="6"/>
      <c r="J20" s="18" t="str">
        <f t="shared" si="0"/>
        <v/>
      </c>
      <c r="K20" s="17" t="str">
        <f t="shared" si="1"/>
        <v/>
      </c>
      <c r="L20" s="25">
        <f t="shared" si="3"/>
        <v>0</v>
      </c>
      <c r="O20" s="22"/>
    </row>
    <row r="21" spans="1:15" ht="14.25" customHeight="1" x14ac:dyDescent="0.25">
      <c r="A21" s="31">
        <f>IF($A$2="","",$A$2+15)</f>
        <v>42324</v>
      </c>
      <c r="B21" s="64"/>
      <c r="C21" s="65"/>
      <c r="D21" s="64"/>
      <c r="E21" s="70"/>
      <c r="F21" s="64"/>
      <c r="G21" s="65"/>
      <c r="H21" s="27">
        <f t="shared" si="2"/>
        <v>0</v>
      </c>
      <c r="I21" s="6"/>
      <c r="J21" s="17" t="str">
        <f t="shared" si="0"/>
        <v/>
      </c>
      <c r="K21" s="17" t="str">
        <f t="shared" si="1"/>
        <v/>
      </c>
      <c r="L21" s="24">
        <f t="shared" si="3"/>
        <v>0</v>
      </c>
      <c r="O21" s="20"/>
    </row>
    <row r="22" spans="1:15" ht="14.25" customHeight="1" x14ac:dyDescent="0.25">
      <c r="A22" s="32">
        <f>IF($A$2="","",$A$2+16)</f>
        <v>42325</v>
      </c>
      <c r="B22" s="64"/>
      <c r="C22" s="65"/>
      <c r="D22" s="64"/>
      <c r="E22" s="70"/>
      <c r="F22" s="64"/>
      <c r="G22" s="65"/>
      <c r="H22" s="28">
        <f t="shared" si="2"/>
        <v>0</v>
      </c>
      <c r="I22" s="6"/>
      <c r="J22" s="18" t="str">
        <f t="shared" si="0"/>
        <v/>
      </c>
      <c r="K22" s="17" t="str">
        <f t="shared" si="1"/>
        <v/>
      </c>
      <c r="L22" s="25">
        <f t="shared" si="3"/>
        <v>0</v>
      </c>
    </row>
    <row r="23" spans="1:15" ht="14.25" customHeight="1" x14ac:dyDescent="0.25">
      <c r="A23" s="31">
        <f>IF($A$2="","",$A$2+17)</f>
        <v>42326</v>
      </c>
      <c r="B23" s="64"/>
      <c r="C23" s="65"/>
      <c r="D23" s="64"/>
      <c r="E23" s="70"/>
      <c r="F23" s="64"/>
      <c r="G23" s="65"/>
      <c r="H23" s="27">
        <f t="shared" si="2"/>
        <v>0</v>
      </c>
      <c r="I23" s="6"/>
      <c r="J23" s="17" t="str">
        <f t="shared" si="0"/>
        <v/>
      </c>
      <c r="K23" s="17" t="str">
        <f t="shared" si="1"/>
        <v/>
      </c>
      <c r="L23" s="25">
        <f t="shared" si="3"/>
        <v>0</v>
      </c>
      <c r="O23" s="21"/>
    </row>
    <row r="24" spans="1:15" ht="14.25" customHeight="1" x14ac:dyDescent="0.25">
      <c r="A24" s="32">
        <f>IF($A$2="","",$A$2+18)</f>
        <v>42327</v>
      </c>
      <c r="B24" s="64"/>
      <c r="C24" s="65"/>
      <c r="D24" s="64"/>
      <c r="E24" s="70"/>
      <c r="F24" s="64"/>
      <c r="G24" s="65"/>
      <c r="H24" s="28">
        <f t="shared" si="2"/>
        <v>0</v>
      </c>
      <c r="I24" s="6"/>
      <c r="J24" s="18" t="str">
        <f t="shared" si="0"/>
        <v/>
      </c>
      <c r="K24" s="17" t="str">
        <f t="shared" si="1"/>
        <v/>
      </c>
      <c r="L24" s="24">
        <f t="shared" si="3"/>
        <v>0</v>
      </c>
    </row>
    <row r="25" spans="1:15" ht="14.25" customHeight="1" x14ac:dyDescent="0.25">
      <c r="A25" s="31">
        <f>IF($A$2="","",$A$2+19)</f>
        <v>42328</v>
      </c>
      <c r="B25" s="64"/>
      <c r="C25" s="65"/>
      <c r="D25" s="64"/>
      <c r="E25" s="70"/>
      <c r="F25" s="64"/>
      <c r="G25" s="65"/>
      <c r="H25" s="27">
        <f t="shared" si="2"/>
        <v>0</v>
      </c>
      <c r="I25" s="6"/>
      <c r="J25" s="17" t="str">
        <f t="shared" si="0"/>
        <v/>
      </c>
      <c r="K25" s="17" t="str">
        <f t="shared" si="1"/>
        <v/>
      </c>
      <c r="L25" s="25">
        <f t="shared" si="3"/>
        <v>0</v>
      </c>
    </row>
    <row r="26" spans="1:15" ht="14.25" customHeight="1" x14ac:dyDescent="0.25">
      <c r="A26" s="32">
        <f>IF($A$2="","",$A$2+20)</f>
        <v>42329</v>
      </c>
      <c r="B26" s="64"/>
      <c r="C26" s="65"/>
      <c r="D26" s="64"/>
      <c r="E26" s="70"/>
      <c r="F26" s="64"/>
      <c r="G26" s="65"/>
      <c r="H26" s="28">
        <f t="shared" si="2"/>
        <v>0</v>
      </c>
      <c r="I26" s="6"/>
      <c r="J26" s="17" t="str">
        <f t="shared" si="0"/>
        <v/>
      </c>
      <c r="K26" s="17" t="str">
        <f t="shared" si="1"/>
        <v/>
      </c>
      <c r="L26" s="24">
        <f t="shared" si="3"/>
        <v>0</v>
      </c>
    </row>
    <row r="27" spans="1:15" ht="14.25" customHeight="1" x14ac:dyDescent="0.25">
      <c r="A27" s="31">
        <f>IF($A$2="","",$A$2+21)</f>
        <v>42330</v>
      </c>
      <c r="B27" s="64"/>
      <c r="C27" s="65"/>
      <c r="D27" s="64"/>
      <c r="E27" s="70"/>
      <c r="F27" s="64"/>
      <c r="G27" s="65"/>
      <c r="H27" s="27">
        <f t="shared" si="2"/>
        <v>0</v>
      </c>
      <c r="I27" s="6"/>
      <c r="J27" s="17" t="str">
        <f t="shared" si="0"/>
        <v/>
      </c>
      <c r="K27" s="17" t="str">
        <f t="shared" si="1"/>
        <v/>
      </c>
      <c r="L27" s="25">
        <f t="shared" si="3"/>
        <v>0</v>
      </c>
    </row>
    <row r="28" spans="1:15" ht="14.25" customHeight="1" x14ac:dyDescent="0.25">
      <c r="A28" s="32">
        <f>IF($A$2="","",$A$2+22)</f>
        <v>42331</v>
      </c>
      <c r="B28" s="64"/>
      <c r="C28" s="65"/>
      <c r="D28" s="64"/>
      <c r="E28" s="70"/>
      <c r="F28" s="64"/>
      <c r="G28" s="65"/>
      <c r="H28" s="28">
        <f t="shared" si="2"/>
        <v>0</v>
      </c>
      <c r="I28" s="6"/>
      <c r="J28" s="18" t="str">
        <f t="shared" si="0"/>
        <v/>
      </c>
      <c r="K28" s="17" t="str">
        <f t="shared" si="1"/>
        <v/>
      </c>
      <c r="L28" s="24">
        <f t="shared" si="3"/>
        <v>0</v>
      </c>
    </row>
    <row r="29" spans="1:15" ht="14.25" customHeight="1" x14ac:dyDescent="0.25">
      <c r="A29" s="31">
        <f>IF($A$2="","",$A$2+23)</f>
        <v>42332</v>
      </c>
      <c r="B29" s="64"/>
      <c r="C29" s="65"/>
      <c r="D29" s="64"/>
      <c r="E29" s="70"/>
      <c r="F29" s="64"/>
      <c r="G29" s="65"/>
      <c r="H29" s="27">
        <f t="shared" si="2"/>
        <v>0</v>
      </c>
      <c r="I29" s="6"/>
      <c r="J29" s="17" t="str">
        <f t="shared" si="0"/>
        <v/>
      </c>
      <c r="K29" s="17" t="str">
        <f t="shared" si="1"/>
        <v/>
      </c>
      <c r="L29" s="25">
        <f t="shared" si="3"/>
        <v>0</v>
      </c>
    </row>
    <row r="30" spans="1:15" ht="14.25" customHeight="1" x14ac:dyDescent="0.25">
      <c r="A30" s="32">
        <f>IF($A$2="","",$A$2+24)</f>
        <v>42333</v>
      </c>
      <c r="B30" s="64"/>
      <c r="C30" s="65"/>
      <c r="D30" s="64"/>
      <c r="E30" s="70"/>
      <c r="F30" s="64"/>
      <c r="G30" s="65"/>
      <c r="H30" s="28">
        <f t="shared" si="2"/>
        <v>0</v>
      </c>
      <c r="I30" s="6"/>
      <c r="J30" s="17" t="str">
        <f t="shared" si="0"/>
        <v/>
      </c>
      <c r="K30" s="17" t="str">
        <f t="shared" si="1"/>
        <v/>
      </c>
      <c r="L30" s="25">
        <f t="shared" si="3"/>
        <v>0</v>
      </c>
    </row>
    <row r="31" spans="1:15" ht="14.25" customHeight="1" x14ac:dyDescent="0.25">
      <c r="A31" s="31">
        <f>IF($A$2="","",$A$2+25)</f>
        <v>42334</v>
      </c>
      <c r="B31" s="64"/>
      <c r="C31" s="65"/>
      <c r="D31" s="64"/>
      <c r="E31" s="70"/>
      <c r="F31" s="64"/>
      <c r="G31" s="65"/>
      <c r="H31" s="27">
        <f t="shared" si="2"/>
        <v>0</v>
      </c>
      <c r="I31" s="6"/>
      <c r="J31" s="17" t="str">
        <f t="shared" si="0"/>
        <v/>
      </c>
      <c r="K31" s="17" t="str">
        <f t="shared" si="1"/>
        <v/>
      </c>
      <c r="L31" s="24">
        <f t="shared" si="3"/>
        <v>0</v>
      </c>
    </row>
    <row r="32" spans="1:15" ht="14.25" customHeight="1" x14ac:dyDescent="0.25">
      <c r="A32" s="32">
        <f>IF($A$2="","",$A$2+26)</f>
        <v>42335</v>
      </c>
      <c r="B32" s="64"/>
      <c r="C32" s="65"/>
      <c r="D32" s="64"/>
      <c r="E32" s="70"/>
      <c r="F32" s="64"/>
      <c r="G32" s="65"/>
      <c r="H32" s="28">
        <f t="shared" si="2"/>
        <v>0</v>
      </c>
      <c r="I32" s="6"/>
      <c r="J32" s="17" t="str">
        <f t="shared" si="0"/>
        <v/>
      </c>
      <c r="K32" s="17" t="str">
        <f t="shared" si="1"/>
        <v/>
      </c>
      <c r="L32" s="25">
        <f t="shared" si="3"/>
        <v>0</v>
      </c>
    </row>
    <row r="33" spans="1:16" ht="14.25" customHeight="1" x14ac:dyDescent="0.25">
      <c r="A33" s="31">
        <f>IF($A$2="","",$A$2+27)</f>
        <v>42336</v>
      </c>
      <c r="B33" s="64"/>
      <c r="C33" s="65"/>
      <c r="D33" s="64"/>
      <c r="E33" s="70"/>
      <c r="F33" s="64"/>
      <c r="G33" s="65"/>
      <c r="H33" s="27">
        <f t="shared" si="2"/>
        <v>0</v>
      </c>
      <c r="I33" s="6"/>
      <c r="J33" s="17" t="str">
        <f t="shared" si="0"/>
        <v/>
      </c>
      <c r="K33" s="17" t="str">
        <f t="shared" si="1"/>
        <v/>
      </c>
      <c r="L33" s="24">
        <f t="shared" si="3"/>
        <v>0</v>
      </c>
    </row>
    <row r="34" spans="1:16" ht="14.25" customHeight="1" x14ac:dyDescent="0.25">
      <c r="A34" s="32">
        <f>IF($A$2="","",$A$2+28)</f>
        <v>42337</v>
      </c>
      <c r="B34" s="64"/>
      <c r="C34" s="65"/>
      <c r="D34" s="64"/>
      <c r="E34" s="70"/>
      <c r="F34" s="64"/>
      <c r="G34" s="65"/>
      <c r="H34" s="27">
        <f t="shared" si="2"/>
        <v>0</v>
      </c>
      <c r="I34" s="6"/>
      <c r="J34" s="17" t="str">
        <f t="shared" si="0"/>
        <v/>
      </c>
      <c r="K34" s="17" t="str">
        <f t="shared" si="1"/>
        <v/>
      </c>
      <c r="L34" s="25">
        <f t="shared" si="3"/>
        <v>0</v>
      </c>
    </row>
    <row r="35" spans="1:16" ht="14.25" customHeight="1" thickBot="1" x14ac:dyDescent="0.3">
      <c r="A35" s="31">
        <f>IF($A$2="","",$A$2+29)</f>
        <v>42338</v>
      </c>
      <c r="B35" s="62"/>
      <c r="C35" s="63"/>
      <c r="D35" s="62"/>
      <c r="E35" s="67"/>
      <c r="F35" s="62"/>
      <c r="G35" s="67"/>
      <c r="H35" s="27">
        <f t="shared" si="2"/>
        <v>0</v>
      </c>
      <c r="I35" s="6"/>
      <c r="J35" s="17" t="str">
        <f t="shared" si="0"/>
        <v/>
      </c>
      <c r="K35" s="17" t="str">
        <f t="shared" si="1"/>
        <v/>
      </c>
      <c r="L35" s="25">
        <f t="shared" si="3"/>
        <v>0</v>
      </c>
    </row>
    <row r="36" spans="1:16" ht="16.5" thickTop="1" thickBot="1" x14ac:dyDescent="0.3">
      <c r="A36" s="103" t="s">
        <v>5</v>
      </c>
      <c r="B36" s="105"/>
      <c r="C36" s="105"/>
      <c r="D36" s="105"/>
      <c r="E36" s="105"/>
      <c r="F36" s="105"/>
      <c r="G36" s="127"/>
      <c r="H36" s="9">
        <f>SUM(H6:H35)*24</f>
        <v>0</v>
      </c>
      <c r="I36" s="9">
        <f>SUM(I6:I35)*24</f>
        <v>0</v>
      </c>
      <c r="J36" s="4">
        <f>SUM(J6:J35)</f>
        <v>0</v>
      </c>
      <c r="K36" s="19">
        <f>SUM(K6:K35)</f>
        <v>0</v>
      </c>
      <c r="L36" s="4">
        <f>SUM(L6:L35)</f>
        <v>0</v>
      </c>
    </row>
    <row r="37" spans="1:16" s="57" customFormat="1" ht="15.75" thickTop="1" x14ac:dyDescent="0.25">
      <c r="A37" s="76"/>
      <c r="B37" s="76"/>
      <c r="C37" s="76"/>
      <c r="D37" s="76"/>
      <c r="E37" s="76"/>
      <c r="F37" s="76"/>
      <c r="G37" s="71"/>
      <c r="H37" s="73"/>
      <c r="I37" s="73"/>
      <c r="J37" s="74"/>
      <c r="K37" s="75"/>
      <c r="L37" s="74"/>
    </row>
    <row r="38" spans="1:16" ht="15.75" x14ac:dyDescent="0.25">
      <c r="A38" s="77" t="s">
        <v>13</v>
      </c>
      <c r="B38" s="81">
        <f>janvier!$B38</f>
        <v>0</v>
      </c>
      <c r="C38" s="90" t="s">
        <v>17</v>
      </c>
      <c r="D38" s="136"/>
      <c r="E38" s="130">
        <f>janvier!$E$39</f>
        <v>0</v>
      </c>
      <c r="F38" s="137"/>
      <c r="G38" s="33"/>
      <c r="H38" s="33"/>
      <c r="I38" s="33"/>
      <c r="J38" s="33"/>
      <c r="K38" s="33"/>
      <c r="L38" s="33"/>
      <c r="M38" s="34"/>
      <c r="N38" s="34"/>
      <c r="O38" s="34"/>
      <c r="P38" s="34"/>
    </row>
    <row r="39" spans="1:16" ht="15.75" x14ac:dyDescent="0.25">
      <c r="A39" s="78" t="s">
        <v>12</v>
      </c>
      <c r="B39" s="81">
        <f>janvier!$B39</f>
        <v>0</v>
      </c>
      <c r="C39" s="99" t="s">
        <v>19</v>
      </c>
      <c r="D39" s="138"/>
      <c r="E39" s="92">
        <f>janvier!$E$39</f>
        <v>0</v>
      </c>
      <c r="F39" s="139"/>
      <c r="G39" s="33"/>
      <c r="H39" s="94" t="s">
        <v>18</v>
      </c>
      <c r="I39" s="133"/>
      <c r="J39" s="96">
        <f>E38+(H36*E39)+SUM(J36:L36)</f>
        <v>0</v>
      </c>
      <c r="K39" s="134"/>
      <c r="L39" s="135"/>
      <c r="M39" s="34"/>
      <c r="N39" s="34"/>
      <c r="O39" s="34"/>
      <c r="P39" s="34"/>
    </row>
    <row r="40" spans="1:16" ht="15.75" x14ac:dyDescent="0.25">
      <c r="A40" s="78" t="s">
        <v>14</v>
      </c>
      <c r="B40" s="81">
        <f>janvier!$B40</f>
        <v>0</v>
      </c>
      <c r="C40" s="35"/>
      <c r="D40" s="35"/>
      <c r="E40" s="35"/>
      <c r="F40" s="35"/>
      <c r="G40" s="48"/>
      <c r="H40" s="33"/>
      <c r="I40" s="36"/>
      <c r="J40" s="48"/>
      <c r="K40" s="33"/>
      <c r="L40" s="33"/>
      <c r="M40" s="34"/>
      <c r="N40" s="34"/>
      <c r="O40" s="34"/>
      <c r="P40" s="34"/>
    </row>
  </sheetData>
  <mergeCells count="19">
    <mergeCell ref="A2:B2"/>
    <mergeCell ref="C2:L2"/>
    <mergeCell ref="A3:E3"/>
    <mergeCell ref="A4:A5"/>
    <mergeCell ref="B4:C4"/>
    <mergeCell ref="D4:E4"/>
    <mergeCell ref="F4:G4"/>
    <mergeCell ref="H4:H5"/>
    <mergeCell ref="I4:I5"/>
    <mergeCell ref="J4:J5"/>
    <mergeCell ref="K4:K5"/>
    <mergeCell ref="L4:L5"/>
    <mergeCell ref="C39:D39"/>
    <mergeCell ref="E39:F39"/>
    <mergeCell ref="H39:I39"/>
    <mergeCell ref="J39:L39"/>
    <mergeCell ref="A36:G36"/>
    <mergeCell ref="C38:D38"/>
    <mergeCell ref="E38:F38"/>
  </mergeCells>
  <conditionalFormatting sqref="A6:L35">
    <cfRule type="expression" dxfId="3" priority="1">
      <formula>IFERROR(VLOOKUP($A6,Fériés,1,0),0)</formula>
    </cfRule>
    <cfRule type="expression" dxfId="2" priority="4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1"/>
  <sheetViews>
    <sheetView topLeftCell="A5" workbookViewId="0">
      <selection activeCell="H40" sqref="H40:I40"/>
    </sheetView>
  </sheetViews>
  <sheetFormatPr baseColWidth="10" defaultRowHeight="15" x14ac:dyDescent="0.2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 x14ac:dyDescent="0.3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 x14ac:dyDescent="0.25">
      <c r="A2" s="119">
        <v>42339</v>
      </c>
      <c r="B2" s="143"/>
      <c r="C2" s="113" t="s">
        <v>7</v>
      </c>
      <c r="D2" s="113"/>
      <c r="E2" s="113"/>
      <c r="F2" s="113"/>
      <c r="G2" s="113"/>
      <c r="H2" s="113"/>
      <c r="I2" s="113"/>
      <c r="J2" s="113"/>
      <c r="K2" s="113"/>
      <c r="L2" s="144"/>
    </row>
    <row r="3" spans="1:15" ht="17.25" customHeight="1" thickBot="1" x14ac:dyDescent="0.3">
      <c r="A3" s="125" t="s">
        <v>16</v>
      </c>
      <c r="B3" s="145"/>
      <c r="C3" s="145"/>
      <c r="D3" s="145"/>
      <c r="E3" s="145"/>
      <c r="F3" s="3"/>
      <c r="G3" s="3"/>
      <c r="H3" s="3"/>
      <c r="I3" s="3"/>
      <c r="J3" s="3"/>
      <c r="K3" s="3"/>
      <c r="L3" s="5"/>
    </row>
    <row r="4" spans="1:15" ht="12" customHeight="1" thickTop="1" x14ac:dyDescent="0.25">
      <c r="A4" s="111" t="s">
        <v>0</v>
      </c>
      <c r="B4" s="123" t="s">
        <v>1</v>
      </c>
      <c r="C4" s="147"/>
      <c r="D4" s="123" t="s">
        <v>2</v>
      </c>
      <c r="E4" s="147"/>
      <c r="F4" s="123" t="s">
        <v>3</v>
      </c>
      <c r="G4" s="147"/>
      <c r="H4" s="140" t="s">
        <v>10</v>
      </c>
      <c r="I4" s="140" t="s">
        <v>11</v>
      </c>
      <c r="J4" s="109" t="s">
        <v>15</v>
      </c>
      <c r="K4" s="117" t="s">
        <v>6</v>
      </c>
      <c r="L4" s="109" t="s">
        <v>4</v>
      </c>
    </row>
    <row r="5" spans="1:15" ht="12" customHeight="1" thickBot="1" x14ac:dyDescent="0.3">
      <c r="A5" s="112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41"/>
      <c r="I5" s="141"/>
      <c r="J5" s="142"/>
      <c r="K5" s="146"/>
      <c r="L5" s="142"/>
    </row>
    <row r="6" spans="1:15" ht="14.25" customHeight="1" thickTop="1" x14ac:dyDescent="0.25">
      <c r="A6" s="29">
        <f>A2</f>
        <v>42339</v>
      </c>
      <c r="B6" s="60"/>
      <c r="C6" s="61"/>
      <c r="D6" s="60"/>
      <c r="E6" s="66"/>
      <c r="F6" s="60"/>
      <c r="G6" s="66"/>
      <c r="H6" s="26">
        <f>(G6-F6)+(E6-D6)+(C6-B6)</f>
        <v>0</v>
      </c>
      <c r="I6" s="10"/>
      <c r="J6" s="16" t="str">
        <f>IF(OR(AND(B6&lt;=$O$1,C6&gt;$O$1),AND(D6&lt;=$O$1,E6&gt;$O$1),AND(F6&lt;=$O$1,G6&gt;$O$1)),$B$40,"")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 x14ac:dyDescent="0.25">
      <c r="A7" s="31">
        <f>IF($A$2="","",$A$2+1)</f>
        <v>42340</v>
      </c>
      <c r="B7" s="64"/>
      <c r="C7" s="65"/>
      <c r="D7" s="64"/>
      <c r="E7" s="70"/>
      <c r="F7" s="64"/>
      <c r="G7" s="65"/>
      <c r="H7" s="27">
        <f t="shared" ref="H7:H36" si="0">(G7-F7)+(E7-D7)+(C7-B7)</f>
        <v>0</v>
      </c>
      <c r="I7" s="6"/>
      <c r="J7" s="17" t="str">
        <f t="shared" ref="J7:J36" si="1">IF(OR(AND(B7&lt;=$O$1,C7&gt;$O$1),AND(D7&lt;=$O$1,E7&gt;$O$1),AND(F7&lt;=$O$1,G7&gt;$O$1)),$B$40,"")</f>
        <v/>
      </c>
      <c r="K7" s="17" t="str">
        <f>IF(OR(AND(B7&lt;=$L$1,C7&gt;$L$1),AND(D7&lt;=$L$1,E7&gt;$L$1),AND(F7&lt;=$L$1,G7&gt;$L$1)),$B$41,"")</f>
        <v/>
      </c>
      <c r="L7" s="25">
        <f>IF(OR(IF( B7,3,0),IF(D7,3,0),IF(F7,3,0)),3,0)</f>
        <v>0</v>
      </c>
    </row>
    <row r="8" spans="1:15" ht="14.25" customHeight="1" x14ac:dyDescent="0.25">
      <c r="A8" s="32">
        <f>IF($A$2="","",$A$2+2)</f>
        <v>42341</v>
      </c>
      <c r="B8" s="64"/>
      <c r="C8" s="65"/>
      <c r="D8" s="64"/>
      <c r="E8" s="70"/>
      <c r="F8" s="64"/>
      <c r="G8" s="65"/>
      <c r="H8" s="28">
        <f t="shared" si="0"/>
        <v>0</v>
      </c>
      <c r="I8" s="6"/>
      <c r="J8" s="18" t="str">
        <f t="shared" si="1"/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0</v>
      </c>
    </row>
    <row r="9" spans="1:15" ht="14.25" customHeight="1" x14ac:dyDescent="0.25">
      <c r="A9" s="31">
        <f>IF($A$2="","",$A$2+3)</f>
        <v>42342</v>
      </c>
      <c r="B9" s="64"/>
      <c r="C9" s="65"/>
      <c r="D9" s="64"/>
      <c r="E9" s="70"/>
      <c r="F9" s="64"/>
      <c r="G9" s="65"/>
      <c r="H9" s="27">
        <f t="shared" si="0"/>
        <v>0</v>
      </c>
      <c r="I9" s="6"/>
      <c r="J9" s="17" t="str">
        <f t="shared" si="1"/>
        <v/>
      </c>
      <c r="K9" s="17" t="str">
        <f t="shared" si="2"/>
        <v/>
      </c>
      <c r="L9" s="24">
        <f t="shared" si="3"/>
        <v>0</v>
      </c>
    </row>
    <row r="10" spans="1:15" ht="14.25" customHeight="1" x14ac:dyDescent="0.25">
      <c r="A10" s="32">
        <f>IF($A$2="","",$A$2+4)</f>
        <v>42343</v>
      </c>
      <c r="B10" s="64"/>
      <c r="C10" s="65"/>
      <c r="D10" s="64"/>
      <c r="E10" s="70"/>
      <c r="F10" s="64"/>
      <c r="G10" s="65"/>
      <c r="H10" s="28">
        <f t="shared" si="0"/>
        <v>0</v>
      </c>
      <c r="I10" s="6"/>
      <c r="J10" s="18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 x14ac:dyDescent="0.25">
      <c r="A11" s="31">
        <f>IF($A$2="","",$A$2+5)</f>
        <v>42344</v>
      </c>
      <c r="B11" s="64"/>
      <c r="C11" s="65"/>
      <c r="D11" s="64"/>
      <c r="E11" s="70"/>
      <c r="F11" s="64"/>
      <c r="G11" s="65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</row>
    <row r="12" spans="1:15" ht="14.25" customHeight="1" x14ac:dyDescent="0.25">
      <c r="A12" s="32">
        <f>IF($A$2="","",$A$2+6)</f>
        <v>42345</v>
      </c>
      <c r="B12" s="64"/>
      <c r="C12" s="65"/>
      <c r="D12" s="64"/>
      <c r="E12" s="70"/>
      <c r="F12" s="64"/>
      <c r="G12" s="65"/>
      <c r="H12" s="28">
        <f t="shared" si="0"/>
        <v>0</v>
      </c>
      <c r="I12" s="6"/>
      <c r="J12" s="18" t="str">
        <f t="shared" si="1"/>
        <v/>
      </c>
      <c r="K12" s="17" t="str">
        <f t="shared" si="2"/>
        <v/>
      </c>
      <c r="L12" s="25">
        <f t="shared" si="3"/>
        <v>0</v>
      </c>
    </row>
    <row r="13" spans="1:15" ht="14.25" customHeight="1" x14ac:dyDescent="0.25">
      <c r="A13" s="31">
        <f>IF($A$2="","",$A$2+7)</f>
        <v>42346</v>
      </c>
      <c r="B13" s="64"/>
      <c r="C13" s="65"/>
      <c r="D13" s="64"/>
      <c r="E13" s="70"/>
      <c r="F13" s="64"/>
      <c r="G13" s="65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</row>
    <row r="14" spans="1:15" ht="14.25" customHeight="1" x14ac:dyDescent="0.25">
      <c r="A14" s="32">
        <f>IF($A$2="","",$A$2+8)</f>
        <v>42347</v>
      </c>
      <c r="B14" s="64"/>
      <c r="C14" s="65"/>
      <c r="D14" s="64"/>
      <c r="E14" s="70"/>
      <c r="F14" s="64"/>
      <c r="G14" s="65"/>
      <c r="H14" s="28">
        <f t="shared" si="0"/>
        <v>0</v>
      </c>
      <c r="I14" s="6"/>
      <c r="J14" s="18" t="str">
        <f t="shared" si="1"/>
        <v/>
      </c>
      <c r="K14" s="17" t="str">
        <f t="shared" si="2"/>
        <v/>
      </c>
      <c r="L14" s="25">
        <f t="shared" si="3"/>
        <v>0</v>
      </c>
    </row>
    <row r="15" spans="1:15" ht="14.25" customHeight="1" x14ac:dyDescent="0.25">
      <c r="A15" s="31">
        <f>IF($A$2="","",$A$2+9)</f>
        <v>42348</v>
      </c>
      <c r="B15" s="64"/>
      <c r="C15" s="65"/>
      <c r="D15" s="64"/>
      <c r="E15" s="70"/>
      <c r="F15" s="64"/>
      <c r="G15" s="65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 x14ac:dyDescent="0.25">
      <c r="A16" s="32">
        <f>IF($A$2="","",$A$2+10)</f>
        <v>42349</v>
      </c>
      <c r="B16" s="64"/>
      <c r="C16" s="65"/>
      <c r="D16" s="64"/>
      <c r="E16" s="70"/>
      <c r="F16" s="64"/>
      <c r="G16" s="65"/>
      <c r="H16" s="28">
        <f t="shared" si="0"/>
        <v>0</v>
      </c>
      <c r="I16" s="6"/>
      <c r="J16" s="18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 x14ac:dyDescent="0.25">
      <c r="A17" s="31">
        <f>IF($A$2="","",$A$2+11)</f>
        <v>42350</v>
      </c>
      <c r="B17" s="64"/>
      <c r="C17" s="65"/>
      <c r="D17" s="64"/>
      <c r="E17" s="70"/>
      <c r="F17" s="64"/>
      <c r="G17" s="65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 x14ac:dyDescent="0.25">
      <c r="A18" s="32">
        <f>IF($A$2="","",$A$2+12)</f>
        <v>42351</v>
      </c>
      <c r="B18" s="64"/>
      <c r="C18" s="65"/>
      <c r="D18" s="64"/>
      <c r="E18" s="70"/>
      <c r="F18" s="64"/>
      <c r="G18" s="65"/>
      <c r="H18" s="28">
        <f t="shared" si="0"/>
        <v>0</v>
      </c>
      <c r="I18" s="6"/>
      <c r="J18" s="18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 x14ac:dyDescent="0.25">
      <c r="A19" s="31">
        <f>IF($A$2="","",$A$2+13)</f>
        <v>42352</v>
      </c>
      <c r="B19" s="64"/>
      <c r="C19" s="65"/>
      <c r="D19" s="64"/>
      <c r="E19" s="70"/>
      <c r="F19" s="64"/>
      <c r="G19" s="65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 x14ac:dyDescent="0.25">
      <c r="A20" s="32">
        <f>IF($A$2="","",$A$2+14)</f>
        <v>42353</v>
      </c>
      <c r="B20" s="64"/>
      <c r="C20" s="65"/>
      <c r="D20" s="64"/>
      <c r="E20" s="70"/>
      <c r="F20" s="64"/>
      <c r="G20" s="65"/>
      <c r="H20" s="28">
        <f t="shared" si="0"/>
        <v>0</v>
      </c>
      <c r="I20" s="6"/>
      <c r="J20" s="18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 x14ac:dyDescent="0.25">
      <c r="A21" s="31">
        <f>IF($A$2="","",$A$2+15)</f>
        <v>42354</v>
      </c>
      <c r="B21" s="64"/>
      <c r="C21" s="65"/>
      <c r="D21" s="64"/>
      <c r="E21" s="70"/>
      <c r="F21" s="64"/>
      <c r="G21" s="65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 x14ac:dyDescent="0.25">
      <c r="A22" s="32">
        <f>IF($A$2="","",$A$2+16)</f>
        <v>42355</v>
      </c>
      <c r="B22" s="64"/>
      <c r="C22" s="65"/>
      <c r="D22" s="64"/>
      <c r="E22" s="70"/>
      <c r="F22" s="64"/>
      <c r="G22" s="65"/>
      <c r="H22" s="28">
        <f t="shared" si="0"/>
        <v>0</v>
      </c>
      <c r="I22" s="6"/>
      <c r="J22" s="18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 x14ac:dyDescent="0.25">
      <c r="A23" s="31">
        <f>IF($A$2="","",$A$2+17)</f>
        <v>42356</v>
      </c>
      <c r="B23" s="64"/>
      <c r="C23" s="65"/>
      <c r="D23" s="64"/>
      <c r="E23" s="70"/>
      <c r="F23" s="64"/>
      <c r="G23" s="65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5">
        <f t="shared" si="3"/>
        <v>0</v>
      </c>
      <c r="O23" s="21"/>
    </row>
    <row r="24" spans="1:15" ht="14.25" customHeight="1" x14ac:dyDescent="0.25">
      <c r="A24" s="32">
        <f>IF($A$2="","",$A$2+18)</f>
        <v>42357</v>
      </c>
      <c r="B24" s="64"/>
      <c r="C24" s="65"/>
      <c r="D24" s="64"/>
      <c r="E24" s="70"/>
      <c r="F24" s="64"/>
      <c r="G24" s="65"/>
      <c r="H24" s="28">
        <f t="shared" si="0"/>
        <v>0</v>
      </c>
      <c r="I24" s="6"/>
      <c r="J24" s="18" t="str">
        <f t="shared" si="1"/>
        <v/>
      </c>
      <c r="K24" s="17" t="str">
        <f t="shared" si="2"/>
        <v/>
      </c>
      <c r="L24" s="24">
        <f t="shared" si="3"/>
        <v>0</v>
      </c>
    </row>
    <row r="25" spans="1:15" ht="14.25" customHeight="1" x14ac:dyDescent="0.25">
      <c r="A25" s="31">
        <f>IF($A$2="","",$A$2+19)</f>
        <v>42358</v>
      </c>
      <c r="B25" s="64"/>
      <c r="C25" s="65"/>
      <c r="D25" s="64"/>
      <c r="E25" s="70"/>
      <c r="F25" s="64"/>
      <c r="G25" s="65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 x14ac:dyDescent="0.25">
      <c r="A26" s="32">
        <f>IF($A$2="","",$A$2+20)</f>
        <v>42359</v>
      </c>
      <c r="B26" s="64"/>
      <c r="C26" s="65"/>
      <c r="D26" s="64"/>
      <c r="E26" s="70"/>
      <c r="F26" s="64"/>
      <c r="G26" s="65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 x14ac:dyDescent="0.25">
      <c r="A27" s="31">
        <f>IF($A$2="","",$A$2+21)</f>
        <v>42360</v>
      </c>
      <c r="B27" s="64"/>
      <c r="C27" s="65"/>
      <c r="D27" s="64"/>
      <c r="E27" s="70"/>
      <c r="F27" s="64"/>
      <c r="G27" s="65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 x14ac:dyDescent="0.25">
      <c r="A28" s="32">
        <f>IF($A$2="","",$A$2+22)</f>
        <v>42361</v>
      </c>
      <c r="B28" s="64"/>
      <c r="C28" s="65"/>
      <c r="D28" s="64"/>
      <c r="E28" s="70"/>
      <c r="F28" s="64"/>
      <c r="G28" s="65"/>
      <c r="H28" s="28">
        <f t="shared" si="0"/>
        <v>0</v>
      </c>
      <c r="I28" s="6"/>
      <c r="J28" s="18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 x14ac:dyDescent="0.25">
      <c r="A29" s="31">
        <f>IF($A$2="","",$A$2+23)</f>
        <v>42362</v>
      </c>
      <c r="B29" s="64"/>
      <c r="C29" s="65"/>
      <c r="D29" s="64"/>
      <c r="E29" s="70"/>
      <c r="F29" s="64"/>
      <c r="G29" s="65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 x14ac:dyDescent="0.25">
      <c r="A30" s="32">
        <f>IF($A$2="","",$A$2+24)</f>
        <v>42363</v>
      </c>
      <c r="B30" s="64"/>
      <c r="C30" s="65"/>
      <c r="D30" s="64"/>
      <c r="E30" s="70"/>
      <c r="F30" s="64"/>
      <c r="G30" s="65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 x14ac:dyDescent="0.25">
      <c r="A31" s="31">
        <f>IF($A$2="","",$A$2+25)</f>
        <v>42364</v>
      </c>
      <c r="B31" s="64"/>
      <c r="C31" s="65"/>
      <c r="D31" s="64"/>
      <c r="E31" s="70"/>
      <c r="F31" s="64"/>
      <c r="G31" s="65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 x14ac:dyDescent="0.25">
      <c r="A32" s="32">
        <f>IF($A$2="","",$A$2+26)</f>
        <v>42365</v>
      </c>
      <c r="B32" s="64"/>
      <c r="C32" s="65"/>
      <c r="D32" s="64"/>
      <c r="E32" s="70"/>
      <c r="F32" s="64"/>
      <c r="G32" s="65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 x14ac:dyDescent="0.25">
      <c r="A33" s="31">
        <f>IF($A$2="","",$A$2+27)</f>
        <v>42366</v>
      </c>
      <c r="B33" s="64"/>
      <c r="C33" s="65"/>
      <c r="D33" s="64"/>
      <c r="E33" s="70"/>
      <c r="F33" s="64"/>
      <c r="G33" s="65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 x14ac:dyDescent="0.25">
      <c r="A34" s="32">
        <f>IF($A$2="","",$A$2+28)</f>
        <v>42367</v>
      </c>
      <c r="B34" s="64"/>
      <c r="C34" s="65"/>
      <c r="D34" s="64"/>
      <c r="E34" s="70"/>
      <c r="F34" s="64"/>
      <c r="G34" s="65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 x14ac:dyDescent="0.25">
      <c r="A35" s="31">
        <f>IF($A$2="","",$A$2+29)</f>
        <v>42368</v>
      </c>
      <c r="B35" s="64"/>
      <c r="C35" s="65"/>
      <c r="D35" s="64"/>
      <c r="E35" s="70"/>
      <c r="F35" s="64"/>
      <c r="G35" s="65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 x14ac:dyDescent="0.3">
      <c r="A36" s="30">
        <f>IF($A$2="","",$A$2+30)</f>
        <v>42369</v>
      </c>
      <c r="B36" s="62"/>
      <c r="C36" s="63"/>
      <c r="D36" s="62"/>
      <c r="E36" s="67"/>
      <c r="F36" s="62"/>
      <c r="G36" s="67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6.5" thickTop="1" thickBot="1" x14ac:dyDescent="0.3">
      <c r="A37" s="103" t="s">
        <v>5</v>
      </c>
      <c r="B37" s="105"/>
      <c r="C37" s="105"/>
      <c r="D37" s="105"/>
      <c r="E37" s="105"/>
      <c r="F37" s="105"/>
      <c r="G37" s="127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ht="15.75" thickTop="1" x14ac:dyDescent="0.25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 x14ac:dyDescent="0.25">
      <c r="A39" s="77" t="s">
        <v>13</v>
      </c>
      <c r="B39" s="81">
        <f>janvier!$B39</f>
        <v>0</v>
      </c>
      <c r="C39" s="90" t="s">
        <v>17</v>
      </c>
      <c r="D39" s="136"/>
      <c r="E39" s="130">
        <f>janvier!$E$39</f>
        <v>0</v>
      </c>
      <c r="F39" s="137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 x14ac:dyDescent="0.25">
      <c r="A40" s="78" t="s">
        <v>12</v>
      </c>
      <c r="B40" s="81">
        <f>janvier!$B40</f>
        <v>0</v>
      </c>
      <c r="C40" s="99" t="s">
        <v>19</v>
      </c>
      <c r="D40" s="138"/>
      <c r="E40" s="92">
        <f>janvier!$E$39</f>
        <v>0</v>
      </c>
      <c r="F40" s="139"/>
      <c r="G40" s="33"/>
      <c r="H40" s="94" t="s">
        <v>18</v>
      </c>
      <c r="I40" s="133"/>
      <c r="J40" s="96">
        <f>E39+(H37*E40)+SUM(J37:L37)</f>
        <v>0</v>
      </c>
      <c r="K40" s="134"/>
      <c r="L40" s="135"/>
      <c r="M40" s="34"/>
      <c r="N40" s="34"/>
      <c r="O40" s="34"/>
      <c r="P40" s="34"/>
    </row>
    <row r="41" spans="1:16" ht="15.75" x14ac:dyDescent="0.25">
      <c r="A41" s="78" t="s">
        <v>14</v>
      </c>
      <c r="B41" s="81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</sheetData>
  <mergeCells count="19">
    <mergeCell ref="A2:B2"/>
    <mergeCell ref="C2:L2"/>
    <mergeCell ref="A3:E3"/>
    <mergeCell ref="A4:A5"/>
    <mergeCell ref="B4:C4"/>
    <mergeCell ref="D4:E4"/>
    <mergeCell ref="F4:G4"/>
    <mergeCell ref="H4:H5"/>
    <mergeCell ref="I4:I5"/>
    <mergeCell ref="J4:J5"/>
    <mergeCell ref="K4:K5"/>
    <mergeCell ref="L4:L5"/>
    <mergeCell ref="C40:D40"/>
    <mergeCell ref="E40:F40"/>
    <mergeCell ref="H40:I40"/>
    <mergeCell ref="J40:L40"/>
    <mergeCell ref="A37:G37"/>
    <mergeCell ref="C39:D39"/>
    <mergeCell ref="E39:F39"/>
  </mergeCells>
  <conditionalFormatting sqref="A6:L36">
    <cfRule type="expression" dxfId="1" priority="1">
      <formula>IFERROR(VLOOKUP($A6,Fériés,1,0),0)</formula>
    </cfRule>
    <cfRule type="expression" dxfId="0" priority="4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Fériés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Fériés</vt:lpstr>
    </vt:vector>
  </TitlesOfParts>
  <Company>CCP Composites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BELATTE Michel</dc:creator>
  <cp:lastModifiedBy>Jean-Eric</cp:lastModifiedBy>
  <cp:lastPrinted>2015-06-05T08:59:10Z</cp:lastPrinted>
  <dcterms:created xsi:type="dcterms:W3CDTF">2015-06-02T07:19:55Z</dcterms:created>
  <dcterms:modified xsi:type="dcterms:W3CDTF">2015-06-05T09:40:22Z</dcterms:modified>
</cp:coreProperties>
</file>