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480" yWindow="90" windowWidth="8115" windowHeight="10800" activeTab="1"/>
  </bookViews>
  <sheets>
    <sheet name="Notes" sheetId="1" r:id="rId1"/>
    <sheet name="Calculs" sheetId="2" r:id="rId2"/>
  </sheets>
  <definedNames>
    <definedName name="Segment_Nom">#N/A</definedName>
  </definedNames>
  <calcPr calcId="145621"/>
  <pivotCaches>
    <pivotCache cacheId="8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R3" i="2" l="1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F1" i="2" l="1"/>
  <c r="E1" i="2"/>
  <c r="D1" i="2"/>
  <c r="C1" i="2"/>
  <c r="B54" i="1"/>
  <c r="B53" i="1"/>
  <c r="M1" i="2" a="1"/>
  <c r="N1" i="2" s="1"/>
  <c r="L1" i="2"/>
  <c r="G1" i="2" a="1"/>
  <c r="G1" i="2" s="1"/>
  <c r="C54" i="1"/>
  <c r="C53" i="1"/>
  <c r="S1" i="2" l="1"/>
  <c r="Q1" i="2"/>
  <c r="O1" i="2"/>
  <c r="M1" i="2"/>
  <c r="R1" i="2"/>
  <c r="P1" i="2"/>
  <c r="J1" i="2"/>
  <c r="H1" i="2"/>
  <c r="K1" i="2"/>
  <c r="I1" i="2"/>
  <c r="AH7" i="1" l="1"/>
  <c r="AH11" i="1"/>
  <c r="AH15" i="1"/>
  <c r="AH24" i="1"/>
  <c r="AH28" i="1"/>
  <c r="AH32" i="1"/>
  <c r="AG3" i="1"/>
  <c r="AH3" i="1" s="1"/>
  <c r="AG4" i="1"/>
  <c r="AH4" i="1" s="1"/>
  <c r="AG6" i="1"/>
  <c r="AH6" i="1" s="1"/>
  <c r="AG7" i="1"/>
  <c r="AG8" i="1"/>
  <c r="AH8" i="1" s="1"/>
  <c r="AG9" i="1"/>
  <c r="AH9" i="1" s="1"/>
  <c r="AG10" i="1"/>
  <c r="AH10" i="1" s="1"/>
  <c r="AG11" i="1"/>
  <c r="AG12" i="1"/>
  <c r="AH12" i="1" s="1"/>
  <c r="AG13" i="1"/>
  <c r="AH13" i="1" s="1"/>
  <c r="AG14" i="1"/>
  <c r="AH14" i="1" s="1"/>
  <c r="AG15" i="1"/>
  <c r="AG16" i="1"/>
  <c r="AH16" i="1" s="1"/>
  <c r="AG17" i="1"/>
  <c r="AH17" i="1" s="1"/>
  <c r="AG18" i="1"/>
  <c r="AH18" i="1" s="1"/>
  <c r="AG19" i="1"/>
  <c r="AH19" i="1" s="1"/>
  <c r="AG20" i="1"/>
  <c r="AH20" i="1" s="1"/>
  <c r="AG21" i="1"/>
  <c r="AH21" i="1" s="1"/>
  <c r="AG22" i="1"/>
  <c r="AH22" i="1" s="1"/>
  <c r="AG24" i="1"/>
  <c r="AG25" i="1"/>
  <c r="AH25" i="1" s="1"/>
  <c r="AG26" i="1"/>
  <c r="AH26" i="1" s="1"/>
  <c r="AG27" i="1"/>
  <c r="AH27" i="1" s="1"/>
  <c r="AG28" i="1"/>
  <c r="AG29" i="1"/>
  <c r="AH29" i="1" s="1"/>
  <c r="AG30" i="1"/>
  <c r="AH30" i="1" s="1"/>
  <c r="AG31" i="1"/>
  <c r="AH31" i="1" s="1"/>
  <c r="AG32" i="1"/>
  <c r="AG33" i="1"/>
  <c r="AH33" i="1" s="1"/>
  <c r="AG34" i="1"/>
  <c r="AH34" i="1" s="1"/>
  <c r="AG35" i="1"/>
  <c r="AH35" i="1" s="1"/>
  <c r="AG36" i="1"/>
  <c r="AH36" i="1" s="1"/>
  <c r="AG37" i="1"/>
  <c r="AH37" i="1" s="1"/>
  <c r="AG38" i="1"/>
  <c r="AH38" i="1" s="1"/>
  <c r="AG39" i="1"/>
  <c r="AH39" i="1" s="1"/>
  <c r="AG40" i="1"/>
  <c r="AH40" i="1" s="1"/>
  <c r="AG41" i="1"/>
  <c r="AH41" i="1" s="1"/>
  <c r="AG42" i="1"/>
  <c r="AH42" i="1" s="1"/>
  <c r="AG43" i="1"/>
  <c r="AH43" i="1" s="1"/>
  <c r="AG44" i="1"/>
  <c r="AH44" i="1" s="1"/>
  <c r="AG45" i="1"/>
  <c r="AH45" i="1" s="1"/>
  <c r="AG46" i="1"/>
  <c r="AH46" i="1" s="1"/>
  <c r="AD47" i="1"/>
  <c r="AE47" i="1"/>
  <c r="AF47" i="1"/>
  <c r="AD49" i="1"/>
  <c r="AE49" i="1"/>
  <c r="AF49" i="1"/>
  <c r="AD50" i="1"/>
  <c r="AE50" i="1"/>
  <c r="AF50" i="1"/>
  <c r="AD51" i="1"/>
  <c r="AE51" i="1"/>
  <c r="AF51" i="1"/>
  <c r="AG2" i="1"/>
  <c r="AH2" i="1" s="1"/>
  <c r="AG50" i="1" l="1"/>
  <c r="AG51" i="1"/>
  <c r="AG47" i="1"/>
  <c r="AG49" i="1"/>
  <c r="BC47" i="1"/>
  <c r="O2" i="1"/>
  <c r="P2" i="1"/>
  <c r="U2" i="1"/>
  <c r="AA2" i="1"/>
  <c r="AB2" i="1" s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2" i="1"/>
  <c r="AH47" i="1" l="1"/>
  <c r="AH49" i="1"/>
  <c r="AH50" i="1"/>
  <c r="AH51" i="1"/>
  <c r="AN47" i="1"/>
  <c r="AN54" i="1"/>
  <c r="AN53" i="1"/>
  <c r="AN49" i="1" l="1"/>
  <c r="AN50" i="1"/>
  <c r="AN51" i="1"/>
  <c r="AB58" i="1" l="1"/>
  <c r="AB59" i="1"/>
  <c r="AB56" i="1"/>
  <c r="Z49" i="1" l="1"/>
  <c r="Z47" i="1"/>
  <c r="Z50" i="1"/>
  <c r="Z51" i="1"/>
  <c r="Z53" i="1"/>
  <c r="Z54" i="1"/>
  <c r="AA3" i="1"/>
  <c r="AB3" i="1" s="1"/>
  <c r="AA4" i="1"/>
  <c r="AB4" i="1" s="1"/>
  <c r="AA5" i="1"/>
  <c r="AB5" i="1" s="1"/>
  <c r="AA6" i="1"/>
  <c r="AB6" i="1" s="1"/>
  <c r="AA7" i="1"/>
  <c r="AB7" i="1" s="1"/>
  <c r="AA8" i="1"/>
  <c r="AB8" i="1" s="1"/>
  <c r="AA9" i="1"/>
  <c r="AB9" i="1" s="1"/>
  <c r="AA10" i="1"/>
  <c r="AB10" i="1" s="1"/>
  <c r="AA11" i="1"/>
  <c r="AB11" i="1" s="1"/>
  <c r="AA12" i="1"/>
  <c r="AB12" i="1" s="1"/>
  <c r="AA13" i="1"/>
  <c r="AB13" i="1" s="1"/>
  <c r="AA14" i="1"/>
  <c r="AB14" i="1" s="1"/>
  <c r="AA15" i="1"/>
  <c r="AB15" i="1" s="1"/>
  <c r="AA16" i="1"/>
  <c r="AB16" i="1" s="1"/>
  <c r="AA17" i="1"/>
  <c r="AB17" i="1" s="1"/>
  <c r="AA18" i="1"/>
  <c r="AB18" i="1" s="1"/>
  <c r="AA19" i="1"/>
  <c r="AB19" i="1" s="1"/>
  <c r="AA20" i="1"/>
  <c r="AB20" i="1" s="1"/>
  <c r="AA21" i="1"/>
  <c r="AB21" i="1" s="1"/>
  <c r="AA22" i="1"/>
  <c r="AB22" i="1" s="1"/>
  <c r="AA24" i="1"/>
  <c r="AB24" i="1" s="1"/>
  <c r="AA25" i="1"/>
  <c r="AB25" i="1" s="1"/>
  <c r="AA26" i="1"/>
  <c r="AB26" i="1" s="1"/>
  <c r="AA27" i="1"/>
  <c r="AB27" i="1" s="1"/>
  <c r="AA28" i="1"/>
  <c r="AB28" i="1" s="1"/>
  <c r="AA29" i="1"/>
  <c r="AB29" i="1" s="1"/>
  <c r="AA30" i="1"/>
  <c r="AB30" i="1" s="1"/>
  <c r="AA31" i="1"/>
  <c r="AB31" i="1" s="1"/>
  <c r="AA32" i="1"/>
  <c r="AB32" i="1" s="1"/>
  <c r="AA33" i="1"/>
  <c r="AB33" i="1" s="1"/>
  <c r="AA34" i="1"/>
  <c r="AB34" i="1" s="1"/>
  <c r="AA35" i="1"/>
  <c r="AB35" i="1" s="1"/>
  <c r="AA36" i="1"/>
  <c r="AB36" i="1" s="1"/>
  <c r="AA37" i="1"/>
  <c r="AB37" i="1" s="1"/>
  <c r="AA38" i="1"/>
  <c r="AB38" i="1" s="1"/>
  <c r="AA39" i="1"/>
  <c r="AB39" i="1" s="1"/>
  <c r="AA40" i="1"/>
  <c r="AB40" i="1" s="1"/>
  <c r="AA41" i="1"/>
  <c r="AB41" i="1" s="1"/>
  <c r="AA42" i="1"/>
  <c r="AB42" i="1" s="1"/>
  <c r="AA43" i="1"/>
  <c r="AB43" i="1" s="1"/>
  <c r="AA44" i="1"/>
  <c r="AB44" i="1" s="1"/>
  <c r="AA45" i="1"/>
  <c r="AB45" i="1" s="1"/>
  <c r="AA46" i="1"/>
  <c r="AB46" i="1" s="1"/>
  <c r="Y54" i="1"/>
  <c r="Y53" i="1"/>
  <c r="Y51" i="1"/>
  <c r="Y50" i="1"/>
  <c r="Y49" i="1"/>
  <c r="Y47" i="1"/>
  <c r="X54" i="1"/>
  <c r="X53" i="1"/>
  <c r="X51" i="1"/>
  <c r="X50" i="1"/>
  <c r="X49" i="1"/>
  <c r="X47" i="1"/>
  <c r="AB47" i="1" l="1"/>
  <c r="AB50" i="1"/>
  <c r="AB51" i="1"/>
  <c r="AB49" i="1"/>
  <c r="AB53" i="1"/>
  <c r="AB54" i="1"/>
  <c r="AA49" i="1"/>
  <c r="AA53" i="1"/>
  <c r="AA47" i="1"/>
  <c r="AA54" i="1"/>
  <c r="AA50" i="1"/>
  <c r="AA51" i="1"/>
  <c r="W51" i="1"/>
  <c r="W50" i="1"/>
  <c r="W49" i="1"/>
  <c r="W47" i="1"/>
  <c r="W54" i="1"/>
  <c r="W53" i="1"/>
  <c r="AM53" i="1" l="1"/>
  <c r="AM54" i="1"/>
  <c r="AM49" i="1"/>
  <c r="AM50" i="1"/>
  <c r="AM51" i="1"/>
  <c r="AM47" i="1"/>
  <c r="BB51" i="1" l="1"/>
  <c r="BB50" i="1"/>
  <c r="BB49" i="1"/>
  <c r="BB47" i="1"/>
  <c r="BA54" i="1" l="1"/>
  <c r="BA53" i="1"/>
  <c r="BA51" i="1"/>
  <c r="BA50" i="1"/>
  <c r="BA49" i="1"/>
  <c r="BA47" i="1"/>
  <c r="AL51" i="1" l="1"/>
  <c r="AL50" i="1"/>
  <c r="AL49" i="1"/>
  <c r="AL54" i="1"/>
  <c r="AL53" i="1"/>
  <c r="AL47" i="1" l="1"/>
  <c r="G54" i="1" l="1"/>
  <c r="K54" i="1"/>
  <c r="L54" i="1"/>
  <c r="M54" i="1"/>
  <c r="N54" i="1"/>
  <c r="R54" i="1"/>
  <c r="S54" i="1"/>
  <c r="T54" i="1"/>
  <c r="AJ54" i="1"/>
  <c r="AK54" i="1"/>
  <c r="AQ54" i="1"/>
  <c r="AR54" i="1"/>
  <c r="AV54" i="1"/>
  <c r="AW54" i="1"/>
  <c r="AX54" i="1"/>
  <c r="AY54" i="1"/>
  <c r="AZ54" i="1"/>
  <c r="G53" i="1"/>
  <c r="K53" i="1"/>
  <c r="L53" i="1"/>
  <c r="M53" i="1"/>
  <c r="N53" i="1"/>
  <c r="R53" i="1"/>
  <c r="S53" i="1"/>
  <c r="T53" i="1"/>
  <c r="AJ53" i="1"/>
  <c r="AK53" i="1"/>
  <c r="AQ53" i="1"/>
  <c r="AR53" i="1"/>
  <c r="AV53" i="1"/>
  <c r="AW53" i="1"/>
  <c r="AX53" i="1"/>
  <c r="AY53" i="1"/>
  <c r="AZ53" i="1"/>
  <c r="AZ51" i="1" l="1"/>
  <c r="AZ50" i="1"/>
  <c r="AZ49" i="1"/>
  <c r="AZ47" i="1"/>
  <c r="L51" i="1" l="1"/>
  <c r="M51" i="1"/>
  <c r="N51" i="1"/>
  <c r="R51" i="1"/>
  <c r="S51" i="1"/>
  <c r="T51" i="1"/>
  <c r="AJ51" i="1"/>
  <c r="AK51" i="1"/>
  <c r="AQ51" i="1"/>
  <c r="AR51" i="1"/>
  <c r="AV51" i="1"/>
  <c r="AW51" i="1"/>
  <c r="AX51" i="1"/>
  <c r="AY51" i="1"/>
  <c r="L50" i="1"/>
  <c r="M50" i="1"/>
  <c r="N50" i="1"/>
  <c r="R50" i="1"/>
  <c r="S50" i="1"/>
  <c r="T50" i="1"/>
  <c r="AJ50" i="1"/>
  <c r="AK50" i="1"/>
  <c r="AQ50" i="1"/>
  <c r="AR50" i="1"/>
  <c r="AV50" i="1"/>
  <c r="AW50" i="1"/>
  <c r="AX50" i="1"/>
  <c r="AY50" i="1"/>
  <c r="L49" i="1"/>
  <c r="M49" i="1"/>
  <c r="N49" i="1"/>
  <c r="R49" i="1"/>
  <c r="S49" i="1"/>
  <c r="T49" i="1"/>
  <c r="AJ49" i="1"/>
  <c r="AK49" i="1"/>
  <c r="AQ49" i="1"/>
  <c r="AR49" i="1"/>
  <c r="AV49" i="1"/>
  <c r="AW49" i="1"/>
  <c r="AX49" i="1"/>
  <c r="AY49" i="1"/>
  <c r="L47" i="1"/>
  <c r="M47" i="1"/>
  <c r="N47" i="1"/>
  <c r="R47" i="1"/>
  <c r="S47" i="1"/>
  <c r="T47" i="1"/>
  <c r="AJ47" i="1"/>
  <c r="AK47" i="1"/>
  <c r="AQ47" i="1"/>
  <c r="AR47" i="1"/>
  <c r="AV47" i="1"/>
  <c r="AW47" i="1"/>
  <c r="AX47" i="1"/>
  <c r="AY47" i="1"/>
  <c r="F53" i="1" l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53" i="1" l="1"/>
  <c r="U54" i="1"/>
  <c r="U49" i="1"/>
  <c r="U50" i="1"/>
  <c r="U51" i="1"/>
  <c r="U47" i="1"/>
  <c r="K51" i="1"/>
  <c r="K50" i="1"/>
  <c r="K49" i="1"/>
  <c r="K47" i="1" l="1"/>
  <c r="F47" i="1" l="1"/>
  <c r="F54" i="1"/>
  <c r="F49" i="1"/>
  <c r="F51" i="1"/>
  <c r="F50" i="1"/>
  <c r="O3" i="1"/>
  <c r="O4" i="1"/>
  <c r="P4" i="1" s="1"/>
  <c r="O5" i="1"/>
  <c r="O6" i="1"/>
  <c r="P6" i="1" s="1"/>
  <c r="O7" i="1"/>
  <c r="P7" i="1" s="1"/>
  <c r="O8" i="1"/>
  <c r="P8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3" i="1"/>
  <c r="P23" i="1" s="1"/>
  <c r="O24" i="1"/>
  <c r="O25" i="1"/>
  <c r="P25" i="1" s="1"/>
  <c r="O26" i="1"/>
  <c r="P26" i="1" s="1"/>
  <c r="O27" i="1"/>
  <c r="P27" i="1" s="1"/>
  <c r="O28" i="1"/>
  <c r="P28" i="1" s="1"/>
  <c r="O29" i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O36" i="1"/>
  <c r="P36" i="1" s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O46" i="1"/>
  <c r="P46" i="1" s="1"/>
  <c r="AS3" i="1"/>
  <c r="AS4" i="1"/>
  <c r="AT4" i="1" s="1"/>
  <c r="AS5" i="1"/>
  <c r="AS6" i="1"/>
  <c r="AT6" i="1" s="1"/>
  <c r="AS7" i="1"/>
  <c r="AT7" i="1" s="1"/>
  <c r="AS8" i="1"/>
  <c r="AT8" i="1" s="1"/>
  <c r="AS9" i="1"/>
  <c r="AT9" i="1" s="1"/>
  <c r="AS10" i="1"/>
  <c r="AT10" i="1" s="1"/>
  <c r="AS11" i="1"/>
  <c r="AT11" i="1" s="1"/>
  <c r="AS12" i="1"/>
  <c r="AT12" i="1" s="1"/>
  <c r="AS13" i="1"/>
  <c r="AT13" i="1" s="1"/>
  <c r="AS14" i="1"/>
  <c r="AT14" i="1" s="1"/>
  <c r="AS15" i="1"/>
  <c r="AT15" i="1" s="1"/>
  <c r="AS16" i="1"/>
  <c r="AT16" i="1" s="1"/>
  <c r="AS17" i="1"/>
  <c r="AT17" i="1" s="1"/>
  <c r="AS18" i="1"/>
  <c r="AT18" i="1" s="1"/>
  <c r="AS19" i="1"/>
  <c r="AT19" i="1" s="1"/>
  <c r="AS20" i="1"/>
  <c r="AT20" i="1" s="1"/>
  <c r="AS21" i="1"/>
  <c r="AT21" i="1" s="1"/>
  <c r="AS22" i="1"/>
  <c r="AT22" i="1" s="1"/>
  <c r="AS23" i="1"/>
  <c r="AT23" i="1" s="1"/>
  <c r="AS24" i="1"/>
  <c r="AS25" i="1"/>
  <c r="AT25" i="1" s="1"/>
  <c r="AS26" i="1"/>
  <c r="AT26" i="1" s="1"/>
  <c r="AS27" i="1"/>
  <c r="AT27" i="1" s="1"/>
  <c r="AS28" i="1"/>
  <c r="AT28" i="1" s="1"/>
  <c r="AS29" i="1"/>
  <c r="AS30" i="1"/>
  <c r="AT30" i="1" s="1"/>
  <c r="AS31" i="1"/>
  <c r="AT31" i="1" s="1"/>
  <c r="AS32" i="1"/>
  <c r="AT32" i="1" s="1"/>
  <c r="AS33" i="1"/>
  <c r="AT33" i="1" s="1"/>
  <c r="AS34" i="1"/>
  <c r="AT34" i="1" s="1"/>
  <c r="AS35" i="1"/>
  <c r="AT35" i="1" s="1"/>
  <c r="AS36" i="1"/>
  <c r="AT36" i="1" s="1"/>
  <c r="AS37" i="1"/>
  <c r="AT37" i="1" s="1"/>
  <c r="AS38" i="1"/>
  <c r="AT38" i="1" s="1"/>
  <c r="AS39" i="1"/>
  <c r="AT39" i="1" s="1"/>
  <c r="AS40" i="1"/>
  <c r="AT40" i="1" s="1"/>
  <c r="AS41" i="1"/>
  <c r="AT41" i="1" s="1"/>
  <c r="AS42" i="1"/>
  <c r="AT42" i="1" s="1"/>
  <c r="AS43" i="1"/>
  <c r="AT43" i="1" s="1"/>
  <c r="AS44" i="1"/>
  <c r="AT44" i="1" s="1"/>
  <c r="AS45" i="1"/>
  <c r="AS46" i="1"/>
  <c r="AT46" i="1" s="1"/>
  <c r="AS2" i="1"/>
  <c r="H44" i="1" l="1"/>
  <c r="H41" i="1"/>
  <c r="H37" i="1"/>
  <c r="H33" i="1"/>
  <c r="H25" i="1"/>
  <c r="H21" i="1"/>
  <c r="H17" i="1"/>
  <c r="H13" i="1"/>
  <c r="H9" i="1"/>
  <c r="E41" i="1"/>
  <c r="D41" i="1" s="1"/>
  <c r="BD41" i="1" s="1"/>
  <c r="E37" i="1"/>
  <c r="D37" i="1" s="1"/>
  <c r="E33" i="1"/>
  <c r="D33" i="1" s="1"/>
  <c r="E25" i="1"/>
  <c r="D25" i="1" s="1"/>
  <c r="E21" i="1"/>
  <c r="D21" i="1" s="1"/>
  <c r="E17" i="1"/>
  <c r="D17" i="1" s="1"/>
  <c r="E13" i="1"/>
  <c r="D13" i="1" s="1"/>
  <c r="E9" i="1"/>
  <c r="D9" i="1" s="1"/>
  <c r="H40" i="1"/>
  <c r="H36" i="1"/>
  <c r="H32" i="1"/>
  <c r="H28" i="1"/>
  <c r="H20" i="1"/>
  <c r="H16" i="1"/>
  <c r="H12" i="1"/>
  <c r="H8" i="1"/>
  <c r="H4" i="1"/>
  <c r="E44" i="1"/>
  <c r="D44" i="1" s="1"/>
  <c r="E40" i="1"/>
  <c r="D40" i="1" s="1"/>
  <c r="E36" i="1"/>
  <c r="D36" i="1" s="1"/>
  <c r="E32" i="1"/>
  <c r="D32" i="1" s="1"/>
  <c r="E28" i="1"/>
  <c r="D28" i="1" s="1"/>
  <c r="E20" i="1"/>
  <c r="D20" i="1" s="1"/>
  <c r="E16" i="1"/>
  <c r="D16" i="1" s="1"/>
  <c r="E12" i="1"/>
  <c r="D12" i="1" s="1"/>
  <c r="E8" i="1"/>
  <c r="D8" i="1" s="1"/>
  <c r="E4" i="1"/>
  <c r="D4" i="1" s="1"/>
  <c r="BD4" i="1" s="1"/>
  <c r="H43" i="1"/>
  <c r="H39" i="1"/>
  <c r="H35" i="1"/>
  <c r="H31" i="1"/>
  <c r="H27" i="1"/>
  <c r="H23" i="1"/>
  <c r="H19" i="1"/>
  <c r="H15" i="1"/>
  <c r="H11" i="1"/>
  <c r="H7" i="1"/>
  <c r="E43" i="1"/>
  <c r="D43" i="1" s="1"/>
  <c r="E39" i="1"/>
  <c r="D39" i="1" s="1"/>
  <c r="E35" i="1"/>
  <c r="D35" i="1" s="1"/>
  <c r="E31" i="1"/>
  <c r="D31" i="1" s="1"/>
  <c r="E27" i="1"/>
  <c r="D27" i="1" s="1"/>
  <c r="E23" i="1"/>
  <c r="D23" i="1" s="1"/>
  <c r="E19" i="1"/>
  <c r="D19" i="1" s="1"/>
  <c r="E15" i="1"/>
  <c r="D15" i="1" s="1"/>
  <c r="E11" i="1"/>
  <c r="D11" i="1" s="1"/>
  <c r="E7" i="1"/>
  <c r="D7" i="1" s="1"/>
  <c r="H46" i="1"/>
  <c r="H42" i="1"/>
  <c r="BD42" i="1" s="1"/>
  <c r="H38" i="1"/>
  <c r="H34" i="1"/>
  <c r="BD34" i="1" s="1"/>
  <c r="H30" i="1"/>
  <c r="H26" i="1"/>
  <c r="BD26" i="1" s="1"/>
  <c r="H22" i="1"/>
  <c r="H18" i="1"/>
  <c r="BD18" i="1" s="1"/>
  <c r="H14" i="1"/>
  <c r="H10" i="1"/>
  <c r="BD10" i="1" s="1"/>
  <c r="H6" i="1"/>
  <c r="E46" i="1"/>
  <c r="D46" i="1" s="1"/>
  <c r="E42" i="1"/>
  <c r="D42" i="1" s="1"/>
  <c r="E38" i="1"/>
  <c r="D38" i="1" s="1"/>
  <c r="E34" i="1"/>
  <c r="D34" i="1" s="1"/>
  <c r="E30" i="1"/>
  <c r="D30" i="1" s="1"/>
  <c r="E26" i="1"/>
  <c r="D26" i="1" s="1"/>
  <c r="E22" i="1"/>
  <c r="D22" i="1" s="1"/>
  <c r="E18" i="1"/>
  <c r="D18" i="1" s="1"/>
  <c r="E14" i="1"/>
  <c r="D14" i="1" s="1"/>
  <c r="E10" i="1"/>
  <c r="D10" i="1" s="1"/>
  <c r="E6" i="1"/>
  <c r="D6" i="1" s="1"/>
  <c r="AS53" i="1"/>
  <c r="P5" i="1"/>
  <c r="O54" i="1"/>
  <c r="O53" i="1"/>
  <c r="AT5" i="1"/>
  <c r="AS54" i="1"/>
  <c r="AT24" i="1"/>
  <c r="AS49" i="1"/>
  <c r="AS50" i="1"/>
  <c r="AS51" i="1"/>
  <c r="AS47" i="1"/>
  <c r="P29" i="1"/>
  <c r="P24" i="1"/>
  <c r="O50" i="1"/>
  <c r="O51" i="1"/>
  <c r="O47" i="1"/>
  <c r="O49" i="1"/>
  <c r="AT29" i="1"/>
  <c r="AT3" i="1"/>
  <c r="P3" i="1"/>
  <c r="P45" i="1"/>
  <c r="AT45" i="1"/>
  <c r="AT2" i="1"/>
  <c r="E2" i="1"/>
  <c r="BD23" i="1" l="1"/>
  <c r="BD31" i="1"/>
  <c r="BD20" i="1"/>
  <c r="BD32" i="1"/>
  <c r="BD13" i="1"/>
  <c r="BD21" i="1"/>
  <c r="H5" i="1"/>
  <c r="BD5" i="1" s="1"/>
  <c r="BD14" i="1"/>
  <c r="BD22" i="1"/>
  <c r="BD38" i="1"/>
  <c r="BD19" i="1"/>
  <c r="BD35" i="1"/>
  <c r="BD43" i="1"/>
  <c r="BD8" i="1"/>
  <c r="BD28" i="1"/>
  <c r="BD36" i="1"/>
  <c r="BD17" i="1"/>
  <c r="BD37" i="1"/>
  <c r="E3" i="1"/>
  <c r="D3" i="1" s="1"/>
  <c r="E29" i="1"/>
  <c r="D29" i="1" s="1"/>
  <c r="H2" i="1"/>
  <c r="BD7" i="1"/>
  <c r="BD39" i="1"/>
  <c r="H45" i="1"/>
  <c r="H29" i="1"/>
  <c r="E5" i="1"/>
  <c r="D5" i="1" s="1"/>
  <c r="H3" i="1"/>
  <c r="BD3" i="1" s="1"/>
  <c r="H24" i="1"/>
  <c r="BD15" i="1"/>
  <c r="BD12" i="1"/>
  <c r="BD40" i="1"/>
  <c r="BD33" i="1"/>
  <c r="E45" i="1"/>
  <c r="D45" i="1" s="1"/>
  <c r="E24" i="1"/>
  <c r="D24" i="1" s="1"/>
  <c r="BD6" i="1"/>
  <c r="BD30" i="1"/>
  <c r="BD46" i="1"/>
  <c r="BD11" i="1"/>
  <c r="BD27" i="1"/>
  <c r="BD16" i="1"/>
  <c r="BD9" i="1"/>
  <c r="BD25" i="1"/>
  <c r="BD44" i="1"/>
  <c r="H47" i="1"/>
  <c r="AT54" i="1"/>
  <c r="P54" i="1"/>
  <c r="AT53" i="1"/>
  <c r="P53" i="1"/>
  <c r="AT47" i="1"/>
  <c r="AT49" i="1"/>
  <c r="AT50" i="1"/>
  <c r="AT51" i="1"/>
  <c r="P49" i="1"/>
  <c r="P50" i="1"/>
  <c r="P51" i="1"/>
  <c r="P47" i="1"/>
  <c r="BD29" i="1" l="1"/>
  <c r="BD24" i="1"/>
  <c r="BD45" i="1"/>
  <c r="E54" i="1"/>
  <c r="E53" i="1"/>
  <c r="E47" i="1"/>
  <c r="E49" i="1"/>
  <c r="E50" i="1"/>
  <c r="E51" i="1"/>
  <c r="D2" i="1"/>
  <c r="BD2" i="1" s="1"/>
  <c r="BD47" i="1" l="1"/>
  <c r="D54" i="1"/>
  <c r="BD54" i="1" s="1"/>
  <c r="D53" i="1"/>
  <c r="D47" i="1"/>
  <c r="D49" i="1"/>
  <c r="D50" i="1"/>
  <c r="D51" i="1"/>
  <c r="BD53" i="1" l="1"/>
  <c r="BD50" i="1"/>
  <c r="BD51" i="1"/>
  <c r="BD49" i="1"/>
</calcChain>
</file>

<file path=xl/sharedStrings.xml><?xml version="1.0" encoding="utf-8"?>
<sst xmlns="http://schemas.openxmlformats.org/spreadsheetml/2006/main" count="385" uniqueCount="161">
  <si>
    <t>DS1 - Cours</t>
  </si>
  <si>
    <t>DS1 - ExA</t>
  </si>
  <si>
    <t>DS1 - ExB</t>
  </si>
  <si>
    <t>DS1 - Pb</t>
  </si>
  <si>
    <t>DS1 - Tot</t>
  </si>
  <si>
    <t>DS1 - Tot/20</t>
  </si>
  <si>
    <t>DM1</t>
  </si>
  <si>
    <t>Eq suppl
au DM1</t>
  </si>
  <si>
    <t>Eq1+2</t>
  </si>
  <si>
    <t>Eq3+4</t>
  </si>
  <si>
    <t>Eq5+6+7</t>
  </si>
  <si>
    <t>A</t>
  </si>
  <si>
    <t>C+</t>
  </si>
  <si>
    <t>OK</t>
  </si>
  <si>
    <t>mauvais</t>
  </si>
  <si>
    <t>D+</t>
  </si>
  <si>
    <t>D</t>
  </si>
  <si>
    <t>R</t>
  </si>
  <si>
    <t>X</t>
  </si>
  <si>
    <t>abs</t>
  </si>
  <si>
    <t>C-</t>
  </si>
  <si>
    <t>B+</t>
  </si>
  <si>
    <t>B-</t>
  </si>
  <si>
    <t>A-</t>
  </si>
  <si>
    <t>C</t>
  </si>
  <si>
    <t>B</t>
  </si>
  <si>
    <t>D-</t>
  </si>
  <si>
    <t>t.mauvais</t>
  </si>
  <si>
    <t>NOM</t>
  </si>
  <si>
    <t>CODE</t>
  </si>
  <si>
    <t>MOYENNE</t>
  </si>
  <si>
    <t>SUR</t>
  </si>
  <si>
    <t>MIN</t>
  </si>
  <si>
    <t>MAX</t>
  </si>
  <si>
    <t>Ecart Type</t>
  </si>
  <si>
    <t>SUPA</t>
  </si>
  <si>
    <t>SUPB</t>
  </si>
  <si>
    <t>SUPC</t>
  </si>
  <si>
    <t>SUPD</t>
  </si>
  <si>
    <t>IE2</t>
  </si>
  <si>
    <t>Colle 1</t>
  </si>
  <si>
    <t>Colle 2</t>
  </si>
  <si>
    <t>Colle 3</t>
  </si>
  <si>
    <t>Colle 4</t>
  </si>
  <si>
    <t>Colle 5</t>
  </si>
  <si>
    <t>Colle 6</t>
  </si>
  <si>
    <t>IE3</t>
  </si>
  <si>
    <t>IE4</t>
  </si>
  <si>
    <t>DS2 - Cours</t>
  </si>
  <si>
    <t>DS2-Ex1à3</t>
  </si>
  <si>
    <t>DS2-Ex4à6</t>
  </si>
  <si>
    <t>DS2 - Tot/20</t>
  </si>
  <si>
    <t>IE5</t>
  </si>
  <si>
    <t>DM2</t>
  </si>
  <si>
    <t>NNC</t>
  </si>
  <si>
    <t>Groupe</t>
  </si>
  <si>
    <t>Moyenne groupe 1</t>
  </si>
  <si>
    <t>Moyenne groupe 2</t>
  </si>
  <si>
    <t>Moyenne IE</t>
  </si>
  <si>
    <t>Moyenne
des colles</t>
  </si>
  <si>
    <t>Classement</t>
  </si>
  <si>
    <t>MOYENNE 
GENERALE</t>
  </si>
  <si>
    <t>Moyenne
écrit</t>
  </si>
  <si>
    <t>(au 06/11)</t>
  </si>
  <si>
    <t>IE6</t>
  </si>
  <si>
    <t>IE7</t>
  </si>
  <si>
    <t>17,25?</t>
  </si>
  <si>
    <t>IE7bis</t>
  </si>
  <si>
    <t>DS3 - Cours</t>
  </si>
  <si>
    <t>DS3 ex1</t>
  </si>
  <si>
    <t>DS3 ex2</t>
  </si>
  <si>
    <t>DS3 ex3</t>
  </si>
  <si>
    <t>DS3 tot</t>
  </si>
  <si>
    <t>DS3 Tot/20</t>
  </si>
  <si>
    <t>Diff IE/DS</t>
  </si>
  <si>
    <t>IE0 form</t>
  </si>
  <si>
    <t>IE0 refl</t>
  </si>
  <si>
    <t>IE0 tot</t>
  </si>
  <si>
    <t>IE0 tot/20</t>
  </si>
  <si>
    <t>rien</t>
  </si>
  <si>
    <t>Valeurs</t>
  </si>
  <si>
    <t>DS4</t>
  </si>
  <si>
    <t>DS1</t>
  </si>
  <si>
    <t>DS2</t>
  </si>
  <si>
    <t>DS3</t>
  </si>
  <si>
    <t>Colle1</t>
  </si>
  <si>
    <t>Colle2</t>
  </si>
  <si>
    <t>Colle3</t>
  </si>
  <si>
    <t>Colle4</t>
  </si>
  <si>
    <t>Colle5</t>
  </si>
  <si>
    <t>IE0</t>
  </si>
  <si>
    <t>DS4 tot/20</t>
  </si>
  <si>
    <t>DS4 tot</t>
  </si>
  <si>
    <t>DS4 3</t>
  </si>
  <si>
    <t>DS4 1+2</t>
  </si>
  <si>
    <t>DS4 Cours</t>
  </si>
  <si>
    <t>eleve 1</t>
  </si>
  <si>
    <t>eleve 2</t>
  </si>
  <si>
    <t>eleve 3</t>
  </si>
  <si>
    <t>eleve 4</t>
  </si>
  <si>
    <t>eleve 5</t>
  </si>
  <si>
    <t>eleve 6</t>
  </si>
  <si>
    <t>eleve 7</t>
  </si>
  <si>
    <t>eleve 8</t>
  </si>
  <si>
    <t>eleve 9</t>
  </si>
  <si>
    <t>eleve 10</t>
  </si>
  <si>
    <t>eleve 11</t>
  </si>
  <si>
    <t>eleve 12</t>
  </si>
  <si>
    <t>eleve 13</t>
  </si>
  <si>
    <t>eleve 14</t>
  </si>
  <si>
    <t>eleve 15</t>
  </si>
  <si>
    <t>eleve 16</t>
  </si>
  <si>
    <t>eleve 17</t>
  </si>
  <si>
    <t>eleve 18</t>
  </si>
  <si>
    <t>eleve 19</t>
  </si>
  <si>
    <t>eleve 20</t>
  </si>
  <si>
    <t>eleve 21</t>
  </si>
  <si>
    <t>eleve 22</t>
  </si>
  <si>
    <t>eleve 23</t>
  </si>
  <si>
    <t>eleve 24</t>
  </si>
  <si>
    <t>eleve 25</t>
  </si>
  <si>
    <t>eleve 26</t>
  </si>
  <si>
    <t>eleve 27</t>
  </si>
  <si>
    <t>eleve 28</t>
  </si>
  <si>
    <t>eleve 29</t>
  </si>
  <si>
    <t>eleve 30</t>
  </si>
  <si>
    <t>eleve 31</t>
  </si>
  <si>
    <t>eleve 32</t>
  </si>
  <si>
    <t>eleve 33</t>
  </si>
  <si>
    <t>eleve 34</t>
  </si>
  <si>
    <t>eleve 35</t>
  </si>
  <si>
    <t>eleve 36</t>
  </si>
  <si>
    <t>eleve 37</t>
  </si>
  <si>
    <t>eleve 38</t>
  </si>
  <si>
    <t>eleve 39</t>
  </si>
  <si>
    <t>eleve 40</t>
  </si>
  <si>
    <t>eleve 41</t>
  </si>
  <si>
    <t>eleve 42</t>
  </si>
  <si>
    <t>eleve 43</t>
  </si>
  <si>
    <t>eleve 44</t>
  </si>
  <si>
    <t>eleve 45</t>
  </si>
  <si>
    <t>Nom</t>
  </si>
  <si>
    <t>(Tous)</t>
  </si>
  <si>
    <t xml:space="preserve">DS1 </t>
  </si>
  <si>
    <t xml:space="preserve">DS2 </t>
  </si>
  <si>
    <t xml:space="preserve">DS3 </t>
  </si>
  <si>
    <t xml:space="preserve">DS4 </t>
  </si>
  <si>
    <t xml:space="preserve">Colle1 </t>
  </si>
  <si>
    <t xml:space="preserve">Colle2 </t>
  </si>
  <si>
    <t xml:space="preserve">Colle3 </t>
  </si>
  <si>
    <t xml:space="preserve">Colle4 </t>
  </si>
  <si>
    <t xml:space="preserve">Colle5 </t>
  </si>
  <si>
    <t xml:space="preserve">IE0 </t>
  </si>
  <si>
    <t xml:space="preserve">IE2 </t>
  </si>
  <si>
    <t xml:space="preserve">IE3 </t>
  </si>
  <si>
    <t xml:space="preserve">IE4 </t>
  </si>
  <si>
    <t xml:space="preserve">IE5 </t>
  </si>
  <si>
    <t xml:space="preserve">IE6 </t>
  </si>
  <si>
    <t xml:space="preserve">IE7 </t>
  </si>
  <si>
    <t xml:space="preserve">IE7bis </t>
  </si>
  <si>
    <t>Souci!?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</si>
</sst>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4" fillId="0" borderId="0" xfId="1" applyFont="1" applyProtection="1">
      <protection locked="0"/>
    </xf>
    <xf numFmtId="2" fontId="2" fillId="0" borderId="0" xfId="1" applyNumberFormat="1" applyFont="1" applyAlignment="1" applyProtection="1">
      <alignment horizontal="center" vertical="center"/>
      <protection locked="0"/>
    </xf>
    <xf numFmtId="2" fontId="5" fillId="0" borderId="0" xfId="1" applyNumberFormat="1" applyFont="1" applyAlignment="1" applyProtection="1">
      <alignment horizontal="center" vertical="center"/>
      <protection locked="0"/>
    </xf>
    <xf numFmtId="2" fontId="5" fillId="0" borderId="0" xfId="1" applyNumberFormat="1" applyFont="1" applyProtection="1">
      <protection locked="0"/>
    </xf>
    <xf numFmtId="2" fontId="3" fillId="0" borderId="0" xfId="1" applyNumberFormat="1" applyFont="1" applyProtection="1"/>
    <xf numFmtId="2" fontId="3" fillId="0" borderId="0" xfId="1" applyNumberFormat="1" applyFont="1" applyProtection="1">
      <protection locked="0"/>
    </xf>
    <xf numFmtId="2" fontId="3" fillId="0" borderId="0" xfId="1" applyNumberFormat="1" applyFont="1"/>
    <xf numFmtId="2" fontId="3" fillId="2" borderId="0" xfId="1" applyNumberFormat="1" applyFont="1" applyFill="1" applyProtection="1"/>
    <xf numFmtId="2" fontId="2" fillId="0" borderId="0" xfId="1" applyNumberFormat="1" applyFont="1" applyAlignment="1" applyProtection="1">
      <alignment horizontal="center" vertical="center" wrapText="1"/>
      <protection locked="0"/>
    </xf>
    <xf numFmtId="2" fontId="3" fillId="2" borderId="0" xfId="1" applyNumberFormat="1" applyFont="1" applyFill="1" applyAlignment="1" applyProtection="1">
      <alignment horizontal="center"/>
      <protection locked="0"/>
    </xf>
    <xf numFmtId="2" fontId="3" fillId="2" borderId="0" xfId="1" applyNumberFormat="1" applyFont="1" applyFill="1" applyProtection="1">
      <protection locked="0"/>
    </xf>
    <xf numFmtId="2" fontId="3" fillId="0" borderId="0" xfId="1" applyNumberFormat="1" applyFont="1" applyAlignment="1" applyProtection="1">
      <alignment horizont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2" borderId="0" xfId="1" applyNumberFormat="1" applyFont="1" applyFill="1" applyProtection="1">
      <protection locked="0"/>
    </xf>
    <xf numFmtId="0" fontId="3" fillId="0" borderId="0" xfId="1" applyNumberFormat="1" applyFont="1" applyProtection="1">
      <protection locked="0"/>
    </xf>
    <xf numFmtId="0" fontId="4" fillId="0" borderId="0" xfId="1" applyNumberFormat="1" applyFont="1" applyProtection="1">
      <protection locked="0"/>
    </xf>
    <xf numFmtId="0" fontId="2" fillId="0" borderId="0" xfId="0" applyFont="1" applyAlignment="1">
      <alignment horizontal="center" vertical="center"/>
    </xf>
    <xf numFmtId="2" fontId="1" fillId="0" borderId="0" xfId="1" applyNumberFormat="1" applyFont="1" applyProtection="1">
      <protection locked="0"/>
    </xf>
    <xf numFmtId="0" fontId="1" fillId="0" borderId="0" xfId="1" applyNumberFormat="1" applyFont="1" applyProtection="1">
      <protection locked="0"/>
    </xf>
    <xf numFmtId="2" fontId="1" fillId="0" borderId="0" xfId="1" applyNumberFormat="1" applyFont="1"/>
    <xf numFmtId="2" fontId="1" fillId="0" borderId="0" xfId="0" applyNumberFormat="1" applyFont="1"/>
    <xf numFmtId="0" fontId="1" fillId="0" borderId="0" xfId="0" applyFont="1"/>
    <xf numFmtId="0" fontId="1" fillId="0" borderId="0" xfId="1" applyFont="1"/>
    <xf numFmtId="0" fontId="1" fillId="0" borderId="0" xfId="0" applyNumberFormat="1" applyFont="1"/>
    <xf numFmtId="2" fontId="5" fillId="0" borderId="0" xfId="0" applyNumberFormat="1" applyFont="1"/>
    <xf numFmtId="2" fontId="4" fillId="0" borderId="0" xfId="1" applyNumberFormat="1" applyFont="1" applyProtection="1">
      <protection locked="0"/>
    </xf>
    <xf numFmtId="2" fontId="2" fillId="0" borderId="0" xfId="1" applyNumberFormat="1" applyFont="1"/>
    <xf numFmtId="2" fontId="2" fillId="0" borderId="0" xfId="0" applyNumberFormat="1" applyFont="1"/>
    <xf numFmtId="2" fontId="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2" fillId="0" borderId="0" xfId="1" applyFont="1"/>
    <xf numFmtId="0" fontId="2" fillId="0" borderId="0" xfId="0" applyFont="1"/>
    <xf numFmtId="0" fontId="2" fillId="3" borderId="0" xfId="0" applyFont="1" applyFill="1" applyAlignment="1">
      <alignment horizontal="center" vertical="center"/>
    </xf>
    <xf numFmtId="2" fontId="1" fillId="3" borderId="0" xfId="0" applyNumberFormat="1" applyFont="1" applyFill="1"/>
    <xf numFmtId="0" fontId="3" fillId="3" borderId="0" xfId="0" applyFont="1" applyFill="1"/>
    <xf numFmtId="0" fontId="1" fillId="3" borderId="0" xfId="0" applyFont="1" applyFill="1"/>
    <xf numFmtId="0" fontId="1" fillId="3" borderId="0" xfId="1" applyFont="1" applyFill="1"/>
    <xf numFmtId="2" fontId="3" fillId="0" borderId="0" xfId="1" applyNumberFormat="1" applyFont="1" applyFill="1" applyProtection="1">
      <protection locked="0"/>
    </xf>
    <xf numFmtId="0" fontId="1" fillId="0" borderId="0" xfId="0" applyFont="1" applyFill="1"/>
    <xf numFmtId="0" fontId="1" fillId="0" borderId="0" xfId="1" applyFont="1" applyFill="1"/>
    <xf numFmtId="2" fontId="3" fillId="3" borderId="0" xfId="1" applyNumberFormat="1" applyFont="1" applyFill="1" applyProtection="1"/>
    <xf numFmtId="2" fontId="3" fillId="3" borderId="0" xfId="1" applyNumberFormat="1" applyFont="1" applyFill="1" applyProtection="1">
      <protection locked="0"/>
    </xf>
    <xf numFmtId="2" fontId="3" fillId="3" borderId="0" xfId="1" applyNumberFormat="1" applyFont="1" applyFill="1"/>
    <xf numFmtId="2" fontId="3" fillId="4" borderId="0" xfId="1" applyNumberFormat="1" applyFont="1" applyFill="1" applyProtection="1"/>
    <xf numFmtId="2" fontId="3" fillId="4" borderId="0" xfId="1" applyNumberFormat="1" applyFont="1" applyFill="1" applyProtection="1">
      <protection locked="0"/>
    </xf>
    <xf numFmtId="2" fontId="3" fillId="4" borderId="0" xfId="1" applyNumberFormat="1" applyFont="1" applyFill="1"/>
    <xf numFmtId="2" fontId="2" fillId="3" borderId="0" xfId="0" applyNumberFormat="1" applyFont="1" applyFill="1"/>
    <xf numFmtId="0" fontId="2" fillId="3" borderId="0" xfId="0" applyFont="1" applyFill="1"/>
    <xf numFmtId="0" fontId="2" fillId="3" borderId="0" xfId="1" applyFont="1" applyFill="1"/>
    <xf numFmtId="0" fontId="2" fillId="3" borderId="0" xfId="0" applyFont="1" applyFill="1" applyAlignment="1">
      <alignment horizontal="center" vertical="center" wrapText="1"/>
    </xf>
    <xf numFmtId="0" fontId="2" fillId="0" borderId="0" xfId="0" applyNumberFormat="1" applyFont="1"/>
    <xf numFmtId="2" fontId="2" fillId="4" borderId="0" xfId="0" applyNumberFormat="1" applyFont="1" applyFill="1"/>
    <xf numFmtId="0" fontId="6" fillId="0" borderId="0" xfId="0" applyFont="1"/>
    <xf numFmtId="0" fontId="2" fillId="4" borderId="0" xfId="0" applyFont="1" applyFill="1" applyAlignment="1">
      <alignment horizontal="center" vertical="center" wrapText="1"/>
    </xf>
    <xf numFmtId="0" fontId="2" fillId="4" borderId="0" xfId="0" applyFont="1" applyFill="1"/>
    <xf numFmtId="0" fontId="2" fillId="4" borderId="0" xfId="1" applyFont="1" applyFill="1"/>
    <xf numFmtId="2" fontId="2" fillId="0" borderId="0" xfId="1" applyNumberFormat="1" applyFont="1" applyProtection="1">
      <protection locked="0"/>
    </xf>
    <xf numFmtId="0" fontId="2" fillId="0" borderId="0" xfId="1" applyNumberFormat="1" applyFont="1" applyProtection="1">
      <protection locked="0"/>
    </xf>
    <xf numFmtId="2" fontId="5" fillId="0" borderId="0" xfId="0" applyNumberFormat="1" applyFont="1" applyFill="1"/>
    <xf numFmtId="2" fontId="7" fillId="0" borderId="0" xfId="0" applyNumberFormat="1" applyFont="1" applyAlignment="1">
      <alignment horizontal="center" vertical="center"/>
    </xf>
    <xf numFmtId="0" fontId="8" fillId="0" borderId="0" xfId="0" applyFont="1"/>
    <xf numFmtId="2" fontId="7" fillId="4" borderId="0" xfId="0" applyNumberFormat="1" applyFont="1" applyFill="1"/>
    <xf numFmtId="0" fontId="8" fillId="0" borderId="0" xfId="1" applyFont="1"/>
    <xf numFmtId="2" fontId="8" fillId="0" borderId="0" xfId="0" applyNumberFormat="1" applyFont="1"/>
    <xf numFmtId="0" fontId="7" fillId="0" borderId="0" xfId="0" applyFont="1"/>
    <xf numFmtId="0" fontId="7" fillId="0" borderId="0" xfId="1" applyFont="1"/>
    <xf numFmtId="0" fontId="3" fillId="2" borderId="0" xfId="0" applyFont="1" applyFill="1"/>
    <xf numFmtId="2" fontId="9" fillId="0" borderId="0" xfId="0" applyNumberFormat="1" applyFont="1"/>
    <xf numFmtId="0" fontId="10" fillId="0" borderId="0" xfId="0" applyFont="1"/>
    <xf numFmtId="0" fontId="9" fillId="0" borderId="0" xfId="0" applyFont="1"/>
    <xf numFmtId="2" fontId="2" fillId="0" borderId="0" xfId="1" applyNumberFormat="1" applyFont="1" applyAlignment="1" applyProtection="1">
      <alignment horizontal="center" vertical="center" wrapText="1"/>
      <protection locked="0"/>
    </xf>
    <xf numFmtId="0" fontId="2" fillId="5" borderId="0" xfId="0" applyFont="1" applyFill="1" applyAlignment="1">
      <alignment horizontal="center" vertical="center"/>
    </xf>
    <xf numFmtId="2" fontId="0" fillId="5" borderId="0" xfId="0" applyNumberFormat="1" applyFill="1"/>
    <xf numFmtId="0" fontId="1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/>
    <xf numFmtId="2" fontId="13" fillId="0" borderId="0" xfId="0" applyNumberFormat="1" applyFont="1" applyAlignment="1"/>
    <xf numFmtId="0" fontId="6" fillId="0" borderId="0" xfId="0" applyFont="1" applyAlignment="1"/>
    <xf numFmtId="0" fontId="12" fillId="0" borderId="0" xfId="0" applyFont="1" applyAlignment="1"/>
    <xf numFmtId="2" fontId="1" fillId="0" borderId="0" xfId="1" applyNumberFormat="1" applyFont="1" applyAlignment="1" applyProtection="1">
      <protection locked="0"/>
    </xf>
    <xf numFmtId="2" fontId="0" fillId="0" borderId="0" xfId="0" applyNumberFormat="1" applyAlignment="1"/>
    <xf numFmtId="2" fontId="3" fillId="0" borderId="0" xfId="1" applyNumberFormat="1" applyFont="1" applyFill="1" applyAlignment="1" applyProtection="1">
      <protection locked="0"/>
    </xf>
    <xf numFmtId="0" fontId="0" fillId="0" borderId="0" xfId="0" applyFill="1" applyAlignment="1"/>
    <xf numFmtId="2" fontId="11" fillId="0" borderId="0" xfId="1" applyNumberFormat="1" applyFont="1" applyAlignment="1" applyProtection="1">
      <alignment vertical="center"/>
      <protection locked="0"/>
    </xf>
    <xf numFmtId="0" fontId="11" fillId="0" borderId="0" xfId="0" applyFont="1" applyAlignment="1">
      <alignment vertical="center"/>
    </xf>
    <xf numFmtId="164" fontId="1" fillId="0" borderId="0" xfId="1" applyNumberFormat="1" applyFont="1" applyAlignment="1" applyProtection="1">
      <protection locked="0"/>
    </xf>
    <xf numFmtId="2" fontId="0" fillId="0" borderId="0" xfId="0" applyNumberFormat="1"/>
    <xf numFmtId="0" fontId="13" fillId="0" borderId="0" xfId="0" applyFont="1" applyAlignment="1"/>
  </cellXfs>
  <cellStyles count="2">
    <cellStyle name="Normal" xfId="0" builtinId="0"/>
    <cellStyle name="Normal 2" xfId="1"/>
  </cellStyles>
  <dxfs count="21"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00"/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[Notes.xlsx]Calculs!Tableau croisé dynamique1</c:name>
    <c:fmtId val="0"/>
  </c:pivotSource>
  <c:chart>
    <c:autoTitleDeleted val="1"/>
    <c:pivotFmts>
      <c:pivotFmt>
        <c:idx val="0"/>
        <c:spPr>
          <a:ln w="19050">
            <a:solidFill>
              <a:srgbClr val="002060"/>
            </a:solidFill>
          </a:ln>
        </c:spPr>
        <c:marker>
          <c:symbol val="dash"/>
          <c:size val="7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Calculs!$W$4</c:f>
              <c:strCache>
                <c:ptCount val="1"/>
                <c:pt idx="0">
                  <c:v>Total</c:v>
                </c:pt>
              </c:strCache>
            </c:strRef>
          </c:tx>
          <c:spPr>
            <a:ln w="19050">
              <a:solidFill>
                <a:srgbClr val="002060"/>
              </a:solidFill>
            </a:ln>
          </c:spPr>
          <c:marker>
            <c:symbol val="dash"/>
            <c:size val="7"/>
          </c:marker>
          <c:cat>
            <c:strRef>
              <c:f>Calculs!$V$5:$V$8</c:f>
              <c:strCache>
                <c:ptCount val="4"/>
                <c:pt idx="0">
                  <c:v>DS1 </c:v>
                </c:pt>
                <c:pt idx="1">
                  <c:v>DS2 </c:v>
                </c:pt>
                <c:pt idx="2">
                  <c:v>DS3 </c:v>
                </c:pt>
                <c:pt idx="3">
                  <c:v>DS4 </c:v>
                </c:pt>
              </c:strCache>
            </c:strRef>
          </c:cat>
          <c:val>
            <c:numRef>
              <c:f>Calculs!$W$5:$W$8</c:f>
              <c:numCache>
                <c:formatCode>0.00</c:formatCode>
                <c:ptCount val="4"/>
                <c:pt idx="0">
                  <c:v>-1.9299516908212571</c:v>
                </c:pt>
                <c:pt idx="1">
                  <c:v>-3.9518518518518535</c:v>
                </c:pt>
                <c:pt idx="2">
                  <c:v>-5.8494318181818183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627200"/>
        <c:axId val="82719104"/>
      </c:lineChart>
      <c:catAx>
        <c:axId val="82627200"/>
        <c:scaling>
          <c:orientation val="minMax"/>
        </c:scaling>
        <c:delete val="0"/>
        <c:axPos val="b"/>
        <c:majorGridlines/>
        <c:majorTickMark val="out"/>
        <c:minorTickMark val="none"/>
        <c:tickLblPos val="low"/>
        <c:crossAx val="82719104"/>
        <c:crosses val="autoZero"/>
        <c:auto val="1"/>
        <c:lblAlgn val="ctr"/>
        <c:lblOffset val="100"/>
        <c:noMultiLvlLbl val="0"/>
      </c:catAx>
      <c:valAx>
        <c:axId val="8271910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826272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[Notes.xlsx]Calculs!Tableau croisé dynamique2</c:name>
    <c:fmtId val="0"/>
  </c:pivotSource>
  <c:chart>
    <c:autoTitleDeleted val="1"/>
    <c:pivotFmts>
      <c:pivotFmt>
        <c:idx val="0"/>
        <c:spPr>
          <a:ln w="19050">
            <a:solidFill>
              <a:srgbClr val="002060"/>
            </a:solidFill>
          </a:ln>
        </c:spPr>
        <c:marker>
          <c:symbol val="dash"/>
          <c:size val="7"/>
          <c:spPr>
            <a:solidFill>
              <a:srgbClr val="002060"/>
            </a:solidFill>
          </c:spPr>
        </c:marker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Calculs!$W$17</c:f>
              <c:strCache>
                <c:ptCount val="1"/>
                <c:pt idx="0">
                  <c:v>Total</c:v>
                </c:pt>
              </c:strCache>
            </c:strRef>
          </c:tx>
          <c:spPr>
            <a:ln w="19050">
              <a:solidFill>
                <a:srgbClr val="002060"/>
              </a:solidFill>
            </a:ln>
          </c:spPr>
          <c:marker>
            <c:symbol val="dash"/>
            <c:size val="7"/>
            <c:spPr>
              <a:solidFill>
                <a:srgbClr val="002060"/>
              </a:solidFill>
            </c:spPr>
          </c:marker>
          <c:cat>
            <c:strRef>
              <c:f>Calculs!$V$18:$V$22</c:f>
              <c:strCache>
                <c:ptCount val="5"/>
                <c:pt idx="0">
                  <c:v>Colle1 </c:v>
                </c:pt>
                <c:pt idx="1">
                  <c:v>Colle2 </c:v>
                </c:pt>
                <c:pt idx="2">
                  <c:v>Colle3 </c:v>
                </c:pt>
                <c:pt idx="3">
                  <c:v>Colle4 </c:v>
                </c:pt>
                <c:pt idx="4">
                  <c:v>Colle5 </c:v>
                </c:pt>
              </c:strCache>
            </c:strRef>
          </c:cat>
          <c:val>
            <c:numRef>
              <c:f>Calculs!$W$18:$W$22</c:f>
              <c:numCache>
                <c:formatCode>0.00</c:formatCode>
                <c:ptCount val="5"/>
                <c:pt idx="0">
                  <c:v>-3.7777777777777786</c:v>
                </c:pt>
                <c:pt idx="1">
                  <c:v>-6.7111111111111104</c:v>
                </c:pt>
                <c:pt idx="3">
                  <c:v>-3.0227272727272734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739200"/>
        <c:axId val="82741120"/>
      </c:lineChart>
      <c:catAx>
        <c:axId val="82739200"/>
        <c:scaling>
          <c:orientation val="minMax"/>
        </c:scaling>
        <c:delete val="0"/>
        <c:axPos val="b"/>
        <c:majorGridlines/>
        <c:majorTickMark val="out"/>
        <c:minorTickMark val="none"/>
        <c:tickLblPos val="low"/>
        <c:crossAx val="82741120"/>
        <c:crosses val="autoZero"/>
        <c:auto val="1"/>
        <c:lblAlgn val="ctr"/>
        <c:lblOffset val="100"/>
        <c:noMultiLvlLbl val="0"/>
      </c:catAx>
      <c:valAx>
        <c:axId val="8274112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82739200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[Notes.xlsx]Calculs!Tableau croisé dynamique3</c:name>
    <c:fmtId val="0"/>
  </c:pivotSource>
  <c:chart>
    <c:autoTitleDeleted val="1"/>
    <c:pivotFmts>
      <c:pivotFmt>
        <c:idx val="0"/>
        <c:spPr>
          <a:ln w="19050">
            <a:solidFill>
              <a:srgbClr val="002060"/>
            </a:solidFill>
          </a:ln>
        </c:spPr>
        <c:marker>
          <c:symbol val="dash"/>
          <c:size val="7"/>
          <c:spPr>
            <a:solidFill>
              <a:srgbClr val="002060"/>
            </a:solidFill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Calculs!$W$31</c:f>
              <c:strCache>
                <c:ptCount val="1"/>
                <c:pt idx="0">
                  <c:v>Total</c:v>
                </c:pt>
              </c:strCache>
            </c:strRef>
          </c:tx>
          <c:spPr>
            <a:ln w="19050">
              <a:solidFill>
                <a:srgbClr val="002060"/>
              </a:solidFill>
            </a:ln>
          </c:spPr>
          <c:marker>
            <c:symbol val="dash"/>
            <c:size val="7"/>
            <c:spPr>
              <a:solidFill>
                <a:srgbClr val="002060"/>
              </a:solidFill>
            </c:spPr>
          </c:marker>
          <c:cat>
            <c:strRef>
              <c:f>Calculs!$V$32:$V$39</c:f>
              <c:strCache>
                <c:ptCount val="8"/>
                <c:pt idx="0">
                  <c:v>IE0 </c:v>
                </c:pt>
                <c:pt idx="1">
                  <c:v>IE2 </c:v>
                </c:pt>
                <c:pt idx="2">
                  <c:v>IE3 </c:v>
                </c:pt>
                <c:pt idx="3">
                  <c:v>IE4 </c:v>
                </c:pt>
                <c:pt idx="4">
                  <c:v>IE5 </c:v>
                </c:pt>
                <c:pt idx="5">
                  <c:v>IE6 </c:v>
                </c:pt>
                <c:pt idx="6">
                  <c:v>IE7 </c:v>
                </c:pt>
                <c:pt idx="7">
                  <c:v>IE7bis </c:v>
                </c:pt>
              </c:strCache>
            </c:strRef>
          </c:cat>
          <c:val>
            <c:numRef>
              <c:f>Calculs!$W$32:$W$39</c:f>
              <c:numCache>
                <c:formatCode>0.00</c:formatCode>
                <c:ptCount val="8"/>
                <c:pt idx="0">
                  <c:v>-5.5160955347871212</c:v>
                </c:pt>
                <c:pt idx="3">
                  <c:v>-6.0107334525939216</c:v>
                </c:pt>
                <c:pt idx="4">
                  <c:v>-5.2414772727272734</c:v>
                </c:pt>
                <c:pt idx="5">
                  <c:v>0.13526570048309061</c:v>
                </c:pt>
                <c:pt idx="6">
                  <c:v>-4.6022727272727266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765312"/>
        <c:axId val="82767232"/>
      </c:lineChart>
      <c:catAx>
        <c:axId val="82765312"/>
        <c:scaling>
          <c:orientation val="minMax"/>
        </c:scaling>
        <c:delete val="0"/>
        <c:axPos val="b"/>
        <c:majorTickMark val="out"/>
        <c:minorTickMark val="none"/>
        <c:tickLblPos val="low"/>
        <c:crossAx val="82767232"/>
        <c:crosses val="autoZero"/>
        <c:auto val="1"/>
        <c:lblAlgn val="ctr"/>
        <c:lblOffset val="100"/>
        <c:noMultiLvlLbl val="0"/>
      </c:catAx>
      <c:valAx>
        <c:axId val="8276723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827653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1627909</xdr:colOff>
      <xdr:row>50</xdr:row>
      <xdr:rowOff>190500</xdr:rowOff>
    </xdr:from>
    <xdr:to>
      <xdr:col>4</xdr:col>
      <xdr:colOff>363682</xdr:colOff>
      <xdr:row>54</xdr:row>
      <xdr:rowOff>190500</xdr:rowOff>
    </xdr:to>
    <xdr:sp macro="" textlink="">
      <xdr:nvSpPr>
        <xdr:cNvPr id="2" name="Ellipse 1"/>
        <xdr:cNvSpPr/>
      </xdr:nvSpPr>
      <xdr:spPr>
        <a:xfrm>
          <a:off x="1627909" y="10771909"/>
          <a:ext cx="3480955" cy="831273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25</xdr:col>
      <xdr:colOff>9525</xdr:colOff>
      <xdr:row>1</xdr:row>
      <xdr:rowOff>28575</xdr:rowOff>
    </xdr:from>
    <xdr:to>
      <xdr:col>29</xdr:col>
      <xdr:colOff>609600</xdr:colOff>
      <xdr:row>14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25</xdr:col>
      <xdr:colOff>38100</xdr:colOff>
      <xdr:row>17</xdr:row>
      <xdr:rowOff>9525</xdr:rowOff>
    </xdr:from>
    <xdr:to>
      <xdr:col>31</xdr:col>
      <xdr:colOff>38100</xdr:colOff>
      <xdr:row>30</xdr:row>
      <xdr:rowOff>152400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25</xdr:col>
      <xdr:colOff>19050</xdr:colOff>
      <xdr:row>32</xdr:row>
      <xdr:rowOff>9524</xdr:rowOff>
    </xdr:from>
    <xdr:to>
      <xdr:col>32</xdr:col>
      <xdr:colOff>742950</xdr:colOff>
      <xdr:row>46</xdr:row>
      <xdr:rowOff>19049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30</xdr:col>
      <xdr:colOff>476250</xdr:colOff>
      <xdr:row>1</xdr:row>
      <xdr:rowOff>28575</xdr:rowOff>
    </xdr:from>
    <xdr:to>
      <xdr:col>33</xdr:col>
      <xdr:colOff>19050</xdr:colOff>
      <xdr:row>13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145375" y="219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32.465762384258" createdVersion="4" refreshedVersion="4" minRefreshableVersion="3" recordCount="45">
  <cacheSource type="worksheet">
    <worksheetSource name="tb_BDD"/>
  </cacheSource>
  <cacheFields count="19">
    <cacheField name="Nom" numFmtId="2">
      <sharedItems count="45">
        <s v="eleve 1"/>
        <s v="eleve 2"/>
        <s v="eleve 3"/>
        <s v="eleve 4"/>
        <s v="eleve 5"/>
        <s v="eleve 6"/>
        <s v="eleve 7"/>
        <s v="eleve 8"/>
        <s v="eleve 9"/>
        <s v="eleve 10"/>
        <s v="eleve 11"/>
        <s v="eleve 12"/>
        <s v="eleve 13"/>
        <s v="eleve 14"/>
        <s v="eleve 15"/>
        <s v="eleve 16"/>
        <s v="eleve 17"/>
        <s v="eleve 18"/>
        <s v="eleve 19"/>
        <s v="eleve 20"/>
        <s v="eleve 21"/>
        <s v="eleve 22"/>
        <s v="eleve 23"/>
        <s v="eleve 24"/>
        <s v="eleve 25"/>
        <s v="eleve 26"/>
        <s v="eleve 27"/>
        <s v="eleve 28"/>
        <s v="eleve 29"/>
        <s v="eleve 30"/>
        <s v="eleve 31"/>
        <s v="eleve 32"/>
        <s v="eleve 33"/>
        <s v="eleve 34"/>
        <s v="eleve 35"/>
        <s v="eleve 36"/>
        <s v="eleve 37"/>
        <s v="eleve 38"/>
        <s v="eleve 39"/>
        <s v="eleve 40"/>
        <s v="eleve 41"/>
        <s v="eleve 42"/>
        <s v="eleve 43"/>
        <s v="eleve 44"/>
        <s v="eleve 45"/>
      </sharedItems>
    </cacheField>
    <cacheField name="Groupe" numFmtId="164">
      <sharedItems containsSemiMixedTypes="0" containsString="0" containsNumber="1" containsInteger="1" minValue="1" maxValue="2" count="2">
        <n v="2"/>
        <n v="1"/>
      </sharedItems>
    </cacheField>
    <cacheField name="DS1" numFmtId="2">
      <sharedItems containsSemiMixedTypes="0" containsString="0" containsNumber="1" minValue="-4.1038647342995187" maxValue="4.4830917874396121"/>
    </cacheField>
    <cacheField name="DS2" numFmtId="2">
      <sharedItems containsSemiMixedTypes="0" containsString="0" containsNumber="1" minValue="-5.9518518518518544" maxValue="5.0481481481481456"/>
    </cacheField>
    <cacheField name="DS3" numFmtId="2">
      <sharedItems containsMixedTypes="1" containsNumber="1" minValue="-6.4744318181818183" maxValue="5.6505681818181817"/>
    </cacheField>
    <cacheField name="DS4" numFmtId="2">
      <sharedItems containsMixedTypes="1" containsNumber="1" minValue="-4.7209302325581399" maxValue="5.9040697674418601"/>
    </cacheField>
    <cacheField name="Colle1" numFmtId="2">
      <sharedItems containsSemiMixedTypes="0" containsString="0" containsNumber="1" minValue="-6.7777777777777786" maxValue="5.2222222222222214"/>
    </cacheField>
    <cacheField name="Colle2" numFmtId="2">
      <sharedItems containsSemiMixedTypes="0" containsString="0" containsNumber="1" minValue="-6.7111111111111104" maxValue="4.2888888888888896"/>
    </cacheField>
    <cacheField name="Colle3" numFmtId="2">
      <sharedItems containsMixedTypes="1" containsNumber="1" minValue="-6.9363636363636374" maxValue="5.0636363636363626"/>
    </cacheField>
    <cacheField name="Colle4" numFmtId="2">
      <sharedItems containsMixedTypes="1" containsNumber="1" minValue="-5.0227272727272734" maxValue="4.9772727272727266"/>
    </cacheField>
    <cacheField name="Colle5" numFmtId="2">
      <sharedItems containsMixedTypes="1" containsNumber="1" minValue="-5.279069767441861" maxValue="3.720930232558139"/>
    </cacheField>
    <cacheField name="IE0" numFmtId="2">
      <sharedItems containsSemiMixedTypes="0" containsString="0" containsNumber="1" minValue="-5.5160955347871212" maxValue="4.0166147455867129"/>
    </cacheField>
    <cacheField name="IE2" numFmtId="2">
      <sharedItems containsMixedTypes="1" containsNumber="1" minValue="-5.3197674418604652" maxValue="5.9302325581395348"/>
    </cacheField>
    <cacheField name="IE3" numFmtId="2">
      <sharedItems containsMixedTypes="1" containsNumber="1" minValue="-8.0758333333333336" maxValue="6.5908333333333342"/>
    </cacheField>
    <cacheField name="IE4" numFmtId="2">
      <sharedItems containsMixedTypes="1" containsNumber="1" minValue="-7.1645796064400749" maxValue="5.5277280858676168"/>
    </cacheField>
    <cacheField name="IE5" numFmtId="2">
      <sharedItems containsMixedTypes="1" containsNumber="1" minValue="-5.2414772727272734" maxValue="5.3835227272727266"/>
    </cacheField>
    <cacheField name="IE6" numFmtId="2">
      <sharedItems containsSemiMixedTypes="0" containsString="0" containsNumber="1" minValue="-5.9516908212560411" maxValue="5.7874396135265691"/>
    </cacheField>
    <cacheField name="IE7" numFmtId="2">
      <sharedItems containsMixedTypes="1" containsNumber="1" minValue="-5.8522727272727266" maxValue="4.3977272727272734"/>
    </cacheField>
    <cacheField name="IE7bis" numFmtId="2">
      <sharedItems containsMixedTypes="1" containsNumber="1" minValue="-9.1744186046511622" maxValue="5.8255813953488378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  <x v="0"/>
    <n v="1.6570048309178738"/>
    <n v="5.0481481481481456"/>
    <n v="-0.22443181818181834"/>
    <n v="5.1540697674418601"/>
    <n v="5.2222222222222214"/>
    <n v="1.2888888888888896"/>
    <n v="2.0636363636363626"/>
    <n v="3.9772727272727266"/>
    <n v="3.720930232558139"/>
    <n v="1.5867082035306357"/>
    <n v="2.9302325581395348"/>
    <n v="4.5908333333333324"/>
    <n v="5.1431127012522335"/>
    <n v="0.38352272727272663"/>
    <n v="3.6135265700483075"/>
    <n v="1.1477272727272734"/>
    <n v="5.3255813953488378"/>
  </r>
  <r>
    <x v="1"/>
    <x v="1"/>
    <n v="-1.2777777777777795"/>
    <n v="1.3814814814814795"/>
    <n v="-0.72443181818181834"/>
    <n v="-0.59593023255813993"/>
    <n v="4.2222222222222214"/>
    <n v="4.2888888888888896"/>
    <n v="3.0636363636363626"/>
    <n v="1.9772727272727266"/>
    <n v="0.72093023255813904"/>
    <n v="1.212876427829702"/>
    <n v="-2.3197674418604652"/>
    <n v="-4.4091666666666667"/>
    <n v="-1.0107334525939216"/>
    <n v="0.38352272727272663"/>
    <n v="-1.3864734299516925"/>
    <n v="-2.1022727272727266"/>
    <n v="-2.6744186046511622"/>
  </r>
  <r>
    <x v="2"/>
    <x v="1"/>
    <n v="-3.125603864734301"/>
    <n v="1.7148148148148135"/>
    <n v="-2.8494318181818183"/>
    <n v="-3.2209302325581399"/>
    <n v="3.2222222222222214"/>
    <n v="-1.7111111111111104"/>
    <n v="-0.13636363636363669"/>
    <n v="-3.0227272727272734"/>
    <n v="-0.27906976744186096"/>
    <n v="1.212876427829702"/>
    <n v="-0.31976744186046524"/>
    <n v="0.92416666666666636"/>
    <n v="0.91234347048300179"/>
    <n v="-0.86647727272727337"/>
    <n v="-5.9516908212560411"/>
    <n v="-3.9772727272727266"/>
    <n v="-1.6744186046511622"/>
  </r>
  <r>
    <x v="3"/>
    <x v="1"/>
    <n v="-1.9299516908212571"/>
    <n v="-3.9518518518518535"/>
    <n v="-5.8494318181818183"/>
    <s v=""/>
    <n v="-3.7777777777777786"/>
    <n v="-6.7111111111111104"/>
    <s v=""/>
    <n v="-3.0227272727272734"/>
    <s v=""/>
    <n v="-5.5160955347871212"/>
    <s v=""/>
    <s v=""/>
    <n v="-6.0107334525939216"/>
    <n v="-5.2414772727272734"/>
    <n v="0.13526570048309061"/>
    <n v="-4.6022727272727266"/>
    <s v=""/>
  </r>
  <r>
    <x v="4"/>
    <x v="1"/>
    <n v="-0.19082125603864863"/>
    <n v="-0.78518518518518654"/>
    <n v="-9.9431818181818343E-2"/>
    <n v="-1.5959302325581399"/>
    <n v="1.2222222222222214"/>
    <n v="-0.71111111111111036"/>
    <n v="2.0636363636363626"/>
    <n v="-2.2727272727273373E-2"/>
    <n v="-0.27906976744186096"/>
    <n v="1.9605399792315712"/>
    <n v="-2.5697674418604652"/>
    <n v="-7.5833333333333641E-2"/>
    <s v=""/>
    <n v="-0.55397727272727337"/>
    <n v="-0.29951690821256172"/>
    <n v="-1.3522727272727266"/>
    <n v="1.8255813953488378"/>
  </r>
  <r>
    <x v="5"/>
    <x v="0"/>
    <n v="-4.1038647342995187"/>
    <n v="-3.6185185185185205"/>
    <n v="-6.4744318181818183"/>
    <n v="-3.7209302325581399"/>
    <n v="-1.7777777777777786"/>
    <n v="-1.7111111111111104"/>
    <n v="2.0636363636363626"/>
    <n v="-5.0227272727272734"/>
    <n v="-2.279069767441861"/>
    <n v="-2.712357217030112"/>
    <n v="-4.8197674418604652"/>
    <n v="-3.7425000000000006"/>
    <n v="-7.1645796064400749"/>
    <n v="-4.3039772727272734"/>
    <n v="-4.6473429951690841"/>
    <n v="-3.1022727272727266"/>
    <n v="-1.6744186046511622"/>
  </r>
  <r>
    <x v="6"/>
    <x v="1"/>
    <n v="-0.19082125603864863"/>
    <n v="0.54814814814814561"/>
    <n v="-1.3494318181818183"/>
    <n v="-0.72093023255813993"/>
    <n v="-4.7777777777777786"/>
    <n v="-2.7111111111111104"/>
    <n v="-2.9363636363636374"/>
    <n v="1.9772727272727266"/>
    <n v="-2.279069767441861"/>
    <n v="-1.2170301142263735"/>
    <n v="-0.81976744186046524"/>
    <n v="1.2575000000000003"/>
    <n v="-1.7799642218246898"/>
    <n v="-0.86647727272727337"/>
    <n v="-2.038647342995171"/>
    <n v="-4.2272727272727266"/>
    <n v="-1.6744186046511622"/>
  </r>
  <r>
    <x v="7"/>
    <x v="0"/>
    <n v="3.1787439613526551"/>
    <n v="0.38148148148147953"/>
    <n v="2.6505681818181817"/>
    <n v="-0.22093023255813993"/>
    <n v="1.2222222222222214"/>
    <n v="0.28888888888888964"/>
    <n v="4.0636363636363626"/>
    <n v="3.9772727272727266"/>
    <n v="-0.27906976744186096"/>
    <n v="-9.5534787123570553E-2"/>
    <n v="1.6802325581395348"/>
    <n v="-7.5833333333333641E-2"/>
    <n v="0.14311270125223352"/>
    <n v="0.69602272727272663"/>
    <n v="3.1787439613526551"/>
    <n v="2.8977272727272734"/>
    <n v="2.3255813953488378"/>
  </r>
  <r>
    <x v="8"/>
    <x v="0"/>
    <n v="3.9396135265700476"/>
    <n v="1.5481481481481456"/>
    <n v="3.6505681818181817"/>
    <n v="1.0290697674418601"/>
    <n v="2.2222222222222214"/>
    <n v="0.28888888888888964"/>
    <n v="3.0636363636363626"/>
    <n v="-2.2727272727273373E-2"/>
    <n v="-0.27906976744186096"/>
    <n v="0.27829698857736496"/>
    <n v="0.68023255813953476"/>
    <n v="2.5908333333333324"/>
    <n v="1.2969588550983868"/>
    <n v="4.4460227272727266"/>
    <n v="-0.73429951690821404"/>
    <n v="2.3977272727272734"/>
    <n v="1.8255813953488378"/>
  </r>
  <r>
    <x v="9"/>
    <x v="1"/>
    <n v="3.7222222222222214"/>
    <n v="-0.45185185185185439"/>
    <n v="5.6505681818181817"/>
    <n v="5.1540697674418601"/>
    <n v="3.2222222222222214"/>
    <n v="1.2888888888888896"/>
    <n v="1.463636363636363"/>
    <s v=""/>
    <n v="3.720930232558139"/>
    <n v="3.2689511941848419"/>
    <n v="1.4302325581395348"/>
    <n v="6.5908333333333342"/>
    <n v="2.8354203935599251"/>
    <n v="0.69602272727272663"/>
    <n v="5.7874396135265691"/>
    <n v="4.3977272727272734"/>
    <s v=""/>
  </r>
  <r>
    <x v="10"/>
    <x v="1"/>
    <n v="-0.84299516908212713"/>
    <n v="-1.7851851851851874"/>
    <n v="-1.9744318181818183"/>
    <n v="-1.8459302325581399"/>
    <n v="-1.7777777777777786"/>
    <n v="1.2888888888888896"/>
    <n v="-2.9363636363636374"/>
    <n v="-1.0227272727272734"/>
    <n v="2.720930232558139"/>
    <n v="2.8951194184839064"/>
    <n v="-4.8197674418604652"/>
    <n v="-3.7425000000000006"/>
    <n v="-0.62611806797853653"/>
    <n v="-2.1164772727272734"/>
    <n v="-0.51690821256038788"/>
    <n v="-0.85227272727272663"/>
    <n v="-0.17441860465116221"/>
  </r>
  <r>
    <x v="11"/>
    <x v="1"/>
    <n v="-0.62560386473430096"/>
    <n v="-2.7851851851851874"/>
    <n v="-2.3494318181818183"/>
    <n v="-1.2209302325581399"/>
    <n v="-4.7777777777777786"/>
    <n v="1.2888888888888896"/>
    <n v="-5.9363636363636374"/>
    <n v="-3.0227272727272734"/>
    <n v="-0.27906976744186096"/>
    <n v="-0.28245067497403653"/>
    <n v="4.9302325581395348"/>
    <n v="-0.74249999999999972"/>
    <n v="-3.318425760286229"/>
    <n v="0.38352272727272663"/>
    <n v="0.57004830917874116"/>
    <n v="-3.1022727272727266"/>
    <n v="-0.17441860465116221"/>
  </r>
  <r>
    <x v="12"/>
    <x v="0"/>
    <n v="-0.19082125603864863"/>
    <n v="1.8814814814814795"/>
    <n v="-1.2244318181818183"/>
    <n v="0.15406976744186007"/>
    <n v="-0.77777777777777857"/>
    <n v="0.28888888888888964"/>
    <n v="6.3636363636362603E-2"/>
    <n v="-2.2727272727273373E-2"/>
    <n v="-0.27906976744186096"/>
    <n v="-0.46936656282450429"/>
    <n v="-0.31976744186046524"/>
    <n v="-7.5833333333333641E-2"/>
    <n v="2.0661896243291551"/>
    <n v="-2.1164772727272734"/>
    <n v="-0.95169082125604021"/>
    <n v="-0.85227272727272663"/>
    <n v="5.8255813953488378"/>
  </r>
  <r>
    <x v="13"/>
    <x v="1"/>
    <n v="-2.2560386473429963"/>
    <n v="0.54814814814814561"/>
    <n v="1.4005681818181817"/>
    <n v="-1.9709302325581399"/>
    <n v="-6.7777777777777786"/>
    <n v="-2.7111111111111104"/>
    <n v="-1.9363636363636374"/>
    <n v="-4.0227272727272734"/>
    <n v="-3.279069767441861"/>
    <n v="-1.777777777777775"/>
    <n v="0.18023255813953476"/>
    <n v="-1.7424999999999997"/>
    <n v="-4.8568872987477674"/>
    <n v="1.6335227272727266"/>
    <n v="-2.2560386473429972"/>
    <n v="-0.85227272727272663"/>
    <n v="-2.1744186046511622"/>
  </r>
  <r>
    <x v="14"/>
    <x v="0"/>
    <n v="1.6570048309178738"/>
    <n v="2.8814814814814795"/>
    <n v="2.4005681818181817"/>
    <n v="3.4040697674418601"/>
    <n v="4.2222222222222214"/>
    <n v="-0.71111111111111036"/>
    <n v="1.0636363636363626"/>
    <n v="4.9772727272727266"/>
    <n v="1.720930232558139"/>
    <n v="0.83904465212876644"/>
    <n v="2.9302325581395348"/>
    <n v="1.5908333333333324"/>
    <n v="2.8354203935599251"/>
    <n v="1.6335227272727266"/>
    <n v="4.7004830917874365"/>
    <n v="3.1477272727272734"/>
    <n v="-1.6744186046511622"/>
  </r>
  <r>
    <x v="15"/>
    <x v="0"/>
    <n v="1.5483091787439598"/>
    <n v="0.21481481481481346"/>
    <n v="-0.47443181818181834"/>
    <n v="-2.2209302325581399"/>
    <n v="1.2222222222222214"/>
    <n v="-0.71111111111111036"/>
    <n v="-0.9363636363636374"/>
    <n v="2.9772727272727266"/>
    <n v="0.72093023255813904"/>
    <n v="-1.777777777777775"/>
    <n v="-3.0697674418604652"/>
    <n v="2.2575000000000003"/>
    <n v="-1.0107334525939216"/>
    <n v="-1.8039772727272734"/>
    <n v="0.352657004830915"/>
    <n v="0.14772727272727337"/>
    <n v="-0.17441860465116221"/>
  </r>
  <r>
    <x v="16"/>
    <x v="1"/>
    <n v="0.13526570048309061"/>
    <n v="1.2148148148148135"/>
    <n v="0.77556818181818166"/>
    <n v="-1.0959302325581399"/>
    <n v="4.2222222222222214"/>
    <n v="0.28888888888888964"/>
    <n v="3.0636363636363626"/>
    <n v="-2.2727272727273373E-2"/>
    <n v="3.720930232558139"/>
    <n v="0.27829698857736496"/>
    <n v="-0.31976744186046524"/>
    <n v="0.59083333333333243"/>
    <n v="0.52772808586761677"/>
    <n v="-3.6789772727272734"/>
    <n v="0.78743961352656733"/>
    <n v="2.3977272727272734"/>
    <n v="4.3255813953488378"/>
  </r>
  <r>
    <x v="17"/>
    <x v="0"/>
    <n v="2.2004830917874383"/>
    <n v="3.8814814814814795"/>
    <n v="3.9005681818181817"/>
    <n v="5.6540697674418601"/>
    <n v="3.2222222222222214"/>
    <n v="2.2888888888888896"/>
    <n v="2.0636363636363626"/>
    <n v="-2.2727272727273373E-2"/>
    <n v="1.720930232558139"/>
    <n v="4.0166147455867129"/>
    <n v="-1.3197674418604652"/>
    <n v="4.9241666666666664"/>
    <n v="1.2969588550983868"/>
    <n v="5.3835227272727266"/>
    <n v="3.6135265700483075"/>
    <n v="-0.60227272727272663"/>
    <n v="3.3255813953488378"/>
  </r>
  <r>
    <x v="18"/>
    <x v="0"/>
    <n v="-0.62560386473430096"/>
    <n v="-1.2851851851851865"/>
    <n v="1.9005681818181817"/>
    <n v="1.1540697674418601"/>
    <n v="3.2222222222222214"/>
    <n v="1.2888888888888896"/>
    <n v="2.0636363636363626"/>
    <n v="1.9772727272727266"/>
    <n v="3.720930232558139"/>
    <n v="1.3997923156801679"/>
    <n v="-1.3197674418604652"/>
    <n v="-7.5833333333333641E-2"/>
    <n v="0.14311270125223352"/>
    <n v="7.1022727272726627E-2"/>
    <n v="-1.8212560386473449"/>
    <n v="-0.35227272727272663"/>
    <n v="1.8255813953488378"/>
  </r>
  <r>
    <x v="19"/>
    <x v="0"/>
    <n v="-1.4951690821256056"/>
    <n v="-2.2851851851851874"/>
    <n v="1.5255681818181817"/>
    <n v="-2.4709302325581399"/>
    <n v="3.2222222222222214"/>
    <n v="0.28888888888888964"/>
    <n v="3.0636363636363626"/>
    <n v="2.9772727272727266"/>
    <n v="-3.279069767441861"/>
    <n v="-2.712357217030112"/>
    <n v="0.93023255813953476"/>
    <n v="-2.4091666666666676"/>
    <n v="-1.0107334525939216"/>
    <n v="-1.4914772727272734"/>
    <n v="-1.8212560386473449"/>
    <n v="-3.8522727272727266"/>
    <n v="-6.6744186046511622"/>
  </r>
  <r>
    <x v="20"/>
    <x v="0"/>
    <n v="0.24396135265700281"/>
    <n v="2.5481481481481456"/>
    <n v="1.0255681818181817"/>
    <n v="0.65406976744186007"/>
    <n v="-5.7777777777777786"/>
    <n v="-2.7111111111111104"/>
    <n v="-0.9363636363636374"/>
    <n v="-2.2727272727273373E-2"/>
    <n v="2.720930232558139"/>
    <n v="-0.84319833852543802"/>
    <n v="0.43023255813953476"/>
    <n v="2.9241666666666664"/>
    <n v="-2.1645796064400749"/>
    <n v="-1.1789772727272734"/>
    <n v="-2.9082125603864757"/>
    <n v="1.6477272727272734"/>
    <n v="-0.67441860465116221"/>
  </r>
  <r>
    <x v="21"/>
    <x v="1"/>
    <n v="0.67874396135265513"/>
    <n v="-0.61851851851852047"/>
    <s v=""/>
    <s v=""/>
    <n v="2.2222222222222214"/>
    <n v="2.2888888888888896"/>
    <n v="-1.9363636363636374"/>
    <n v="-2.0227272727272734"/>
    <s v=""/>
    <n v="-4.5815160955347842"/>
    <s v=""/>
    <n v="-5.7425000000000006"/>
    <s v=""/>
    <s v=""/>
    <n v="-5.9516908212560411"/>
    <n v="-1.3522727272727266"/>
    <n v="-1.1744186046511622"/>
  </r>
  <r>
    <x v="22"/>
    <x v="0"/>
    <n v="3.8309178743961336"/>
    <n v="3.8814814814814795"/>
    <n v="5.4005681818181817"/>
    <n v="3.6540697674418601"/>
    <n v="3.2222222222222214"/>
    <n v="4.2888888888888896"/>
    <n v="-1.9363636363636374"/>
    <n v="-1.0227272727272734"/>
    <n v="0.72093023255813904"/>
    <n v="1.3997923156801679"/>
    <n v="4.1802325581395348"/>
    <n v="1.9241666666666664"/>
    <n v="5.5277280858676168"/>
    <n v="4.1335227272727266"/>
    <n v="-0.51690821256038788"/>
    <n v="4.1477272727272734"/>
    <n v="2.3255813953488378"/>
  </r>
  <r>
    <x v="23"/>
    <x v="0"/>
    <n v="-2.0386473429951701"/>
    <n v="-3.7851851851851874"/>
    <n v="-5.8494318181818183"/>
    <n v="-4.0959302325581399"/>
    <n v="0.22222222222222143"/>
    <n v="1.2888888888888896"/>
    <n v="-1.9363636363636374"/>
    <n v="-4.0227272727272734"/>
    <n v="-0.27906976744186096"/>
    <n v="0.46521287642783271"/>
    <n v="-4.3197674418604652"/>
    <n v="0.92416666666666636"/>
    <n v="-5.2415026833631515"/>
    <n v="-1.8039772727272734"/>
    <n v="-2.038647342995171"/>
    <n v="0.14772727272727337"/>
    <n v="-3.1744186046511622"/>
  </r>
  <r>
    <x v="24"/>
    <x v="0"/>
    <n v="1.8743961352656999"/>
    <n v="1.8814814814814795"/>
    <n v="0.27556818181818166"/>
    <n v="2.4040697674418601"/>
    <n v="0.22222222222222143"/>
    <n v="2.2888888888888896"/>
    <n v="5.0636363636363626"/>
    <n v="-2.2727272727273373E-2"/>
    <n v="-0.27906976744186096"/>
    <n v="1.9605399792315712"/>
    <n v="5.4302325581395348"/>
    <n v="-1.0758333333333336"/>
    <n v="-0.62611806797853653"/>
    <n v="1.0085227272727266"/>
    <n v="5.1352657004830888"/>
    <n v="3.1477272727272734"/>
    <n v="-0.17441860465116221"/>
  </r>
  <r>
    <x v="25"/>
    <x v="1"/>
    <n v="-1.6038647342995187"/>
    <n v="1.0481481481481456"/>
    <n v="-3.3494318181818183"/>
    <n v="-2.2209302325581399"/>
    <n v="1.2222222222222214"/>
    <n v="1.2888888888888896"/>
    <n v="-3.9363636363636374"/>
    <n v="-2.2727272727273373E-2"/>
    <n v="-0.27906976744186096"/>
    <n v="0.46521287642783271"/>
    <n v="-0.56976744186046524"/>
    <n v="3.5908333333333324"/>
    <n v="3.9892665474060784"/>
    <n v="1.3210227272727266"/>
    <n v="3.8309178743961319"/>
    <n v="1.3977272727272734"/>
    <n v="1.3255813953488378"/>
  </r>
  <r>
    <x v="26"/>
    <x v="0"/>
    <n v="-0.4082125603864748"/>
    <n v="-0.61851851851852047"/>
    <n v="3.1505681818181817"/>
    <n v="-1.9709302325581399"/>
    <n v="1.2222222222222214"/>
    <n v="2.2888888888888896"/>
    <n v="-5.9363636363636374"/>
    <n v="1.9772727272727266"/>
    <n v="0.72093023255813904"/>
    <n v="0.65212876427830047"/>
    <n v="-1.8197674418604652"/>
    <n v="-2.4091666666666676"/>
    <n v="-3.318425760286229"/>
    <n v="-2.4289772727272734"/>
    <n v="-3.9951690821256065"/>
    <n v="4.1477272727272734"/>
    <n v="3.3255813953488378"/>
  </r>
  <r>
    <x v="27"/>
    <x v="1"/>
    <n v="-2.3647342995169094"/>
    <n v="-5.9518518518518544"/>
    <n v="-0.72443181818181834"/>
    <n v="-4.7209302325581399"/>
    <n v="-3.7777777777777786"/>
    <n v="0.28888888888888964"/>
    <n v="-4.9363636363636374"/>
    <n v="-1.0227272727272734"/>
    <n v="-3.279069767441861"/>
    <n v="-4.5815160955347842"/>
    <n v="-2.5697674418604652"/>
    <n v="-1.0758333333333336"/>
    <n v="-1.0107334525939216"/>
    <n v="-4.6164772727272734"/>
    <n v="-4.2125603864734327"/>
    <n v="-2.1022727272727266"/>
    <n v="-3.1744186046511622"/>
  </r>
  <r>
    <x v="28"/>
    <x v="0"/>
    <n v="-1.6038647342995187"/>
    <n v="-1.2851851851851865"/>
    <n v="0.27556818181818166"/>
    <n v="2.5290697674418601"/>
    <n v="1.2222222222222214"/>
    <n v="0.28888888888888964"/>
    <n v="2.0636363636363626"/>
    <n v="-3.0227272727272734"/>
    <n v="-1.279069767441861"/>
    <n v="9.1381100726897202E-2"/>
    <n v="3.1802325581395348"/>
    <n v="0.25750000000000028"/>
    <n v="2.8354203935599251"/>
    <n v="2.8835227272727266"/>
    <n v="3.6135265700483075"/>
    <n v="2.1477272727272734"/>
    <n v="1.8255813953488378"/>
  </r>
  <r>
    <x v="29"/>
    <x v="1"/>
    <n v="-0.62560386473430096"/>
    <n v="0.54814814814814561"/>
    <n v="-4.2244318181818183"/>
    <n v="0.52906976744186007"/>
    <n v="-3.7777777777777786"/>
    <n v="1.2888888888888896"/>
    <n v="-1.9363636363636374"/>
    <n v="-2.2727272727273373E-2"/>
    <n v="-0.27906976744186096"/>
    <n v="-2.5254413291796443"/>
    <n v="0.43023255813953476"/>
    <n v="5.9241666666666664"/>
    <n v="-1.7799642218246898"/>
    <n v="-0.24147727272727337"/>
    <n v="2.3091787439613505"/>
    <n v="0.39772727272727337"/>
    <n v="-4.6744186046511622"/>
  </r>
  <r>
    <x v="30"/>
    <x v="0"/>
    <n v="4.265700483091786"/>
    <n v="4.0481481481481456"/>
    <n v="4.4005681818181817"/>
    <n v="5.9040697674418601"/>
    <n v="2.2222222222222214"/>
    <n v="0.28888888888888964"/>
    <n v="4.0636363636363626"/>
    <n v="2.9772727272727266"/>
    <n v="3.720930232558139"/>
    <n v="3.4558670820353097"/>
    <n v="5.6802325581395348"/>
    <n v="4.2575000000000003"/>
    <n v="3.9892665474060784"/>
    <n v="2.5710227272727266"/>
    <n v="4.9178743961352644"/>
    <n v="3.6477272727272734"/>
    <n v="5.3255813953488378"/>
  </r>
  <r>
    <x v="31"/>
    <x v="0"/>
    <n v="1.0048309178743953"/>
    <n v="4.8148148148145609E-2"/>
    <n v="1.4005681818181817"/>
    <n v="0.40406976744186007"/>
    <n v="-1.7777777777777786"/>
    <n v="1.2888888888888896"/>
    <n v="3.0636363636363626"/>
    <n v="2.9772727272727266"/>
    <n v="0.72093023255813904"/>
    <n v="1.7736240913811034"/>
    <n v="2.4302325581395348"/>
    <n v="-8.0758333333333336"/>
    <n v="3.9892665474060784"/>
    <n v="0.38352272727272663"/>
    <n v="-1.6038647342995187"/>
    <n v="-1.1022727272727266"/>
    <n v="-2.6744186046511622"/>
  </r>
  <r>
    <x v="32"/>
    <x v="1"/>
    <n v="-0.19082125603864863"/>
    <n v="-0.11851851851852047"/>
    <n v="-0.72443181818181834"/>
    <n v="-0.97093023255813993"/>
    <n v="-0.77777777777777857"/>
    <n v="0.28888888888888964"/>
    <n v="1.0636363636363626"/>
    <n v="-4.0227272727272734"/>
    <n v="-3.279069767441861"/>
    <n v="-1.4039460020768413"/>
    <n v="5.9302325581395348"/>
    <n v="2.5908333333333324"/>
    <n v="0.91234347048300179"/>
    <n v="-1.8039772727272734"/>
    <n v="0.57004830917874116"/>
    <n v="0.64772727272727337"/>
    <n v="4.8255813953488378"/>
  </r>
  <r>
    <x v="33"/>
    <x v="1"/>
    <n v="0.57004830917874294"/>
    <n v="-0.45185185185185439"/>
    <n v="0.40056818181818166"/>
    <n v="0.65406976744186007"/>
    <n v="-0.77777777777777857"/>
    <n v="0.28888888888888964"/>
    <n v="-3.9363636363636374"/>
    <n v="2.9772727272727266"/>
    <n v="-3.279069767441861"/>
    <n v="1.3997923156801679"/>
    <n v="-1.8197674418604652"/>
    <n v="-1.7424999999999997"/>
    <n v="1.6815742397137718"/>
    <n v="-1.1789772727272734"/>
    <n v="2.3091787439613505"/>
    <n v="2.8977272727272734"/>
    <n v="-2.6744186046511622"/>
  </r>
  <r>
    <x v="34"/>
    <x v="1"/>
    <n v="-1.3864734299516925"/>
    <n v="2.8814814814814795"/>
    <n v="2.0255681818181817"/>
    <n v="0.52906976744186007"/>
    <n v="1.2222222222222214"/>
    <n v="0.28888888888888964"/>
    <n v="-0.9363636363636374"/>
    <n v="-2.2727272727273373E-2"/>
    <n v="-0.27906976744186096"/>
    <n v="-1.0301142263759058"/>
    <n v="1.9302325581395348"/>
    <n v="-3.4091666666666667"/>
    <n v="1.2969588550983868"/>
    <n v="3.1960227272727266"/>
    <n v="1.2222222222222197"/>
    <n v="-5.8522727272727266"/>
    <n v="2.3255813953488378"/>
  </r>
  <r>
    <x v="35"/>
    <x v="0"/>
    <n v="-1.4951690821256056"/>
    <n v="-3.9518518518518535"/>
    <n v="-0.97443181818181834"/>
    <n v="-1.0959302325581399"/>
    <n v="-2.7777777777777786"/>
    <n v="-2.7111111111111104"/>
    <n v="1.0636363636363626"/>
    <n v="-1.0227272727272734"/>
    <n v="1.720930232558139"/>
    <n v="-1.777777777777775"/>
    <n v="-1.0697674418604652"/>
    <n v="1.2575000000000003"/>
    <n v="0.91234347048300179"/>
    <n v="7.1022727272726627E-2"/>
    <n v="-2.4734299516908234"/>
    <n v="1.1477272727272734"/>
    <n v="0.32558139534883779"/>
  </r>
  <r>
    <x v="36"/>
    <x v="1"/>
    <n v="-2.4734299516908225"/>
    <n v="0.38148148148147953"/>
    <n v="0.52556818181818166"/>
    <n v="-0.22093023255813993"/>
    <n v="-0.77777777777777857"/>
    <n v="-5.7111111111111104"/>
    <n v="-1.9363636363636374"/>
    <n v="1.9772727272727266"/>
    <n v="-2.279069767441861"/>
    <n v="1.5867082035306357"/>
    <n v="-3.3197674418604652"/>
    <n v="-0.40916666666666757"/>
    <n v="2.4508050089445401"/>
    <n v="1.0085227272727266"/>
    <n v="-1.8212560386473449"/>
    <n v="-2.1022727272727266"/>
    <n v="-3.1744186046511622"/>
  </r>
  <r>
    <x v="37"/>
    <x v="0"/>
    <n v="-2.1473429951690832"/>
    <n v="-3.4518518518518535"/>
    <n v="-2.3494318181818183"/>
    <n v="-4.3459302325581399"/>
    <n v="2.2222222222222214"/>
    <n v="0.28888888888888964"/>
    <n v="2.0636363636363626"/>
    <n v="2.9772727272727266"/>
    <n v="-3.279069767441861"/>
    <n v="-3.4600207684319813"/>
    <n v="-2.8197674418604652"/>
    <n v="-3.7425000000000006"/>
    <n v="-4.0876565295169982"/>
    <n v="2.2585227272727266"/>
    <n v="0.78743961352656733"/>
    <n v="-3.3522727272727266"/>
    <n v="-1.6744186046511622"/>
  </r>
  <r>
    <x v="38"/>
    <x v="0"/>
    <n v="-2.0386473429951701"/>
    <n v="-1.2851851851851865"/>
    <n v="-2.9744318181818183"/>
    <n v="-3.0959302325581399"/>
    <n v="-4.7777777777777786"/>
    <n v="-0.71111111111111036"/>
    <n v="-6.9363636363636374"/>
    <n v="-1.0227272727272734"/>
    <n v="-5.279069767441861"/>
    <n v="3.0820353063343742"/>
    <n v="-2.8197674418604652"/>
    <n v="-3.0758333333333336"/>
    <n v="-1.7799642218246898"/>
    <n v="7.1022727272726627E-2"/>
    <n v="-4.8647342995169103"/>
    <n v="-0.35227272727272663"/>
    <n v="-9.1744186046511622"/>
  </r>
  <r>
    <x v="39"/>
    <x v="0"/>
    <n v="-3.0169082125603879"/>
    <n v="-1.6185185185185205"/>
    <n v="-2.5994318181818183"/>
    <n v="-3.2209302325581399"/>
    <n v="-1.7777777777777786"/>
    <n v="0.28888888888888964"/>
    <n v="1.0636363636363626"/>
    <n v="-2.2727272727273373E-2"/>
    <n v="-0.27906976744186096"/>
    <n v="0.46521287642783271"/>
    <n v="-3.5697674418604652"/>
    <n v="-3.7425000000000006"/>
    <n v="-4.4722719141323823"/>
    <n v="-2.7414772727272734"/>
    <n v="-2.4734299516908234"/>
    <n v="-1.6022727272727266"/>
    <n v="-6.6744186046511622"/>
  </r>
  <r>
    <x v="40"/>
    <x v="1"/>
    <n v="-0.29951690821256172"/>
    <n v="-1.7851851851851874"/>
    <n v="1.5255681818181817"/>
    <n v="-0.72093023255813993"/>
    <n v="-1.7777777777777786"/>
    <n v="-4.7111111111111104"/>
    <n v="-1.9363636363636374"/>
    <n v="-1.0227272727272734"/>
    <n v="-1.279069767441861"/>
    <n v="3.2689511941848419"/>
    <n v="-5.3197674418604652"/>
    <n v="-1.4091666666666676"/>
    <n v="-1.7799642218246898"/>
    <n v="-2.7414772727272734"/>
    <n v="2.0917874396135243"/>
    <n v="1.8977272727272734"/>
    <n v="-1.1744186046511622"/>
  </r>
  <r>
    <x v="41"/>
    <x v="1"/>
    <n v="4.4830917874396121"/>
    <n v="4.3814814814814795"/>
    <n v="3.7755681818181817"/>
    <n v="5.5290697674418601"/>
    <n v="2.2222222222222214"/>
    <n v="-1.7111111111111104"/>
    <n v="6.3636363636362603E-2"/>
    <n v="1.9772727272727266"/>
    <n v="1.720930232558139"/>
    <n v="2.1474558670820389"/>
    <n v="4.6802325581395348"/>
    <n v="2.5941666666666663"/>
    <n v="0.91234347048300179"/>
    <n v="4.1335227272727266"/>
    <n v="0.352657004830915"/>
    <s v=""/>
    <n v="3.8255813953488378"/>
  </r>
  <r>
    <x v="42"/>
    <x v="1"/>
    <n v="2.7439613526570028"/>
    <n v="4.0481481481481456"/>
    <n v="5.5255681818181817"/>
    <n v="5.7790697674418601"/>
    <n v="-3.7777777777777786"/>
    <n v="3.2888888888888896"/>
    <n v="4.0636363636363626"/>
    <n v="0.97727272727272663"/>
    <n v="-1.279069767441861"/>
    <n v="1.0259605399792342"/>
    <n v="3.1802325581395348"/>
    <n v="2.2575000000000003"/>
    <n v="5.5277280858676168"/>
    <n v="3.1960227272727266"/>
    <n v="1.8743961352656981"/>
    <n v="3.8977272727272734"/>
    <n v="4.8255813953488378"/>
  </r>
  <r>
    <x v="43"/>
    <x v="0"/>
    <n v="2.6352657004830906"/>
    <n v="-2.2851851851851874"/>
    <n v="-1.7244318181818183"/>
    <n v="1.0290697674418601"/>
    <n v="-0.77777777777777857"/>
    <n v="3.2888888888888896"/>
    <n v="6.3636363636362603E-2"/>
    <n v="-2.0227272727272734"/>
    <n v="2.720930232558139"/>
    <n v="-1.590861889927309"/>
    <n v="-0.56976744186046524"/>
    <n v="0.59083333333333243"/>
    <n v="3.2200357781753102"/>
    <n v="0.69602272727272663"/>
    <n v="5.7874396135265691"/>
    <n v="1.1477272727272734"/>
    <n v="4.3255813953488378"/>
  </r>
  <r>
    <x v="44"/>
    <x v="1"/>
    <n v="-1.821256038647344"/>
    <n v="-2.7851851851851874"/>
    <n v="-4.4744318181818183"/>
    <n v="-3.7209302325581399"/>
    <n v="0.22222222222222143"/>
    <n v="-3.7111111111111104"/>
    <n v="1.0636363636363626"/>
    <n v="-4.0227272727272734"/>
    <n v="1.720930232558139"/>
    <n v="-3.833852544132915"/>
    <n v="-0.56976744186046524"/>
    <n v="-1.4091666666666676"/>
    <n v="-1.3953488372093066"/>
    <n v="-0.86647727272727337"/>
    <n v="-2.2560386473429972"/>
    <n v="-1.3522727272727266"/>
    <n v="-2.17441860465116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dataOnRows="1" applyNumberFormats="0" applyBorderFormats="0" applyFontFormats="0" applyPatternFormats="0" applyAlignmentFormats="0" applyWidthHeightFormats="1" dataCaption="Valeurs" showError="1" updatedVersion="4" minRefreshableVersion="3" useAutoFormatting="1" itemPrintTitles="1" createdVersion="4" indent="0" outline="1" outlineData="1" multipleFieldFilters="0" chartFormat="1">
  <location ref="V31:W39" firstHeaderRow="1" firstDataRow="1" firstDataCol="1" rowPageCount="2" colPageCount="1"/>
  <pivotFields count="19">
    <pivotField axis="axisPage" showAll="0">
      <items count="46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"/>
        <item x="5"/>
        <item x="6"/>
        <item x="7"/>
        <item x="8"/>
        <item t="default"/>
      </items>
    </pivotField>
    <pivotField axis="axisPage" numFmtId="164" multipleItemSelectionAllowed="1" showAll="0" defaultSubtotal="0">
      <items count="2">
        <item x="1"/>
        <item x="0"/>
      </items>
    </pivotField>
    <pivotField numFmtId="2" showAll="0"/>
    <pivotField numFmtId="2" showAll="0"/>
    <pivotField showAll="0"/>
    <pivotField showAll="0"/>
    <pivotField numFmtId="2" showAll="0"/>
    <pivotField numFmtId="2" showAll="0"/>
    <pivotField showAll="0"/>
    <pivotField showAll="0"/>
    <pivotField showAll="0"/>
    <pivotField dataField="1" numFmtId="2" showAll="0"/>
    <pivotField dataField="1" showAll="0"/>
    <pivotField dataField="1" showAll="0"/>
    <pivotField dataField="1" showAll="0"/>
    <pivotField dataField="1" showAll="0"/>
    <pivotField dataField="1" numFmtId="2" showAll="0"/>
    <pivotField dataField="1" showAll="0"/>
    <pivotField dataField="1" showAll="0"/>
  </pivotFields>
  <rowFields count="1">
    <field x="-2"/>
  </rowFields>
  <row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rowItems>
  <colItems count="1">
    <i/>
  </colItems>
  <pageFields count="2">
    <pageField fld="1" hier="-1"/>
    <pageField fld="0" item="33" hier="-1"/>
  </pageFields>
  <dataFields count="8">
    <dataField name="IE0 " fld="11" subtotal="average" baseField="0" baseItem="2485944" numFmtId="2"/>
    <dataField name="IE2 " fld="12" subtotal="average" baseField="0" baseItem="2485944" numFmtId="2"/>
    <dataField name="IE3 " fld="13" subtotal="average" baseField="0" baseItem="2485944" numFmtId="2"/>
    <dataField name="IE4 " fld="14" subtotal="average" baseField="0" baseItem="2485944" numFmtId="2"/>
    <dataField name="IE5 " fld="15" subtotal="average" baseField="0" baseItem="2485944" numFmtId="2"/>
    <dataField name="IE6 " fld="16" subtotal="average" baseField="0" baseItem="2485944" numFmtId="2"/>
    <dataField name="IE7 " fld="17" subtotal="average" baseField="0" baseItem="2485944" numFmtId="2"/>
    <dataField name="IE7bis " fld="18" subtotal="average" baseField="0" baseItem="2485944" numFmtId="2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8" dataOnRows="1" applyNumberFormats="0" applyBorderFormats="0" applyFontFormats="0" applyPatternFormats="0" applyAlignmentFormats="0" applyWidthHeightFormats="1" dataCaption="Valeurs" showError="1" updatedVersion="4" minRefreshableVersion="3" useAutoFormatting="1" itemPrintTitles="1" createdVersion="4" indent="0" outline="1" outlineData="1" multipleFieldFilters="0" chartFormat="1">
  <location ref="V17:W22" firstHeaderRow="1" firstDataRow="1" firstDataCol="1" rowPageCount="2" colPageCount="1"/>
  <pivotFields count="19">
    <pivotField axis="axisPage" showAll="0">
      <items count="46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"/>
        <item x="5"/>
        <item x="6"/>
        <item x="7"/>
        <item x="8"/>
        <item t="default"/>
      </items>
    </pivotField>
    <pivotField axis="axisPage" numFmtId="164" multipleItemSelectionAllowed="1" showAll="0" defaultSubtotal="0">
      <items count="2">
        <item x="1"/>
        <item x="0"/>
      </items>
    </pivotField>
    <pivotField numFmtId="2" showAll="0"/>
    <pivotField numFmtId="2" showAll="0"/>
    <pivotField showAll="0"/>
    <pivotField showAll="0"/>
    <pivotField dataField="1" numFmtId="2" showAll="0"/>
    <pivotField dataField="1" numFmtId="2" showAll="0"/>
    <pivotField dataField="1" showAll="0"/>
    <pivotField dataField="1" showAll="0"/>
    <pivotField dataField="1" showAll="0"/>
    <pivotField numFmtId="2" showAll="0"/>
    <pivotField showAll="0"/>
    <pivotField showAll="0"/>
    <pivotField showAll="0"/>
    <pivotField showAll="0"/>
    <pivotField numFmtId="2" showAll="0"/>
    <pivotField showAll="0"/>
    <pivotField showAll="0"/>
  </pivotFields>
  <rowFields count="1">
    <field x="-2"/>
  </rowFields>
  <rowItems count="5">
    <i>
      <x/>
    </i>
    <i i="1">
      <x v="1"/>
    </i>
    <i i="2">
      <x v="2"/>
    </i>
    <i i="3">
      <x v="3"/>
    </i>
    <i i="4">
      <x v="4"/>
    </i>
  </rowItems>
  <colItems count="1">
    <i/>
  </colItems>
  <pageFields count="2">
    <pageField fld="1" hier="-1"/>
    <pageField fld="0" item="33" hier="-1"/>
  </pageFields>
  <dataFields count="5">
    <dataField name="Colle1 " fld="6" subtotal="average" baseField="0" baseItem="2485944" numFmtId="2"/>
    <dataField name="Colle2 " fld="7" subtotal="average" baseField="0" baseItem="2485944" numFmtId="2"/>
    <dataField name="Colle3 " fld="8" subtotal="average" baseField="0" baseItem="2485944" numFmtId="2"/>
    <dataField name="Colle4 " fld="9" subtotal="average" baseField="0" baseItem="2485944" numFmtId="2"/>
    <dataField name="Colle5 " fld="10" subtotal="average" baseField="0" baseItem="2485944" numFmtId="2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8" dataOnRows="1" applyNumberFormats="0" applyBorderFormats="0" applyFontFormats="0" applyPatternFormats="0" applyAlignmentFormats="0" applyWidthHeightFormats="1" dataCaption="Valeurs" showError="1" updatedVersion="4" minRefreshableVersion="3" useAutoFormatting="1" itemPrintTitles="1" createdVersion="4" indent="0" outline="1" outlineData="1" multipleFieldFilters="0" chartFormat="4">
  <location ref="V4:W8" firstHeaderRow="1" firstDataRow="1" firstDataCol="1" rowPageCount="2" colPageCount="1"/>
  <pivotFields count="19">
    <pivotField axis="axisPage" showAll="0">
      <items count="46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"/>
        <item x="5"/>
        <item x="6"/>
        <item x="7"/>
        <item x="8"/>
        <item t="default"/>
      </items>
    </pivotField>
    <pivotField axis="axisPage" numFmtId="164" multipleItemSelectionAllowed="1" showAll="0" defaultSubtotal="0">
      <items count="2">
        <item x="1"/>
        <item x="0"/>
      </items>
    </pivotField>
    <pivotField dataField="1" numFmtId="2" showAll="0"/>
    <pivotField dataField="1" numFmtId="2" showAll="0"/>
    <pivotField dataField="1" showAll="0"/>
    <pivotField dataField="1" showAll="0"/>
    <pivotField numFmtId="2" showAll="0"/>
    <pivotField numFmtId="2" showAll="0"/>
    <pivotField showAll="0"/>
    <pivotField showAll="0"/>
    <pivotField showAll="0"/>
    <pivotField numFmtId="2" showAll="0"/>
    <pivotField showAll="0"/>
    <pivotField showAll="0"/>
    <pivotField showAll="0"/>
    <pivotField showAll="0"/>
    <pivotField numFmtId="2" showAll="0"/>
    <pivotField showAll="0"/>
    <pivotField showAll="0"/>
  </pivotFields>
  <rowFields count="1">
    <field x="-2"/>
  </rowFields>
  <rowItems count="4">
    <i>
      <x/>
    </i>
    <i i="1">
      <x v="1"/>
    </i>
    <i i="2">
      <x v="2"/>
    </i>
    <i i="3">
      <x v="3"/>
    </i>
  </rowItems>
  <colItems count="1">
    <i/>
  </colItems>
  <pageFields count="2">
    <pageField fld="1" hier="-1"/>
    <pageField fld="0" item="33" hier="-1"/>
  </pageFields>
  <dataFields count="4">
    <dataField name="DS1 " fld="2" subtotal="average" baseField="0" baseItem="2485944" numFmtId="2"/>
    <dataField name="DS2 " fld="3" subtotal="average" baseField="0" baseItem="2485944" numFmtId="2"/>
    <dataField name="DS3 " fld="4" subtotal="average" baseField="0" baseItem="2485944" numFmtId="2"/>
    <dataField name="DS4 " fld="5" subtotal="average" baseField="0" baseItem="2485944" numFmtId="2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2" name="Tableau croisé dynamique1"/>
    <pivotTable tabId="2" name="Tableau croisé dynamique2"/>
    <pivotTable tabId="2" name="Tableau croisé dynamique3"/>
  </pivotTables>
  <data>
    <tabular pivotCacheId="1">
      <items count="45">
        <i x="0"/>
        <i x="9"/>
        <i x="10"/>
        <i x="11"/>
        <i x="12"/>
        <i x="13"/>
        <i x="14"/>
        <i x="15"/>
        <i x="16"/>
        <i x="17"/>
        <i x="18"/>
        <i x="1"/>
        <i x="19"/>
        <i x="20"/>
        <i x="21"/>
        <i x="22"/>
        <i x="23"/>
        <i x="24"/>
        <i x="25"/>
        <i x="26"/>
        <i x="27"/>
        <i x="28"/>
        <i x="2"/>
        <i x="29"/>
        <i x="30"/>
        <i x="31"/>
        <i x="32"/>
        <i x="33"/>
        <i x="34"/>
        <i x="35"/>
        <i x="36"/>
        <i x="37"/>
        <i x="38"/>
        <i x="3" s="1"/>
        <i x="39"/>
        <i x="40"/>
        <i x="41"/>
        <i x="42"/>
        <i x="43"/>
        <i x="44"/>
        <i x="4"/>
        <i x="5"/>
        <i x="6"/>
        <i x="7"/>
        <i x="8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startItem="33" style="SlicerStyleOther1" rowHeight="241300"/>
</slicers>
</file>

<file path=xl/tables/table1.xml><?xml version="1.0" encoding="utf-8"?>
<table xmlns="http://schemas.openxmlformats.org/spreadsheetml/2006/main" id="1" name="tb_BDD" displayName="tb_BDD" ref="A2:S47" totalsRowShown="0" headerRowDxfId="20" dataDxfId="19">
  <autoFilter ref="A2:S47"/>
  <tableColumns count="19">
    <tableColumn id="1" name="Nom" dataDxfId="18" dataCellStyle="Normal 2"/>
    <tableColumn id="19" name="Groupe" dataDxfId="17" dataCellStyle="Normal 2">
      <calculatedColumnFormula>Notes!C2</calculatedColumnFormula>
    </tableColumn>
    <tableColumn id="2" name="DS1" dataDxfId="15">
      <calculatedColumnFormula>IFERROR(Notes!P2-C$1,"")</calculatedColumnFormula>
    </tableColumn>
    <tableColumn id="3" name="DS2" dataDxfId="14">
      <calculatedColumnFormula>IFERROR(Notes!U2-D$1,"")</calculatedColumnFormula>
    </tableColumn>
    <tableColumn id="4" name="DS3" dataDxfId="13">
      <calculatedColumnFormula>IFERROR(Notes!AB2-E$1,"")</calculatedColumnFormula>
    </tableColumn>
    <tableColumn id="5" name="DS4" dataDxfId="12">
      <calculatedColumnFormula>IFERROR(Notes!AH2-F$1,"")</calculatedColumnFormula>
    </tableColumn>
    <tableColumn id="6" name="Colle1" dataDxfId="11">
      <calculatedColumnFormula>IFERROR(Notes!AJ2-G$1,"")</calculatedColumnFormula>
    </tableColumn>
    <tableColumn id="7" name="Colle2" dataDxfId="10">
      <calculatedColumnFormula>IFERROR(Notes!AK2-H$1,"")</calculatedColumnFormula>
    </tableColumn>
    <tableColumn id="8" name="Colle3" dataDxfId="9">
      <calculatedColumnFormula>IFERROR(Notes!AL2-I$1,"")</calculatedColumnFormula>
    </tableColumn>
    <tableColumn id="9" name="Colle4" dataDxfId="8">
      <calculatedColumnFormula>IFERROR(Notes!AM2-J$1,"")</calculatedColumnFormula>
    </tableColumn>
    <tableColumn id="10" name="Colle5" dataDxfId="7">
      <calculatedColumnFormula>IFERROR(Notes!AN2-K$1,"")</calculatedColumnFormula>
    </tableColumn>
    <tableColumn id="11" name="IE0" dataDxfId="6">
      <calculatedColumnFormula>IFERROR(Notes!AT2-L$1,"")</calculatedColumnFormula>
    </tableColumn>
    <tableColumn id="12" name="IE2" dataDxfId="5">
      <calculatedColumnFormula>IFERROR(Notes!AV2-M$1,"")</calculatedColumnFormula>
    </tableColumn>
    <tableColumn id="13" name="IE3" dataDxfId="4">
      <calculatedColumnFormula>IFERROR(Notes!AW2-N$1,"")</calculatedColumnFormula>
    </tableColumn>
    <tableColumn id="14" name="IE4" dataDxfId="3">
      <calculatedColumnFormula>IFERROR(Notes!AX2-O$1,"")</calculatedColumnFormula>
    </tableColumn>
    <tableColumn id="15" name="IE5" dataDxfId="2">
      <calculatedColumnFormula>IFERROR(Notes!AY2-P$1,"")</calculatedColumnFormula>
    </tableColumn>
    <tableColumn id="16" name="IE6" dataDxfId="1">
      <calculatedColumnFormula>IFERROR(Notes!AZ2-Q$1,"")</calculatedColumnFormula>
    </tableColumn>
    <tableColumn id="17" name="IE7" dataDxfId="0">
      <calculatedColumnFormula>IFERROR(Notes!BA2-R$1,"")</calculatedColumnFormula>
    </tableColumn>
    <tableColumn id="18" name="IE7bis" dataDxfId="16">
      <calculatedColumnFormula>IFERROR(Notes!BB2-S$1,"")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60"/>
  <sheetViews>
    <sheetView zoomScaleNormal="100" workbookViewId="0">
      <pane xSplit="8" ySplit="1" topLeftCell="P41" activePane="bottomRight" state="frozen"/>
      <selection pane="topRight" activeCell="H1" sqref="H1"/>
      <selection pane="bottomLeft" activeCell="A2" sqref="A2"/>
      <selection pane="bottomRight" activeCell="D54" sqref="D54"/>
    </sheetView>
  </sheetViews>
  <sheetFormatPr baseColWidth="10" defaultRowHeight="15.75" x14ac:dyDescent="0.25"/>
  <cols>
    <col min="1" max="1" width="26.5703125" style="34" bestFit="1" customWidth="1"/>
    <col min="2" max="2" width="15.140625" style="34" bestFit="1" customWidth="1"/>
    <col min="3" max="3" width="11.85546875" style="53" bestFit="1" customWidth="1"/>
    <col min="4" max="4" width="17.5703125" style="57" bestFit="1" customWidth="1"/>
    <col min="5" max="5" width="14.42578125" style="50" bestFit="1" customWidth="1"/>
    <col min="6" max="6" width="15.7109375" style="50" bestFit="1" customWidth="1"/>
    <col min="7" max="7" width="17.85546875" style="24" bestFit="1" customWidth="1"/>
    <col min="8" max="8" width="17.5703125" bestFit="1" customWidth="1"/>
    <col min="9" max="9" width="7.140625" bestFit="1" customWidth="1"/>
    <col min="10" max="10" width="10.85546875" style="24" bestFit="1" customWidth="1"/>
    <col min="11" max="11" width="17.85546875" style="21" bestFit="1" customWidth="1"/>
    <col min="12" max="13" width="15" style="21" bestFit="1" customWidth="1"/>
    <col min="14" max="14" width="13.42578125" style="21" bestFit="1" customWidth="1"/>
    <col min="15" max="15" width="14.42578125" style="21" bestFit="1" customWidth="1"/>
    <col min="16" max="16" width="18.5703125" style="21" bestFit="1" customWidth="1"/>
    <col min="17" max="17" width="7.140625" bestFit="1" customWidth="1"/>
    <col min="18" max="18" width="18.28515625" style="21" bestFit="1" customWidth="1"/>
    <col min="19" max="19" width="15.7109375" style="21" bestFit="1" customWidth="1"/>
    <col min="20" max="20" width="16.28515625" style="28" bestFit="1" customWidth="1"/>
    <col min="21" max="21" width="19.140625" style="22" bestFit="1" customWidth="1"/>
    <col min="22" max="22" width="7.140625" style="22" bestFit="1" customWidth="1"/>
    <col min="23" max="23" width="18.28515625" style="63" bestFit="1" customWidth="1"/>
    <col min="24" max="24" width="12.28515625" style="63" bestFit="1" customWidth="1"/>
    <col min="25" max="26" width="12.85546875" style="63" bestFit="1" customWidth="1"/>
    <col min="27" max="27" width="12.28515625" style="63" bestFit="1" customWidth="1"/>
    <col min="28" max="29" width="17.28515625" style="22" customWidth="1"/>
    <col min="30" max="30" width="16.5703125" style="22" bestFit="1" customWidth="1"/>
    <col min="31" max="31" width="12.28515625" style="22" bestFit="1" customWidth="1"/>
    <col min="32" max="32" width="10" style="22" bestFit="1" customWidth="1"/>
    <col min="33" max="33" width="12.28515625" style="22" bestFit="1" customWidth="1"/>
    <col min="34" max="34" width="16.5703125" style="22" bestFit="1" customWidth="1"/>
    <col min="35" max="35" width="7.140625" bestFit="1" customWidth="1"/>
    <col min="36" max="36" width="11" style="22" bestFit="1" customWidth="1"/>
    <col min="37" max="41" width="11.5703125" style="22" bestFit="1" customWidth="1"/>
    <col min="42" max="42" width="7.140625" style="41" bestFit="1" customWidth="1"/>
    <col min="43" max="43" width="13.42578125" style="21" bestFit="1" customWidth="1"/>
    <col min="44" max="44" width="11.5703125" style="21" bestFit="1" customWidth="1"/>
    <col min="45" max="45" width="11" style="21" bestFit="1" customWidth="1"/>
    <col min="46" max="46" width="15.140625" style="21" bestFit="1" customWidth="1"/>
    <col min="47" max="47" width="7.140625" style="22" bestFit="1" customWidth="1"/>
    <col min="48" max="50" width="9.28515625" style="22" bestFit="1" customWidth="1"/>
    <col min="51" max="51" width="13.140625" style="34" bestFit="1" customWidth="1"/>
    <col min="52" max="52" width="9.28515625" style="22" bestFit="1" customWidth="1"/>
    <col min="53" max="53" width="8.7109375" style="22" bestFit="1" customWidth="1"/>
    <col min="54" max="54" width="10.28515625" style="22" bestFit="1" customWidth="1"/>
    <col min="55" max="55" width="12.140625" style="22" customWidth="1"/>
    <col min="56" max="56" width="15.42578125" style="38" bestFit="1" customWidth="1"/>
    <col min="57" max="57" width="8.85546875" style="22" bestFit="1" customWidth="1"/>
    <col min="58" max="58" width="8" style="22" bestFit="1" customWidth="1"/>
    <col min="59" max="59" width="13.42578125" style="22" bestFit="1" customWidth="1"/>
    <col min="60" max="60" width="10.85546875" style="22" bestFit="1" customWidth="1"/>
    <col min="61" max="61" width="10" style="22" bestFit="1" customWidth="1"/>
    <col min="62" max="62" width="12.85546875" style="22" bestFit="1" customWidth="1"/>
    <col min="63" max="63" width="8.42578125" style="22" bestFit="1" customWidth="1"/>
    <col min="68" max="16384" width="11.42578125" style="22"/>
  </cols>
  <sheetData>
    <row r="1" spans="1:63" s="17" customFormat="1" ht="31.5" customHeight="1" x14ac:dyDescent="0.25">
      <c r="A1" s="2" t="s">
        <v>28</v>
      </c>
      <c r="B1" s="2"/>
      <c r="C1" s="13" t="s">
        <v>55</v>
      </c>
      <c r="D1" s="56" t="s">
        <v>61</v>
      </c>
      <c r="E1" s="52" t="s">
        <v>62</v>
      </c>
      <c r="F1" s="52" t="s">
        <v>59</v>
      </c>
      <c r="G1" s="13" t="s">
        <v>60</v>
      </c>
      <c r="H1" s="74" t="s">
        <v>58</v>
      </c>
      <c r="I1" s="76" t="s">
        <v>79</v>
      </c>
      <c r="J1" s="13" t="s">
        <v>29</v>
      </c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3" t="s">
        <v>5</v>
      </c>
      <c r="Q1" s="76" t="s">
        <v>79</v>
      </c>
      <c r="R1" s="29" t="s">
        <v>48</v>
      </c>
      <c r="S1" s="29" t="s">
        <v>49</v>
      </c>
      <c r="T1" s="29" t="s">
        <v>50</v>
      </c>
      <c r="U1" s="30" t="s">
        <v>51</v>
      </c>
      <c r="V1" s="76" t="s">
        <v>79</v>
      </c>
      <c r="W1" s="62" t="s">
        <v>68</v>
      </c>
      <c r="X1" s="62" t="s">
        <v>69</v>
      </c>
      <c r="Y1" s="62" t="s">
        <v>70</v>
      </c>
      <c r="Z1" s="62" t="s">
        <v>71</v>
      </c>
      <c r="AA1" s="62" t="s">
        <v>72</v>
      </c>
      <c r="AB1" s="30" t="s">
        <v>73</v>
      </c>
      <c r="AC1" s="30"/>
      <c r="AD1" s="62" t="s">
        <v>95</v>
      </c>
      <c r="AE1" s="62" t="s">
        <v>94</v>
      </c>
      <c r="AF1" s="62" t="s">
        <v>93</v>
      </c>
      <c r="AG1" s="62" t="s">
        <v>92</v>
      </c>
      <c r="AH1" s="30" t="s">
        <v>91</v>
      </c>
      <c r="AJ1" s="17" t="s">
        <v>40</v>
      </c>
      <c r="AK1" s="17" t="s">
        <v>41</v>
      </c>
      <c r="AL1" s="17" t="s">
        <v>42</v>
      </c>
      <c r="AM1" s="2" t="s">
        <v>43</v>
      </c>
      <c r="AN1" s="2" t="s">
        <v>44</v>
      </c>
      <c r="AO1" s="17" t="s">
        <v>45</v>
      </c>
      <c r="AP1" s="76" t="s">
        <v>79</v>
      </c>
      <c r="AQ1" s="73" t="s">
        <v>75</v>
      </c>
      <c r="AR1" s="73" t="s">
        <v>76</v>
      </c>
      <c r="AS1" s="73" t="s">
        <v>77</v>
      </c>
      <c r="AT1" s="73" t="s">
        <v>78</v>
      </c>
      <c r="AU1" s="76" t="s">
        <v>79</v>
      </c>
      <c r="AV1" s="3" t="s">
        <v>39</v>
      </c>
      <c r="AW1" s="3" t="s">
        <v>46</v>
      </c>
      <c r="AX1" s="3" t="s">
        <v>47</v>
      </c>
      <c r="AY1" s="31" t="s">
        <v>52</v>
      </c>
      <c r="AZ1" s="31" t="s">
        <v>64</v>
      </c>
      <c r="BA1" s="31" t="s">
        <v>65</v>
      </c>
      <c r="BB1" s="31" t="s">
        <v>67</v>
      </c>
      <c r="BC1" s="76" t="s">
        <v>79</v>
      </c>
      <c r="BD1" s="35" t="s">
        <v>74</v>
      </c>
      <c r="BF1" s="2" t="s">
        <v>6</v>
      </c>
      <c r="BG1" s="9" t="s">
        <v>7</v>
      </c>
      <c r="BH1" s="2" t="s">
        <v>8</v>
      </c>
      <c r="BI1" s="2" t="s">
        <v>9</v>
      </c>
      <c r="BJ1" s="2" t="s">
        <v>10</v>
      </c>
      <c r="BK1" s="2" t="s">
        <v>53</v>
      </c>
    </row>
    <row r="2" spans="1:63" x14ac:dyDescent="0.25">
      <c r="A2" s="59" t="s">
        <v>96</v>
      </c>
      <c r="B2" s="59"/>
      <c r="C2" s="60">
        <v>2</v>
      </c>
      <c r="D2" s="54">
        <f t="shared" ref="D2:D46" si="0">2/3*E2+1/3*F2</f>
        <v>12.914573268921094</v>
      </c>
      <c r="E2" s="49">
        <f>AVERAGE(AB2,U2,P2)</f>
        <v>11.071859903381641</v>
      </c>
      <c r="F2" s="49">
        <f>AVERAGE(AJ2:AN2)</f>
        <v>16.600000000000001</v>
      </c>
      <c r="G2" s="19">
        <v>6</v>
      </c>
      <c r="H2" s="75">
        <f>AVERAGE(AT2,AV2:BB2)</f>
        <v>14.477508182128382</v>
      </c>
      <c r="J2" s="19">
        <v>1369044</v>
      </c>
      <c r="K2" s="18">
        <v>14</v>
      </c>
      <c r="L2" s="18">
        <v>18</v>
      </c>
      <c r="M2" s="18">
        <v>10.5</v>
      </c>
      <c r="N2" s="18">
        <v>2</v>
      </c>
      <c r="O2" s="18">
        <f t="shared" ref="O2:O46" si="1">K2+L2+M2+N2</f>
        <v>44.5</v>
      </c>
      <c r="P2" s="4">
        <f t="shared" ref="P2:P46" si="2">O2*20/92</f>
        <v>9.6739130434782616</v>
      </c>
      <c r="R2" s="21">
        <v>14</v>
      </c>
      <c r="S2" s="21">
        <v>18.5</v>
      </c>
      <c r="T2" s="21">
        <v>11.5</v>
      </c>
      <c r="U2" s="25">
        <f t="shared" ref="U2:U46" si="3">(R2+S2+T2)/3</f>
        <v>14.666666666666666</v>
      </c>
      <c r="V2" s="25"/>
      <c r="W2" s="66">
        <v>15</v>
      </c>
      <c r="X2" s="66">
        <v>9.5</v>
      </c>
      <c r="Y2" s="66">
        <v>2.5</v>
      </c>
      <c r="Z2" s="66">
        <v>8.5</v>
      </c>
      <c r="AA2" s="66">
        <f t="shared" ref="AA2:AA22" si="4">W2+X2+Y2+Z2</f>
        <v>35.5</v>
      </c>
      <c r="AB2" s="25">
        <f>AA2/4</f>
        <v>8.875</v>
      </c>
      <c r="AC2" s="25"/>
      <c r="AD2" s="66">
        <v>17</v>
      </c>
      <c r="AE2" s="66">
        <v>19.5</v>
      </c>
      <c r="AF2" s="66">
        <v>12</v>
      </c>
      <c r="AG2" s="66">
        <f>AD2+AE2+AF2</f>
        <v>48.5</v>
      </c>
      <c r="AH2" s="25">
        <f>AG2/4</f>
        <v>12.125</v>
      </c>
      <c r="AJ2" s="22">
        <v>19</v>
      </c>
      <c r="AK2" s="22">
        <v>14</v>
      </c>
      <c r="AL2" s="22">
        <v>15</v>
      </c>
      <c r="AM2" s="18">
        <v>17</v>
      </c>
      <c r="AN2" s="18">
        <v>18</v>
      </c>
      <c r="AQ2" s="18">
        <v>79</v>
      </c>
      <c r="AR2" s="18">
        <v>3</v>
      </c>
      <c r="AS2" s="20">
        <f t="shared" ref="AS2:AS46" si="5">AQ2+AR2</f>
        <v>82</v>
      </c>
      <c r="AT2" s="4">
        <f t="shared" ref="AT2:AT46" si="6">AS2/107*20</f>
        <v>15.327102803738317</v>
      </c>
      <c r="AU2" s="21"/>
      <c r="AV2" s="4">
        <v>8.75</v>
      </c>
      <c r="AW2" s="25">
        <v>15.666666666666666</v>
      </c>
      <c r="AX2" s="25">
        <v>15.76923076923077</v>
      </c>
      <c r="AY2" s="32">
        <v>12.1875</v>
      </c>
      <c r="AZ2" s="61">
        <v>15.869565217391305</v>
      </c>
      <c r="BA2" s="61">
        <v>13.75</v>
      </c>
      <c r="BB2" s="32">
        <v>18.5</v>
      </c>
      <c r="BD2" s="36">
        <f t="shared" ref="BD2:BD46" si="7">(H2-11.37)-(D2-10.38)</f>
        <v>0.5729349132072894</v>
      </c>
      <c r="BE2" s="21"/>
      <c r="BF2" s="18" t="s">
        <v>11</v>
      </c>
      <c r="BG2" s="18"/>
      <c r="BH2" s="18"/>
      <c r="BI2" s="18"/>
      <c r="BJ2" s="18"/>
      <c r="BK2" s="18" t="s">
        <v>11</v>
      </c>
    </row>
    <row r="3" spans="1:63" x14ac:dyDescent="0.25">
      <c r="A3" s="59" t="s">
        <v>97</v>
      </c>
      <c r="B3" s="59"/>
      <c r="C3" s="60">
        <v>1</v>
      </c>
      <c r="D3" s="54">
        <f t="shared" si="0"/>
        <v>11.203140096618357</v>
      </c>
      <c r="E3" s="49">
        <f t="shared" ref="E3:E46" si="8">AVERAGE(AB3,U3,P3)</f>
        <v>8.704710144927537</v>
      </c>
      <c r="F3" s="49">
        <f t="shared" ref="F3:F46" si="9">AVERAGE(AJ3:AN3)</f>
        <v>16.2</v>
      </c>
      <c r="G3" s="19">
        <v>13</v>
      </c>
      <c r="H3" s="75">
        <f t="shared" ref="H3:H46" si="10">AVERAGE(AT3,AV3:BB3)</f>
        <v>9.8490484409349968</v>
      </c>
      <c r="J3" s="19">
        <v>1369178</v>
      </c>
      <c r="K3" s="18">
        <v>10.5</v>
      </c>
      <c r="L3" s="18">
        <v>14</v>
      </c>
      <c r="M3" s="18">
        <v>4.5</v>
      </c>
      <c r="N3" s="18">
        <v>2</v>
      </c>
      <c r="O3" s="18">
        <f t="shared" si="1"/>
        <v>31</v>
      </c>
      <c r="P3" s="4">
        <f t="shared" si="2"/>
        <v>6.7391304347826084</v>
      </c>
      <c r="R3" s="21">
        <v>6.5</v>
      </c>
      <c r="S3" s="21">
        <v>16.5</v>
      </c>
      <c r="T3" s="21">
        <v>10</v>
      </c>
      <c r="U3" s="25">
        <f t="shared" si="3"/>
        <v>11</v>
      </c>
      <c r="V3" s="25"/>
      <c r="W3" s="66">
        <v>14.5</v>
      </c>
      <c r="X3" s="66">
        <v>8.5</v>
      </c>
      <c r="Y3" s="66">
        <v>4</v>
      </c>
      <c r="Z3" s="66">
        <v>6.5</v>
      </c>
      <c r="AA3" s="66">
        <f t="shared" si="4"/>
        <v>33.5</v>
      </c>
      <c r="AB3" s="25">
        <f t="shared" ref="AB3:AB46" si="11">AA3/4</f>
        <v>8.375</v>
      </c>
      <c r="AC3" s="25"/>
      <c r="AD3" s="66">
        <v>5</v>
      </c>
      <c r="AE3" s="66">
        <v>7</v>
      </c>
      <c r="AF3" s="66">
        <v>13.5</v>
      </c>
      <c r="AG3" s="66">
        <f t="shared" ref="AG3:AG46" si="12">AD3+AE3+AF3</f>
        <v>25.5</v>
      </c>
      <c r="AH3" s="25">
        <f t="shared" ref="AH3:AH46" si="13">AG3/4</f>
        <v>6.375</v>
      </c>
      <c r="AI3" s="76" t="s">
        <v>79</v>
      </c>
      <c r="AJ3" s="22">
        <v>18</v>
      </c>
      <c r="AK3" s="22">
        <v>17</v>
      </c>
      <c r="AL3" s="22">
        <v>16</v>
      </c>
      <c r="AM3" s="18">
        <v>15</v>
      </c>
      <c r="AN3" s="18">
        <v>15</v>
      </c>
      <c r="AQ3" s="18">
        <v>65</v>
      </c>
      <c r="AR3" s="18">
        <v>15</v>
      </c>
      <c r="AS3" s="20">
        <f t="shared" si="5"/>
        <v>80</v>
      </c>
      <c r="AT3" s="4">
        <f t="shared" si="6"/>
        <v>14.953271028037383</v>
      </c>
      <c r="AU3" s="21"/>
      <c r="AV3" s="4">
        <v>3.5</v>
      </c>
      <c r="AW3" s="25">
        <v>6.666666666666667</v>
      </c>
      <c r="AX3" s="25">
        <v>9.615384615384615</v>
      </c>
      <c r="AY3" s="32">
        <v>12.1875</v>
      </c>
      <c r="AZ3" s="61">
        <v>10.869565217391305</v>
      </c>
      <c r="BA3" s="61">
        <v>10.5</v>
      </c>
      <c r="BB3" s="32">
        <v>10.5</v>
      </c>
      <c r="BD3" s="36">
        <f t="shared" si="7"/>
        <v>-2.3440916556833589</v>
      </c>
      <c r="BE3" s="21"/>
      <c r="BF3" s="18" t="s">
        <v>12</v>
      </c>
      <c r="BG3" s="18" t="s">
        <v>13</v>
      </c>
      <c r="BH3" s="18"/>
      <c r="BI3" s="18"/>
      <c r="BJ3" s="18" t="s">
        <v>14</v>
      </c>
      <c r="BK3" s="18" t="s">
        <v>22</v>
      </c>
    </row>
    <row r="4" spans="1:63" x14ac:dyDescent="0.25">
      <c r="A4" s="59" t="s">
        <v>98</v>
      </c>
      <c r="B4" s="59"/>
      <c r="C4" s="60">
        <v>1</v>
      </c>
      <c r="D4" s="54">
        <f t="shared" si="0"/>
        <v>9.3143639291465377</v>
      </c>
      <c r="E4" s="49">
        <f t="shared" si="8"/>
        <v>7.4915458937198069</v>
      </c>
      <c r="F4" s="49">
        <f t="shared" si="9"/>
        <v>12.959999999999999</v>
      </c>
      <c r="G4" s="19">
        <v>32</v>
      </c>
      <c r="H4" s="75">
        <f t="shared" si="10"/>
        <v>10.169822549073235</v>
      </c>
      <c r="J4" s="19">
        <v>1369124</v>
      </c>
      <c r="K4" s="18">
        <v>6</v>
      </c>
      <c r="L4" s="18">
        <v>11</v>
      </c>
      <c r="M4" s="18">
        <v>5.5</v>
      </c>
      <c r="N4" s="18">
        <v>0</v>
      </c>
      <c r="O4" s="18">
        <f t="shared" si="1"/>
        <v>22.5</v>
      </c>
      <c r="P4" s="4">
        <f t="shared" si="2"/>
        <v>4.8913043478260869</v>
      </c>
      <c r="R4" s="21">
        <v>6</v>
      </c>
      <c r="S4" s="21">
        <v>18.5</v>
      </c>
      <c r="T4" s="21">
        <v>9.5</v>
      </c>
      <c r="U4" s="25">
        <f t="shared" si="3"/>
        <v>11.333333333333334</v>
      </c>
      <c r="V4" s="25"/>
      <c r="W4" s="66">
        <v>6</v>
      </c>
      <c r="X4" s="66">
        <v>12.5</v>
      </c>
      <c r="Y4" s="66">
        <v>2.5</v>
      </c>
      <c r="Z4" s="66">
        <v>4</v>
      </c>
      <c r="AA4" s="66">
        <f t="shared" si="4"/>
        <v>25</v>
      </c>
      <c r="AB4" s="25">
        <f t="shared" si="11"/>
        <v>6.25</v>
      </c>
      <c r="AC4" s="25"/>
      <c r="AD4" s="66">
        <v>5.5</v>
      </c>
      <c r="AE4" s="66">
        <v>4.5</v>
      </c>
      <c r="AF4" s="66">
        <v>5</v>
      </c>
      <c r="AG4" s="66">
        <f t="shared" si="12"/>
        <v>15</v>
      </c>
      <c r="AH4" s="25">
        <f t="shared" si="13"/>
        <v>3.75</v>
      </c>
      <c r="AJ4" s="22">
        <v>17</v>
      </c>
      <c r="AK4" s="22">
        <v>11</v>
      </c>
      <c r="AL4" s="22">
        <v>12.8</v>
      </c>
      <c r="AM4" s="18">
        <v>10</v>
      </c>
      <c r="AN4" s="18">
        <v>14</v>
      </c>
      <c r="AQ4" s="18">
        <v>69</v>
      </c>
      <c r="AR4" s="18">
        <v>11</v>
      </c>
      <c r="AS4" s="20">
        <f t="shared" si="5"/>
        <v>80</v>
      </c>
      <c r="AT4" s="4">
        <f t="shared" si="6"/>
        <v>14.953271028037383</v>
      </c>
      <c r="AU4" s="21"/>
      <c r="AV4" s="4">
        <v>5.5</v>
      </c>
      <c r="AW4" s="25">
        <v>12</v>
      </c>
      <c r="AX4" s="25">
        <v>11.538461538461538</v>
      </c>
      <c r="AY4" s="32">
        <v>10.9375</v>
      </c>
      <c r="AZ4" s="61">
        <v>6.3043478260869561</v>
      </c>
      <c r="BA4" s="61">
        <v>8.625</v>
      </c>
      <c r="BB4" s="32">
        <v>11.5</v>
      </c>
      <c r="BD4" s="36">
        <f t="shared" si="7"/>
        <v>-0.1345413800733013</v>
      </c>
      <c r="BE4" s="21"/>
      <c r="BF4" s="18" t="s">
        <v>15</v>
      </c>
      <c r="BG4" s="18" t="s">
        <v>13</v>
      </c>
      <c r="BH4" s="18"/>
      <c r="BI4" s="18"/>
      <c r="BJ4" s="18" t="s">
        <v>14</v>
      </c>
      <c r="BK4" s="18" t="s">
        <v>21</v>
      </c>
    </row>
    <row r="5" spans="1:63" x14ac:dyDescent="0.25">
      <c r="A5" s="59" t="s">
        <v>99</v>
      </c>
      <c r="B5" s="59"/>
      <c r="C5" s="60">
        <v>1</v>
      </c>
      <c r="D5" s="54">
        <f t="shared" si="0"/>
        <v>6.2230273752012879</v>
      </c>
      <c r="E5" s="49">
        <f t="shared" si="8"/>
        <v>5.0012077294685993</v>
      </c>
      <c r="F5" s="49">
        <f t="shared" si="9"/>
        <v>8.6666666666666661</v>
      </c>
      <c r="G5" s="19">
        <v>45</v>
      </c>
      <c r="H5" s="75">
        <f t="shared" si="10"/>
        <v>7.9586976057262522</v>
      </c>
      <c r="J5" s="19">
        <v>1369288</v>
      </c>
      <c r="K5" s="18">
        <v>7</v>
      </c>
      <c r="L5" s="18">
        <v>11.5</v>
      </c>
      <c r="M5" s="18">
        <v>6.5</v>
      </c>
      <c r="N5" s="18">
        <v>3</v>
      </c>
      <c r="O5" s="18">
        <f t="shared" si="1"/>
        <v>28</v>
      </c>
      <c r="P5" s="4">
        <f t="shared" si="2"/>
        <v>6.0869565217391308</v>
      </c>
      <c r="R5" s="21">
        <v>6.5</v>
      </c>
      <c r="S5" s="21">
        <v>5.5</v>
      </c>
      <c r="T5" s="21">
        <v>5</v>
      </c>
      <c r="U5" s="25">
        <f t="shared" si="3"/>
        <v>5.666666666666667</v>
      </c>
      <c r="V5" s="25"/>
      <c r="W5" s="66">
        <v>7</v>
      </c>
      <c r="X5" s="66">
        <v>0.5</v>
      </c>
      <c r="Y5" s="66">
        <v>1</v>
      </c>
      <c r="Z5" s="66">
        <v>4.5</v>
      </c>
      <c r="AA5" s="66">
        <f t="shared" si="4"/>
        <v>13</v>
      </c>
      <c r="AB5" s="25">
        <f t="shared" si="11"/>
        <v>3.25</v>
      </c>
      <c r="AC5" s="25"/>
      <c r="AD5" s="66" t="s">
        <v>19</v>
      </c>
      <c r="AE5" s="66" t="s">
        <v>19</v>
      </c>
      <c r="AF5" s="66" t="s">
        <v>19</v>
      </c>
      <c r="AG5" s="66" t="s">
        <v>19</v>
      </c>
      <c r="AH5" s="25" t="s">
        <v>19</v>
      </c>
      <c r="AJ5" s="22">
        <v>10</v>
      </c>
      <c r="AK5" s="22">
        <v>6</v>
      </c>
      <c r="AL5" s="22" t="s">
        <v>19</v>
      </c>
      <c r="AM5" s="18">
        <v>10</v>
      </c>
      <c r="AN5" s="18" t="s">
        <v>19</v>
      </c>
      <c r="AQ5" s="18">
        <v>41</v>
      </c>
      <c r="AR5" s="18">
        <v>3</v>
      </c>
      <c r="AS5" s="20">
        <f t="shared" si="5"/>
        <v>44</v>
      </c>
      <c r="AT5" s="4">
        <f t="shared" si="6"/>
        <v>8.2242990654205599</v>
      </c>
      <c r="AU5" s="21"/>
      <c r="AV5" s="4" t="s">
        <v>19</v>
      </c>
      <c r="AW5" s="25" t="s">
        <v>19</v>
      </c>
      <c r="AX5" s="25">
        <v>4.615384615384615</v>
      </c>
      <c r="AY5" s="32">
        <v>6.5625</v>
      </c>
      <c r="AZ5" s="61">
        <v>12.391304347826088</v>
      </c>
      <c r="BA5" s="61">
        <v>8</v>
      </c>
      <c r="BB5" s="32" t="s">
        <v>19</v>
      </c>
      <c r="BD5" s="36">
        <f t="shared" si="7"/>
        <v>0.74567023052496584</v>
      </c>
      <c r="BE5" s="21"/>
      <c r="BF5" s="18" t="s">
        <v>16</v>
      </c>
      <c r="BG5" s="18" t="s">
        <v>17</v>
      </c>
      <c r="BH5" s="18" t="s">
        <v>18</v>
      </c>
      <c r="BI5" s="18" t="s">
        <v>18</v>
      </c>
      <c r="BJ5" s="18" t="s">
        <v>19</v>
      </c>
      <c r="BK5" s="18" t="s">
        <v>54</v>
      </c>
    </row>
    <row r="6" spans="1:63" x14ac:dyDescent="0.25">
      <c r="A6" s="59" t="s">
        <v>100</v>
      </c>
      <c r="B6" s="59"/>
      <c r="C6" s="60">
        <v>1</v>
      </c>
      <c r="D6" s="54">
        <f t="shared" si="0"/>
        <v>10.302093397745573</v>
      </c>
      <c r="E6" s="49">
        <f t="shared" si="8"/>
        <v>8.5531400966183586</v>
      </c>
      <c r="F6" s="49">
        <f t="shared" si="9"/>
        <v>13.8</v>
      </c>
      <c r="G6" s="19">
        <v>24</v>
      </c>
      <c r="H6" s="75">
        <f t="shared" si="10"/>
        <v>11.34392233122424</v>
      </c>
      <c r="J6" s="19">
        <v>1369148</v>
      </c>
      <c r="K6" s="18">
        <v>7</v>
      </c>
      <c r="L6" s="18">
        <v>17</v>
      </c>
      <c r="M6" s="18">
        <v>10.5</v>
      </c>
      <c r="N6" s="18">
        <v>1.5</v>
      </c>
      <c r="O6" s="18">
        <f t="shared" si="1"/>
        <v>36</v>
      </c>
      <c r="P6" s="4">
        <f t="shared" si="2"/>
        <v>7.8260869565217392</v>
      </c>
      <c r="R6" s="21">
        <v>9.5</v>
      </c>
      <c r="S6" s="21">
        <v>10</v>
      </c>
      <c r="T6" s="21">
        <v>7</v>
      </c>
      <c r="U6" s="25">
        <f t="shared" si="3"/>
        <v>8.8333333333333339</v>
      </c>
      <c r="V6" s="25"/>
      <c r="W6" s="66">
        <v>14.5</v>
      </c>
      <c r="X6" s="66">
        <v>10</v>
      </c>
      <c r="Y6" s="66">
        <v>1</v>
      </c>
      <c r="Z6" s="66">
        <v>10.5</v>
      </c>
      <c r="AA6" s="66">
        <f t="shared" si="4"/>
        <v>36</v>
      </c>
      <c r="AB6" s="25">
        <f t="shared" si="11"/>
        <v>9</v>
      </c>
      <c r="AC6" s="25"/>
      <c r="AD6" s="66">
        <v>8.5</v>
      </c>
      <c r="AE6" s="66">
        <v>6</v>
      </c>
      <c r="AF6" s="66">
        <v>7</v>
      </c>
      <c r="AG6" s="66">
        <f t="shared" si="12"/>
        <v>21.5</v>
      </c>
      <c r="AH6" s="25">
        <f t="shared" si="13"/>
        <v>5.375</v>
      </c>
      <c r="AJ6" s="22">
        <v>15</v>
      </c>
      <c r="AK6" s="22">
        <v>12</v>
      </c>
      <c r="AL6" s="22">
        <v>15</v>
      </c>
      <c r="AM6" s="18">
        <v>13</v>
      </c>
      <c r="AN6" s="18">
        <v>14</v>
      </c>
      <c r="AQ6" s="18">
        <v>77</v>
      </c>
      <c r="AR6" s="18">
        <v>7</v>
      </c>
      <c r="AS6" s="20">
        <f t="shared" si="5"/>
        <v>84</v>
      </c>
      <c r="AT6" s="4">
        <f t="shared" si="6"/>
        <v>15.700934579439252</v>
      </c>
      <c r="AU6" s="21"/>
      <c r="AV6" s="4">
        <v>3.25</v>
      </c>
      <c r="AW6" s="25">
        <v>11</v>
      </c>
      <c r="AX6" s="25" t="s">
        <v>19</v>
      </c>
      <c r="AY6" s="32">
        <v>11.25</v>
      </c>
      <c r="AZ6" s="61">
        <v>11.956521739130435</v>
      </c>
      <c r="BA6" s="61">
        <v>11.25</v>
      </c>
      <c r="BB6" s="32">
        <v>15</v>
      </c>
      <c r="BD6" s="36">
        <f t="shared" si="7"/>
        <v>5.1828933478669015E-2</v>
      </c>
      <c r="BE6" s="21"/>
      <c r="BF6" s="18" t="s">
        <v>20</v>
      </c>
      <c r="BG6" s="18" t="s">
        <v>13</v>
      </c>
      <c r="BH6" s="18" t="s">
        <v>14</v>
      </c>
      <c r="BI6" s="18"/>
      <c r="BJ6" s="18" t="s">
        <v>14</v>
      </c>
      <c r="BK6" s="18" t="s">
        <v>24</v>
      </c>
    </row>
    <row r="7" spans="1:63" x14ac:dyDescent="0.25">
      <c r="A7" s="59" t="s">
        <v>101</v>
      </c>
      <c r="B7" s="59"/>
      <c r="C7" s="60">
        <v>2</v>
      </c>
      <c r="D7" s="54">
        <f t="shared" si="0"/>
        <v>6.652898550724637</v>
      </c>
      <c r="E7" s="49">
        <f t="shared" si="8"/>
        <v>4.1793478260869561</v>
      </c>
      <c r="F7" s="49">
        <f t="shared" si="9"/>
        <v>11.6</v>
      </c>
      <c r="G7" s="19">
        <v>44</v>
      </c>
      <c r="H7" s="75">
        <f t="shared" si="10"/>
        <v>7.3664506037779098</v>
      </c>
      <c r="J7" s="19">
        <v>1369112</v>
      </c>
      <c r="K7" s="18">
        <v>2.5</v>
      </c>
      <c r="L7" s="18">
        <v>13</v>
      </c>
      <c r="M7" s="18">
        <v>1</v>
      </c>
      <c r="N7" s="18">
        <v>1.5</v>
      </c>
      <c r="O7" s="18">
        <f t="shared" si="1"/>
        <v>18</v>
      </c>
      <c r="P7" s="4">
        <f t="shared" si="2"/>
        <v>3.9130434782608696</v>
      </c>
      <c r="R7" s="21">
        <v>5.5</v>
      </c>
      <c r="S7" s="21">
        <v>8</v>
      </c>
      <c r="T7" s="21">
        <v>4.5</v>
      </c>
      <c r="U7" s="25">
        <f t="shared" si="3"/>
        <v>6</v>
      </c>
      <c r="V7" s="25"/>
      <c r="W7" s="66">
        <v>6</v>
      </c>
      <c r="X7" s="66">
        <v>2</v>
      </c>
      <c r="Y7" s="66">
        <v>0</v>
      </c>
      <c r="Z7" s="66">
        <v>2.5</v>
      </c>
      <c r="AA7" s="66">
        <f t="shared" si="4"/>
        <v>10.5</v>
      </c>
      <c r="AB7" s="25">
        <f t="shared" si="11"/>
        <v>2.625</v>
      </c>
      <c r="AC7" s="25"/>
      <c r="AD7" s="66">
        <v>6</v>
      </c>
      <c r="AE7" s="66">
        <v>4</v>
      </c>
      <c r="AF7" s="66">
        <v>3</v>
      </c>
      <c r="AG7" s="66">
        <f t="shared" si="12"/>
        <v>13</v>
      </c>
      <c r="AH7" s="25">
        <f t="shared" si="13"/>
        <v>3.25</v>
      </c>
      <c r="AJ7" s="22">
        <v>12</v>
      </c>
      <c r="AK7" s="22">
        <v>11</v>
      </c>
      <c r="AL7" s="22">
        <v>15</v>
      </c>
      <c r="AM7" s="18">
        <v>8</v>
      </c>
      <c r="AN7" s="18">
        <v>12</v>
      </c>
      <c r="AQ7" s="18">
        <v>47</v>
      </c>
      <c r="AR7" s="18">
        <v>12</v>
      </c>
      <c r="AS7" s="20">
        <f t="shared" si="5"/>
        <v>59</v>
      </c>
      <c r="AT7" s="4">
        <f t="shared" si="6"/>
        <v>11.028037383177569</v>
      </c>
      <c r="AU7" s="21"/>
      <c r="AV7" s="4">
        <v>1</v>
      </c>
      <c r="AW7" s="25">
        <v>7.333333333333333</v>
      </c>
      <c r="AX7" s="25">
        <v>3.4615384615384617</v>
      </c>
      <c r="AY7" s="32">
        <v>7.5</v>
      </c>
      <c r="AZ7" s="61">
        <v>7.6086956521739131</v>
      </c>
      <c r="BA7" s="61">
        <v>9.5</v>
      </c>
      <c r="BB7" s="32">
        <v>11.5</v>
      </c>
      <c r="BD7" s="36">
        <f t="shared" si="7"/>
        <v>-0.27644794694672559</v>
      </c>
      <c r="BE7" s="21"/>
      <c r="BF7" s="18" t="s">
        <v>21</v>
      </c>
      <c r="BG7" s="18"/>
      <c r="BH7" s="18" t="s">
        <v>18</v>
      </c>
      <c r="BI7" s="18"/>
      <c r="BJ7" s="18"/>
      <c r="BK7" s="18" t="s">
        <v>20</v>
      </c>
    </row>
    <row r="8" spans="1:63" x14ac:dyDescent="0.25">
      <c r="A8" s="59" t="s">
        <v>102</v>
      </c>
      <c r="B8" s="59"/>
      <c r="C8" s="60">
        <v>1</v>
      </c>
      <c r="D8" s="54">
        <f t="shared" si="0"/>
        <v>9.453945249597421</v>
      </c>
      <c r="E8" s="49">
        <f t="shared" si="8"/>
        <v>8.5809178743961336</v>
      </c>
      <c r="F8" s="49">
        <f t="shared" si="9"/>
        <v>11.2</v>
      </c>
      <c r="G8" s="19">
        <v>29</v>
      </c>
      <c r="H8" s="75">
        <f t="shared" si="10"/>
        <v>9.9665928712270393</v>
      </c>
      <c r="J8" s="19">
        <v>1369143</v>
      </c>
      <c r="K8" s="18">
        <v>11</v>
      </c>
      <c r="L8" s="18">
        <v>14</v>
      </c>
      <c r="M8" s="18">
        <v>8</v>
      </c>
      <c r="N8" s="18">
        <v>3</v>
      </c>
      <c r="O8" s="18">
        <f t="shared" si="1"/>
        <v>36</v>
      </c>
      <c r="P8" s="4">
        <f t="shared" si="2"/>
        <v>7.8260869565217392</v>
      </c>
      <c r="R8" s="21">
        <v>9</v>
      </c>
      <c r="S8" s="21">
        <v>14.5</v>
      </c>
      <c r="T8" s="21">
        <v>7</v>
      </c>
      <c r="U8" s="25">
        <f t="shared" si="3"/>
        <v>10.166666666666666</v>
      </c>
      <c r="V8" s="25"/>
      <c r="W8" s="66">
        <v>8.5</v>
      </c>
      <c r="X8" s="66">
        <v>14</v>
      </c>
      <c r="Y8" s="66">
        <v>0</v>
      </c>
      <c r="Z8" s="66">
        <v>8.5</v>
      </c>
      <c r="AA8" s="66">
        <f t="shared" si="4"/>
        <v>31</v>
      </c>
      <c r="AB8" s="25">
        <f t="shared" si="11"/>
        <v>7.75</v>
      </c>
      <c r="AC8" s="25"/>
      <c r="AD8" s="66">
        <v>7.5</v>
      </c>
      <c r="AE8" s="66">
        <v>6.5</v>
      </c>
      <c r="AF8" s="66">
        <v>11</v>
      </c>
      <c r="AG8" s="66">
        <f t="shared" si="12"/>
        <v>25</v>
      </c>
      <c r="AH8" s="25">
        <f t="shared" si="13"/>
        <v>6.25</v>
      </c>
      <c r="AJ8" s="22">
        <v>9</v>
      </c>
      <c r="AK8" s="22">
        <v>10</v>
      </c>
      <c r="AL8" s="22">
        <v>10</v>
      </c>
      <c r="AM8" s="18">
        <v>15</v>
      </c>
      <c r="AN8" s="18">
        <v>12</v>
      </c>
      <c r="AQ8" s="18">
        <v>53</v>
      </c>
      <c r="AR8" s="18">
        <v>14</v>
      </c>
      <c r="AS8" s="20">
        <f t="shared" si="5"/>
        <v>67</v>
      </c>
      <c r="AT8" s="4">
        <f t="shared" si="6"/>
        <v>12.523364485981308</v>
      </c>
      <c r="AU8" s="21"/>
      <c r="AV8" s="4">
        <v>5</v>
      </c>
      <c r="AW8" s="25">
        <v>12.333333333333334</v>
      </c>
      <c r="AX8" s="25">
        <v>8.8461538461538467</v>
      </c>
      <c r="AY8" s="32">
        <v>10.9375</v>
      </c>
      <c r="AZ8" s="61">
        <v>10.217391304347826</v>
      </c>
      <c r="BA8" s="61">
        <v>8.375</v>
      </c>
      <c r="BB8" s="32">
        <v>11.5</v>
      </c>
      <c r="BD8" s="36">
        <f t="shared" si="7"/>
        <v>-0.47735237837038014</v>
      </c>
      <c r="BE8" s="21"/>
      <c r="BF8" s="18" t="s">
        <v>22</v>
      </c>
      <c r="BG8" s="18"/>
      <c r="BH8" s="18"/>
      <c r="BI8" s="18"/>
      <c r="BJ8" s="18"/>
      <c r="BK8" s="18" t="s">
        <v>22</v>
      </c>
    </row>
    <row r="9" spans="1:63" x14ac:dyDescent="0.25">
      <c r="A9" s="59" t="s">
        <v>103</v>
      </c>
      <c r="B9" s="59"/>
      <c r="C9" s="60">
        <v>2</v>
      </c>
      <c r="D9" s="54">
        <f t="shared" si="0"/>
        <v>12.38792270531401</v>
      </c>
      <c r="E9" s="49">
        <f t="shared" si="8"/>
        <v>10.981884057971016</v>
      </c>
      <c r="F9" s="49">
        <f t="shared" si="9"/>
        <v>15.2</v>
      </c>
      <c r="G9" s="19">
        <v>10</v>
      </c>
      <c r="H9" s="75">
        <f t="shared" si="10"/>
        <v>12.731109148876318</v>
      </c>
      <c r="J9" s="19">
        <v>1369081</v>
      </c>
      <c r="K9" s="18">
        <v>12.5</v>
      </c>
      <c r="L9" s="18">
        <v>15.5</v>
      </c>
      <c r="M9" s="18">
        <v>14.5</v>
      </c>
      <c r="N9" s="18">
        <v>9</v>
      </c>
      <c r="O9" s="18">
        <f t="shared" si="1"/>
        <v>51.5</v>
      </c>
      <c r="P9" s="4">
        <f t="shared" si="2"/>
        <v>11.195652173913043</v>
      </c>
      <c r="R9" s="21">
        <v>12.5</v>
      </c>
      <c r="S9" s="21">
        <v>11.5</v>
      </c>
      <c r="T9" s="21">
        <v>6</v>
      </c>
      <c r="U9" s="25">
        <f t="shared" si="3"/>
        <v>10</v>
      </c>
      <c r="V9" s="25"/>
      <c r="W9" s="66">
        <v>17.5</v>
      </c>
      <c r="X9" s="66">
        <v>14.5</v>
      </c>
      <c r="Y9" s="66">
        <v>1.5</v>
      </c>
      <c r="Z9" s="66">
        <v>13.5</v>
      </c>
      <c r="AA9" s="66">
        <f t="shared" si="4"/>
        <v>47</v>
      </c>
      <c r="AB9" s="25">
        <f t="shared" si="11"/>
        <v>11.75</v>
      </c>
      <c r="AC9" s="25"/>
      <c r="AD9" s="66">
        <v>12.5</v>
      </c>
      <c r="AE9" s="66">
        <v>7.5</v>
      </c>
      <c r="AF9" s="66">
        <v>7</v>
      </c>
      <c r="AG9" s="66">
        <f t="shared" si="12"/>
        <v>27</v>
      </c>
      <c r="AH9" s="25">
        <f t="shared" si="13"/>
        <v>6.75</v>
      </c>
      <c r="AJ9" s="22">
        <v>15</v>
      </c>
      <c r="AK9" s="22">
        <v>13</v>
      </c>
      <c r="AL9" s="22">
        <v>17</v>
      </c>
      <c r="AM9" s="18">
        <v>17</v>
      </c>
      <c r="AN9" s="18">
        <v>14</v>
      </c>
      <c r="AQ9" s="18">
        <v>63</v>
      </c>
      <c r="AR9" s="18">
        <v>10</v>
      </c>
      <c r="AS9" s="20">
        <f t="shared" si="5"/>
        <v>73</v>
      </c>
      <c r="AT9" s="4">
        <f t="shared" si="6"/>
        <v>13.644859813084111</v>
      </c>
      <c r="AU9" s="21"/>
      <c r="AV9" s="4">
        <v>7.5</v>
      </c>
      <c r="AW9" s="25">
        <v>11</v>
      </c>
      <c r="AX9" s="25">
        <v>10.76923076923077</v>
      </c>
      <c r="AY9" s="32">
        <v>12.5</v>
      </c>
      <c r="AZ9" s="61">
        <v>15.434782608695652</v>
      </c>
      <c r="BA9" s="61">
        <v>15.5</v>
      </c>
      <c r="BB9" s="32">
        <v>15.5</v>
      </c>
      <c r="BD9" s="36">
        <f t="shared" si="7"/>
        <v>-0.64681355643769045</v>
      </c>
      <c r="BE9" s="21"/>
      <c r="BF9" s="18" t="s">
        <v>22</v>
      </c>
      <c r="BG9" s="18"/>
      <c r="BH9" s="18"/>
      <c r="BI9" s="18"/>
      <c r="BJ9" s="18"/>
      <c r="BK9" s="18" t="s">
        <v>21</v>
      </c>
    </row>
    <row r="10" spans="1:63" x14ac:dyDescent="0.25">
      <c r="A10" s="59" t="s">
        <v>104</v>
      </c>
      <c r="B10" s="59"/>
      <c r="C10" s="60">
        <v>2</v>
      </c>
      <c r="D10" s="54">
        <f t="shared" si="0"/>
        <v>12.771819645732688</v>
      </c>
      <c r="E10" s="49">
        <f t="shared" si="8"/>
        <v>11.957729468599034</v>
      </c>
      <c r="F10" s="49">
        <f t="shared" si="9"/>
        <v>14.4</v>
      </c>
      <c r="G10" s="19">
        <v>8</v>
      </c>
      <c r="H10" s="75">
        <f t="shared" si="10"/>
        <v>12.985021788620427</v>
      </c>
      <c r="J10" s="19">
        <v>1369103</v>
      </c>
      <c r="K10" s="18">
        <v>14.5</v>
      </c>
      <c r="L10" s="18">
        <v>18</v>
      </c>
      <c r="M10" s="18">
        <v>15.5</v>
      </c>
      <c r="N10" s="18">
        <v>7</v>
      </c>
      <c r="O10" s="18">
        <f t="shared" si="1"/>
        <v>55</v>
      </c>
      <c r="P10" s="4">
        <f t="shared" si="2"/>
        <v>11.956521739130435</v>
      </c>
      <c r="R10" s="21">
        <v>7.5</v>
      </c>
      <c r="S10" s="21">
        <v>18</v>
      </c>
      <c r="T10" s="21">
        <v>8</v>
      </c>
      <c r="U10" s="25">
        <f t="shared" si="3"/>
        <v>11.166666666666666</v>
      </c>
      <c r="V10" s="25"/>
      <c r="W10" s="66">
        <v>16</v>
      </c>
      <c r="X10" s="66">
        <v>17</v>
      </c>
      <c r="Y10" s="66">
        <v>0.5</v>
      </c>
      <c r="Z10" s="66">
        <v>17.5</v>
      </c>
      <c r="AA10" s="66">
        <f t="shared" si="4"/>
        <v>51</v>
      </c>
      <c r="AB10" s="25">
        <f t="shared" si="11"/>
        <v>12.75</v>
      </c>
      <c r="AC10" s="25"/>
      <c r="AD10" s="66">
        <v>12</v>
      </c>
      <c r="AE10" s="66">
        <v>11</v>
      </c>
      <c r="AF10" s="66">
        <v>9</v>
      </c>
      <c r="AG10" s="66">
        <f t="shared" si="12"/>
        <v>32</v>
      </c>
      <c r="AH10" s="25">
        <f t="shared" si="13"/>
        <v>8</v>
      </c>
      <c r="AJ10" s="22">
        <v>16</v>
      </c>
      <c r="AK10" s="22">
        <v>13</v>
      </c>
      <c r="AL10" s="22">
        <v>16</v>
      </c>
      <c r="AM10" s="18">
        <v>13</v>
      </c>
      <c r="AN10" s="18">
        <v>14</v>
      </c>
      <c r="AQ10" s="18">
        <v>69</v>
      </c>
      <c r="AR10" s="18">
        <v>6</v>
      </c>
      <c r="AS10" s="20">
        <f t="shared" si="5"/>
        <v>75</v>
      </c>
      <c r="AT10" s="4">
        <f t="shared" si="6"/>
        <v>14.018691588785046</v>
      </c>
      <c r="AU10" s="21"/>
      <c r="AV10" s="4">
        <v>6.5</v>
      </c>
      <c r="AW10" s="25">
        <v>13.666666666666666</v>
      </c>
      <c r="AX10" s="25">
        <v>11.923076923076923</v>
      </c>
      <c r="AY10" s="32">
        <v>16.25</v>
      </c>
      <c r="AZ10" s="61">
        <v>11.521739130434783</v>
      </c>
      <c r="BA10" s="61">
        <v>15</v>
      </c>
      <c r="BB10" s="32">
        <v>15</v>
      </c>
      <c r="BD10" s="36">
        <f t="shared" si="7"/>
        <v>-0.77679785711225868</v>
      </c>
      <c r="BE10" s="21"/>
      <c r="BF10" s="18" t="s">
        <v>11</v>
      </c>
      <c r="BG10" s="18"/>
      <c r="BH10" s="18"/>
      <c r="BI10" s="18"/>
      <c r="BJ10" s="18"/>
      <c r="BK10" s="18" t="s">
        <v>11</v>
      </c>
    </row>
    <row r="11" spans="1:63" x14ac:dyDescent="0.25">
      <c r="A11" s="59" t="s">
        <v>105</v>
      </c>
      <c r="B11" s="59"/>
      <c r="C11" s="60">
        <v>1</v>
      </c>
      <c r="D11" s="54">
        <f t="shared" si="0"/>
        <v>13.20684380032206</v>
      </c>
      <c r="E11" s="49">
        <f t="shared" si="8"/>
        <v>11.885265700483091</v>
      </c>
      <c r="F11" s="49">
        <f t="shared" si="9"/>
        <v>15.85</v>
      </c>
      <c r="G11" s="19">
        <v>7</v>
      </c>
      <c r="H11" s="75">
        <f t="shared" si="10"/>
        <v>14.704432740495317</v>
      </c>
      <c r="J11" s="19">
        <v>1369159</v>
      </c>
      <c r="K11" s="18">
        <v>16</v>
      </c>
      <c r="L11" s="18">
        <v>19.5</v>
      </c>
      <c r="M11" s="18">
        <v>13.5</v>
      </c>
      <c r="N11" s="18">
        <v>5</v>
      </c>
      <c r="O11" s="18">
        <f t="shared" si="1"/>
        <v>54</v>
      </c>
      <c r="P11" s="4">
        <f t="shared" si="2"/>
        <v>11.739130434782609</v>
      </c>
      <c r="R11" s="21">
        <v>12.5</v>
      </c>
      <c r="S11" s="21">
        <v>8.5</v>
      </c>
      <c r="T11" s="21">
        <v>6.5</v>
      </c>
      <c r="U11" s="25">
        <f t="shared" si="3"/>
        <v>9.1666666666666661</v>
      </c>
      <c r="V11" s="25"/>
      <c r="W11" s="66">
        <v>16</v>
      </c>
      <c r="X11" s="66">
        <v>19</v>
      </c>
      <c r="Y11" s="66">
        <v>9</v>
      </c>
      <c r="Z11" s="66">
        <v>15</v>
      </c>
      <c r="AA11" s="66">
        <f t="shared" si="4"/>
        <v>59</v>
      </c>
      <c r="AB11" s="25">
        <f t="shared" si="11"/>
        <v>14.75</v>
      </c>
      <c r="AC11" s="25"/>
      <c r="AD11" s="66">
        <v>14.5</v>
      </c>
      <c r="AE11" s="66">
        <v>17</v>
      </c>
      <c r="AF11" s="66">
        <v>17</v>
      </c>
      <c r="AG11" s="66">
        <f t="shared" si="12"/>
        <v>48.5</v>
      </c>
      <c r="AH11" s="25">
        <f t="shared" si="13"/>
        <v>12.125</v>
      </c>
      <c r="AJ11" s="22">
        <v>17</v>
      </c>
      <c r="AK11" s="22">
        <v>14</v>
      </c>
      <c r="AL11" s="22">
        <v>14.4</v>
      </c>
      <c r="AM11" s="18" t="s">
        <v>19</v>
      </c>
      <c r="AN11" s="18">
        <v>18</v>
      </c>
      <c r="AQ11" s="18">
        <v>75</v>
      </c>
      <c r="AR11" s="18">
        <v>16</v>
      </c>
      <c r="AS11" s="20">
        <f t="shared" si="5"/>
        <v>91</v>
      </c>
      <c r="AT11" s="4">
        <f t="shared" si="6"/>
        <v>17.009345794392523</v>
      </c>
      <c r="AU11" s="21"/>
      <c r="AV11" s="4">
        <v>7.25</v>
      </c>
      <c r="AW11" s="25">
        <v>17.666666666666668</v>
      </c>
      <c r="AX11" s="25">
        <v>13.461538461538462</v>
      </c>
      <c r="AY11" s="32">
        <v>12.5</v>
      </c>
      <c r="AZ11" s="61">
        <v>18.043478260869566</v>
      </c>
      <c r="BA11" s="61">
        <v>17</v>
      </c>
      <c r="BB11" s="32" t="s">
        <v>19</v>
      </c>
      <c r="BD11" s="36">
        <f t="shared" si="7"/>
        <v>0.50758894017325851</v>
      </c>
      <c r="BE11" s="21"/>
      <c r="BF11" s="18" t="s">
        <v>21</v>
      </c>
      <c r="BG11" s="18"/>
      <c r="BH11" s="18"/>
      <c r="BI11" s="18"/>
      <c r="BJ11" s="18" t="s">
        <v>14</v>
      </c>
      <c r="BK11" s="18" t="s">
        <v>22</v>
      </c>
    </row>
    <row r="12" spans="1:63" x14ac:dyDescent="0.25">
      <c r="A12" s="59" t="s">
        <v>106</v>
      </c>
      <c r="B12" s="59"/>
      <c r="C12" s="60">
        <v>1</v>
      </c>
      <c r="D12" s="54">
        <f t="shared" si="0"/>
        <v>9.2516103059581312</v>
      </c>
      <c r="E12" s="49">
        <f t="shared" si="8"/>
        <v>7.3774154589371976</v>
      </c>
      <c r="F12" s="49">
        <f t="shared" si="9"/>
        <v>13</v>
      </c>
      <c r="G12" s="19">
        <v>35</v>
      </c>
      <c r="H12" s="75">
        <f t="shared" si="10"/>
        <v>10.143184723350942</v>
      </c>
      <c r="J12" s="19">
        <v>1369226</v>
      </c>
      <c r="K12" s="18">
        <v>11.5</v>
      </c>
      <c r="L12" s="18">
        <v>14.5</v>
      </c>
      <c r="M12" s="18">
        <v>7</v>
      </c>
      <c r="N12" s="18">
        <v>0</v>
      </c>
      <c r="O12" s="18">
        <f t="shared" si="1"/>
        <v>33</v>
      </c>
      <c r="P12" s="4">
        <f t="shared" si="2"/>
        <v>7.1739130434782608</v>
      </c>
      <c r="R12" s="21">
        <v>7</v>
      </c>
      <c r="S12" s="21">
        <v>11</v>
      </c>
      <c r="T12" s="21">
        <v>5.5</v>
      </c>
      <c r="U12" s="25">
        <f t="shared" si="3"/>
        <v>7.833333333333333</v>
      </c>
      <c r="V12" s="25"/>
      <c r="W12" s="66">
        <v>14</v>
      </c>
      <c r="X12" s="66">
        <v>4.5</v>
      </c>
      <c r="Y12" s="66">
        <v>1</v>
      </c>
      <c r="Z12" s="66">
        <v>9</v>
      </c>
      <c r="AA12" s="66">
        <f t="shared" si="4"/>
        <v>28.5</v>
      </c>
      <c r="AB12" s="25">
        <f t="shared" si="11"/>
        <v>7.125</v>
      </c>
      <c r="AC12" s="25"/>
      <c r="AD12" s="66">
        <v>10</v>
      </c>
      <c r="AE12" s="66">
        <v>4.5</v>
      </c>
      <c r="AF12" s="66">
        <v>6</v>
      </c>
      <c r="AG12" s="66">
        <f t="shared" si="12"/>
        <v>20.5</v>
      </c>
      <c r="AH12" s="25">
        <f t="shared" si="13"/>
        <v>5.125</v>
      </c>
      <c r="AJ12" s="22">
        <v>12</v>
      </c>
      <c r="AK12" s="22">
        <v>14</v>
      </c>
      <c r="AL12" s="22">
        <v>10</v>
      </c>
      <c r="AM12" s="18">
        <v>12</v>
      </c>
      <c r="AN12" s="18">
        <v>17</v>
      </c>
      <c r="AQ12" s="18">
        <v>69</v>
      </c>
      <c r="AR12" s="18">
        <v>20</v>
      </c>
      <c r="AS12" s="20">
        <f t="shared" si="5"/>
        <v>89</v>
      </c>
      <c r="AT12" s="4">
        <f t="shared" si="6"/>
        <v>16.635514018691588</v>
      </c>
      <c r="AU12" s="21"/>
      <c r="AV12" s="4">
        <v>1</v>
      </c>
      <c r="AW12" s="25">
        <v>7.333333333333333</v>
      </c>
      <c r="AX12" s="25">
        <v>10</v>
      </c>
      <c r="AY12" s="32">
        <v>9.6875</v>
      </c>
      <c r="AZ12" s="61">
        <v>11.739130434782609</v>
      </c>
      <c r="BA12" s="61">
        <v>11.75</v>
      </c>
      <c r="BB12" s="32">
        <v>13</v>
      </c>
      <c r="BD12" s="36">
        <f t="shared" si="7"/>
        <v>-9.8425582607188034E-2</v>
      </c>
      <c r="BE12" s="21"/>
      <c r="BF12" s="18" t="s">
        <v>20</v>
      </c>
      <c r="BG12" s="18" t="s">
        <v>19</v>
      </c>
      <c r="BH12" s="18"/>
      <c r="BI12" s="18"/>
      <c r="BJ12" s="18" t="s">
        <v>14</v>
      </c>
      <c r="BK12" s="18" t="s">
        <v>24</v>
      </c>
    </row>
    <row r="13" spans="1:63" x14ac:dyDescent="0.25">
      <c r="A13" s="59" t="s">
        <v>107</v>
      </c>
      <c r="B13" s="59"/>
      <c r="C13" s="60">
        <v>1</v>
      </c>
      <c r="D13" s="54">
        <f t="shared" si="0"/>
        <v>8.2610305958132031</v>
      </c>
      <c r="E13" s="49">
        <f t="shared" si="8"/>
        <v>6.9915458937198061</v>
      </c>
      <c r="F13" s="49">
        <f t="shared" si="9"/>
        <v>10.8</v>
      </c>
      <c r="G13" s="19">
        <v>39</v>
      </c>
      <c r="H13" s="75">
        <f t="shared" si="10"/>
        <v>11.170319565347627</v>
      </c>
      <c r="J13" s="19">
        <v>1369181</v>
      </c>
      <c r="K13" s="18">
        <v>6.5</v>
      </c>
      <c r="L13" s="18">
        <v>16</v>
      </c>
      <c r="M13" s="18">
        <v>9.5</v>
      </c>
      <c r="N13" s="18">
        <v>2</v>
      </c>
      <c r="O13" s="18">
        <f t="shared" si="1"/>
        <v>34</v>
      </c>
      <c r="P13" s="4">
        <f t="shared" si="2"/>
        <v>7.3913043478260869</v>
      </c>
      <c r="R13" s="21">
        <v>4</v>
      </c>
      <c r="S13" s="21">
        <v>11.5</v>
      </c>
      <c r="T13" s="21">
        <v>5</v>
      </c>
      <c r="U13" s="25">
        <f t="shared" si="3"/>
        <v>6.833333333333333</v>
      </c>
      <c r="V13" s="25"/>
      <c r="W13" s="66">
        <v>9</v>
      </c>
      <c r="X13" s="66">
        <v>9</v>
      </c>
      <c r="Y13" s="66">
        <v>4</v>
      </c>
      <c r="Z13" s="66">
        <v>5</v>
      </c>
      <c r="AA13" s="66">
        <f t="shared" si="4"/>
        <v>27</v>
      </c>
      <c r="AB13" s="25">
        <f t="shared" si="11"/>
        <v>6.75</v>
      </c>
      <c r="AC13" s="25"/>
      <c r="AD13" s="66">
        <v>11.5</v>
      </c>
      <c r="AE13" s="66">
        <v>8.5</v>
      </c>
      <c r="AF13" s="66">
        <v>3</v>
      </c>
      <c r="AG13" s="66">
        <f t="shared" si="12"/>
        <v>23</v>
      </c>
      <c r="AH13" s="25">
        <f t="shared" si="13"/>
        <v>5.75</v>
      </c>
      <c r="AJ13" s="22">
        <v>9</v>
      </c>
      <c r="AK13" s="22">
        <v>14</v>
      </c>
      <c r="AL13" s="22">
        <v>7</v>
      </c>
      <c r="AM13" s="18">
        <v>10</v>
      </c>
      <c r="AN13" s="18">
        <v>14</v>
      </c>
      <c r="AQ13" s="18">
        <v>58</v>
      </c>
      <c r="AR13" s="18">
        <v>14</v>
      </c>
      <c r="AS13" s="20">
        <f t="shared" si="5"/>
        <v>72</v>
      </c>
      <c r="AT13" s="4">
        <f t="shared" si="6"/>
        <v>13.457943925233645</v>
      </c>
      <c r="AU13" s="21"/>
      <c r="AV13" s="4">
        <v>10.75</v>
      </c>
      <c r="AW13" s="25">
        <v>10.333333333333334</v>
      </c>
      <c r="AX13" s="25">
        <v>7.3076923076923075</v>
      </c>
      <c r="AY13" s="32">
        <v>12.1875</v>
      </c>
      <c r="AZ13" s="61">
        <v>12.826086956521738</v>
      </c>
      <c r="BA13" s="61">
        <v>9.5</v>
      </c>
      <c r="BB13" s="32">
        <v>13</v>
      </c>
      <c r="BD13" s="36">
        <f t="shared" si="7"/>
        <v>1.919288969534426</v>
      </c>
      <c r="BE13" s="21"/>
      <c r="BF13" s="18" t="s">
        <v>21</v>
      </c>
      <c r="BG13" s="18"/>
      <c r="BH13" s="18" t="s">
        <v>14</v>
      </c>
      <c r="BI13" s="18"/>
      <c r="BJ13" s="18"/>
      <c r="BK13" s="18" t="s">
        <v>24</v>
      </c>
    </row>
    <row r="14" spans="1:63" x14ac:dyDescent="0.25">
      <c r="A14" s="59" t="s">
        <v>108</v>
      </c>
      <c r="B14" s="59"/>
      <c r="C14" s="60">
        <v>2</v>
      </c>
      <c r="D14" s="54">
        <f t="shared" si="0"/>
        <v>10.444685990338163</v>
      </c>
      <c r="E14" s="49">
        <f t="shared" si="8"/>
        <v>9.0670289855072461</v>
      </c>
      <c r="F14" s="49">
        <f t="shared" si="9"/>
        <v>13.2</v>
      </c>
      <c r="G14" s="19">
        <v>21</v>
      </c>
      <c r="H14" s="75">
        <f t="shared" si="10"/>
        <v>11.775647944472228</v>
      </c>
      <c r="J14" s="19">
        <v>1369096</v>
      </c>
      <c r="K14" s="18">
        <v>10.5</v>
      </c>
      <c r="L14" s="18">
        <v>17.5</v>
      </c>
      <c r="M14" s="18">
        <v>8</v>
      </c>
      <c r="N14" s="18">
        <v>0</v>
      </c>
      <c r="O14" s="18">
        <f t="shared" si="1"/>
        <v>36</v>
      </c>
      <c r="P14" s="4">
        <f t="shared" si="2"/>
        <v>7.8260869565217392</v>
      </c>
      <c r="R14" s="21">
        <v>13</v>
      </c>
      <c r="S14" s="21">
        <v>13.5</v>
      </c>
      <c r="T14" s="21">
        <v>8</v>
      </c>
      <c r="U14" s="25">
        <f t="shared" si="3"/>
        <v>11.5</v>
      </c>
      <c r="V14" s="25"/>
      <c r="W14" s="66">
        <v>14.5</v>
      </c>
      <c r="X14" s="66">
        <v>11</v>
      </c>
      <c r="Y14" s="66">
        <v>0</v>
      </c>
      <c r="Z14" s="66">
        <v>6</v>
      </c>
      <c r="AA14" s="66">
        <f t="shared" si="4"/>
        <v>31.5</v>
      </c>
      <c r="AB14" s="25">
        <f t="shared" si="11"/>
        <v>7.875</v>
      </c>
      <c r="AC14" s="25"/>
      <c r="AD14" s="66">
        <v>14</v>
      </c>
      <c r="AE14" s="66">
        <v>8.5</v>
      </c>
      <c r="AF14" s="66">
        <v>6</v>
      </c>
      <c r="AG14" s="66">
        <f t="shared" si="12"/>
        <v>28.5</v>
      </c>
      <c r="AH14" s="25">
        <f t="shared" si="13"/>
        <v>7.125</v>
      </c>
      <c r="AJ14" s="22">
        <v>13</v>
      </c>
      <c r="AK14" s="22">
        <v>13</v>
      </c>
      <c r="AL14" s="22">
        <v>13</v>
      </c>
      <c r="AM14" s="18">
        <v>13</v>
      </c>
      <c r="AN14" s="18">
        <v>14</v>
      </c>
      <c r="AQ14" s="18">
        <v>59</v>
      </c>
      <c r="AR14" s="18">
        <v>12</v>
      </c>
      <c r="AS14" s="20">
        <f t="shared" si="5"/>
        <v>71</v>
      </c>
      <c r="AT14" s="4">
        <f t="shared" si="6"/>
        <v>13.271028037383177</v>
      </c>
      <c r="AU14" s="21"/>
      <c r="AV14" s="4">
        <v>5.5</v>
      </c>
      <c r="AW14" s="25">
        <v>11</v>
      </c>
      <c r="AX14" s="25">
        <v>12.692307692307692</v>
      </c>
      <c r="AY14" s="32">
        <v>9.6875</v>
      </c>
      <c r="AZ14" s="61">
        <v>11.304347826086957</v>
      </c>
      <c r="BA14" s="61">
        <v>11.75</v>
      </c>
      <c r="BB14" s="32">
        <v>19</v>
      </c>
      <c r="BD14" s="36">
        <f t="shared" si="7"/>
        <v>0.34096195413406605</v>
      </c>
      <c r="BE14" s="21"/>
      <c r="BF14" s="18" t="s">
        <v>16</v>
      </c>
      <c r="BG14" s="18" t="s">
        <v>13</v>
      </c>
      <c r="BH14" s="18"/>
      <c r="BI14" s="18"/>
      <c r="BJ14" s="18"/>
      <c r="BK14" s="18" t="s">
        <v>22</v>
      </c>
    </row>
    <row r="15" spans="1:63" x14ac:dyDescent="0.25">
      <c r="A15" s="59" t="s">
        <v>109</v>
      </c>
      <c r="B15" s="59"/>
      <c r="C15" s="60">
        <v>1</v>
      </c>
      <c r="D15" s="54">
        <f t="shared" si="0"/>
        <v>9.0727858293075681</v>
      </c>
      <c r="E15" s="49">
        <f t="shared" si="8"/>
        <v>8.8091787439613523</v>
      </c>
      <c r="F15" s="49">
        <f t="shared" si="9"/>
        <v>9.6</v>
      </c>
      <c r="G15" s="19">
        <v>36</v>
      </c>
      <c r="H15" s="75">
        <f t="shared" si="10"/>
        <v>9.9065851156242513</v>
      </c>
      <c r="J15" s="19">
        <v>1369160</v>
      </c>
      <c r="K15" s="18">
        <v>6.5</v>
      </c>
      <c r="L15" s="18">
        <v>12</v>
      </c>
      <c r="M15" s="18">
        <v>7</v>
      </c>
      <c r="N15" s="18">
        <v>1</v>
      </c>
      <c r="O15" s="18">
        <f t="shared" si="1"/>
        <v>26.5</v>
      </c>
      <c r="P15" s="4">
        <f t="shared" si="2"/>
        <v>5.7608695652173916</v>
      </c>
      <c r="R15" s="21">
        <v>11.5</v>
      </c>
      <c r="S15" s="21">
        <v>11.5</v>
      </c>
      <c r="T15" s="21">
        <v>7.5</v>
      </c>
      <c r="U15" s="25">
        <f t="shared" si="3"/>
        <v>10.166666666666666</v>
      </c>
      <c r="V15" s="25"/>
      <c r="W15" s="66">
        <v>12.5</v>
      </c>
      <c r="X15" s="66">
        <v>11.5</v>
      </c>
      <c r="Y15" s="66">
        <v>5</v>
      </c>
      <c r="Z15" s="66">
        <v>13</v>
      </c>
      <c r="AA15" s="66">
        <f t="shared" si="4"/>
        <v>42</v>
      </c>
      <c r="AB15" s="25">
        <f t="shared" si="11"/>
        <v>10.5</v>
      </c>
      <c r="AC15" s="25"/>
      <c r="AD15" s="66">
        <v>9.5</v>
      </c>
      <c r="AE15" s="66">
        <v>4</v>
      </c>
      <c r="AF15" s="66">
        <v>6.5</v>
      </c>
      <c r="AG15" s="66">
        <f t="shared" si="12"/>
        <v>20</v>
      </c>
      <c r="AH15" s="25">
        <f t="shared" si="13"/>
        <v>5</v>
      </c>
      <c r="AJ15" s="22">
        <v>7</v>
      </c>
      <c r="AK15" s="22">
        <v>10</v>
      </c>
      <c r="AL15" s="22">
        <v>11</v>
      </c>
      <c r="AM15" s="18">
        <v>9</v>
      </c>
      <c r="AN15" s="18">
        <v>11</v>
      </c>
      <c r="AQ15" s="18">
        <v>57</v>
      </c>
      <c r="AR15" s="18">
        <v>7</v>
      </c>
      <c r="AS15" s="20">
        <f t="shared" si="5"/>
        <v>64</v>
      </c>
      <c r="AT15" s="4">
        <f t="shared" si="6"/>
        <v>11.962616822429906</v>
      </c>
      <c r="AU15" s="21"/>
      <c r="AV15" s="4">
        <v>6</v>
      </c>
      <c r="AW15" s="25">
        <v>9.3333333333333339</v>
      </c>
      <c r="AX15" s="25">
        <v>5.7692307692307692</v>
      </c>
      <c r="AY15" s="32">
        <v>13.4375</v>
      </c>
      <c r="AZ15" s="61">
        <v>10</v>
      </c>
      <c r="BA15" s="61">
        <v>11.75</v>
      </c>
      <c r="BB15" s="32">
        <v>11</v>
      </c>
      <c r="BD15" s="36">
        <f t="shared" si="7"/>
        <v>-0.15620071368331523</v>
      </c>
      <c r="BE15" s="21"/>
      <c r="BF15" s="18" t="s">
        <v>23</v>
      </c>
      <c r="BG15" s="18"/>
      <c r="BH15" s="18"/>
      <c r="BI15" s="18"/>
      <c r="BJ15" s="18"/>
      <c r="BK15" s="18" t="s">
        <v>25</v>
      </c>
    </row>
    <row r="16" spans="1:63" x14ac:dyDescent="0.25">
      <c r="A16" s="59" t="s">
        <v>110</v>
      </c>
      <c r="B16" s="59"/>
      <c r="C16" s="60">
        <v>2</v>
      </c>
      <c r="D16" s="54">
        <f t="shared" si="0"/>
        <v>12.683091787439613</v>
      </c>
      <c r="E16" s="49">
        <f t="shared" si="8"/>
        <v>11.224637681159422</v>
      </c>
      <c r="F16" s="49">
        <f t="shared" si="9"/>
        <v>15.6</v>
      </c>
      <c r="G16" s="19">
        <v>9</v>
      </c>
      <c r="H16" s="75">
        <f t="shared" si="10"/>
        <v>13.387708264959</v>
      </c>
      <c r="J16" s="19">
        <v>1369010</v>
      </c>
      <c r="K16" s="18">
        <v>13</v>
      </c>
      <c r="L16" s="18">
        <v>20.5</v>
      </c>
      <c r="M16" s="18">
        <v>9</v>
      </c>
      <c r="N16" s="18">
        <v>2</v>
      </c>
      <c r="O16" s="18">
        <f t="shared" si="1"/>
        <v>44.5</v>
      </c>
      <c r="P16" s="4">
        <f t="shared" si="2"/>
        <v>9.6739130434782616</v>
      </c>
      <c r="R16" s="21">
        <v>12.5</v>
      </c>
      <c r="S16" s="21">
        <v>17.5</v>
      </c>
      <c r="T16" s="21">
        <v>7.5</v>
      </c>
      <c r="U16" s="25">
        <f t="shared" si="3"/>
        <v>12.5</v>
      </c>
      <c r="V16" s="25"/>
      <c r="W16" s="66">
        <v>16.5</v>
      </c>
      <c r="X16" s="66">
        <v>9</v>
      </c>
      <c r="Y16" s="66">
        <v>3.5</v>
      </c>
      <c r="Z16" s="66">
        <v>17</v>
      </c>
      <c r="AA16" s="66">
        <f t="shared" si="4"/>
        <v>46</v>
      </c>
      <c r="AB16" s="25">
        <f t="shared" si="11"/>
        <v>11.5</v>
      </c>
      <c r="AC16" s="25"/>
      <c r="AD16" s="66">
        <v>12.5</v>
      </c>
      <c r="AE16" s="66">
        <v>14</v>
      </c>
      <c r="AF16" s="66">
        <v>15</v>
      </c>
      <c r="AG16" s="66">
        <f t="shared" si="12"/>
        <v>41.5</v>
      </c>
      <c r="AH16" s="25">
        <f t="shared" si="13"/>
        <v>10.375</v>
      </c>
      <c r="AJ16" s="22">
        <v>18</v>
      </c>
      <c r="AK16" s="22">
        <v>12</v>
      </c>
      <c r="AL16" s="22">
        <v>14</v>
      </c>
      <c r="AM16" s="18">
        <v>18</v>
      </c>
      <c r="AN16" s="18">
        <v>16</v>
      </c>
      <c r="AQ16" s="18">
        <v>66</v>
      </c>
      <c r="AR16" s="18">
        <v>12</v>
      </c>
      <c r="AS16" s="20">
        <f t="shared" si="5"/>
        <v>78</v>
      </c>
      <c r="AT16" s="4">
        <f t="shared" si="6"/>
        <v>14.579439252336448</v>
      </c>
      <c r="AU16" s="21"/>
      <c r="AV16" s="4">
        <v>8.75</v>
      </c>
      <c r="AW16" s="25">
        <v>12.666666666666666</v>
      </c>
      <c r="AX16" s="25">
        <v>13.461538461538462</v>
      </c>
      <c r="AY16" s="32">
        <v>13.4375</v>
      </c>
      <c r="AZ16" s="61">
        <v>16.956521739130434</v>
      </c>
      <c r="BA16" s="61">
        <v>15.75</v>
      </c>
      <c r="BB16" s="32">
        <v>11.5</v>
      </c>
      <c r="BD16" s="36">
        <f t="shared" si="7"/>
        <v>-0.28538352248061116</v>
      </c>
      <c r="BE16" s="21"/>
      <c r="BF16" s="18" t="s">
        <v>22</v>
      </c>
      <c r="BG16" s="18"/>
      <c r="BH16" s="18"/>
      <c r="BI16" s="18"/>
      <c r="BJ16" s="18"/>
      <c r="BK16" s="18" t="s">
        <v>12</v>
      </c>
    </row>
    <row r="17" spans="1:63" x14ac:dyDescent="0.25">
      <c r="A17" s="59" t="s">
        <v>111</v>
      </c>
      <c r="B17" s="59"/>
      <c r="C17" s="60">
        <v>2</v>
      </c>
      <c r="D17" s="54">
        <f t="shared" si="0"/>
        <v>10.894122383252817</v>
      </c>
      <c r="E17" s="49">
        <f t="shared" si="8"/>
        <v>9.3411835748792278</v>
      </c>
      <c r="F17" s="49">
        <f t="shared" si="9"/>
        <v>14</v>
      </c>
      <c r="G17" s="19">
        <v>17</v>
      </c>
      <c r="H17" s="75">
        <f t="shared" si="10"/>
        <v>10.752503802915221</v>
      </c>
      <c r="J17" s="19">
        <v>1369099</v>
      </c>
      <c r="K17" s="18">
        <v>9.5</v>
      </c>
      <c r="L17" s="18">
        <v>16.5</v>
      </c>
      <c r="M17" s="18">
        <v>18</v>
      </c>
      <c r="N17" s="18">
        <v>0</v>
      </c>
      <c r="O17" s="18">
        <f t="shared" si="1"/>
        <v>44</v>
      </c>
      <c r="P17" s="4">
        <f t="shared" si="2"/>
        <v>9.5652173913043477</v>
      </c>
      <c r="R17" s="21">
        <v>10</v>
      </c>
      <c r="S17" s="21">
        <v>13</v>
      </c>
      <c r="T17" s="21">
        <v>6.5</v>
      </c>
      <c r="U17" s="25">
        <f t="shared" si="3"/>
        <v>9.8333333333333339</v>
      </c>
      <c r="V17" s="25"/>
      <c r="W17" s="66">
        <v>12</v>
      </c>
      <c r="X17" s="66">
        <v>10.5</v>
      </c>
      <c r="Y17" s="66">
        <v>7.5</v>
      </c>
      <c r="Z17" s="66">
        <v>4.5</v>
      </c>
      <c r="AA17" s="66">
        <f t="shared" si="4"/>
        <v>34.5</v>
      </c>
      <c r="AB17" s="25">
        <f t="shared" si="11"/>
        <v>8.625</v>
      </c>
      <c r="AC17" s="25"/>
      <c r="AD17" s="66">
        <v>8</v>
      </c>
      <c r="AE17" s="66">
        <v>6</v>
      </c>
      <c r="AF17" s="66">
        <v>5</v>
      </c>
      <c r="AG17" s="66">
        <f t="shared" si="12"/>
        <v>19</v>
      </c>
      <c r="AH17" s="25">
        <f t="shared" si="13"/>
        <v>4.75</v>
      </c>
      <c r="AJ17" s="22">
        <v>15</v>
      </c>
      <c r="AK17" s="22">
        <v>12</v>
      </c>
      <c r="AL17" s="22">
        <v>12</v>
      </c>
      <c r="AM17" s="18">
        <v>16</v>
      </c>
      <c r="AN17" s="18">
        <v>15</v>
      </c>
      <c r="AQ17" s="18">
        <v>62</v>
      </c>
      <c r="AR17" s="18">
        <v>2</v>
      </c>
      <c r="AS17" s="20">
        <f t="shared" si="5"/>
        <v>64</v>
      </c>
      <c r="AT17" s="4">
        <f t="shared" si="6"/>
        <v>11.962616822429906</v>
      </c>
      <c r="AU17" s="21"/>
      <c r="AV17" s="4">
        <v>2.75</v>
      </c>
      <c r="AW17" s="25">
        <v>13.333333333333334</v>
      </c>
      <c r="AX17" s="25">
        <v>9.615384615384615</v>
      </c>
      <c r="AY17" s="32">
        <v>10</v>
      </c>
      <c r="AZ17" s="61">
        <v>12.608695652173912</v>
      </c>
      <c r="BA17" s="61">
        <v>12.75</v>
      </c>
      <c r="BB17" s="32">
        <v>13</v>
      </c>
      <c r="BD17" s="36">
        <f t="shared" si="7"/>
        <v>-1.1316185803375944</v>
      </c>
      <c r="BE17" s="21"/>
      <c r="BF17" s="18" t="s">
        <v>20</v>
      </c>
      <c r="BG17" s="18" t="s">
        <v>13</v>
      </c>
      <c r="BH17" s="18"/>
      <c r="BI17" s="18"/>
      <c r="BJ17" s="18" t="s">
        <v>14</v>
      </c>
      <c r="BK17" s="18" t="s">
        <v>12</v>
      </c>
    </row>
    <row r="18" spans="1:63" x14ac:dyDescent="0.25">
      <c r="A18" s="59" t="s">
        <v>112</v>
      </c>
      <c r="B18" s="59"/>
      <c r="C18" s="60">
        <v>1</v>
      </c>
      <c r="D18" s="54">
        <f t="shared" si="0"/>
        <v>11.613446054750401</v>
      </c>
      <c r="E18" s="49">
        <f t="shared" si="8"/>
        <v>9.6201690821256047</v>
      </c>
      <c r="F18" s="49">
        <f t="shared" si="9"/>
        <v>15.6</v>
      </c>
      <c r="G18" s="19">
        <v>12</v>
      </c>
      <c r="H18" s="75">
        <f t="shared" si="10"/>
        <v>12.000960333770928</v>
      </c>
      <c r="J18" s="19">
        <v>1369171</v>
      </c>
      <c r="K18" s="18">
        <v>10.5</v>
      </c>
      <c r="L18" s="18">
        <v>14.5</v>
      </c>
      <c r="M18" s="18">
        <v>8.5</v>
      </c>
      <c r="N18" s="18">
        <v>4</v>
      </c>
      <c r="O18" s="18">
        <f t="shared" si="1"/>
        <v>37.5</v>
      </c>
      <c r="P18" s="4">
        <f t="shared" si="2"/>
        <v>8.1521739130434785</v>
      </c>
      <c r="R18" s="21">
        <v>9</v>
      </c>
      <c r="S18" s="21">
        <v>16</v>
      </c>
      <c r="T18" s="21">
        <v>7.5</v>
      </c>
      <c r="U18" s="25">
        <f t="shared" si="3"/>
        <v>10.833333333333334</v>
      </c>
      <c r="V18" s="25"/>
      <c r="W18" s="66">
        <v>20</v>
      </c>
      <c r="X18" s="66">
        <v>8.5</v>
      </c>
      <c r="Y18" s="66">
        <v>0</v>
      </c>
      <c r="Z18" s="66">
        <v>11</v>
      </c>
      <c r="AA18" s="66">
        <f t="shared" si="4"/>
        <v>39.5</v>
      </c>
      <c r="AB18" s="25">
        <f t="shared" si="11"/>
        <v>9.875</v>
      </c>
      <c r="AC18" s="25"/>
      <c r="AD18" s="66">
        <v>7.5</v>
      </c>
      <c r="AE18" s="66">
        <v>9.5</v>
      </c>
      <c r="AF18" s="66">
        <v>6.5</v>
      </c>
      <c r="AG18" s="66">
        <f t="shared" si="12"/>
        <v>23.5</v>
      </c>
      <c r="AH18" s="25">
        <f t="shared" si="13"/>
        <v>5.875</v>
      </c>
      <c r="AJ18" s="22">
        <v>18</v>
      </c>
      <c r="AK18" s="22">
        <v>13</v>
      </c>
      <c r="AL18" s="22">
        <v>16</v>
      </c>
      <c r="AM18" s="18">
        <v>13</v>
      </c>
      <c r="AN18" s="18">
        <v>18</v>
      </c>
      <c r="AQ18" s="18">
        <v>60</v>
      </c>
      <c r="AR18" s="18">
        <v>15</v>
      </c>
      <c r="AS18" s="20">
        <f t="shared" si="5"/>
        <v>75</v>
      </c>
      <c r="AT18" s="4">
        <f t="shared" si="6"/>
        <v>14.018691588785046</v>
      </c>
      <c r="AU18" s="21"/>
      <c r="AV18" s="4">
        <v>5.5</v>
      </c>
      <c r="AW18" s="25">
        <v>11.666666666666666</v>
      </c>
      <c r="AX18" s="25">
        <v>11.153846153846153</v>
      </c>
      <c r="AY18" s="32">
        <v>8.125</v>
      </c>
      <c r="AZ18" s="61">
        <v>13.043478260869565</v>
      </c>
      <c r="BA18" s="61">
        <v>15</v>
      </c>
      <c r="BB18" s="32">
        <v>17.5</v>
      </c>
      <c r="BD18" s="36">
        <f t="shared" si="7"/>
        <v>-0.6024857209794714</v>
      </c>
      <c r="BE18" s="21"/>
      <c r="BF18" s="18" t="s">
        <v>12</v>
      </c>
      <c r="BG18" s="18" t="s">
        <v>17</v>
      </c>
      <c r="BH18" s="18"/>
      <c r="BI18" s="18"/>
      <c r="BJ18" s="18" t="s">
        <v>14</v>
      </c>
      <c r="BK18" s="18" t="s">
        <v>12</v>
      </c>
    </row>
    <row r="19" spans="1:63" x14ac:dyDescent="0.25">
      <c r="A19" s="59" t="s">
        <v>113</v>
      </c>
      <c r="B19" s="59"/>
      <c r="C19" s="60">
        <v>2</v>
      </c>
      <c r="D19" s="54">
        <f t="shared" si="0"/>
        <v>13.226086956521739</v>
      </c>
      <c r="E19" s="49">
        <f t="shared" si="8"/>
        <v>12.239130434782609</v>
      </c>
      <c r="F19" s="49">
        <f t="shared" si="9"/>
        <v>15.2</v>
      </c>
      <c r="G19" s="19">
        <v>5</v>
      </c>
      <c r="H19" s="75">
        <f t="shared" si="10"/>
        <v>13.967143935782829</v>
      </c>
      <c r="J19" s="19">
        <v>1369021</v>
      </c>
      <c r="K19" s="18">
        <v>14</v>
      </c>
      <c r="L19" s="18">
        <v>14.5</v>
      </c>
      <c r="M19" s="18">
        <v>11.5</v>
      </c>
      <c r="N19" s="18">
        <v>7</v>
      </c>
      <c r="O19" s="18">
        <f t="shared" si="1"/>
        <v>47</v>
      </c>
      <c r="P19" s="4">
        <f t="shared" si="2"/>
        <v>10.217391304347826</v>
      </c>
      <c r="R19" s="21">
        <v>9</v>
      </c>
      <c r="S19" s="21">
        <v>20.5</v>
      </c>
      <c r="T19" s="21">
        <v>11</v>
      </c>
      <c r="U19" s="25">
        <f t="shared" si="3"/>
        <v>13.5</v>
      </c>
      <c r="V19" s="25"/>
      <c r="W19" s="66">
        <v>12.5</v>
      </c>
      <c r="X19" s="66">
        <v>13.5</v>
      </c>
      <c r="Y19" s="66">
        <v>6</v>
      </c>
      <c r="Z19" s="66">
        <v>20</v>
      </c>
      <c r="AA19" s="66">
        <f t="shared" si="4"/>
        <v>52</v>
      </c>
      <c r="AB19" s="25">
        <f t="shared" si="11"/>
        <v>13</v>
      </c>
      <c r="AC19" s="25"/>
      <c r="AD19" s="66">
        <v>10.5</v>
      </c>
      <c r="AE19" s="66">
        <v>21</v>
      </c>
      <c r="AF19" s="66">
        <v>19</v>
      </c>
      <c r="AG19" s="66">
        <f t="shared" si="12"/>
        <v>50.5</v>
      </c>
      <c r="AH19" s="25">
        <f t="shared" si="13"/>
        <v>12.625</v>
      </c>
      <c r="AJ19" s="22">
        <v>17</v>
      </c>
      <c r="AK19" s="22">
        <v>15</v>
      </c>
      <c r="AL19" s="22">
        <v>15</v>
      </c>
      <c r="AM19" s="18">
        <v>13</v>
      </c>
      <c r="AN19" s="18">
        <v>16</v>
      </c>
      <c r="AQ19" s="18">
        <v>80</v>
      </c>
      <c r="AR19" s="18">
        <v>15</v>
      </c>
      <c r="AS19" s="20">
        <f t="shared" si="5"/>
        <v>95</v>
      </c>
      <c r="AT19" s="4">
        <f t="shared" si="6"/>
        <v>17.757009345794394</v>
      </c>
      <c r="AU19" s="21"/>
      <c r="AV19" s="4">
        <v>4.5</v>
      </c>
      <c r="AW19" s="25">
        <v>16</v>
      </c>
      <c r="AX19" s="25">
        <v>11.923076923076923</v>
      </c>
      <c r="AY19" s="32">
        <v>17.1875</v>
      </c>
      <c r="AZ19" s="61">
        <v>15.869565217391305</v>
      </c>
      <c r="BA19" s="61">
        <v>12</v>
      </c>
      <c r="BB19" s="32">
        <v>16.5</v>
      </c>
      <c r="BD19" s="36">
        <f t="shared" si="7"/>
        <v>-0.24894302073890806</v>
      </c>
      <c r="BE19" s="21"/>
      <c r="BF19" s="18" t="s">
        <v>11</v>
      </c>
      <c r="BG19" s="18"/>
      <c r="BH19" s="18"/>
      <c r="BI19" s="18"/>
      <c r="BJ19" s="18"/>
      <c r="BK19" s="18" t="s">
        <v>23</v>
      </c>
    </row>
    <row r="20" spans="1:63" x14ac:dyDescent="0.25">
      <c r="A20" s="59" t="s">
        <v>114</v>
      </c>
      <c r="B20" s="59"/>
      <c r="C20" s="60">
        <v>2</v>
      </c>
      <c r="D20" s="54">
        <f t="shared" si="0"/>
        <v>11.20547504025765</v>
      </c>
      <c r="E20" s="49">
        <f t="shared" si="8"/>
        <v>8.9082125603864739</v>
      </c>
      <c r="F20" s="49">
        <f t="shared" si="9"/>
        <v>15.8</v>
      </c>
      <c r="G20" s="19">
        <v>16</v>
      </c>
      <c r="H20" s="75">
        <f t="shared" si="10"/>
        <v>11.371150036726783</v>
      </c>
      <c r="J20" s="19">
        <v>1369116</v>
      </c>
      <c r="K20" s="18">
        <v>10.5</v>
      </c>
      <c r="L20" s="18">
        <v>12</v>
      </c>
      <c r="M20" s="18">
        <v>11.5</v>
      </c>
      <c r="N20" s="18">
        <v>0</v>
      </c>
      <c r="O20" s="18">
        <f t="shared" si="1"/>
        <v>34</v>
      </c>
      <c r="P20" s="4">
        <f t="shared" si="2"/>
        <v>7.3913043478260869</v>
      </c>
      <c r="R20" s="21">
        <v>9.5</v>
      </c>
      <c r="S20" s="21">
        <v>10.5</v>
      </c>
      <c r="T20" s="21">
        <v>5</v>
      </c>
      <c r="U20" s="25">
        <f t="shared" si="3"/>
        <v>8.3333333333333339</v>
      </c>
      <c r="V20" s="25"/>
      <c r="W20" s="66">
        <v>17.5</v>
      </c>
      <c r="X20" s="66">
        <v>13.5</v>
      </c>
      <c r="Y20" s="66">
        <v>1</v>
      </c>
      <c r="Z20" s="66">
        <v>12</v>
      </c>
      <c r="AA20" s="66">
        <f t="shared" si="4"/>
        <v>44</v>
      </c>
      <c r="AB20" s="25">
        <f t="shared" si="11"/>
        <v>11</v>
      </c>
      <c r="AC20" s="25"/>
      <c r="AD20" s="66">
        <v>9.5</v>
      </c>
      <c r="AE20" s="66">
        <v>15</v>
      </c>
      <c r="AF20" s="66">
        <v>8</v>
      </c>
      <c r="AG20" s="66">
        <f t="shared" si="12"/>
        <v>32.5</v>
      </c>
      <c r="AH20" s="25">
        <f t="shared" si="13"/>
        <v>8.125</v>
      </c>
      <c r="AJ20" s="22">
        <v>17</v>
      </c>
      <c r="AK20" s="22">
        <v>14</v>
      </c>
      <c r="AL20" s="22">
        <v>15</v>
      </c>
      <c r="AM20" s="18">
        <v>15</v>
      </c>
      <c r="AN20" s="18">
        <v>18</v>
      </c>
      <c r="AQ20" s="18">
        <v>69</v>
      </c>
      <c r="AR20" s="18">
        <v>12</v>
      </c>
      <c r="AS20" s="20">
        <f t="shared" si="5"/>
        <v>81</v>
      </c>
      <c r="AT20" s="4">
        <f t="shared" si="6"/>
        <v>15.140186915887849</v>
      </c>
      <c r="AU20" s="21"/>
      <c r="AV20" s="4">
        <v>4.5</v>
      </c>
      <c r="AW20" s="25">
        <v>11</v>
      </c>
      <c r="AX20" s="25">
        <v>10.76923076923077</v>
      </c>
      <c r="AY20" s="32">
        <v>11.875</v>
      </c>
      <c r="AZ20" s="61">
        <v>10.434782608695652</v>
      </c>
      <c r="BA20" s="61">
        <v>12.25</v>
      </c>
      <c r="BB20" s="32">
        <v>15</v>
      </c>
      <c r="BD20" s="36">
        <f t="shared" si="7"/>
        <v>-0.82432500353086446</v>
      </c>
      <c r="BE20" s="21"/>
      <c r="BF20" s="18" t="s">
        <v>21</v>
      </c>
      <c r="BG20" s="18"/>
      <c r="BH20" s="18"/>
      <c r="BI20" s="18"/>
      <c r="BJ20" s="18"/>
      <c r="BK20" s="18" t="s">
        <v>25</v>
      </c>
    </row>
    <row r="21" spans="1:63" x14ac:dyDescent="0.25">
      <c r="A21" s="59" t="s">
        <v>115</v>
      </c>
      <c r="B21" s="59"/>
      <c r="C21" s="60">
        <v>2</v>
      </c>
      <c r="D21" s="54">
        <f t="shared" si="0"/>
        <v>10.306682769726248</v>
      </c>
      <c r="E21" s="49">
        <f t="shared" si="8"/>
        <v>8.1600241545893706</v>
      </c>
      <c r="F21" s="49">
        <f t="shared" si="9"/>
        <v>14.6</v>
      </c>
      <c r="G21" s="19">
        <v>20</v>
      </c>
      <c r="H21" s="75">
        <f t="shared" si="10"/>
        <v>9.0071714092405628</v>
      </c>
      <c r="J21" s="19">
        <v>1369092</v>
      </c>
      <c r="K21" s="18">
        <v>10</v>
      </c>
      <c r="L21" s="18">
        <v>9.5</v>
      </c>
      <c r="M21" s="18">
        <v>6</v>
      </c>
      <c r="N21" s="18">
        <v>4.5</v>
      </c>
      <c r="O21" s="18">
        <f t="shared" si="1"/>
        <v>30</v>
      </c>
      <c r="P21" s="4">
        <f t="shared" si="2"/>
        <v>6.5217391304347823</v>
      </c>
      <c r="R21" s="21">
        <v>5.5</v>
      </c>
      <c r="S21" s="21">
        <v>11</v>
      </c>
      <c r="T21" s="21">
        <v>5.5</v>
      </c>
      <c r="U21" s="25">
        <f t="shared" si="3"/>
        <v>7.333333333333333</v>
      </c>
      <c r="V21" s="25"/>
      <c r="W21" s="66">
        <v>11</v>
      </c>
      <c r="X21" s="66">
        <v>9</v>
      </c>
      <c r="Y21" s="66">
        <v>15</v>
      </c>
      <c r="Z21" s="66">
        <v>7.5</v>
      </c>
      <c r="AA21" s="66">
        <f t="shared" si="4"/>
        <v>42.5</v>
      </c>
      <c r="AB21" s="25">
        <f t="shared" si="11"/>
        <v>10.625</v>
      </c>
      <c r="AC21" s="25"/>
      <c r="AD21" s="66">
        <v>8</v>
      </c>
      <c r="AE21" s="66">
        <v>5</v>
      </c>
      <c r="AF21" s="66">
        <v>5</v>
      </c>
      <c r="AG21" s="66">
        <f t="shared" si="12"/>
        <v>18</v>
      </c>
      <c r="AH21" s="25">
        <f t="shared" si="13"/>
        <v>4.5</v>
      </c>
      <c r="AJ21" s="22">
        <v>17</v>
      </c>
      <c r="AK21" s="22">
        <v>13</v>
      </c>
      <c r="AL21" s="22">
        <v>16</v>
      </c>
      <c r="AM21" s="18">
        <v>16</v>
      </c>
      <c r="AN21" s="18">
        <v>11</v>
      </c>
      <c r="AQ21" s="18">
        <v>53</v>
      </c>
      <c r="AR21" s="18">
        <v>6</v>
      </c>
      <c r="AS21" s="20">
        <f t="shared" si="5"/>
        <v>59</v>
      </c>
      <c r="AT21" s="4">
        <f t="shared" si="6"/>
        <v>11.028037383177569</v>
      </c>
      <c r="AU21" s="21"/>
      <c r="AV21" s="4">
        <v>6.75</v>
      </c>
      <c r="AW21" s="25">
        <v>8.6666666666666661</v>
      </c>
      <c r="AX21" s="25">
        <v>9.615384615384615</v>
      </c>
      <c r="AY21" s="32">
        <v>10.3125</v>
      </c>
      <c r="AZ21" s="61">
        <v>10.434782608695652</v>
      </c>
      <c r="BA21" s="61">
        <v>8.75</v>
      </c>
      <c r="BB21" s="32">
        <v>6.5</v>
      </c>
      <c r="BD21" s="36">
        <f t="shared" si="7"/>
        <v>-2.2895113604856832</v>
      </c>
      <c r="BE21" s="21"/>
      <c r="BF21" s="18" t="s">
        <v>24</v>
      </c>
      <c r="BG21" s="18" t="s">
        <v>13</v>
      </c>
      <c r="BH21" s="18"/>
      <c r="BI21" s="18"/>
      <c r="BJ21" s="18" t="s">
        <v>14</v>
      </c>
      <c r="BK21" s="18" t="s">
        <v>20</v>
      </c>
    </row>
    <row r="22" spans="1:63" x14ac:dyDescent="0.25">
      <c r="A22" s="59" t="s">
        <v>116</v>
      </c>
      <c r="B22" s="59"/>
      <c r="C22" s="60">
        <v>2</v>
      </c>
      <c r="D22" s="54">
        <f t="shared" si="0"/>
        <v>10.789452495974235</v>
      </c>
      <c r="E22" s="49">
        <f t="shared" si="8"/>
        <v>10.184178743961352</v>
      </c>
      <c r="F22" s="49">
        <f t="shared" si="9"/>
        <v>12</v>
      </c>
      <c r="G22" s="19">
        <v>22</v>
      </c>
      <c r="H22" s="75">
        <f t="shared" si="10"/>
        <v>11.041445101272153</v>
      </c>
      <c r="J22" s="19">
        <v>1369025</v>
      </c>
      <c r="K22" s="18">
        <v>5.5</v>
      </c>
      <c r="L22" s="18">
        <v>17</v>
      </c>
      <c r="M22" s="18">
        <v>14.5</v>
      </c>
      <c r="N22" s="18">
        <v>1</v>
      </c>
      <c r="O22" s="18">
        <f t="shared" si="1"/>
        <v>38</v>
      </c>
      <c r="P22" s="4">
        <f t="shared" si="2"/>
        <v>8.2608695652173907</v>
      </c>
      <c r="R22" s="21">
        <v>14.5</v>
      </c>
      <c r="S22" s="21">
        <v>15</v>
      </c>
      <c r="T22" s="21">
        <v>7</v>
      </c>
      <c r="U22" s="25">
        <f t="shared" si="3"/>
        <v>12.166666666666666</v>
      </c>
      <c r="V22" s="25"/>
      <c r="W22" s="66">
        <v>18.5</v>
      </c>
      <c r="X22" s="66">
        <v>7.5</v>
      </c>
      <c r="Y22" s="66">
        <v>0</v>
      </c>
      <c r="Z22" s="66">
        <v>14.5</v>
      </c>
      <c r="AA22" s="66">
        <f t="shared" si="4"/>
        <v>40.5</v>
      </c>
      <c r="AB22" s="25">
        <f t="shared" si="11"/>
        <v>10.125</v>
      </c>
      <c r="AC22" s="25"/>
      <c r="AD22" s="66">
        <v>8.5</v>
      </c>
      <c r="AE22" s="66">
        <v>8</v>
      </c>
      <c r="AF22" s="66">
        <v>14</v>
      </c>
      <c r="AG22" s="66">
        <f t="shared" si="12"/>
        <v>30.5</v>
      </c>
      <c r="AH22" s="25">
        <f t="shared" si="13"/>
        <v>7.625</v>
      </c>
      <c r="AJ22" s="22">
        <v>8</v>
      </c>
      <c r="AK22" s="22">
        <v>10</v>
      </c>
      <c r="AL22" s="22">
        <v>12</v>
      </c>
      <c r="AM22" s="18">
        <v>13</v>
      </c>
      <c r="AN22" s="18">
        <v>17</v>
      </c>
      <c r="AQ22" s="18">
        <v>62</v>
      </c>
      <c r="AR22" s="18">
        <v>7</v>
      </c>
      <c r="AS22" s="20">
        <f t="shared" si="5"/>
        <v>69</v>
      </c>
      <c r="AT22" s="4">
        <f t="shared" si="6"/>
        <v>12.897196261682243</v>
      </c>
      <c r="AU22" s="21"/>
      <c r="AV22" s="4">
        <v>6.25</v>
      </c>
      <c r="AW22" s="25">
        <v>14</v>
      </c>
      <c r="AX22" s="25">
        <v>8.4615384615384617</v>
      </c>
      <c r="AY22" s="32">
        <v>10.625</v>
      </c>
      <c r="AZ22" s="61">
        <v>9.3478260869565215</v>
      </c>
      <c r="BA22" s="61">
        <v>14.25</v>
      </c>
      <c r="BB22" s="32">
        <v>12.5</v>
      </c>
      <c r="BD22" s="36">
        <f t="shared" si="7"/>
        <v>-0.73800739470208043</v>
      </c>
      <c r="BE22" s="21"/>
      <c r="BF22" s="18" t="s">
        <v>25</v>
      </c>
      <c r="BG22" s="18"/>
      <c r="BH22" s="18"/>
      <c r="BI22" s="18"/>
      <c r="BJ22" s="18"/>
      <c r="BK22" s="18" t="s">
        <v>23</v>
      </c>
    </row>
    <row r="23" spans="1:63" x14ac:dyDescent="0.25">
      <c r="A23" s="59" t="s">
        <v>117</v>
      </c>
      <c r="B23" s="59"/>
      <c r="C23" s="60">
        <v>1</v>
      </c>
      <c r="D23" s="54">
        <f t="shared" si="0"/>
        <v>10.315217391304348</v>
      </c>
      <c r="E23" s="49">
        <f t="shared" si="8"/>
        <v>8.8478260869565215</v>
      </c>
      <c r="F23" s="49">
        <f t="shared" si="9"/>
        <v>13.25</v>
      </c>
      <c r="G23" s="19">
        <v>18</v>
      </c>
      <c r="H23" s="75">
        <f t="shared" si="10"/>
        <v>8.8093119328186376</v>
      </c>
      <c r="J23" s="19">
        <v>1369133</v>
      </c>
      <c r="K23" s="18">
        <v>10</v>
      </c>
      <c r="L23" s="18">
        <v>17.5</v>
      </c>
      <c r="M23" s="18">
        <v>8</v>
      </c>
      <c r="N23" s="18">
        <v>4.5</v>
      </c>
      <c r="O23" s="18">
        <f t="shared" si="1"/>
        <v>40</v>
      </c>
      <c r="P23" s="4">
        <f t="shared" si="2"/>
        <v>8.695652173913043</v>
      </c>
      <c r="R23" s="21">
        <v>8</v>
      </c>
      <c r="S23" s="21">
        <v>14</v>
      </c>
      <c r="T23" s="21">
        <v>5</v>
      </c>
      <c r="U23" s="25">
        <f t="shared" si="3"/>
        <v>9</v>
      </c>
      <c r="V23" s="25"/>
      <c r="W23" s="66" t="s">
        <v>19</v>
      </c>
      <c r="X23" s="66" t="s">
        <v>19</v>
      </c>
      <c r="Y23" s="66" t="s">
        <v>19</v>
      </c>
      <c r="Z23" s="66" t="s">
        <v>19</v>
      </c>
      <c r="AA23" s="66" t="s">
        <v>19</v>
      </c>
      <c r="AB23" s="25" t="s">
        <v>19</v>
      </c>
      <c r="AC23" s="25"/>
      <c r="AD23" s="66" t="s">
        <v>19</v>
      </c>
      <c r="AE23" s="66" t="s">
        <v>19</v>
      </c>
      <c r="AF23" s="66" t="s">
        <v>19</v>
      </c>
      <c r="AG23" s="66" t="s">
        <v>19</v>
      </c>
      <c r="AH23" s="25" t="s">
        <v>19</v>
      </c>
      <c r="AJ23" s="22">
        <v>16</v>
      </c>
      <c r="AK23" s="22">
        <v>15</v>
      </c>
      <c r="AL23" s="22">
        <v>11</v>
      </c>
      <c r="AM23" s="18">
        <v>11</v>
      </c>
      <c r="AN23" s="18" t="s">
        <v>19</v>
      </c>
      <c r="AQ23" s="18">
        <v>50</v>
      </c>
      <c r="AR23" s="18">
        <v>-1</v>
      </c>
      <c r="AS23" s="20">
        <f t="shared" si="5"/>
        <v>49</v>
      </c>
      <c r="AT23" s="4">
        <f t="shared" si="6"/>
        <v>9.1588785046728969</v>
      </c>
      <c r="AU23" s="21"/>
      <c r="AV23" s="4" t="s">
        <v>19</v>
      </c>
      <c r="AW23" s="25">
        <v>5.333333333333333</v>
      </c>
      <c r="AX23" s="25" t="s">
        <v>19</v>
      </c>
      <c r="AY23" s="32" t="s">
        <v>19</v>
      </c>
      <c r="AZ23" s="61">
        <v>6.3043478260869561</v>
      </c>
      <c r="BA23" s="61">
        <v>11.25</v>
      </c>
      <c r="BB23" s="32">
        <v>12</v>
      </c>
      <c r="BD23" s="36">
        <f t="shared" si="7"/>
        <v>-2.4959054584857086</v>
      </c>
      <c r="BE23" s="21"/>
      <c r="BF23" s="18" t="s">
        <v>16</v>
      </c>
      <c r="BG23" s="18" t="s">
        <v>13</v>
      </c>
      <c r="BH23" s="18"/>
      <c r="BI23" s="18" t="s">
        <v>19</v>
      </c>
      <c r="BJ23" s="18" t="s">
        <v>18</v>
      </c>
      <c r="BK23" s="18" t="s">
        <v>54</v>
      </c>
    </row>
    <row r="24" spans="1:63" x14ac:dyDescent="0.25">
      <c r="A24" s="59" t="s">
        <v>118</v>
      </c>
      <c r="B24" s="59"/>
      <c r="C24" s="60">
        <v>2</v>
      </c>
      <c r="D24" s="54">
        <f t="shared" si="0"/>
        <v>13.655072463768114</v>
      </c>
      <c r="E24" s="49">
        <f t="shared" si="8"/>
        <v>13.282608695652174</v>
      </c>
      <c r="F24" s="49">
        <f t="shared" si="9"/>
        <v>14.4</v>
      </c>
      <c r="G24" s="19">
        <v>2</v>
      </c>
      <c r="H24" s="75">
        <f t="shared" si="10"/>
        <v>14.277582938064578</v>
      </c>
      <c r="J24" s="19">
        <v>1369179</v>
      </c>
      <c r="K24" s="18">
        <v>12</v>
      </c>
      <c r="L24" s="18">
        <v>20.5</v>
      </c>
      <c r="M24" s="18">
        <v>16.5</v>
      </c>
      <c r="N24" s="18">
        <v>5.5</v>
      </c>
      <c r="O24" s="18">
        <f t="shared" si="1"/>
        <v>54.5</v>
      </c>
      <c r="P24" s="4">
        <f t="shared" si="2"/>
        <v>11.847826086956522</v>
      </c>
      <c r="R24" s="21">
        <v>10</v>
      </c>
      <c r="S24" s="21">
        <v>16</v>
      </c>
      <c r="T24" s="21">
        <v>14.5</v>
      </c>
      <c r="U24" s="25">
        <f t="shared" si="3"/>
        <v>13.5</v>
      </c>
      <c r="V24" s="25"/>
      <c r="W24" s="66">
        <v>16.5</v>
      </c>
      <c r="X24" s="66">
        <v>14.5</v>
      </c>
      <c r="Y24" s="66">
        <v>7.5</v>
      </c>
      <c r="Z24" s="66">
        <v>19.5</v>
      </c>
      <c r="AA24" s="66">
        <f t="shared" ref="AA24:AA46" si="14">W24+X24+Y24+Z24</f>
        <v>58</v>
      </c>
      <c r="AB24" s="25">
        <f t="shared" si="11"/>
        <v>14.5</v>
      </c>
      <c r="AC24" s="25"/>
      <c r="AD24" s="66">
        <v>13.5</v>
      </c>
      <c r="AE24" s="66">
        <v>13.5</v>
      </c>
      <c r="AF24" s="66">
        <v>15.5</v>
      </c>
      <c r="AG24" s="66">
        <f t="shared" si="12"/>
        <v>42.5</v>
      </c>
      <c r="AH24" s="25">
        <f t="shared" si="13"/>
        <v>10.625</v>
      </c>
      <c r="AJ24" s="22">
        <v>17</v>
      </c>
      <c r="AK24" s="22">
        <v>17</v>
      </c>
      <c r="AL24" s="22">
        <v>11</v>
      </c>
      <c r="AM24" s="18">
        <v>12</v>
      </c>
      <c r="AN24" s="18">
        <v>15</v>
      </c>
      <c r="AQ24" s="18">
        <v>75</v>
      </c>
      <c r="AR24" s="18">
        <v>6</v>
      </c>
      <c r="AS24" s="20">
        <f t="shared" si="5"/>
        <v>81</v>
      </c>
      <c r="AT24" s="4">
        <f t="shared" si="6"/>
        <v>15.140186915887849</v>
      </c>
      <c r="AU24" s="21"/>
      <c r="AV24" s="4">
        <v>10</v>
      </c>
      <c r="AW24" s="25">
        <v>13</v>
      </c>
      <c r="AX24" s="25">
        <v>16.153846153846153</v>
      </c>
      <c r="AY24" s="32">
        <v>15.9375</v>
      </c>
      <c r="AZ24" s="61">
        <v>11.739130434782609</v>
      </c>
      <c r="BA24" s="61">
        <v>16.75</v>
      </c>
      <c r="BB24" s="32">
        <v>15.5</v>
      </c>
      <c r="BD24" s="36">
        <f t="shared" si="7"/>
        <v>-0.36748952570353488</v>
      </c>
      <c r="BE24" s="21"/>
      <c r="BF24" s="18" t="s">
        <v>11</v>
      </c>
      <c r="BG24" s="18"/>
      <c r="BH24" s="18"/>
      <c r="BI24" s="18"/>
      <c r="BJ24" s="18"/>
      <c r="BK24" s="18" t="s">
        <v>11</v>
      </c>
    </row>
    <row r="25" spans="1:63" x14ac:dyDescent="0.25">
      <c r="A25" s="59" t="s">
        <v>119</v>
      </c>
      <c r="B25" s="59"/>
      <c r="C25" s="60">
        <v>2</v>
      </c>
      <c r="D25" s="54">
        <f t="shared" si="0"/>
        <v>7.4803542673107888</v>
      </c>
      <c r="E25" s="49">
        <f t="shared" si="8"/>
        <v>5.0205314009661839</v>
      </c>
      <c r="F25" s="49">
        <f t="shared" si="9"/>
        <v>12.4</v>
      </c>
      <c r="G25" s="19">
        <v>41</v>
      </c>
      <c r="H25" s="75">
        <f t="shared" si="10"/>
        <v>9.5072017706998402</v>
      </c>
      <c r="J25" s="19">
        <v>1369051</v>
      </c>
      <c r="K25" s="18">
        <v>6</v>
      </c>
      <c r="L25" s="18">
        <v>12</v>
      </c>
      <c r="M25" s="18">
        <v>6.5</v>
      </c>
      <c r="N25" s="18">
        <v>3</v>
      </c>
      <c r="O25" s="18">
        <f t="shared" si="1"/>
        <v>27.5</v>
      </c>
      <c r="P25" s="4">
        <f t="shared" si="2"/>
        <v>5.9782608695652177</v>
      </c>
      <c r="R25" s="21">
        <v>6.5</v>
      </c>
      <c r="S25" s="21">
        <v>4</v>
      </c>
      <c r="T25" s="21">
        <v>7</v>
      </c>
      <c r="U25" s="25">
        <f t="shared" si="3"/>
        <v>5.833333333333333</v>
      </c>
      <c r="V25" s="25"/>
      <c r="W25" s="66">
        <v>7</v>
      </c>
      <c r="X25" s="66">
        <v>3</v>
      </c>
      <c r="Y25" s="66">
        <v>0</v>
      </c>
      <c r="Z25" s="66">
        <v>3</v>
      </c>
      <c r="AA25" s="66">
        <f t="shared" si="14"/>
        <v>13</v>
      </c>
      <c r="AB25" s="25">
        <f t="shared" si="11"/>
        <v>3.25</v>
      </c>
      <c r="AC25" s="25"/>
      <c r="AD25" s="66">
        <v>7</v>
      </c>
      <c r="AE25" s="66">
        <v>1</v>
      </c>
      <c r="AF25" s="66">
        <v>3.5</v>
      </c>
      <c r="AG25" s="66">
        <f t="shared" si="12"/>
        <v>11.5</v>
      </c>
      <c r="AH25" s="25">
        <f t="shared" si="13"/>
        <v>2.875</v>
      </c>
      <c r="AJ25" s="22">
        <v>14</v>
      </c>
      <c r="AK25" s="22">
        <v>14</v>
      </c>
      <c r="AL25" s="22">
        <v>11</v>
      </c>
      <c r="AM25" s="18">
        <v>9</v>
      </c>
      <c r="AN25" s="18">
        <v>14</v>
      </c>
      <c r="AQ25" s="18">
        <v>65</v>
      </c>
      <c r="AR25" s="18">
        <v>11</v>
      </c>
      <c r="AS25" s="20">
        <f t="shared" si="5"/>
        <v>76</v>
      </c>
      <c r="AT25" s="4">
        <f t="shared" si="6"/>
        <v>14.205607476635514</v>
      </c>
      <c r="AU25" s="21"/>
      <c r="AV25" s="4">
        <v>1.5</v>
      </c>
      <c r="AW25" s="25">
        <v>12</v>
      </c>
      <c r="AX25" s="25">
        <v>5.384615384615385</v>
      </c>
      <c r="AY25" s="32">
        <v>10</v>
      </c>
      <c r="AZ25" s="61">
        <v>10.217391304347826</v>
      </c>
      <c r="BA25" s="61">
        <v>12.75</v>
      </c>
      <c r="BB25" s="32">
        <v>10</v>
      </c>
      <c r="BD25" s="36">
        <f t="shared" si="7"/>
        <v>1.036847503389053</v>
      </c>
      <c r="BE25" s="21"/>
      <c r="BF25" s="18" t="s">
        <v>24</v>
      </c>
      <c r="BG25" s="18" t="s">
        <v>17</v>
      </c>
      <c r="BH25" s="18"/>
      <c r="BI25" s="18"/>
      <c r="BJ25" s="18" t="s">
        <v>18</v>
      </c>
      <c r="BK25" s="18" t="s">
        <v>22</v>
      </c>
    </row>
    <row r="26" spans="1:63" x14ac:dyDescent="0.25">
      <c r="A26" s="59" t="s">
        <v>120</v>
      </c>
      <c r="B26" s="59"/>
      <c r="C26" s="60">
        <v>2</v>
      </c>
      <c r="D26" s="54">
        <f t="shared" si="0"/>
        <v>11.770289855072463</v>
      </c>
      <c r="E26" s="49">
        <f t="shared" si="8"/>
        <v>10.255434782608695</v>
      </c>
      <c r="F26" s="49">
        <f t="shared" si="9"/>
        <v>14.8</v>
      </c>
      <c r="G26" s="19">
        <v>11</v>
      </c>
      <c r="H26" s="75">
        <f t="shared" si="10"/>
        <v>13.238092365908166</v>
      </c>
      <c r="J26" s="19">
        <v>1369089</v>
      </c>
      <c r="K26" s="18">
        <v>12.5</v>
      </c>
      <c r="L26" s="18">
        <v>19.5</v>
      </c>
      <c r="M26" s="18">
        <v>12.5</v>
      </c>
      <c r="N26" s="18">
        <v>1</v>
      </c>
      <c r="O26" s="18">
        <f t="shared" si="1"/>
        <v>45.5</v>
      </c>
      <c r="P26" s="4">
        <f t="shared" si="2"/>
        <v>9.8913043478260878</v>
      </c>
      <c r="R26" s="21">
        <v>9</v>
      </c>
      <c r="S26" s="21">
        <v>14</v>
      </c>
      <c r="T26" s="21">
        <v>11.5</v>
      </c>
      <c r="U26" s="25">
        <f t="shared" si="3"/>
        <v>11.5</v>
      </c>
      <c r="V26" s="25"/>
      <c r="W26" s="66">
        <v>13.5</v>
      </c>
      <c r="X26" s="66">
        <v>11</v>
      </c>
      <c r="Y26" s="66">
        <v>4</v>
      </c>
      <c r="Z26" s="66">
        <v>9</v>
      </c>
      <c r="AA26" s="66">
        <f t="shared" si="14"/>
        <v>37.5</v>
      </c>
      <c r="AB26" s="25">
        <f t="shared" si="11"/>
        <v>9.375</v>
      </c>
      <c r="AC26" s="25"/>
      <c r="AD26" s="66">
        <v>9.5</v>
      </c>
      <c r="AE26" s="66">
        <v>17.5</v>
      </c>
      <c r="AF26" s="66">
        <v>10.5</v>
      </c>
      <c r="AG26" s="66">
        <f t="shared" si="12"/>
        <v>37.5</v>
      </c>
      <c r="AH26" s="25">
        <f t="shared" si="13"/>
        <v>9.375</v>
      </c>
      <c r="AJ26" s="22">
        <v>14</v>
      </c>
      <c r="AK26" s="22">
        <v>15</v>
      </c>
      <c r="AL26" s="22">
        <v>18</v>
      </c>
      <c r="AM26" s="18">
        <v>13</v>
      </c>
      <c r="AN26" s="18">
        <v>14</v>
      </c>
      <c r="AQ26" s="18">
        <v>69</v>
      </c>
      <c r="AR26" s="18">
        <v>15</v>
      </c>
      <c r="AS26" s="20">
        <f t="shared" si="5"/>
        <v>84</v>
      </c>
      <c r="AT26" s="4">
        <f t="shared" si="6"/>
        <v>15.700934579439252</v>
      </c>
      <c r="AU26" s="21"/>
      <c r="AV26" s="4">
        <v>11.25</v>
      </c>
      <c r="AW26" s="25">
        <v>10</v>
      </c>
      <c r="AX26" s="25">
        <v>10</v>
      </c>
      <c r="AY26" s="32">
        <v>12.8125</v>
      </c>
      <c r="AZ26" s="61">
        <v>17.391304347826086</v>
      </c>
      <c r="BA26" s="61">
        <v>15.75</v>
      </c>
      <c r="BB26" s="32">
        <v>13</v>
      </c>
      <c r="BD26" s="36">
        <f t="shared" si="7"/>
        <v>0.47780251083570491</v>
      </c>
      <c r="BE26" s="21"/>
      <c r="BF26" s="18" t="s">
        <v>25</v>
      </c>
      <c r="BG26" s="18"/>
      <c r="BH26" s="18"/>
      <c r="BI26" s="18"/>
      <c r="BJ26" s="18"/>
      <c r="BK26" s="18" t="s">
        <v>22</v>
      </c>
    </row>
    <row r="27" spans="1:63" x14ac:dyDescent="0.25">
      <c r="A27" s="59" t="s">
        <v>121</v>
      </c>
      <c r="B27" s="59"/>
      <c r="C27" s="60">
        <v>1</v>
      </c>
      <c r="D27" s="54">
        <f t="shared" si="0"/>
        <v>9.4066022544283392</v>
      </c>
      <c r="E27" s="49">
        <f t="shared" si="8"/>
        <v>7.6099033816425106</v>
      </c>
      <c r="F27" s="49">
        <f t="shared" si="9"/>
        <v>13</v>
      </c>
      <c r="G27" s="19">
        <v>28</v>
      </c>
      <c r="H27" s="75">
        <f t="shared" si="10"/>
        <v>13.30620191005324</v>
      </c>
      <c r="J27" s="19">
        <v>1369278</v>
      </c>
      <c r="K27" s="18">
        <v>8</v>
      </c>
      <c r="L27" s="18">
        <v>16.5</v>
      </c>
      <c r="M27" s="18">
        <v>3</v>
      </c>
      <c r="N27" s="18">
        <v>2</v>
      </c>
      <c r="O27" s="18">
        <f t="shared" si="1"/>
        <v>29.5</v>
      </c>
      <c r="P27" s="4">
        <f t="shared" si="2"/>
        <v>6.4130434782608692</v>
      </c>
      <c r="R27" s="21">
        <v>7.5</v>
      </c>
      <c r="S27" s="21">
        <v>15</v>
      </c>
      <c r="T27" s="21">
        <v>9.5</v>
      </c>
      <c r="U27" s="25">
        <f t="shared" si="3"/>
        <v>10.666666666666666</v>
      </c>
      <c r="V27" s="25"/>
      <c r="W27" s="66">
        <v>10</v>
      </c>
      <c r="X27" s="66">
        <v>8</v>
      </c>
      <c r="Y27" s="66">
        <v>1</v>
      </c>
      <c r="Z27" s="66">
        <v>4</v>
      </c>
      <c r="AA27" s="66">
        <f t="shared" si="14"/>
        <v>23</v>
      </c>
      <c r="AB27" s="25">
        <f t="shared" si="11"/>
        <v>5.75</v>
      </c>
      <c r="AC27" s="25"/>
      <c r="AD27" s="66">
        <v>7.5</v>
      </c>
      <c r="AE27" s="66">
        <v>5.5</v>
      </c>
      <c r="AF27" s="66">
        <v>6</v>
      </c>
      <c r="AG27" s="66">
        <f t="shared" si="12"/>
        <v>19</v>
      </c>
      <c r="AH27" s="25">
        <f t="shared" si="13"/>
        <v>4.75</v>
      </c>
      <c r="AJ27" s="22">
        <v>15</v>
      </c>
      <c r="AK27" s="22">
        <v>14</v>
      </c>
      <c r="AL27" s="22">
        <v>9</v>
      </c>
      <c r="AM27" s="18">
        <v>13</v>
      </c>
      <c r="AN27" s="18">
        <v>14</v>
      </c>
      <c r="AQ27" s="18">
        <v>69</v>
      </c>
      <c r="AR27" s="18">
        <v>7</v>
      </c>
      <c r="AS27" s="20">
        <f t="shared" si="5"/>
        <v>76</v>
      </c>
      <c r="AT27" s="4">
        <f t="shared" si="6"/>
        <v>14.205607476635514</v>
      </c>
      <c r="AU27" s="21"/>
      <c r="AV27" s="4">
        <v>5.25</v>
      </c>
      <c r="AW27" s="25">
        <v>14.666666666666666</v>
      </c>
      <c r="AX27" s="25">
        <v>14.615384615384615</v>
      </c>
      <c r="AY27" s="32">
        <v>13.125</v>
      </c>
      <c r="AZ27" s="61">
        <v>16.086956521739129</v>
      </c>
      <c r="BA27" s="61">
        <v>14</v>
      </c>
      <c r="BB27" s="32">
        <v>14.5</v>
      </c>
      <c r="BD27" s="36">
        <f t="shared" si="7"/>
        <v>2.909599655624902</v>
      </c>
      <c r="BE27" s="21"/>
      <c r="BF27" s="18" t="s">
        <v>16</v>
      </c>
      <c r="BG27" s="18" t="s">
        <v>17</v>
      </c>
      <c r="BH27" s="18" t="s">
        <v>14</v>
      </c>
      <c r="BI27" s="18"/>
      <c r="BJ27" s="18" t="s">
        <v>14</v>
      </c>
      <c r="BK27" s="18" t="s">
        <v>22</v>
      </c>
    </row>
    <row r="28" spans="1:63" x14ac:dyDescent="0.25">
      <c r="A28" s="59" t="s">
        <v>122</v>
      </c>
      <c r="B28" s="59"/>
      <c r="C28" s="60">
        <v>2</v>
      </c>
      <c r="D28" s="54">
        <f t="shared" si="0"/>
        <v>10.879710144927536</v>
      </c>
      <c r="E28" s="49">
        <f t="shared" si="8"/>
        <v>9.6195652173913047</v>
      </c>
      <c r="F28" s="49">
        <f t="shared" si="9"/>
        <v>13.4</v>
      </c>
      <c r="G28" s="19">
        <v>19</v>
      </c>
      <c r="H28" s="75">
        <f t="shared" si="10"/>
        <v>10.656593988007792</v>
      </c>
      <c r="J28" s="19">
        <v>1369097</v>
      </c>
      <c r="K28" s="18">
        <v>8.5</v>
      </c>
      <c r="L28" s="18">
        <v>17.5</v>
      </c>
      <c r="M28" s="18">
        <v>9</v>
      </c>
      <c r="N28" s="18">
        <v>0</v>
      </c>
      <c r="O28" s="18">
        <f t="shared" si="1"/>
        <v>35</v>
      </c>
      <c r="P28" s="4">
        <f t="shared" si="2"/>
        <v>7.6086956521739131</v>
      </c>
      <c r="R28" s="21">
        <v>11.5</v>
      </c>
      <c r="S28" s="21">
        <v>10</v>
      </c>
      <c r="T28" s="21">
        <v>5.5</v>
      </c>
      <c r="U28" s="25">
        <f t="shared" si="3"/>
        <v>9</v>
      </c>
      <c r="V28" s="25"/>
      <c r="W28" s="66">
        <v>20.5</v>
      </c>
      <c r="X28" s="66">
        <v>8</v>
      </c>
      <c r="Y28" s="66">
        <v>2</v>
      </c>
      <c r="Z28" s="66">
        <v>18.5</v>
      </c>
      <c r="AA28" s="66">
        <f t="shared" si="14"/>
        <v>49</v>
      </c>
      <c r="AB28" s="25">
        <f t="shared" si="11"/>
        <v>12.25</v>
      </c>
      <c r="AC28" s="25"/>
      <c r="AD28" s="66">
        <v>7.5</v>
      </c>
      <c r="AE28" s="66">
        <v>8.5</v>
      </c>
      <c r="AF28" s="66">
        <v>4</v>
      </c>
      <c r="AG28" s="66">
        <f t="shared" si="12"/>
        <v>20</v>
      </c>
      <c r="AH28" s="25">
        <f t="shared" si="13"/>
        <v>5</v>
      </c>
      <c r="AJ28" s="22">
        <v>15</v>
      </c>
      <c r="AK28" s="22">
        <v>15</v>
      </c>
      <c r="AL28" s="22">
        <v>7</v>
      </c>
      <c r="AM28" s="18">
        <v>15</v>
      </c>
      <c r="AN28" s="18">
        <v>15</v>
      </c>
      <c r="AQ28" s="18">
        <v>71</v>
      </c>
      <c r="AR28" s="18">
        <v>6</v>
      </c>
      <c r="AS28" s="20">
        <f t="shared" si="5"/>
        <v>77</v>
      </c>
      <c r="AT28" s="4">
        <f t="shared" si="6"/>
        <v>14.392523364485982</v>
      </c>
      <c r="AU28" s="21"/>
      <c r="AV28" s="4">
        <v>4</v>
      </c>
      <c r="AW28" s="25">
        <v>8.6666666666666661</v>
      </c>
      <c r="AX28" s="25">
        <v>7.3076923076923075</v>
      </c>
      <c r="AY28" s="32">
        <v>9.375</v>
      </c>
      <c r="AZ28" s="61">
        <v>8.2608695652173907</v>
      </c>
      <c r="BA28" s="61">
        <v>16.75</v>
      </c>
      <c r="BB28" s="32">
        <v>16.5</v>
      </c>
      <c r="BD28" s="36">
        <f t="shared" si="7"/>
        <v>-1.2131161569197424</v>
      </c>
      <c r="BE28" s="21"/>
      <c r="BF28" s="18" t="s">
        <v>21</v>
      </c>
      <c r="BG28" s="18"/>
      <c r="BH28" s="18"/>
      <c r="BI28" s="18"/>
      <c r="BJ28" s="18" t="s">
        <v>14</v>
      </c>
      <c r="BK28" s="18" t="s">
        <v>12</v>
      </c>
    </row>
    <row r="29" spans="1:63" x14ac:dyDescent="0.25">
      <c r="A29" s="59" t="s">
        <v>123</v>
      </c>
      <c r="B29" s="59"/>
      <c r="C29" s="60">
        <v>1</v>
      </c>
      <c r="D29" s="54">
        <f t="shared" si="0"/>
        <v>7.5319645732689207</v>
      </c>
      <c r="E29" s="49">
        <f t="shared" si="8"/>
        <v>5.8979468599033815</v>
      </c>
      <c r="F29" s="49">
        <f t="shared" si="9"/>
        <v>10.8</v>
      </c>
      <c r="G29" s="19">
        <v>42</v>
      </c>
      <c r="H29" s="75">
        <f t="shared" si="10"/>
        <v>8.4694051726158843</v>
      </c>
      <c r="J29" s="19">
        <v>1369211</v>
      </c>
      <c r="K29" s="18">
        <v>5.5</v>
      </c>
      <c r="L29" s="18">
        <v>12.5</v>
      </c>
      <c r="M29" s="18">
        <v>5</v>
      </c>
      <c r="N29" s="18">
        <v>3</v>
      </c>
      <c r="O29" s="18">
        <f t="shared" si="1"/>
        <v>26</v>
      </c>
      <c r="P29" s="4">
        <f t="shared" si="2"/>
        <v>5.6521739130434785</v>
      </c>
      <c r="R29" s="21">
        <v>4</v>
      </c>
      <c r="S29" s="21">
        <v>7</v>
      </c>
      <c r="T29" s="21">
        <v>0</v>
      </c>
      <c r="U29" s="25">
        <f t="shared" si="3"/>
        <v>3.6666666666666665</v>
      </c>
      <c r="V29" s="25"/>
      <c r="W29" s="66">
        <v>11</v>
      </c>
      <c r="X29" s="66">
        <v>8.5</v>
      </c>
      <c r="Y29" s="66">
        <v>0</v>
      </c>
      <c r="Z29" s="66">
        <v>14</v>
      </c>
      <c r="AA29" s="66">
        <f t="shared" si="14"/>
        <v>33.5</v>
      </c>
      <c r="AB29" s="25">
        <f t="shared" si="11"/>
        <v>8.375</v>
      </c>
      <c r="AC29" s="25"/>
      <c r="AD29" s="66">
        <v>4</v>
      </c>
      <c r="AE29" s="66">
        <v>2.5</v>
      </c>
      <c r="AF29" s="66">
        <v>2.5</v>
      </c>
      <c r="AG29" s="66">
        <f t="shared" si="12"/>
        <v>9</v>
      </c>
      <c r="AH29" s="25">
        <f t="shared" si="13"/>
        <v>2.25</v>
      </c>
      <c r="AJ29" s="22">
        <v>10</v>
      </c>
      <c r="AK29" s="22">
        <v>13</v>
      </c>
      <c r="AL29" s="22">
        <v>8</v>
      </c>
      <c r="AM29" s="18">
        <v>12</v>
      </c>
      <c r="AN29" s="18">
        <v>11</v>
      </c>
      <c r="AQ29" s="18">
        <v>46</v>
      </c>
      <c r="AR29" s="18">
        <v>3</v>
      </c>
      <c r="AS29" s="20">
        <f t="shared" si="5"/>
        <v>49</v>
      </c>
      <c r="AT29" s="4">
        <f t="shared" si="6"/>
        <v>9.1588785046728969</v>
      </c>
      <c r="AU29" s="21"/>
      <c r="AV29" s="4">
        <v>3.25</v>
      </c>
      <c r="AW29" s="25">
        <v>10</v>
      </c>
      <c r="AX29" s="25">
        <v>9.615384615384615</v>
      </c>
      <c r="AY29" s="32">
        <v>7.1875</v>
      </c>
      <c r="AZ29" s="61">
        <v>8.0434782608695645</v>
      </c>
      <c r="BA29" s="61">
        <v>10.5</v>
      </c>
      <c r="BB29" s="32">
        <v>10</v>
      </c>
      <c r="BD29" s="36">
        <f t="shared" si="7"/>
        <v>-5.2559400653034771E-2</v>
      </c>
      <c r="BE29" s="21"/>
      <c r="BF29" s="18" t="s">
        <v>21</v>
      </c>
      <c r="BG29" s="18"/>
      <c r="BH29" s="18"/>
      <c r="BI29" s="18"/>
      <c r="BJ29" s="18" t="s">
        <v>18</v>
      </c>
      <c r="BK29" s="18" t="s">
        <v>22</v>
      </c>
    </row>
    <row r="30" spans="1:63" x14ac:dyDescent="0.25">
      <c r="A30" s="59" t="s">
        <v>124</v>
      </c>
      <c r="B30" s="59"/>
      <c r="C30" s="60">
        <v>2</v>
      </c>
      <c r="D30" s="54">
        <f t="shared" si="0"/>
        <v>9.7603059581320437</v>
      </c>
      <c r="E30" s="49">
        <f t="shared" si="8"/>
        <v>8.0404589371980677</v>
      </c>
      <c r="F30" s="49">
        <f t="shared" si="9"/>
        <v>13.2</v>
      </c>
      <c r="G30" s="19">
        <v>27</v>
      </c>
      <c r="H30" s="75">
        <f t="shared" si="10"/>
        <v>13.49171408914971</v>
      </c>
      <c r="J30" s="19">
        <v>1369048</v>
      </c>
      <c r="K30" s="18">
        <v>8.5</v>
      </c>
      <c r="L30" s="18">
        <v>11</v>
      </c>
      <c r="M30" s="18">
        <v>8</v>
      </c>
      <c r="N30" s="18">
        <v>2</v>
      </c>
      <c r="O30" s="18">
        <f t="shared" si="1"/>
        <v>29.5</v>
      </c>
      <c r="P30" s="4">
        <f t="shared" si="2"/>
        <v>6.4130434782608692</v>
      </c>
      <c r="R30" s="21">
        <v>9.5</v>
      </c>
      <c r="S30" s="21">
        <v>8</v>
      </c>
      <c r="T30" s="21">
        <v>7.5</v>
      </c>
      <c r="U30" s="25">
        <f t="shared" si="3"/>
        <v>8.3333333333333339</v>
      </c>
      <c r="V30" s="25"/>
      <c r="W30" s="66">
        <v>16.5</v>
      </c>
      <c r="X30" s="66">
        <v>7</v>
      </c>
      <c r="Y30" s="66">
        <v>3.5</v>
      </c>
      <c r="Z30" s="66">
        <v>10.5</v>
      </c>
      <c r="AA30" s="66">
        <f t="shared" si="14"/>
        <v>37.5</v>
      </c>
      <c r="AB30" s="25">
        <f t="shared" si="11"/>
        <v>9.375</v>
      </c>
      <c r="AC30" s="25"/>
      <c r="AD30" s="66">
        <v>13.5</v>
      </c>
      <c r="AE30" s="66">
        <v>15</v>
      </c>
      <c r="AF30" s="66">
        <v>9.5</v>
      </c>
      <c r="AG30" s="66">
        <f t="shared" si="12"/>
        <v>38</v>
      </c>
      <c r="AH30" s="25">
        <f t="shared" si="13"/>
        <v>9.5</v>
      </c>
      <c r="AJ30" s="22">
        <v>15</v>
      </c>
      <c r="AK30" s="22">
        <v>13</v>
      </c>
      <c r="AL30" s="22">
        <v>15</v>
      </c>
      <c r="AM30" s="18">
        <v>10</v>
      </c>
      <c r="AN30" s="18">
        <v>13</v>
      </c>
      <c r="AP30" s="22"/>
      <c r="AQ30" s="18">
        <v>72</v>
      </c>
      <c r="AR30" s="18">
        <v>2</v>
      </c>
      <c r="AS30" s="20">
        <f t="shared" si="5"/>
        <v>74</v>
      </c>
      <c r="AT30" s="4">
        <f t="shared" si="6"/>
        <v>13.831775700934578</v>
      </c>
      <c r="AU30" s="21"/>
      <c r="AV30" s="4">
        <v>9</v>
      </c>
      <c r="AW30" s="25">
        <v>11.333333333333334</v>
      </c>
      <c r="AX30" s="25">
        <v>13.461538461538462</v>
      </c>
      <c r="AY30" s="32">
        <v>14.6875</v>
      </c>
      <c r="AZ30" s="61">
        <v>15.869565217391305</v>
      </c>
      <c r="BA30" s="61">
        <v>14.75</v>
      </c>
      <c r="BB30" s="32">
        <v>15</v>
      </c>
      <c r="BD30" s="36">
        <f t="shared" si="7"/>
        <v>2.7414081310176677</v>
      </c>
      <c r="BE30" s="21"/>
      <c r="BF30" s="18" t="s">
        <v>24</v>
      </c>
      <c r="BG30" s="18" t="s">
        <v>13</v>
      </c>
      <c r="BH30" s="18"/>
      <c r="BI30" s="18"/>
      <c r="BJ30" s="18"/>
      <c r="BK30" s="18" t="s">
        <v>22</v>
      </c>
    </row>
    <row r="31" spans="1:63" x14ac:dyDescent="0.25">
      <c r="A31" s="59" t="s">
        <v>125</v>
      </c>
      <c r="B31" s="59"/>
      <c r="C31" s="60">
        <v>1</v>
      </c>
      <c r="D31" s="54">
        <f t="shared" si="0"/>
        <v>9.1184380032206107</v>
      </c>
      <c r="E31" s="49">
        <f t="shared" si="8"/>
        <v>7.4776570048309177</v>
      </c>
      <c r="F31" s="49">
        <f t="shared" si="9"/>
        <v>12.4</v>
      </c>
      <c r="G31" s="19">
        <v>34</v>
      </c>
      <c r="H31" s="75">
        <f t="shared" si="10"/>
        <v>11.367353063560779</v>
      </c>
      <c r="J31" s="19">
        <v>1369172</v>
      </c>
      <c r="K31" s="18">
        <v>11.5</v>
      </c>
      <c r="L31" s="18">
        <v>14.5</v>
      </c>
      <c r="M31" s="18">
        <v>8</v>
      </c>
      <c r="N31" s="18">
        <v>0</v>
      </c>
      <c r="O31" s="18">
        <f t="shared" si="1"/>
        <v>34</v>
      </c>
      <c r="P31" s="4">
        <f t="shared" si="2"/>
        <v>7.3913043478260869</v>
      </c>
      <c r="R31" s="21">
        <v>12.5</v>
      </c>
      <c r="S31" s="21">
        <v>8.5</v>
      </c>
      <c r="T31" s="21">
        <v>9.5</v>
      </c>
      <c r="U31" s="25">
        <f t="shared" si="3"/>
        <v>10.166666666666666</v>
      </c>
      <c r="V31" s="25"/>
      <c r="W31" s="66">
        <v>11</v>
      </c>
      <c r="X31" s="66">
        <v>0.5</v>
      </c>
      <c r="Y31" s="66">
        <v>0.5</v>
      </c>
      <c r="Z31" s="66">
        <v>7.5</v>
      </c>
      <c r="AA31" s="66">
        <f t="shared" si="14"/>
        <v>19.5</v>
      </c>
      <c r="AB31" s="25">
        <f t="shared" si="11"/>
        <v>4.875</v>
      </c>
      <c r="AC31" s="25"/>
      <c r="AD31" s="66">
        <v>14.5</v>
      </c>
      <c r="AE31" s="66">
        <v>9</v>
      </c>
      <c r="AF31" s="66">
        <v>6.5</v>
      </c>
      <c r="AG31" s="66">
        <f t="shared" si="12"/>
        <v>30</v>
      </c>
      <c r="AH31" s="25">
        <f t="shared" si="13"/>
        <v>7.5</v>
      </c>
      <c r="AJ31" s="22">
        <v>10</v>
      </c>
      <c r="AK31" s="22">
        <v>14</v>
      </c>
      <c r="AL31" s="22">
        <v>11</v>
      </c>
      <c r="AM31" s="18">
        <v>13</v>
      </c>
      <c r="AN31" s="18">
        <v>14</v>
      </c>
      <c r="AP31" s="22"/>
      <c r="AQ31" s="18">
        <v>53</v>
      </c>
      <c r="AR31" s="18">
        <v>7</v>
      </c>
      <c r="AS31" s="20">
        <f t="shared" si="5"/>
        <v>60</v>
      </c>
      <c r="AT31" s="4">
        <f t="shared" si="6"/>
        <v>11.214953271028037</v>
      </c>
      <c r="AU31" s="21"/>
      <c r="AV31" s="4">
        <v>6.25</v>
      </c>
      <c r="AW31" s="25">
        <v>17</v>
      </c>
      <c r="AX31" s="25">
        <v>8.8461538461538467</v>
      </c>
      <c r="AY31" s="32">
        <v>11.5625</v>
      </c>
      <c r="AZ31" s="61">
        <v>14.565217391304348</v>
      </c>
      <c r="BA31" s="61">
        <v>13</v>
      </c>
      <c r="BB31" s="32">
        <v>8.5</v>
      </c>
      <c r="BD31" s="36">
        <f t="shared" si="7"/>
        <v>1.2589150603401702</v>
      </c>
      <c r="BE31" s="21"/>
      <c r="BF31" s="18" t="s">
        <v>22</v>
      </c>
      <c r="BG31" s="18"/>
      <c r="BH31" s="18"/>
      <c r="BI31" s="18"/>
      <c r="BJ31" s="18"/>
      <c r="BK31" s="18" t="s">
        <v>21</v>
      </c>
    </row>
    <row r="32" spans="1:63" x14ac:dyDescent="0.25">
      <c r="A32" s="59" t="s">
        <v>126</v>
      </c>
      <c r="B32" s="59"/>
      <c r="C32" s="60">
        <v>2</v>
      </c>
      <c r="D32" s="54">
        <f t="shared" si="0"/>
        <v>14.099838969404185</v>
      </c>
      <c r="E32" s="49">
        <f t="shared" si="8"/>
        <v>13.149758454106278</v>
      </c>
      <c r="F32" s="49">
        <f t="shared" si="9"/>
        <v>16</v>
      </c>
      <c r="G32" s="19">
        <v>1</v>
      </c>
      <c r="H32" s="75">
        <f t="shared" si="10"/>
        <v>15.6179865843049</v>
      </c>
      <c r="J32" s="19">
        <v>1369106</v>
      </c>
      <c r="K32" s="18">
        <v>15</v>
      </c>
      <c r="L32" s="18">
        <v>19.5</v>
      </c>
      <c r="M32" s="18">
        <v>15</v>
      </c>
      <c r="N32" s="18">
        <v>7</v>
      </c>
      <c r="O32" s="18">
        <f t="shared" si="1"/>
        <v>56.5</v>
      </c>
      <c r="P32" s="4">
        <f t="shared" si="2"/>
        <v>12.282608695652174</v>
      </c>
      <c r="R32" s="21">
        <v>14</v>
      </c>
      <c r="S32" s="21">
        <v>18</v>
      </c>
      <c r="T32" s="21">
        <v>9</v>
      </c>
      <c r="U32" s="25">
        <f t="shared" si="3"/>
        <v>13.666666666666666</v>
      </c>
      <c r="V32" s="25"/>
      <c r="W32" s="66">
        <v>20</v>
      </c>
      <c r="X32" s="66">
        <v>13</v>
      </c>
      <c r="Y32" s="66">
        <v>3.5</v>
      </c>
      <c r="Z32" s="66">
        <v>17.5</v>
      </c>
      <c r="AA32" s="66">
        <f t="shared" si="14"/>
        <v>54</v>
      </c>
      <c r="AB32" s="25">
        <f t="shared" si="11"/>
        <v>13.5</v>
      </c>
      <c r="AC32" s="25"/>
      <c r="AD32" s="66">
        <v>14</v>
      </c>
      <c r="AE32" s="66">
        <v>21.5</v>
      </c>
      <c r="AF32" s="66">
        <v>16</v>
      </c>
      <c r="AG32" s="66">
        <f t="shared" si="12"/>
        <v>51.5</v>
      </c>
      <c r="AH32" s="25">
        <f t="shared" si="13"/>
        <v>12.875</v>
      </c>
      <c r="AJ32" s="22">
        <v>16</v>
      </c>
      <c r="AK32" s="22">
        <v>13</v>
      </c>
      <c r="AL32" s="22">
        <v>17</v>
      </c>
      <c r="AM32" s="18">
        <v>16</v>
      </c>
      <c r="AN32" s="18">
        <v>18</v>
      </c>
      <c r="AP32" s="22"/>
      <c r="AQ32" s="18">
        <v>81</v>
      </c>
      <c r="AR32" s="18">
        <v>11</v>
      </c>
      <c r="AS32" s="20">
        <f t="shared" si="5"/>
        <v>92</v>
      </c>
      <c r="AT32" s="4">
        <f t="shared" si="6"/>
        <v>17.196261682242991</v>
      </c>
      <c r="AU32" s="21"/>
      <c r="AV32" s="4">
        <v>11.5</v>
      </c>
      <c r="AW32" s="25">
        <v>15.333333333333334</v>
      </c>
      <c r="AX32" s="25">
        <v>14.615384615384615</v>
      </c>
      <c r="AY32" s="32">
        <v>14.375</v>
      </c>
      <c r="AZ32" s="61">
        <v>17.173913043478262</v>
      </c>
      <c r="BA32" s="61">
        <v>16.25</v>
      </c>
      <c r="BB32" s="32">
        <v>18.5</v>
      </c>
      <c r="BD32" s="36">
        <f t="shared" si="7"/>
        <v>0.52814761490071582</v>
      </c>
      <c r="BE32" s="21"/>
      <c r="BF32" s="18" t="s">
        <v>21</v>
      </c>
      <c r="BG32" s="18"/>
      <c r="BH32" s="18"/>
      <c r="BI32" s="18"/>
      <c r="BJ32" s="18"/>
      <c r="BK32" s="18" t="s">
        <v>11</v>
      </c>
    </row>
    <row r="33" spans="1:67" x14ac:dyDescent="0.25">
      <c r="A33" s="59" t="s">
        <v>127</v>
      </c>
      <c r="B33" s="59"/>
      <c r="C33" s="60">
        <v>2</v>
      </c>
      <c r="D33" s="54">
        <f t="shared" si="0"/>
        <v>11.352979066022542</v>
      </c>
      <c r="E33" s="49">
        <f t="shared" si="8"/>
        <v>9.7294685990338152</v>
      </c>
      <c r="F33" s="49">
        <f t="shared" si="9"/>
        <v>14.6</v>
      </c>
      <c r="G33" s="19">
        <v>14</v>
      </c>
      <c r="H33" s="75">
        <f t="shared" si="10"/>
        <v>10.777384652502111</v>
      </c>
      <c r="J33" s="19">
        <v>1369042</v>
      </c>
      <c r="K33" s="18">
        <v>9.5</v>
      </c>
      <c r="L33" s="18">
        <v>17.5</v>
      </c>
      <c r="M33" s="18">
        <v>13.5</v>
      </c>
      <c r="N33" s="18">
        <v>1</v>
      </c>
      <c r="O33" s="18">
        <f t="shared" si="1"/>
        <v>41.5</v>
      </c>
      <c r="P33" s="4">
        <f t="shared" si="2"/>
        <v>9.0217391304347831</v>
      </c>
      <c r="R33" s="21">
        <v>8</v>
      </c>
      <c r="S33" s="21">
        <v>14</v>
      </c>
      <c r="T33" s="21">
        <v>7</v>
      </c>
      <c r="U33" s="25">
        <f t="shared" si="3"/>
        <v>9.6666666666666661</v>
      </c>
      <c r="V33" s="25"/>
      <c r="W33" s="66">
        <v>14</v>
      </c>
      <c r="X33" s="66">
        <v>8</v>
      </c>
      <c r="Y33" s="66">
        <v>1</v>
      </c>
      <c r="Z33" s="66">
        <v>19</v>
      </c>
      <c r="AA33" s="66">
        <f t="shared" si="14"/>
        <v>42</v>
      </c>
      <c r="AB33" s="25">
        <f t="shared" si="11"/>
        <v>10.5</v>
      </c>
      <c r="AC33" s="25"/>
      <c r="AD33" s="66">
        <v>9.5</v>
      </c>
      <c r="AE33" s="66">
        <v>6.5</v>
      </c>
      <c r="AF33" s="66">
        <v>13.5</v>
      </c>
      <c r="AG33" s="66">
        <f t="shared" si="12"/>
        <v>29.5</v>
      </c>
      <c r="AH33" s="25">
        <f t="shared" si="13"/>
        <v>7.375</v>
      </c>
      <c r="AJ33" s="22">
        <v>12</v>
      </c>
      <c r="AK33" s="22">
        <v>14</v>
      </c>
      <c r="AL33" s="22">
        <v>16</v>
      </c>
      <c r="AM33" s="18">
        <v>16</v>
      </c>
      <c r="AN33" s="18">
        <v>15</v>
      </c>
      <c r="AP33" s="22"/>
      <c r="AQ33" s="18">
        <v>73</v>
      </c>
      <c r="AR33" s="18">
        <v>10</v>
      </c>
      <c r="AS33" s="20">
        <f t="shared" si="5"/>
        <v>83</v>
      </c>
      <c r="AT33" s="4">
        <f t="shared" si="6"/>
        <v>15.514018691588785</v>
      </c>
      <c r="AU33" s="21"/>
      <c r="AV33" s="4">
        <v>8.25</v>
      </c>
      <c r="AW33" s="25">
        <v>3</v>
      </c>
      <c r="AX33" s="25">
        <v>14.615384615384615</v>
      </c>
      <c r="AY33" s="32">
        <v>12.1875</v>
      </c>
      <c r="AZ33" s="61">
        <v>10.652173913043478</v>
      </c>
      <c r="BA33" s="61">
        <v>11.5</v>
      </c>
      <c r="BB33" s="32">
        <v>10.5</v>
      </c>
      <c r="BD33" s="36">
        <f t="shared" si="7"/>
        <v>-1.5655944135204294</v>
      </c>
      <c r="BE33" s="21"/>
      <c r="BF33" s="18" t="s">
        <v>20</v>
      </c>
      <c r="BG33" s="18" t="s">
        <v>13</v>
      </c>
      <c r="BH33" s="18"/>
      <c r="BI33" s="18"/>
      <c r="BJ33" s="18"/>
      <c r="BK33" s="18" t="s">
        <v>22</v>
      </c>
    </row>
    <row r="34" spans="1:67" x14ac:dyDescent="0.25">
      <c r="A34" s="59" t="s">
        <v>128</v>
      </c>
      <c r="B34" s="59"/>
      <c r="C34" s="60">
        <v>1</v>
      </c>
      <c r="D34" s="54">
        <f t="shared" si="0"/>
        <v>9.7113526570048307</v>
      </c>
      <c r="E34" s="49">
        <f t="shared" si="8"/>
        <v>8.5670289855072461</v>
      </c>
      <c r="F34" s="49">
        <f t="shared" si="9"/>
        <v>12</v>
      </c>
      <c r="G34" s="19">
        <v>26</v>
      </c>
      <c r="H34" s="75">
        <f t="shared" si="10"/>
        <v>12.920957969972598</v>
      </c>
      <c r="J34" s="19">
        <v>1369161</v>
      </c>
      <c r="K34" s="18">
        <v>12</v>
      </c>
      <c r="L34" s="18">
        <v>17</v>
      </c>
      <c r="M34" s="18">
        <v>6</v>
      </c>
      <c r="N34" s="18">
        <v>1</v>
      </c>
      <c r="O34" s="18">
        <f t="shared" si="1"/>
        <v>36</v>
      </c>
      <c r="P34" s="4">
        <f t="shared" si="2"/>
        <v>7.8260869565217392</v>
      </c>
      <c r="R34" s="21">
        <v>10.5</v>
      </c>
      <c r="S34" s="21">
        <v>15</v>
      </c>
      <c r="T34" s="21">
        <v>3</v>
      </c>
      <c r="U34" s="25">
        <f t="shared" si="3"/>
        <v>9.5</v>
      </c>
      <c r="V34" s="25"/>
      <c r="W34" s="66">
        <v>12.5</v>
      </c>
      <c r="X34" s="66">
        <v>7.5</v>
      </c>
      <c r="Y34" s="66">
        <v>0</v>
      </c>
      <c r="Z34" s="66">
        <v>13.5</v>
      </c>
      <c r="AA34" s="66">
        <f t="shared" si="14"/>
        <v>33.5</v>
      </c>
      <c r="AB34" s="25">
        <f t="shared" si="11"/>
        <v>8.375</v>
      </c>
      <c r="AC34" s="25"/>
      <c r="AD34" s="66">
        <v>7.5</v>
      </c>
      <c r="AE34" s="66">
        <v>13</v>
      </c>
      <c r="AF34" s="66">
        <v>3.5</v>
      </c>
      <c r="AG34" s="66">
        <f t="shared" si="12"/>
        <v>24</v>
      </c>
      <c r="AH34" s="25">
        <f t="shared" si="13"/>
        <v>6</v>
      </c>
      <c r="AJ34" s="22">
        <v>13</v>
      </c>
      <c r="AK34" s="22">
        <v>13</v>
      </c>
      <c r="AL34" s="22">
        <v>14</v>
      </c>
      <c r="AM34" s="18">
        <v>9</v>
      </c>
      <c r="AN34" s="18">
        <v>11</v>
      </c>
      <c r="AP34" s="22"/>
      <c r="AQ34" s="18">
        <v>59</v>
      </c>
      <c r="AR34" s="18">
        <v>7</v>
      </c>
      <c r="AS34" s="20">
        <f t="shared" si="5"/>
        <v>66</v>
      </c>
      <c r="AT34" s="4">
        <f t="shared" si="6"/>
        <v>12.33644859813084</v>
      </c>
      <c r="AU34" s="21"/>
      <c r="AV34" s="4">
        <v>11.75</v>
      </c>
      <c r="AW34" s="25">
        <v>13.666666666666666</v>
      </c>
      <c r="AX34" s="25">
        <v>11.538461538461538</v>
      </c>
      <c r="AY34" s="32">
        <v>10</v>
      </c>
      <c r="AZ34" s="61">
        <v>12.826086956521738</v>
      </c>
      <c r="BA34" s="61">
        <v>13.25</v>
      </c>
      <c r="BB34" s="32">
        <v>18</v>
      </c>
      <c r="BD34" s="36">
        <f t="shared" si="7"/>
        <v>2.2196053129677686</v>
      </c>
      <c r="BE34" s="21"/>
      <c r="BF34" s="18" t="s">
        <v>12</v>
      </c>
      <c r="BG34" s="18" t="s">
        <v>13</v>
      </c>
      <c r="BH34" s="18"/>
      <c r="BI34" s="18"/>
      <c r="BJ34" s="18"/>
      <c r="BK34" s="18" t="s">
        <v>20</v>
      </c>
    </row>
    <row r="35" spans="1:67" x14ac:dyDescent="0.25">
      <c r="A35" s="59" t="s">
        <v>129</v>
      </c>
      <c r="B35" s="59"/>
      <c r="C35" s="60">
        <v>1</v>
      </c>
      <c r="D35" s="54">
        <f t="shared" si="0"/>
        <v>10.189694041867954</v>
      </c>
      <c r="E35" s="49">
        <f t="shared" si="8"/>
        <v>9.0845410628019323</v>
      </c>
      <c r="F35" s="49">
        <f t="shared" si="9"/>
        <v>12.4</v>
      </c>
      <c r="G35" s="19">
        <v>23</v>
      </c>
      <c r="H35" s="75">
        <f t="shared" si="10"/>
        <v>11.496428743527229</v>
      </c>
      <c r="J35" s="19">
        <v>1369167</v>
      </c>
      <c r="K35" s="18">
        <v>10.5</v>
      </c>
      <c r="L35" s="18">
        <v>18.5</v>
      </c>
      <c r="M35" s="18">
        <v>9</v>
      </c>
      <c r="N35" s="18">
        <v>1.5</v>
      </c>
      <c r="O35" s="18">
        <f t="shared" si="1"/>
        <v>39.5</v>
      </c>
      <c r="P35" s="4">
        <f t="shared" si="2"/>
        <v>8.5869565217391308</v>
      </c>
      <c r="R35" s="21">
        <v>8</v>
      </c>
      <c r="S35" s="21">
        <v>12</v>
      </c>
      <c r="T35" s="21">
        <v>7.5</v>
      </c>
      <c r="U35" s="25">
        <f t="shared" si="3"/>
        <v>9.1666666666666661</v>
      </c>
      <c r="V35" s="25"/>
      <c r="W35" s="66">
        <v>16</v>
      </c>
      <c r="X35" s="66">
        <v>8.5</v>
      </c>
      <c r="Y35" s="66">
        <v>4</v>
      </c>
      <c r="Z35" s="66">
        <v>9.5</v>
      </c>
      <c r="AA35" s="66">
        <f t="shared" si="14"/>
        <v>38</v>
      </c>
      <c r="AB35" s="25">
        <f t="shared" si="11"/>
        <v>9.5</v>
      </c>
      <c r="AC35" s="25"/>
      <c r="AD35" s="66">
        <v>10.5</v>
      </c>
      <c r="AE35" s="66">
        <v>9.5</v>
      </c>
      <c r="AF35" s="66">
        <v>10.5</v>
      </c>
      <c r="AG35" s="66">
        <f t="shared" si="12"/>
        <v>30.5</v>
      </c>
      <c r="AH35" s="25">
        <f t="shared" si="13"/>
        <v>7.625</v>
      </c>
      <c r="AJ35" s="22">
        <v>13</v>
      </c>
      <c r="AK35" s="22">
        <v>13</v>
      </c>
      <c r="AL35" s="22">
        <v>9</v>
      </c>
      <c r="AM35" s="18">
        <v>16</v>
      </c>
      <c r="AN35" s="18">
        <v>11</v>
      </c>
      <c r="AP35" s="22"/>
      <c r="AQ35" s="18">
        <v>80</v>
      </c>
      <c r="AR35" s="18">
        <v>1</v>
      </c>
      <c r="AS35" s="20">
        <f t="shared" si="5"/>
        <v>81</v>
      </c>
      <c r="AT35" s="4">
        <f t="shared" si="6"/>
        <v>15.140186915887849</v>
      </c>
      <c r="AU35" s="21"/>
      <c r="AV35" s="4">
        <v>4</v>
      </c>
      <c r="AW35" s="25">
        <v>9.3333333333333339</v>
      </c>
      <c r="AX35" s="25">
        <v>12.307692307692308</v>
      </c>
      <c r="AY35" s="32">
        <v>10.625</v>
      </c>
      <c r="AZ35" s="61">
        <v>14.565217391304348</v>
      </c>
      <c r="BA35" s="61">
        <v>15.5</v>
      </c>
      <c r="BB35" s="32">
        <v>10.5</v>
      </c>
      <c r="BD35" s="36">
        <f t="shared" si="7"/>
        <v>0.31673470165927675</v>
      </c>
      <c r="BE35" s="21"/>
      <c r="BF35" s="18" t="s">
        <v>23</v>
      </c>
      <c r="BG35" s="18"/>
      <c r="BH35" s="18"/>
      <c r="BI35" s="18"/>
      <c r="BJ35" s="18" t="s">
        <v>14</v>
      </c>
      <c r="BK35" s="18" t="s">
        <v>12</v>
      </c>
    </row>
    <row r="36" spans="1:67" x14ac:dyDescent="0.25">
      <c r="A36" s="59" t="s">
        <v>130</v>
      </c>
      <c r="B36" s="59"/>
      <c r="C36" s="60">
        <v>1</v>
      </c>
      <c r="D36" s="54">
        <f t="shared" si="0"/>
        <v>11.190096618357488</v>
      </c>
      <c r="E36" s="49">
        <f t="shared" si="8"/>
        <v>10.085144927536232</v>
      </c>
      <c r="F36" s="49">
        <f t="shared" si="9"/>
        <v>13.4</v>
      </c>
      <c r="G36" s="19">
        <v>15</v>
      </c>
      <c r="H36" s="75">
        <f t="shared" si="10"/>
        <v>11.347285604142574</v>
      </c>
      <c r="J36" s="19">
        <v>1369121</v>
      </c>
      <c r="K36" s="18">
        <v>14</v>
      </c>
      <c r="L36" s="18">
        <v>5</v>
      </c>
      <c r="M36" s="18">
        <v>7.5</v>
      </c>
      <c r="N36" s="18">
        <v>4</v>
      </c>
      <c r="O36" s="18">
        <f t="shared" si="1"/>
        <v>30.5</v>
      </c>
      <c r="P36" s="4">
        <f t="shared" si="2"/>
        <v>6.6304347826086953</v>
      </c>
      <c r="R36" s="21">
        <v>10</v>
      </c>
      <c r="S36" s="21">
        <v>15.5</v>
      </c>
      <c r="T36" s="21">
        <v>12</v>
      </c>
      <c r="U36" s="25">
        <f t="shared" si="3"/>
        <v>12.5</v>
      </c>
      <c r="V36" s="25"/>
      <c r="W36" s="66">
        <v>20</v>
      </c>
      <c r="X36" s="66">
        <v>10</v>
      </c>
      <c r="Y36" s="66">
        <v>1</v>
      </c>
      <c r="Z36" s="66">
        <v>13.5</v>
      </c>
      <c r="AA36" s="66">
        <f t="shared" si="14"/>
        <v>44.5</v>
      </c>
      <c r="AB36" s="25">
        <f t="shared" si="11"/>
        <v>11.125</v>
      </c>
      <c r="AC36" s="25"/>
      <c r="AD36" s="66">
        <v>5.5</v>
      </c>
      <c r="AE36" s="66">
        <v>15.5</v>
      </c>
      <c r="AF36" s="66">
        <v>9</v>
      </c>
      <c r="AG36" s="66">
        <f t="shared" si="12"/>
        <v>30</v>
      </c>
      <c r="AH36" s="25">
        <f t="shared" si="13"/>
        <v>7.5</v>
      </c>
      <c r="AJ36" s="22">
        <v>15</v>
      </c>
      <c r="AK36" s="22">
        <v>13</v>
      </c>
      <c r="AL36" s="22">
        <v>12</v>
      </c>
      <c r="AM36" s="18">
        <v>13</v>
      </c>
      <c r="AN36" s="18">
        <v>14</v>
      </c>
      <c r="AP36" s="22"/>
      <c r="AQ36" s="18">
        <v>59</v>
      </c>
      <c r="AR36" s="18">
        <v>9</v>
      </c>
      <c r="AS36" s="20">
        <f t="shared" si="5"/>
        <v>68</v>
      </c>
      <c r="AT36" s="4">
        <f t="shared" si="6"/>
        <v>12.710280373831775</v>
      </c>
      <c r="AU36" s="21"/>
      <c r="AV36" s="4">
        <v>7.75</v>
      </c>
      <c r="AW36" s="25">
        <v>7.666666666666667</v>
      </c>
      <c r="AX36" s="25">
        <v>11.923076923076923</v>
      </c>
      <c r="AY36" s="32">
        <v>15</v>
      </c>
      <c r="AZ36" s="61">
        <v>13.478260869565217</v>
      </c>
      <c r="BA36" s="61">
        <v>6.75</v>
      </c>
      <c r="BB36" s="32">
        <v>15.5</v>
      </c>
      <c r="BD36" s="36">
        <f t="shared" si="7"/>
        <v>-0.83281101421491321</v>
      </c>
      <c r="BE36" s="21"/>
      <c r="BF36" s="18" t="s">
        <v>11</v>
      </c>
      <c r="BG36" s="18"/>
      <c r="BH36" s="18" t="s">
        <v>14</v>
      </c>
      <c r="BI36" s="18"/>
      <c r="BJ36" s="18"/>
      <c r="BK36" s="18" t="s">
        <v>11</v>
      </c>
    </row>
    <row r="37" spans="1:67" x14ac:dyDescent="0.25">
      <c r="A37" s="59" t="s">
        <v>131</v>
      </c>
      <c r="B37" s="59"/>
      <c r="C37" s="60">
        <v>2</v>
      </c>
      <c r="D37" s="54">
        <f t="shared" si="0"/>
        <v>8.7140901771336541</v>
      </c>
      <c r="E37" s="49">
        <f t="shared" si="8"/>
        <v>6.7711352657004831</v>
      </c>
      <c r="F37" s="49">
        <f t="shared" si="9"/>
        <v>12.6</v>
      </c>
      <c r="G37" s="19">
        <v>38</v>
      </c>
      <c r="H37" s="75">
        <f t="shared" si="10"/>
        <v>11.186502548734619</v>
      </c>
      <c r="J37" s="19">
        <v>1369146</v>
      </c>
      <c r="K37" s="18">
        <v>9</v>
      </c>
      <c r="L37" s="18">
        <v>11.5</v>
      </c>
      <c r="M37" s="18">
        <v>9.5</v>
      </c>
      <c r="N37" s="18">
        <v>0</v>
      </c>
      <c r="O37" s="18">
        <f t="shared" si="1"/>
        <v>30</v>
      </c>
      <c r="P37" s="4">
        <f t="shared" si="2"/>
        <v>6.5217391304347823</v>
      </c>
      <c r="R37" s="21">
        <v>8</v>
      </c>
      <c r="S37" s="21">
        <v>6</v>
      </c>
      <c r="T37" s="21">
        <v>3</v>
      </c>
      <c r="U37" s="25">
        <f t="shared" si="3"/>
        <v>5.666666666666667</v>
      </c>
      <c r="V37" s="25"/>
      <c r="W37" s="66">
        <v>14.5</v>
      </c>
      <c r="X37" s="66">
        <v>8</v>
      </c>
      <c r="Y37" s="66">
        <v>3</v>
      </c>
      <c r="Z37" s="66">
        <v>7</v>
      </c>
      <c r="AA37" s="66">
        <f t="shared" si="14"/>
        <v>32.5</v>
      </c>
      <c r="AB37" s="25">
        <f t="shared" si="11"/>
        <v>8.125</v>
      </c>
      <c r="AC37" s="25"/>
      <c r="AD37" s="66">
        <v>10</v>
      </c>
      <c r="AE37" s="66">
        <v>6.5</v>
      </c>
      <c r="AF37" s="66">
        <v>7</v>
      </c>
      <c r="AG37" s="66">
        <f t="shared" si="12"/>
        <v>23.5</v>
      </c>
      <c r="AH37" s="25">
        <f t="shared" si="13"/>
        <v>5.875</v>
      </c>
      <c r="AJ37" s="22">
        <v>11</v>
      </c>
      <c r="AK37" s="22">
        <v>10</v>
      </c>
      <c r="AL37" s="22">
        <v>14</v>
      </c>
      <c r="AM37" s="18">
        <v>12</v>
      </c>
      <c r="AN37" s="18">
        <v>16</v>
      </c>
      <c r="AP37" s="22"/>
      <c r="AQ37" s="18">
        <v>58</v>
      </c>
      <c r="AR37" s="18">
        <v>6</v>
      </c>
      <c r="AS37" s="20">
        <f t="shared" si="5"/>
        <v>64</v>
      </c>
      <c r="AT37" s="4">
        <f t="shared" si="6"/>
        <v>11.962616822429906</v>
      </c>
      <c r="AU37" s="21"/>
      <c r="AV37" s="4">
        <v>4.75</v>
      </c>
      <c r="AW37" s="25">
        <v>12.333333333333334</v>
      </c>
      <c r="AX37" s="25">
        <v>11.538461538461538</v>
      </c>
      <c r="AY37" s="32">
        <v>11.875</v>
      </c>
      <c r="AZ37" s="61">
        <v>9.7826086956521738</v>
      </c>
      <c r="BA37" s="61">
        <v>13.75</v>
      </c>
      <c r="BB37" s="32">
        <v>13.5</v>
      </c>
      <c r="BD37" s="36">
        <f t="shared" si="7"/>
        <v>1.4824123716009669</v>
      </c>
      <c r="BE37" s="21"/>
      <c r="BF37" s="18" t="s">
        <v>22</v>
      </c>
      <c r="BG37" s="18"/>
      <c r="BH37" s="18" t="s">
        <v>18</v>
      </c>
      <c r="BI37" s="18"/>
      <c r="BJ37" s="18" t="s">
        <v>18</v>
      </c>
      <c r="BK37" s="18" t="s">
        <v>20</v>
      </c>
    </row>
    <row r="38" spans="1:67" x14ac:dyDescent="0.25">
      <c r="A38" s="59" t="s">
        <v>132</v>
      </c>
      <c r="B38" s="59"/>
      <c r="C38" s="60">
        <v>1</v>
      </c>
      <c r="D38" s="54">
        <f t="shared" si="0"/>
        <v>9.4596618357487934</v>
      </c>
      <c r="E38" s="49">
        <f t="shared" si="8"/>
        <v>8.3894927536231894</v>
      </c>
      <c r="F38" s="49">
        <f t="shared" si="9"/>
        <v>11.6</v>
      </c>
      <c r="G38" s="19">
        <v>30</v>
      </c>
      <c r="H38" s="75">
        <f t="shared" si="10"/>
        <v>10.664746894502965</v>
      </c>
      <c r="J38" s="19">
        <v>1369204</v>
      </c>
      <c r="K38" s="18">
        <v>8</v>
      </c>
      <c r="L38" s="18">
        <v>9.5</v>
      </c>
      <c r="M38" s="18">
        <v>6</v>
      </c>
      <c r="N38" s="18">
        <v>2</v>
      </c>
      <c r="O38" s="18">
        <f t="shared" si="1"/>
        <v>25.5</v>
      </c>
      <c r="P38" s="4">
        <f t="shared" si="2"/>
        <v>5.5434782608695654</v>
      </c>
      <c r="R38" s="21">
        <v>9.5</v>
      </c>
      <c r="S38" s="21">
        <v>12.5</v>
      </c>
      <c r="T38" s="21">
        <v>8</v>
      </c>
      <c r="U38" s="25">
        <f t="shared" si="3"/>
        <v>10</v>
      </c>
      <c r="V38" s="25"/>
      <c r="W38" s="66">
        <v>19</v>
      </c>
      <c r="X38" s="66">
        <v>9</v>
      </c>
      <c r="Y38" s="66">
        <v>0</v>
      </c>
      <c r="Z38" s="66">
        <v>10.5</v>
      </c>
      <c r="AA38" s="66">
        <f t="shared" si="14"/>
        <v>38.5</v>
      </c>
      <c r="AB38" s="25">
        <f t="shared" si="11"/>
        <v>9.625</v>
      </c>
      <c r="AC38" s="25"/>
      <c r="AD38" s="66">
        <v>8.5</v>
      </c>
      <c r="AE38" s="66">
        <v>8</v>
      </c>
      <c r="AF38" s="66">
        <v>10.5</v>
      </c>
      <c r="AG38" s="66">
        <f t="shared" si="12"/>
        <v>27</v>
      </c>
      <c r="AH38" s="25">
        <f t="shared" si="13"/>
        <v>6.75</v>
      </c>
      <c r="AJ38" s="22">
        <v>13</v>
      </c>
      <c r="AK38" s="22">
        <v>7</v>
      </c>
      <c r="AL38" s="22">
        <v>11</v>
      </c>
      <c r="AM38" s="18">
        <v>15</v>
      </c>
      <c r="AN38" s="18">
        <v>12</v>
      </c>
      <c r="AP38" s="22"/>
      <c r="AQ38" s="18">
        <v>67</v>
      </c>
      <c r="AR38" s="18">
        <v>15</v>
      </c>
      <c r="AS38" s="20">
        <f t="shared" si="5"/>
        <v>82</v>
      </c>
      <c r="AT38" s="4">
        <f t="shared" si="6"/>
        <v>15.327102803738317</v>
      </c>
      <c r="AU38" s="21"/>
      <c r="AV38" s="4">
        <v>2.5</v>
      </c>
      <c r="AW38" s="25">
        <v>10.666666666666666</v>
      </c>
      <c r="AX38" s="25">
        <v>13.076923076923077</v>
      </c>
      <c r="AY38" s="32">
        <v>12.8125</v>
      </c>
      <c r="AZ38" s="61">
        <v>10.434782608695652</v>
      </c>
      <c r="BA38" s="61">
        <v>10.5</v>
      </c>
      <c r="BB38" s="32">
        <v>10</v>
      </c>
      <c r="BD38" s="36">
        <f t="shared" si="7"/>
        <v>0.21508505875417328</v>
      </c>
      <c r="BE38" s="21"/>
      <c r="BF38" s="18" t="s">
        <v>23</v>
      </c>
      <c r="BG38" s="18"/>
      <c r="BH38" s="18"/>
      <c r="BI38" s="18"/>
      <c r="BJ38" s="18"/>
      <c r="BK38" s="18" t="s">
        <v>11</v>
      </c>
    </row>
    <row r="39" spans="1:67" x14ac:dyDescent="0.25">
      <c r="A39" s="59" t="s">
        <v>133</v>
      </c>
      <c r="B39" s="59"/>
      <c r="C39" s="60">
        <v>2</v>
      </c>
      <c r="D39" s="54">
        <f t="shared" si="0"/>
        <v>8.9080515297906597</v>
      </c>
      <c r="E39" s="49">
        <f t="shared" si="8"/>
        <v>6.2620772946859908</v>
      </c>
      <c r="F39" s="49">
        <f t="shared" si="9"/>
        <v>14.2</v>
      </c>
      <c r="G39" s="19">
        <v>33</v>
      </c>
      <c r="H39" s="75">
        <f t="shared" si="10"/>
        <v>9.3760183705550162</v>
      </c>
      <c r="J39" s="19">
        <v>1369264</v>
      </c>
      <c r="K39" s="18">
        <v>7</v>
      </c>
      <c r="L39" s="18">
        <v>8.5</v>
      </c>
      <c r="M39" s="18">
        <v>5.5</v>
      </c>
      <c r="N39" s="18">
        <v>6</v>
      </c>
      <c r="O39" s="18">
        <f t="shared" si="1"/>
        <v>27</v>
      </c>
      <c r="P39" s="4">
        <f t="shared" si="2"/>
        <v>5.8695652173913047</v>
      </c>
      <c r="R39" s="21">
        <v>5.5</v>
      </c>
      <c r="S39" s="21">
        <v>7</v>
      </c>
      <c r="T39" s="21">
        <v>6</v>
      </c>
      <c r="U39" s="25">
        <f t="shared" si="3"/>
        <v>6.166666666666667</v>
      </c>
      <c r="V39" s="25"/>
      <c r="W39" s="66">
        <v>8</v>
      </c>
      <c r="X39" s="66">
        <v>2.5</v>
      </c>
      <c r="Y39" s="66">
        <v>8.5</v>
      </c>
      <c r="Z39" s="66">
        <v>8</v>
      </c>
      <c r="AA39" s="66">
        <f t="shared" si="14"/>
        <v>27</v>
      </c>
      <c r="AB39" s="25">
        <f t="shared" si="11"/>
        <v>6.75</v>
      </c>
      <c r="AC39" s="25"/>
      <c r="AD39" s="66">
        <v>4.5</v>
      </c>
      <c r="AE39" s="66">
        <v>1.5</v>
      </c>
      <c r="AF39" s="66">
        <v>4.5</v>
      </c>
      <c r="AG39" s="66">
        <f t="shared" si="12"/>
        <v>10.5</v>
      </c>
      <c r="AH39" s="25">
        <f t="shared" si="13"/>
        <v>2.625</v>
      </c>
      <c r="AJ39" s="22">
        <v>16</v>
      </c>
      <c r="AK39" s="22">
        <v>13</v>
      </c>
      <c r="AL39" s="22">
        <v>15</v>
      </c>
      <c r="AM39" s="18">
        <v>16</v>
      </c>
      <c r="AN39" s="18">
        <v>11</v>
      </c>
      <c r="AP39" s="22"/>
      <c r="AQ39" s="18">
        <v>53</v>
      </c>
      <c r="AR39" s="18">
        <v>2</v>
      </c>
      <c r="AS39" s="20">
        <f t="shared" si="5"/>
        <v>55</v>
      </c>
      <c r="AT39" s="4">
        <f t="shared" si="6"/>
        <v>10.2803738317757</v>
      </c>
      <c r="AU39" s="21"/>
      <c r="AV39" s="4">
        <v>3</v>
      </c>
      <c r="AW39" s="25">
        <v>7.333333333333333</v>
      </c>
      <c r="AX39" s="25">
        <v>6.5384615384615383</v>
      </c>
      <c r="AY39" s="32">
        <v>14.0625</v>
      </c>
      <c r="AZ39" s="61">
        <v>13.043478260869565</v>
      </c>
      <c r="BA39" s="61">
        <v>9.25</v>
      </c>
      <c r="BB39" s="32">
        <v>11.5</v>
      </c>
      <c r="BD39" s="36">
        <f t="shared" si="7"/>
        <v>-0.52203315923564197</v>
      </c>
      <c r="BE39" s="21"/>
      <c r="BF39" s="18" t="s">
        <v>12</v>
      </c>
      <c r="BG39" s="18" t="s">
        <v>13</v>
      </c>
      <c r="BH39" s="18"/>
      <c r="BI39" s="18"/>
      <c r="BJ39" s="18"/>
      <c r="BK39" s="18" t="s">
        <v>22</v>
      </c>
    </row>
    <row r="40" spans="1:67" x14ac:dyDescent="0.25">
      <c r="A40" s="59" t="s">
        <v>134</v>
      </c>
      <c r="B40" s="59"/>
      <c r="C40" s="60">
        <v>2</v>
      </c>
      <c r="D40" s="54">
        <f t="shared" si="0"/>
        <v>7.7414653784218999</v>
      </c>
      <c r="E40" s="49">
        <f t="shared" si="8"/>
        <v>6.81219806763285</v>
      </c>
      <c r="F40" s="49">
        <f t="shared" si="9"/>
        <v>9.6</v>
      </c>
      <c r="G40" s="19">
        <v>40</v>
      </c>
      <c r="H40" s="75">
        <f t="shared" si="10"/>
        <v>9.0231110125652485</v>
      </c>
      <c r="J40" s="19">
        <v>1369095</v>
      </c>
      <c r="K40" s="18">
        <v>9</v>
      </c>
      <c r="L40" s="18">
        <v>13.5</v>
      </c>
      <c r="M40" s="18">
        <v>4</v>
      </c>
      <c r="N40" s="18">
        <v>1</v>
      </c>
      <c r="O40" s="18">
        <f t="shared" si="1"/>
        <v>27.5</v>
      </c>
      <c r="P40" s="4">
        <f t="shared" si="2"/>
        <v>5.9782608695652177</v>
      </c>
      <c r="R40" s="21">
        <v>6</v>
      </c>
      <c r="S40" s="21">
        <v>12</v>
      </c>
      <c r="T40" s="21">
        <v>7</v>
      </c>
      <c r="U40" s="25">
        <f t="shared" si="3"/>
        <v>8.3333333333333339</v>
      </c>
      <c r="V40" s="25"/>
      <c r="W40" s="66">
        <v>10</v>
      </c>
      <c r="X40" s="66">
        <v>8.5</v>
      </c>
      <c r="Y40" s="66">
        <v>0</v>
      </c>
      <c r="Z40" s="66">
        <v>6</v>
      </c>
      <c r="AA40" s="66">
        <f t="shared" si="14"/>
        <v>24.5</v>
      </c>
      <c r="AB40" s="25">
        <f t="shared" si="11"/>
        <v>6.125</v>
      </c>
      <c r="AC40" s="25"/>
      <c r="AD40" s="66">
        <v>7</v>
      </c>
      <c r="AE40" s="66">
        <v>4.5</v>
      </c>
      <c r="AF40" s="66">
        <v>4</v>
      </c>
      <c r="AG40" s="66">
        <f t="shared" si="12"/>
        <v>15.5</v>
      </c>
      <c r="AH40" s="25">
        <f t="shared" si="13"/>
        <v>3.875</v>
      </c>
      <c r="AJ40" s="22">
        <v>9</v>
      </c>
      <c r="AK40" s="22">
        <v>12</v>
      </c>
      <c r="AL40" s="22">
        <v>6</v>
      </c>
      <c r="AM40" s="18">
        <v>12</v>
      </c>
      <c r="AN40" s="18">
        <v>9</v>
      </c>
      <c r="AP40" s="22"/>
      <c r="AQ40" s="18">
        <v>74</v>
      </c>
      <c r="AR40" s="18">
        <v>16</v>
      </c>
      <c r="AS40" s="20">
        <f t="shared" si="5"/>
        <v>90</v>
      </c>
      <c r="AT40" s="4">
        <f t="shared" si="6"/>
        <v>16.822429906542055</v>
      </c>
      <c r="AU40" s="21"/>
      <c r="AV40" s="4">
        <v>3</v>
      </c>
      <c r="AW40" s="25">
        <v>8</v>
      </c>
      <c r="AX40" s="25">
        <v>8.8461538461538467</v>
      </c>
      <c r="AY40" s="32">
        <v>11.875</v>
      </c>
      <c r="AZ40" s="61">
        <v>7.3913043478260869</v>
      </c>
      <c r="BA40" s="61">
        <v>12.25</v>
      </c>
      <c r="BB40" s="32">
        <v>4</v>
      </c>
      <c r="BD40" s="36">
        <f t="shared" si="7"/>
        <v>0.29164563414335021</v>
      </c>
      <c r="BE40" s="21"/>
      <c r="BF40" s="18" t="s">
        <v>26</v>
      </c>
      <c r="BG40" s="18" t="s">
        <v>13</v>
      </c>
      <c r="BH40" s="18"/>
      <c r="BI40" s="18"/>
      <c r="BJ40" s="18" t="s">
        <v>14</v>
      </c>
      <c r="BK40" s="18" t="s">
        <v>12</v>
      </c>
    </row>
    <row r="41" spans="1:67" x14ac:dyDescent="0.25">
      <c r="A41" s="59" t="s">
        <v>135</v>
      </c>
      <c r="B41" s="59"/>
      <c r="C41" s="60">
        <v>2</v>
      </c>
      <c r="D41" s="54">
        <f t="shared" si="0"/>
        <v>8.7333333333333325</v>
      </c>
      <c r="E41" s="49">
        <f t="shared" si="8"/>
        <v>6.5</v>
      </c>
      <c r="F41" s="49">
        <f t="shared" si="9"/>
        <v>13.2</v>
      </c>
      <c r="G41" s="19">
        <v>37</v>
      </c>
      <c r="H41" s="75">
        <f t="shared" si="10"/>
        <v>8.285986957433396</v>
      </c>
      <c r="J41" s="19">
        <v>1369117</v>
      </c>
      <c r="K41" s="18">
        <v>6.5</v>
      </c>
      <c r="L41" s="18">
        <v>11.5</v>
      </c>
      <c r="M41" s="18">
        <v>5</v>
      </c>
      <c r="N41" s="18">
        <v>0</v>
      </c>
      <c r="O41" s="18">
        <f t="shared" si="1"/>
        <v>23</v>
      </c>
      <c r="P41" s="4">
        <f t="shared" si="2"/>
        <v>5</v>
      </c>
      <c r="R41" s="21">
        <v>11</v>
      </c>
      <c r="S41" s="21">
        <v>6.5</v>
      </c>
      <c r="T41" s="21">
        <v>6.5</v>
      </c>
      <c r="U41" s="25">
        <f t="shared" si="3"/>
        <v>8</v>
      </c>
      <c r="V41" s="25"/>
      <c r="W41" s="66">
        <v>8.5</v>
      </c>
      <c r="X41" s="66">
        <v>9.5</v>
      </c>
      <c r="Y41" s="66">
        <v>0</v>
      </c>
      <c r="Z41" s="66">
        <v>8</v>
      </c>
      <c r="AA41" s="66">
        <f t="shared" si="14"/>
        <v>26</v>
      </c>
      <c r="AB41" s="25">
        <f t="shared" si="11"/>
        <v>6.5</v>
      </c>
      <c r="AC41" s="25"/>
      <c r="AD41" s="66">
        <v>6</v>
      </c>
      <c r="AE41" s="66">
        <v>5</v>
      </c>
      <c r="AF41" s="66">
        <v>4</v>
      </c>
      <c r="AG41" s="66">
        <f t="shared" si="12"/>
        <v>15</v>
      </c>
      <c r="AH41" s="25">
        <f t="shared" si="13"/>
        <v>3.75</v>
      </c>
      <c r="AJ41" s="22">
        <v>12</v>
      </c>
      <c r="AK41" s="22">
        <v>13</v>
      </c>
      <c r="AL41" s="22">
        <v>14</v>
      </c>
      <c r="AM41" s="18">
        <v>13</v>
      </c>
      <c r="AN41" s="18">
        <v>14</v>
      </c>
      <c r="AP41" s="22"/>
      <c r="AQ41" s="18">
        <v>68</v>
      </c>
      <c r="AR41" s="18">
        <v>8</v>
      </c>
      <c r="AS41" s="20">
        <f t="shared" si="5"/>
        <v>76</v>
      </c>
      <c r="AT41" s="4">
        <f t="shared" si="6"/>
        <v>14.205607476635514</v>
      </c>
      <c r="AU41" s="21"/>
      <c r="AV41" s="4">
        <v>2.25</v>
      </c>
      <c r="AW41" s="25">
        <v>7.333333333333333</v>
      </c>
      <c r="AX41" s="25">
        <v>6.1538461538461542</v>
      </c>
      <c r="AY41" s="32">
        <v>9.0625</v>
      </c>
      <c r="AZ41" s="61">
        <v>9.7826086956521738</v>
      </c>
      <c r="BA41" s="61">
        <v>11</v>
      </c>
      <c r="BB41" s="32">
        <v>6.5</v>
      </c>
      <c r="BD41" s="36">
        <f t="shared" si="7"/>
        <v>-1.437346375899935</v>
      </c>
      <c r="BE41" s="21"/>
      <c r="BF41" s="18" t="s">
        <v>22</v>
      </c>
      <c r="BG41" s="18"/>
      <c r="BH41" s="18" t="s">
        <v>14</v>
      </c>
      <c r="BI41" s="18"/>
      <c r="BJ41" s="18" t="s">
        <v>14</v>
      </c>
      <c r="BK41" s="18" t="s">
        <v>20</v>
      </c>
    </row>
    <row r="42" spans="1:67" x14ac:dyDescent="0.25">
      <c r="A42" s="59" t="s">
        <v>136</v>
      </c>
      <c r="B42" s="59"/>
      <c r="C42" s="60">
        <v>1</v>
      </c>
      <c r="D42" s="54">
        <f t="shared" si="0"/>
        <v>9.5501610305958113</v>
      </c>
      <c r="E42" s="49">
        <f t="shared" si="8"/>
        <v>8.7252415458937183</v>
      </c>
      <c r="F42" s="49">
        <f t="shared" si="9"/>
        <v>11.2</v>
      </c>
      <c r="G42" s="19">
        <v>31</v>
      </c>
      <c r="H42" s="75">
        <f t="shared" si="10"/>
        <v>10.741561549271195</v>
      </c>
      <c r="J42" s="19">
        <v>1369194</v>
      </c>
      <c r="K42" s="18">
        <v>11.5</v>
      </c>
      <c r="L42" s="18">
        <v>11</v>
      </c>
      <c r="M42" s="18">
        <v>12</v>
      </c>
      <c r="N42" s="18">
        <v>1</v>
      </c>
      <c r="O42" s="18">
        <f t="shared" si="1"/>
        <v>35.5</v>
      </c>
      <c r="P42" s="4">
        <f t="shared" si="2"/>
        <v>7.7173913043478262</v>
      </c>
      <c r="R42" s="21">
        <v>8</v>
      </c>
      <c r="S42" s="21">
        <v>12</v>
      </c>
      <c r="T42" s="21">
        <v>3.5</v>
      </c>
      <c r="U42" s="25">
        <f t="shared" si="3"/>
        <v>7.833333333333333</v>
      </c>
      <c r="V42" s="25"/>
      <c r="W42" s="66">
        <v>11.5</v>
      </c>
      <c r="X42" s="66">
        <v>9</v>
      </c>
      <c r="Y42" s="66">
        <v>5.5</v>
      </c>
      <c r="Z42" s="66">
        <v>16.5</v>
      </c>
      <c r="AA42" s="66">
        <f t="shared" si="14"/>
        <v>42.5</v>
      </c>
      <c r="AB42" s="25">
        <f t="shared" si="11"/>
        <v>10.625</v>
      </c>
      <c r="AC42" s="25"/>
      <c r="AD42" s="66">
        <v>4.5</v>
      </c>
      <c r="AE42" s="66">
        <v>10</v>
      </c>
      <c r="AF42" s="66">
        <v>10.5</v>
      </c>
      <c r="AG42" s="66">
        <f t="shared" si="12"/>
        <v>25</v>
      </c>
      <c r="AH42" s="25">
        <f t="shared" si="13"/>
        <v>6.25</v>
      </c>
      <c r="AJ42" s="22">
        <v>12</v>
      </c>
      <c r="AK42" s="22">
        <v>8</v>
      </c>
      <c r="AL42" s="22">
        <v>11</v>
      </c>
      <c r="AM42" s="18">
        <v>12</v>
      </c>
      <c r="AN42" s="18">
        <v>13</v>
      </c>
      <c r="AP42" s="22"/>
      <c r="AQ42" s="18">
        <v>71</v>
      </c>
      <c r="AR42" s="18">
        <v>20</v>
      </c>
      <c r="AS42" s="20">
        <f t="shared" si="5"/>
        <v>91</v>
      </c>
      <c r="AT42" s="4">
        <f t="shared" si="6"/>
        <v>17.009345794392523</v>
      </c>
      <c r="AU42" s="21"/>
      <c r="AV42" s="4">
        <v>0.5</v>
      </c>
      <c r="AW42" s="25">
        <v>9.6666666666666661</v>
      </c>
      <c r="AX42" s="25">
        <v>8.8461538461538467</v>
      </c>
      <c r="AY42" s="32">
        <v>9.0625</v>
      </c>
      <c r="AZ42" s="61">
        <v>14.347826086956522</v>
      </c>
      <c r="BA42" s="61">
        <v>14.5</v>
      </c>
      <c r="BB42" s="32">
        <v>12</v>
      </c>
      <c r="BD42" s="36">
        <f t="shared" si="7"/>
        <v>0.20140051867538489</v>
      </c>
      <c r="BE42" s="21"/>
      <c r="BF42" s="18" t="s">
        <v>21</v>
      </c>
      <c r="BG42" s="18"/>
      <c r="BH42" s="18" t="s">
        <v>18</v>
      </c>
      <c r="BI42" s="18"/>
      <c r="BJ42" s="18" t="s">
        <v>27</v>
      </c>
      <c r="BK42" s="18" t="s">
        <v>25</v>
      </c>
    </row>
    <row r="43" spans="1:67" x14ac:dyDescent="0.25">
      <c r="A43" s="59" t="s">
        <v>137</v>
      </c>
      <c r="B43" s="59"/>
      <c r="C43" s="60">
        <v>1</v>
      </c>
      <c r="D43" s="54">
        <f t="shared" si="0"/>
        <v>13.483333333333333</v>
      </c>
      <c r="E43" s="49">
        <f t="shared" si="8"/>
        <v>13.125</v>
      </c>
      <c r="F43" s="49">
        <f t="shared" si="9"/>
        <v>14.2</v>
      </c>
      <c r="G43" s="19">
        <v>4</v>
      </c>
      <c r="H43" s="75">
        <f t="shared" si="10"/>
        <v>13.877501093989309</v>
      </c>
      <c r="J43" s="19">
        <v>1369216</v>
      </c>
      <c r="K43" s="18">
        <v>14</v>
      </c>
      <c r="L43" s="18">
        <v>20</v>
      </c>
      <c r="M43" s="18">
        <v>14.5</v>
      </c>
      <c r="N43" s="18">
        <v>9</v>
      </c>
      <c r="O43" s="18">
        <f t="shared" si="1"/>
        <v>57.5</v>
      </c>
      <c r="P43" s="4">
        <f t="shared" si="2"/>
        <v>12.5</v>
      </c>
      <c r="R43" s="21">
        <v>10.5</v>
      </c>
      <c r="S43" s="21">
        <v>22</v>
      </c>
      <c r="T43" s="21">
        <v>9.5</v>
      </c>
      <c r="U43" s="25">
        <f t="shared" si="3"/>
        <v>14</v>
      </c>
      <c r="V43" s="25"/>
      <c r="W43" s="66">
        <v>18.5</v>
      </c>
      <c r="X43" s="66">
        <v>17</v>
      </c>
      <c r="Y43" s="66">
        <v>0</v>
      </c>
      <c r="Z43" s="66">
        <v>16</v>
      </c>
      <c r="AA43" s="66">
        <f t="shared" si="14"/>
        <v>51.5</v>
      </c>
      <c r="AB43" s="25">
        <f t="shared" si="11"/>
        <v>12.875</v>
      </c>
      <c r="AC43" s="25"/>
      <c r="AD43" s="66">
        <v>7</v>
      </c>
      <c r="AE43" s="66">
        <v>17.5</v>
      </c>
      <c r="AF43" s="66">
        <v>25.5</v>
      </c>
      <c r="AG43" s="66">
        <f t="shared" si="12"/>
        <v>50</v>
      </c>
      <c r="AH43" s="25">
        <f t="shared" si="13"/>
        <v>12.5</v>
      </c>
      <c r="AJ43" s="22">
        <v>16</v>
      </c>
      <c r="AK43" s="22">
        <v>11</v>
      </c>
      <c r="AL43" s="22">
        <v>13</v>
      </c>
      <c r="AM43" s="18">
        <v>15</v>
      </c>
      <c r="AN43" s="18">
        <v>16</v>
      </c>
      <c r="AP43" s="22"/>
      <c r="AQ43" s="18">
        <v>74</v>
      </c>
      <c r="AR43" s="18">
        <v>11</v>
      </c>
      <c r="AS43" s="20">
        <f t="shared" si="5"/>
        <v>85</v>
      </c>
      <c r="AT43" s="4">
        <f t="shared" si="6"/>
        <v>15.88785046728972</v>
      </c>
      <c r="AU43" s="21"/>
      <c r="AV43" s="4">
        <v>10.5</v>
      </c>
      <c r="AW43" s="25">
        <v>13.67</v>
      </c>
      <c r="AX43" s="25">
        <v>11.538461538461538</v>
      </c>
      <c r="AY43" s="32">
        <v>15.9375</v>
      </c>
      <c r="AZ43" s="61">
        <v>12.608695652173912</v>
      </c>
      <c r="BA43" s="61" t="s">
        <v>19</v>
      </c>
      <c r="BB43" s="32">
        <v>17</v>
      </c>
      <c r="BD43" s="36">
        <f t="shared" si="7"/>
        <v>-0.59583223934402163</v>
      </c>
      <c r="BE43" s="21"/>
      <c r="BF43" s="18" t="s">
        <v>24</v>
      </c>
      <c r="BG43" s="18" t="s">
        <v>13</v>
      </c>
      <c r="BH43" s="18"/>
      <c r="BI43" s="18"/>
      <c r="BJ43" s="18"/>
      <c r="BK43" s="18" t="s">
        <v>12</v>
      </c>
    </row>
    <row r="44" spans="1:67" x14ac:dyDescent="0.25">
      <c r="A44" s="59" t="s">
        <v>138</v>
      </c>
      <c r="B44" s="59"/>
      <c r="C44" s="60">
        <v>1</v>
      </c>
      <c r="D44" s="54">
        <f t="shared" si="0"/>
        <v>13.345008051529788</v>
      </c>
      <c r="E44" s="49">
        <f t="shared" si="8"/>
        <v>13.017512077294684</v>
      </c>
      <c r="F44" s="49">
        <f t="shared" si="9"/>
        <v>14</v>
      </c>
      <c r="G44" s="19">
        <v>3</v>
      </c>
      <c r="H44" s="75">
        <f t="shared" si="10"/>
        <v>14.610496176246887</v>
      </c>
      <c r="J44" s="19">
        <v>1369198</v>
      </c>
      <c r="K44" s="18">
        <v>14.5</v>
      </c>
      <c r="L44" s="18">
        <v>21.5</v>
      </c>
      <c r="M44" s="18">
        <v>11.5</v>
      </c>
      <c r="N44" s="18">
        <v>2</v>
      </c>
      <c r="O44" s="18">
        <f t="shared" si="1"/>
        <v>49.5</v>
      </c>
      <c r="P44" s="4">
        <f t="shared" si="2"/>
        <v>10.760869565217391</v>
      </c>
      <c r="R44" s="21">
        <v>12.5</v>
      </c>
      <c r="S44" s="21">
        <v>20.5</v>
      </c>
      <c r="T44" s="21">
        <v>8</v>
      </c>
      <c r="U44" s="25">
        <f t="shared" si="3"/>
        <v>13.666666666666666</v>
      </c>
      <c r="V44" s="25"/>
      <c r="W44" s="66">
        <v>12</v>
      </c>
      <c r="X44" s="66">
        <v>16</v>
      </c>
      <c r="Y44" s="66">
        <v>4</v>
      </c>
      <c r="Z44" s="66">
        <v>26.5</v>
      </c>
      <c r="AA44" s="66">
        <f t="shared" si="14"/>
        <v>58.5</v>
      </c>
      <c r="AB44" s="25">
        <f t="shared" si="11"/>
        <v>14.625</v>
      </c>
      <c r="AC44" s="25"/>
      <c r="AD44" s="66">
        <v>15.5</v>
      </c>
      <c r="AE44" s="66">
        <v>16.5</v>
      </c>
      <c r="AF44" s="66">
        <v>19</v>
      </c>
      <c r="AG44" s="66">
        <f t="shared" si="12"/>
        <v>51</v>
      </c>
      <c r="AH44" s="25">
        <f t="shared" si="13"/>
        <v>12.75</v>
      </c>
      <c r="AJ44" s="22">
        <v>10</v>
      </c>
      <c r="AK44" s="22">
        <v>16</v>
      </c>
      <c r="AL44" s="22">
        <v>17</v>
      </c>
      <c r="AM44" s="18">
        <v>14</v>
      </c>
      <c r="AN44" s="18">
        <v>13</v>
      </c>
      <c r="AP44" s="22"/>
      <c r="AQ44" s="18">
        <v>68</v>
      </c>
      <c r="AR44" s="18">
        <v>11</v>
      </c>
      <c r="AS44" s="20">
        <f t="shared" si="5"/>
        <v>79</v>
      </c>
      <c r="AT44" s="4">
        <f t="shared" si="6"/>
        <v>14.766355140186915</v>
      </c>
      <c r="AU44" s="21"/>
      <c r="AV44" s="4">
        <v>9</v>
      </c>
      <c r="AW44" s="25">
        <v>13.333333333333334</v>
      </c>
      <c r="AX44" s="25">
        <v>16.153846153846153</v>
      </c>
      <c r="AY44" s="32">
        <v>15</v>
      </c>
      <c r="AZ44" s="61">
        <v>14.130434782608695</v>
      </c>
      <c r="BA44" s="61">
        <v>16.5</v>
      </c>
      <c r="BB44" s="32">
        <v>18</v>
      </c>
      <c r="BD44" s="36">
        <f t="shared" si="7"/>
        <v>0.27548812471709994</v>
      </c>
      <c r="BE44" s="21"/>
      <c r="BF44" s="18" t="s">
        <v>11</v>
      </c>
      <c r="BG44" s="18"/>
      <c r="BH44" s="18"/>
      <c r="BI44" s="18"/>
      <c r="BJ44" s="18"/>
      <c r="BK44" s="18" t="s">
        <v>25</v>
      </c>
    </row>
    <row r="45" spans="1:67" x14ac:dyDescent="0.25">
      <c r="A45" s="59" t="s">
        <v>139</v>
      </c>
      <c r="B45" s="59"/>
      <c r="C45" s="60">
        <v>2</v>
      </c>
      <c r="D45" s="54">
        <f t="shared" si="0"/>
        <v>10.302334943639291</v>
      </c>
      <c r="E45" s="49">
        <f t="shared" si="8"/>
        <v>8.4535024154589369</v>
      </c>
      <c r="F45" s="49">
        <f t="shared" si="9"/>
        <v>14</v>
      </c>
      <c r="G45" s="19">
        <v>25</v>
      </c>
      <c r="H45" s="75">
        <f t="shared" si="10"/>
        <v>13.088228935496307</v>
      </c>
      <c r="J45" s="19">
        <v>1369026</v>
      </c>
      <c r="K45" s="18">
        <v>12</v>
      </c>
      <c r="L45" s="18">
        <v>23</v>
      </c>
      <c r="M45" s="18">
        <v>10.5</v>
      </c>
      <c r="N45" s="18">
        <v>3.5</v>
      </c>
      <c r="O45" s="18">
        <f t="shared" si="1"/>
        <v>49</v>
      </c>
      <c r="P45" s="4">
        <f t="shared" si="2"/>
        <v>10.652173913043478</v>
      </c>
      <c r="R45" s="21">
        <v>8</v>
      </c>
      <c r="S45" s="21">
        <v>12</v>
      </c>
      <c r="T45" s="21">
        <v>2</v>
      </c>
      <c r="U45" s="25">
        <f t="shared" si="3"/>
        <v>7.333333333333333</v>
      </c>
      <c r="V45" s="25"/>
      <c r="W45" s="66">
        <v>11.5</v>
      </c>
      <c r="X45" s="66">
        <v>5.5</v>
      </c>
      <c r="Y45" s="66">
        <v>0</v>
      </c>
      <c r="Z45" s="66">
        <v>12.5</v>
      </c>
      <c r="AA45" s="66">
        <f t="shared" si="14"/>
        <v>29.5</v>
      </c>
      <c r="AB45" s="25">
        <f t="shared" si="11"/>
        <v>7.375</v>
      </c>
      <c r="AC45" s="25"/>
      <c r="AD45" s="66">
        <v>14.5</v>
      </c>
      <c r="AE45" s="66">
        <v>9</v>
      </c>
      <c r="AF45" s="66">
        <v>8.5</v>
      </c>
      <c r="AG45" s="66">
        <f t="shared" si="12"/>
        <v>32</v>
      </c>
      <c r="AH45" s="25">
        <f t="shared" si="13"/>
        <v>8</v>
      </c>
      <c r="AJ45" s="22">
        <v>13</v>
      </c>
      <c r="AK45" s="22">
        <v>16</v>
      </c>
      <c r="AL45" s="22">
        <v>13</v>
      </c>
      <c r="AM45" s="18">
        <v>11</v>
      </c>
      <c r="AN45" s="18">
        <v>17</v>
      </c>
      <c r="AP45" s="22"/>
      <c r="AQ45" s="18">
        <v>63</v>
      </c>
      <c r="AR45" s="18">
        <v>2</v>
      </c>
      <c r="AS45" s="20">
        <f t="shared" si="5"/>
        <v>65</v>
      </c>
      <c r="AT45" s="4">
        <f t="shared" si="6"/>
        <v>12.149532710280372</v>
      </c>
      <c r="AU45" s="21"/>
      <c r="AV45" s="4">
        <v>5.25</v>
      </c>
      <c r="AW45" s="25">
        <v>11.666666666666666</v>
      </c>
      <c r="AX45" s="25">
        <v>13.846153846153847</v>
      </c>
      <c r="AY45" s="32">
        <v>12.5</v>
      </c>
      <c r="AZ45" s="61">
        <v>18.043478260869566</v>
      </c>
      <c r="BA45" s="61">
        <v>13.75</v>
      </c>
      <c r="BB45" s="32">
        <v>17.5</v>
      </c>
      <c r="BD45" s="36">
        <f t="shared" si="7"/>
        <v>1.7958939918570174</v>
      </c>
      <c r="BE45" s="21"/>
      <c r="BF45" s="18" t="s">
        <v>21</v>
      </c>
      <c r="BG45" s="18"/>
      <c r="BH45" s="18"/>
      <c r="BI45" s="18"/>
      <c r="BJ45" s="18"/>
      <c r="BK45" s="18" t="s">
        <v>20</v>
      </c>
    </row>
    <row r="46" spans="1:67" x14ac:dyDescent="0.25">
      <c r="A46" s="59" t="s">
        <v>140</v>
      </c>
      <c r="B46" s="59"/>
      <c r="C46" s="60">
        <v>1</v>
      </c>
      <c r="D46" s="54">
        <f t="shared" si="0"/>
        <v>8.0564412238325271</v>
      </c>
      <c r="E46" s="49">
        <f t="shared" si="8"/>
        <v>5.8846618357487914</v>
      </c>
      <c r="F46" s="49">
        <f t="shared" si="9"/>
        <v>12.4</v>
      </c>
      <c r="G46" s="19">
        <v>43</v>
      </c>
      <c r="H46" s="75">
        <f t="shared" si="10"/>
        <v>9.6551847441888334</v>
      </c>
      <c r="J46" s="19">
        <v>1369283</v>
      </c>
      <c r="K46" s="18">
        <v>6</v>
      </c>
      <c r="L46" s="18">
        <v>10.5</v>
      </c>
      <c r="M46" s="18">
        <v>11</v>
      </c>
      <c r="N46" s="18">
        <v>1</v>
      </c>
      <c r="O46" s="18">
        <f t="shared" si="1"/>
        <v>28.5</v>
      </c>
      <c r="P46" s="4">
        <f t="shared" si="2"/>
        <v>6.1956521739130439</v>
      </c>
      <c r="R46" s="21">
        <v>6</v>
      </c>
      <c r="S46" s="21">
        <v>7.5</v>
      </c>
      <c r="T46" s="21">
        <v>7</v>
      </c>
      <c r="U46" s="25">
        <f t="shared" si="3"/>
        <v>6.833333333333333</v>
      </c>
      <c r="V46" s="25"/>
      <c r="W46" s="66">
        <v>10.5</v>
      </c>
      <c r="X46" s="66">
        <v>1.5</v>
      </c>
      <c r="Y46" s="66">
        <v>0</v>
      </c>
      <c r="Z46" s="66">
        <v>6.5</v>
      </c>
      <c r="AA46" s="66">
        <f t="shared" si="14"/>
        <v>18.5</v>
      </c>
      <c r="AB46" s="25">
        <f t="shared" si="11"/>
        <v>4.625</v>
      </c>
      <c r="AC46" s="25"/>
      <c r="AD46" s="66">
        <v>6</v>
      </c>
      <c r="AE46" s="66">
        <v>3</v>
      </c>
      <c r="AF46" s="66">
        <v>4</v>
      </c>
      <c r="AG46" s="66">
        <f t="shared" si="12"/>
        <v>13</v>
      </c>
      <c r="AH46" s="25">
        <f t="shared" si="13"/>
        <v>3.25</v>
      </c>
      <c r="AJ46" s="22">
        <v>14</v>
      </c>
      <c r="AK46" s="22">
        <v>9</v>
      </c>
      <c r="AL46" s="22">
        <v>14</v>
      </c>
      <c r="AM46" s="18">
        <v>9</v>
      </c>
      <c r="AN46" s="18">
        <v>16</v>
      </c>
      <c r="AP46" s="22"/>
      <c r="AQ46" s="18">
        <v>49</v>
      </c>
      <c r="AR46" s="18">
        <v>4</v>
      </c>
      <c r="AS46" s="20">
        <f t="shared" si="5"/>
        <v>53</v>
      </c>
      <c r="AT46" s="4">
        <f t="shared" si="6"/>
        <v>9.9065420560747661</v>
      </c>
      <c r="AU46" s="21"/>
      <c r="AV46" s="4">
        <v>5.25</v>
      </c>
      <c r="AW46" s="25">
        <v>9.6666666666666661</v>
      </c>
      <c r="AX46" s="25">
        <v>9.2307692307692299</v>
      </c>
      <c r="AY46" s="32">
        <v>10.9375</v>
      </c>
      <c r="AZ46" s="61">
        <v>10</v>
      </c>
      <c r="BA46" s="61">
        <v>11.25</v>
      </c>
      <c r="BB46" s="32">
        <v>11</v>
      </c>
      <c r="BD46" s="36">
        <f t="shared" si="7"/>
        <v>0.60874352035630785</v>
      </c>
      <c r="BE46" s="21"/>
      <c r="BF46" s="18" t="s">
        <v>21</v>
      </c>
      <c r="BG46" s="18"/>
      <c r="BH46" s="18"/>
      <c r="BI46" s="18"/>
      <c r="BJ46" s="18" t="s">
        <v>14</v>
      </c>
      <c r="BK46" s="18" t="s">
        <v>22</v>
      </c>
    </row>
    <row r="47" spans="1:67" s="69" customFormat="1" x14ac:dyDescent="0.25">
      <c r="A47" s="10" t="s">
        <v>30</v>
      </c>
      <c r="B47" s="11"/>
      <c r="C47" s="14"/>
      <c r="D47" s="8">
        <f>AVERAGE(D2:D46)</f>
        <v>10.376331007335835</v>
      </c>
      <c r="E47" s="8">
        <f t="shared" ref="E47:H47" si="15">AVERAGE(E2:E46)</f>
        <v>8.9097557702630166</v>
      </c>
      <c r="F47" s="8">
        <f t="shared" si="15"/>
        <v>13.309481481481482</v>
      </c>
      <c r="G47" s="8"/>
      <c r="H47" s="8">
        <f t="shared" si="15"/>
        <v>11.374872568085747</v>
      </c>
      <c r="J47" s="14"/>
      <c r="K47" s="8">
        <f t="shared" ref="K47:P47" si="16">AVERAGE(K2:K46)</f>
        <v>10</v>
      </c>
      <c r="L47" s="8">
        <f t="shared" si="16"/>
        <v>15.011111111111111</v>
      </c>
      <c r="M47" s="8">
        <f t="shared" si="16"/>
        <v>9.2777777777777786</v>
      </c>
      <c r="N47" s="8">
        <f t="shared" si="16"/>
        <v>2.588888888888889</v>
      </c>
      <c r="O47" s="8">
        <f t="shared" si="16"/>
        <v>36.87777777777778</v>
      </c>
      <c r="P47" s="8">
        <f t="shared" si="16"/>
        <v>8.0169082125603879</v>
      </c>
      <c r="Q47" s="8"/>
      <c r="R47" s="8">
        <f>AVERAGE(R2:R46)</f>
        <v>9.0888888888888886</v>
      </c>
      <c r="S47" s="8">
        <f>AVERAGE(S2:S46)</f>
        <v>12.655555555555555</v>
      </c>
      <c r="T47" s="8">
        <f>AVERAGE(T2:T46)</f>
        <v>7.1111111111111107</v>
      </c>
      <c r="U47" s="8">
        <f>AVERAGE(U2:U46)</f>
        <v>9.6185185185185205</v>
      </c>
      <c r="V47" s="8"/>
      <c r="W47" s="8">
        <f t="shared" ref="W47:Y47" si="17">AVERAGE(W2:W46)</f>
        <v>13.443181818181818</v>
      </c>
      <c r="X47" s="8">
        <f t="shared" si="17"/>
        <v>9.295454545454545</v>
      </c>
      <c r="Y47" s="8">
        <f t="shared" si="17"/>
        <v>2.5909090909090908</v>
      </c>
      <c r="Z47" s="8">
        <f t="shared" ref="Z47:AB47" si="18">AVERAGE(Z2:Z46)</f>
        <v>11.068181818181818</v>
      </c>
      <c r="AA47" s="8">
        <f t="shared" si="18"/>
        <v>36.397727272727273</v>
      </c>
      <c r="AB47" s="8">
        <f t="shared" si="18"/>
        <v>9.0994318181818183</v>
      </c>
      <c r="AC47" s="8"/>
      <c r="AD47" s="8">
        <f t="shared" ref="AD47:AH47" si="19">AVERAGE(AD2:AD46)</f>
        <v>9.4302325581395348</v>
      </c>
      <c r="AE47" s="8">
        <f t="shared" si="19"/>
        <v>9.4651162790697683</v>
      </c>
      <c r="AF47" s="8">
        <f t="shared" si="19"/>
        <v>8.9883720930232567</v>
      </c>
      <c r="AG47" s="8">
        <f t="shared" si="19"/>
        <v>27.88372093023256</v>
      </c>
      <c r="AH47" s="8">
        <f t="shared" si="19"/>
        <v>6.9709302325581399</v>
      </c>
      <c r="AI47" s="8"/>
      <c r="AJ47" s="8">
        <f>AVERAGE(AJ2:AJ46)</f>
        <v>13.777777777777779</v>
      </c>
      <c r="AK47" s="8">
        <f>AVERAGE(AK2:AK46)</f>
        <v>12.71111111111111</v>
      </c>
      <c r="AL47" s="8">
        <f>AVERAGE(AL2:AL46)</f>
        <v>12.936363636363637</v>
      </c>
      <c r="AM47" s="8">
        <f>AVERAGE(AM2:AM46)</f>
        <v>13.022727272727273</v>
      </c>
      <c r="AN47" s="8">
        <f>AVERAGE(AN2:AN46)</f>
        <v>14.279069767441861</v>
      </c>
      <c r="AO47" s="8"/>
      <c r="AP47" s="8"/>
      <c r="AQ47" s="8">
        <f>AVERAGE(AQ2:AQ46)</f>
        <v>64.444444444444443</v>
      </c>
      <c r="AR47" s="8">
        <f>AVERAGE(AR2:AR46)</f>
        <v>9.0666666666666664</v>
      </c>
      <c r="AS47" s="8">
        <f>AVERAGE(AS2:AS46)</f>
        <v>73.511111111111106</v>
      </c>
      <c r="AT47" s="8">
        <f>AVERAGE(AT2:AT46)</f>
        <v>13.740394600207681</v>
      </c>
      <c r="AU47" s="8"/>
      <c r="AV47" s="8">
        <f t="shared" ref="AV47:BA47" si="20">AVERAGE(AV2:AV46)</f>
        <v>5.8197674418604652</v>
      </c>
      <c r="AW47" s="8">
        <f t="shared" si="20"/>
        <v>11.075833333333334</v>
      </c>
      <c r="AX47" s="8">
        <f t="shared" si="20"/>
        <v>10.626118067978537</v>
      </c>
      <c r="AY47" s="8">
        <f t="shared" si="20"/>
        <v>11.803977272727273</v>
      </c>
      <c r="AZ47" s="8">
        <f t="shared" si="20"/>
        <v>12.256038647342997</v>
      </c>
      <c r="BA47" s="8">
        <f t="shared" si="20"/>
        <v>12.602272727272727</v>
      </c>
      <c r="BB47" s="8">
        <f>AVERAGE(BB2:BB46)</f>
        <v>13.174418604651162</v>
      </c>
      <c r="BC47" s="8" t="e">
        <f t="shared" ref="BC47:BD47" si="21">AVERAGE(BC2:BC46)</f>
        <v>#DIV/0!</v>
      </c>
      <c r="BD47" s="8">
        <f t="shared" si="21"/>
        <v>8.5415607499075771E-3</v>
      </c>
      <c r="BE47" s="70"/>
      <c r="BF47" s="8"/>
      <c r="BG47" s="8"/>
      <c r="BH47" s="8"/>
      <c r="BI47" s="8"/>
      <c r="BJ47" s="8"/>
      <c r="BK47" s="8"/>
      <c r="BL47" s="8"/>
      <c r="BN47" s="8"/>
    </row>
    <row r="48" spans="1:67" s="72" customFormat="1" x14ac:dyDescent="0.25">
      <c r="A48" s="12" t="s">
        <v>31</v>
      </c>
      <c r="B48" s="6"/>
      <c r="C48" s="15"/>
      <c r="D48" s="47">
        <v>20</v>
      </c>
      <c r="E48" s="37">
        <v>20</v>
      </c>
      <c r="F48" s="44">
        <v>20</v>
      </c>
      <c r="G48" s="15"/>
      <c r="I48" s="71"/>
      <c r="J48" s="15"/>
      <c r="K48" s="6">
        <v>20</v>
      </c>
      <c r="L48" s="6">
        <v>28</v>
      </c>
      <c r="M48" s="6">
        <v>19</v>
      </c>
      <c r="N48" s="6">
        <v>25</v>
      </c>
      <c r="O48" s="6">
        <v>92</v>
      </c>
      <c r="P48" s="6">
        <v>20</v>
      </c>
      <c r="Q48" s="71"/>
      <c r="R48" s="6">
        <v>16</v>
      </c>
      <c r="S48" s="6">
        <v>24</v>
      </c>
      <c r="T48" s="6">
        <v>20</v>
      </c>
      <c r="U48" s="6">
        <v>20</v>
      </c>
      <c r="V48" s="6"/>
      <c r="W48" s="6">
        <v>24</v>
      </c>
      <c r="X48" s="6">
        <v>20</v>
      </c>
      <c r="Y48" s="6">
        <v>18</v>
      </c>
      <c r="Z48" s="6">
        <v>34</v>
      </c>
      <c r="AA48" s="6">
        <v>96</v>
      </c>
      <c r="AB48" s="6">
        <v>20</v>
      </c>
      <c r="AC48" s="6"/>
      <c r="AD48" s="6">
        <v>20</v>
      </c>
      <c r="AE48" s="6">
        <v>24</v>
      </c>
      <c r="AF48" s="6">
        <v>36</v>
      </c>
      <c r="AG48" s="6">
        <v>80</v>
      </c>
      <c r="AH48" s="6">
        <v>20</v>
      </c>
      <c r="AI48" s="71"/>
      <c r="AJ48" s="6">
        <v>20</v>
      </c>
      <c r="AK48" s="6">
        <v>20</v>
      </c>
      <c r="AL48" s="6">
        <v>20</v>
      </c>
      <c r="AM48" s="6">
        <v>20</v>
      </c>
      <c r="AN48" s="6">
        <v>20</v>
      </c>
      <c r="AO48" s="6"/>
      <c r="AP48" s="40"/>
      <c r="AQ48" s="6">
        <v>87</v>
      </c>
      <c r="AR48" s="6">
        <v>32</v>
      </c>
      <c r="AS48" s="6">
        <v>107</v>
      </c>
      <c r="AT48" s="6">
        <v>20</v>
      </c>
      <c r="AV48" s="6">
        <v>20</v>
      </c>
      <c r="AW48" s="6">
        <v>20</v>
      </c>
      <c r="AX48" s="6">
        <v>20</v>
      </c>
      <c r="AY48" s="6">
        <v>20</v>
      </c>
      <c r="AZ48" s="6">
        <v>20</v>
      </c>
      <c r="BB48" s="6">
        <v>20</v>
      </c>
      <c r="BC48" s="6"/>
      <c r="BD48" s="44">
        <v>20</v>
      </c>
      <c r="BE48" s="6"/>
      <c r="BF48" s="6"/>
      <c r="BG48" s="6"/>
      <c r="BH48" s="6"/>
      <c r="BI48" s="6"/>
      <c r="BJ48" s="6"/>
      <c r="BK48" s="6"/>
      <c r="BL48" s="71"/>
      <c r="BM48" s="71"/>
      <c r="BN48" s="71"/>
      <c r="BO48" s="71"/>
    </row>
    <row r="49" spans="1:67" s="72" customFormat="1" x14ac:dyDescent="0.25">
      <c r="A49" s="12" t="s">
        <v>32</v>
      </c>
      <c r="B49" s="6"/>
      <c r="C49" s="15"/>
      <c r="D49" s="46">
        <f>MIN(D2:D46)</f>
        <v>6.2230273752012879</v>
      </c>
      <c r="E49" s="43">
        <f>MIN(E2:E46)</f>
        <v>4.1793478260869561</v>
      </c>
      <c r="F49" s="43">
        <f>MIN(F2:F46)</f>
        <v>8.6666666666666661</v>
      </c>
      <c r="G49" s="15"/>
      <c r="I49" s="71"/>
      <c r="J49" s="15"/>
      <c r="K49" s="5">
        <f t="shared" ref="K49:P49" si="22">MIN(K2:K46)</f>
        <v>2.5</v>
      </c>
      <c r="L49" s="5">
        <f t="shared" si="22"/>
        <v>5</v>
      </c>
      <c r="M49" s="5">
        <f t="shared" si="22"/>
        <v>1</v>
      </c>
      <c r="N49" s="5">
        <f t="shared" si="22"/>
        <v>0</v>
      </c>
      <c r="O49" s="5">
        <f t="shared" si="22"/>
        <v>18</v>
      </c>
      <c r="P49" s="5">
        <f t="shared" si="22"/>
        <v>3.9130434782608696</v>
      </c>
      <c r="Q49" s="5"/>
      <c r="R49" s="5">
        <f>MIN(R2:R46)</f>
        <v>4</v>
      </c>
      <c r="S49" s="5">
        <f>MIN(S2:S46)</f>
        <v>4</v>
      </c>
      <c r="T49" s="5">
        <f>MIN(T2:T46)</f>
        <v>0</v>
      </c>
      <c r="U49" s="5">
        <f>MIN(U2:U46)</f>
        <v>3.6666666666666665</v>
      </c>
      <c r="V49" s="5"/>
      <c r="W49" s="5">
        <f t="shared" ref="W49:X49" si="23">MIN(W2:W46)</f>
        <v>6</v>
      </c>
      <c r="X49" s="5">
        <f t="shared" si="23"/>
        <v>0.5</v>
      </c>
      <c r="Y49" s="5">
        <f>MIN(Y2:Y46)</f>
        <v>0</v>
      </c>
      <c r="Z49" s="5">
        <f t="shared" ref="Z49:AA49" si="24">MIN(Z2:Z46)</f>
        <v>2.5</v>
      </c>
      <c r="AA49" s="5">
        <f t="shared" si="24"/>
        <v>10.5</v>
      </c>
      <c r="AB49" s="5">
        <f t="shared" ref="AB49:AH49" si="25">MIN(AB2:AB46)</f>
        <v>2.625</v>
      </c>
      <c r="AC49" s="5"/>
      <c r="AD49" s="5">
        <f t="shared" si="25"/>
        <v>4</v>
      </c>
      <c r="AE49" s="5">
        <f t="shared" si="25"/>
        <v>1</v>
      </c>
      <c r="AF49" s="5">
        <f t="shared" si="25"/>
        <v>2.5</v>
      </c>
      <c r="AG49" s="5">
        <f t="shared" si="25"/>
        <v>9</v>
      </c>
      <c r="AH49" s="5">
        <f t="shared" si="25"/>
        <v>2.25</v>
      </c>
      <c r="AI49" s="5"/>
      <c r="AJ49" s="5">
        <f>MIN(AJ2:AJ46)</f>
        <v>7</v>
      </c>
      <c r="AK49" s="5">
        <f>MIN(AK2:AK46)</f>
        <v>6</v>
      </c>
      <c r="AL49" s="5">
        <f>MIN(AL2:AL46)</f>
        <v>6</v>
      </c>
      <c r="AM49" s="5">
        <f>MIN(AM2:AM46)</f>
        <v>8</v>
      </c>
      <c r="AN49" s="5">
        <f>MIN(AN2:AN46)</f>
        <v>9</v>
      </c>
      <c r="AO49" s="5"/>
      <c r="AP49" s="5"/>
      <c r="AQ49" s="5">
        <f>MIN(AQ2:AQ46)</f>
        <v>41</v>
      </c>
      <c r="AR49" s="5">
        <f>MIN(AR2:AR46)</f>
        <v>-1</v>
      </c>
      <c r="AS49" s="5">
        <f>MIN(AS2:AS46)</f>
        <v>44</v>
      </c>
      <c r="AT49" s="5">
        <f>MIN(AT2:AT46)</f>
        <v>8.2242990654205599</v>
      </c>
      <c r="AU49" s="5"/>
      <c r="AV49" s="5">
        <f t="shared" ref="AV49:BB49" si="26">MIN(AV2:AV46)</f>
        <v>0.5</v>
      </c>
      <c r="AW49" s="5">
        <f t="shared" si="26"/>
        <v>3</v>
      </c>
      <c r="AX49" s="5">
        <f t="shared" si="26"/>
        <v>3.4615384615384617</v>
      </c>
      <c r="AY49" s="5">
        <f t="shared" si="26"/>
        <v>6.5625</v>
      </c>
      <c r="AZ49" s="5">
        <f t="shared" si="26"/>
        <v>6.3043478260869561</v>
      </c>
      <c r="BA49" s="5">
        <f t="shared" si="26"/>
        <v>6.75</v>
      </c>
      <c r="BB49" s="5">
        <f t="shared" si="26"/>
        <v>4</v>
      </c>
      <c r="BC49" s="5"/>
      <c r="BD49" s="43">
        <f>MIN(BD2:BD46)</f>
        <v>-2.4959054584857086</v>
      </c>
      <c r="BE49" s="5"/>
      <c r="BF49" s="5"/>
      <c r="BG49" s="5"/>
      <c r="BH49" s="5"/>
      <c r="BI49" s="5"/>
      <c r="BJ49" s="5"/>
      <c r="BK49" s="5"/>
      <c r="BL49" s="5"/>
      <c r="BM49" s="71"/>
      <c r="BN49" s="5"/>
      <c r="BO49" s="71"/>
    </row>
    <row r="50" spans="1:67" s="72" customFormat="1" x14ac:dyDescent="0.25">
      <c r="A50" s="12" t="s">
        <v>33</v>
      </c>
      <c r="B50" s="6"/>
      <c r="C50" s="15"/>
      <c r="D50" s="46">
        <f>MAX(D2:D46)</f>
        <v>14.099838969404185</v>
      </c>
      <c r="E50" s="43">
        <f>MAX(E2:E46)</f>
        <v>13.282608695652174</v>
      </c>
      <c r="F50" s="43">
        <f>MAX(F2:F46)</f>
        <v>16.600000000000001</v>
      </c>
      <c r="G50" s="15"/>
      <c r="I50" s="71"/>
      <c r="J50" s="15"/>
      <c r="K50" s="5">
        <f t="shared" ref="K50:P50" si="27">MAX(K2:K46)</f>
        <v>16</v>
      </c>
      <c r="L50" s="5">
        <f t="shared" si="27"/>
        <v>23</v>
      </c>
      <c r="M50" s="5">
        <f t="shared" si="27"/>
        <v>18</v>
      </c>
      <c r="N50" s="5">
        <f t="shared" si="27"/>
        <v>9</v>
      </c>
      <c r="O50" s="5">
        <f t="shared" si="27"/>
        <v>57.5</v>
      </c>
      <c r="P50" s="5">
        <f t="shared" si="27"/>
        <v>12.5</v>
      </c>
      <c r="Q50" s="5"/>
      <c r="R50" s="5">
        <f>MAX(R2:R46)</f>
        <v>14.5</v>
      </c>
      <c r="S50" s="5">
        <f>MAX(S2:S46)</f>
        <v>22</v>
      </c>
      <c r="T50" s="5">
        <f>MAX(T2:T46)</f>
        <v>14.5</v>
      </c>
      <c r="U50" s="5">
        <f>MAX(U2:U46)</f>
        <v>14.666666666666666</v>
      </c>
      <c r="V50" s="5"/>
      <c r="W50" s="5">
        <f t="shared" ref="W50:Y50" si="28">MAX(W2:W46)</f>
        <v>20.5</v>
      </c>
      <c r="X50" s="5">
        <f t="shared" si="28"/>
        <v>19</v>
      </c>
      <c r="Y50" s="5">
        <f t="shared" si="28"/>
        <v>15</v>
      </c>
      <c r="Z50" s="5">
        <f t="shared" ref="Z50:AA50" si="29">MAX(Z2:Z46)</f>
        <v>26.5</v>
      </c>
      <c r="AA50" s="5">
        <f t="shared" si="29"/>
        <v>59</v>
      </c>
      <c r="AB50" s="5">
        <f t="shared" ref="AB50:AH50" si="30">MAX(AB2:AB46)</f>
        <v>14.75</v>
      </c>
      <c r="AC50" s="5"/>
      <c r="AD50" s="5">
        <f t="shared" si="30"/>
        <v>17</v>
      </c>
      <c r="AE50" s="5">
        <f t="shared" si="30"/>
        <v>21.5</v>
      </c>
      <c r="AF50" s="5">
        <f t="shared" si="30"/>
        <v>25.5</v>
      </c>
      <c r="AG50" s="5">
        <f t="shared" si="30"/>
        <v>51.5</v>
      </c>
      <c r="AH50" s="5">
        <f t="shared" si="30"/>
        <v>12.875</v>
      </c>
      <c r="AI50" s="5"/>
      <c r="AJ50" s="5">
        <f>MAX(AJ2:AJ46)</f>
        <v>19</v>
      </c>
      <c r="AK50" s="5">
        <f>MAX(AK2:AK46)</f>
        <v>17</v>
      </c>
      <c r="AL50" s="5">
        <f>MAX(AL2:AL46)</f>
        <v>18</v>
      </c>
      <c r="AM50" s="5">
        <f>MAX(AM2:AM46)</f>
        <v>18</v>
      </c>
      <c r="AN50" s="5">
        <f>MAX(AN2:AN46)</f>
        <v>18</v>
      </c>
      <c r="AO50" s="5"/>
      <c r="AP50" s="5"/>
      <c r="AQ50" s="5">
        <f>MAX(AQ2:AQ46)</f>
        <v>81</v>
      </c>
      <c r="AR50" s="5">
        <f>MAX(AR2:AR46)</f>
        <v>20</v>
      </c>
      <c r="AS50" s="5">
        <f>MAX(AS2:AS46)</f>
        <v>95</v>
      </c>
      <c r="AT50" s="5">
        <f>MAX(AT2:AT46)</f>
        <v>17.757009345794394</v>
      </c>
      <c r="AU50" s="5"/>
      <c r="AV50" s="5">
        <f t="shared" ref="AV50:BB50" si="31">MAX(AV2:AV46)</f>
        <v>11.75</v>
      </c>
      <c r="AW50" s="5">
        <f t="shared" si="31"/>
        <v>17.666666666666668</v>
      </c>
      <c r="AX50" s="5">
        <f t="shared" si="31"/>
        <v>16.153846153846153</v>
      </c>
      <c r="AY50" s="5">
        <f t="shared" si="31"/>
        <v>17.1875</v>
      </c>
      <c r="AZ50" s="5">
        <f t="shared" si="31"/>
        <v>18.043478260869566</v>
      </c>
      <c r="BA50" s="5">
        <f t="shared" si="31"/>
        <v>17</v>
      </c>
      <c r="BB50" s="5">
        <f t="shared" si="31"/>
        <v>19</v>
      </c>
      <c r="BC50" s="5"/>
      <c r="BD50" s="43">
        <f>MAX(BD2:BD46)</f>
        <v>2.909599655624902</v>
      </c>
      <c r="BE50" s="5"/>
      <c r="BF50" s="5"/>
      <c r="BG50" s="5"/>
      <c r="BH50" s="5"/>
      <c r="BI50" s="5"/>
      <c r="BJ50" s="5"/>
      <c r="BK50" s="5"/>
      <c r="BL50" s="5"/>
      <c r="BM50" s="71"/>
      <c r="BN50" s="5"/>
      <c r="BO50" s="71"/>
    </row>
    <row r="51" spans="1:67" s="72" customFormat="1" x14ac:dyDescent="0.25">
      <c r="A51" s="12" t="s">
        <v>34</v>
      </c>
      <c r="B51" s="6"/>
      <c r="C51" s="15"/>
      <c r="D51" s="48">
        <f>STDEV(D2:D46)</f>
        <v>1.964416016502585</v>
      </c>
      <c r="E51" s="45">
        <f>STDEV(E2:E46)</f>
        <v>2.280583261928121</v>
      </c>
      <c r="F51" s="45">
        <f>STDEV(F2:F46)</f>
        <v>1.8582392224512791</v>
      </c>
      <c r="G51" s="15"/>
      <c r="I51" s="71"/>
      <c r="J51" s="15"/>
      <c r="K51" s="7">
        <f t="shared" ref="K51:P51" si="32">STDEV(K2:K46)</f>
        <v>3.1315839732982065</v>
      </c>
      <c r="L51" s="7">
        <f t="shared" si="32"/>
        <v>3.9189065162144763</v>
      </c>
      <c r="M51" s="7">
        <f t="shared" si="32"/>
        <v>3.8473065483228237</v>
      </c>
      <c r="N51" s="7">
        <f t="shared" si="32"/>
        <v>2.4594180965702788</v>
      </c>
      <c r="O51" s="7">
        <f t="shared" si="32"/>
        <v>10.120386466050702</v>
      </c>
      <c r="P51" s="7">
        <f t="shared" si="32"/>
        <v>2.2000840143588474</v>
      </c>
      <c r="Q51" s="7"/>
      <c r="R51" s="7">
        <f>STDEV(R2:R46)</f>
        <v>2.7350604299641277</v>
      </c>
      <c r="S51" s="7">
        <f>STDEV(S2:S46)</f>
        <v>4.3625761548734845</v>
      </c>
      <c r="T51" s="7">
        <f>STDEV(T2:T46)</f>
        <v>2.7404563507016504</v>
      </c>
      <c r="U51" s="7">
        <f>STDEV(U2:U46)</f>
        <v>2.596039675689735</v>
      </c>
      <c r="V51" s="7"/>
      <c r="W51" s="7">
        <f t="shared" ref="W51" si="33">STDEV(W2:W46)</f>
        <v>4.0508625396340694</v>
      </c>
      <c r="X51" s="7">
        <f>STDEV(X2:X46)</f>
        <v>4.3686491204285014</v>
      </c>
      <c r="Y51" s="7">
        <f>STDEV(Y2:Y46)</f>
        <v>3.1938762759321069</v>
      </c>
      <c r="Z51" s="7">
        <f t="shared" ref="Z51" si="34">STDEV(Z2:Z46)</f>
        <v>5.4555187644649514</v>
      </c>
      <c r="AA51" s="7">
        <f>STDEV(AA2:AA46)</f>
        <v>12.233949877219077</v>
      </c>
      <c r="AB51" s="7">
        <f>STDEV(AB2:AB46)</f>
        <v>3.0584874693047692</v>
      </c>
      <c r="AC51" s="7"/>
      <c r="AD51" s="7">
        <f t="shared" ref="AD51:AH51" si="35">STDEV(AD2:AD46)</f>
        <v>3.4009476889132313</v>
      </c>
      <c r="AE51" s="7">
        <f t="shared" si="35"/>
        <v>5.4471435817722815</v>
      </c>
      <c r="AF51" s="7">
        <f t="shared" si="35"/>
        <v>5.2400567655197516</v>
      </c>
      <c r="AG51" s="7">
        <f t="shared" si="35"/>
        <v>12.001407263367829</v>
      </c>
      <c r="AH51" s="7">
        <f t="shared" si="35"/>
        <v>3.0003518158419573</v>
      </c>
      <c r="AI51" s="7"/>
      <c r="AJ51" s="7">
        <f>STDEV(AJ2:AJ46)</f>
        <v>3.0517423405542128</v>
      </c>
      <c r="AK51" s="7">
        <f>STDEV(AK2:AK46)</f>
        <v>2.3800517777238515</v>
      </c>
      <c r="AL51" s="7">
        <f>STDEV(AL2:AL46)</f>
        <v>2.9720473648836809</v>
      </c>
      <c r="AM51" s="7">
        <f>STDEV(AM2:AM46)</f>
        <v>2.5287981920238498</v>
      </c>
      <c r="AN51" s="7">
        <f>STDEV(AN2:AN46)</f>
        <v>2.302437439255038</v>
      </c>
      <c r="AO51" s="7"/>
      <c r="AP51" s="7"/>
      <c r="AQ51" s="7">
        <f>STDEV(AQ2:AQ46)</f>
        <v>9.9282781523639514</v>
      </c>
      <c r="AR51" s="7">
        <f>STDEV(AR2:AR46)</f>
        <v>5.2022722308272531</v>
      </c>
      <c r="AS51" s="7">
        <f>STDEV(AS2:AS46)</f>
        <v>12.425454486332459</v>
      </c>
      <c r="AT51" s="7">
        <f>STDEV(AT2:AT46)</f>
        <v>2.3225148572584127</v>
      </c>
      <c r="AU51" s="7"/>
      <c r="AV51" s="7">
        <f t="shared" ref="AV51:BB51" si="36">STDEV(AV2:AV46)</f>
        <v>3.0415405623216771</v>
      </c>
      <c r="AW51" s="7">
        <f t="shared" si="36"/>
        <v>3.144201350388188</v>
      </c>
      <c r="AX51" s="7">
        <f t="shared" si="36"/>
        <v>3.1359081311616981</v>
      </c>
      <c r="AY51" s="7">
        <f t="shared" si="36"/>
        <v>2.4715529388835722</v>
      </c>
      <c r="AZ51" s="7">
        <f t="shared" si="36"/>
        <v>3.1309044199516021</v>
      </c>
      <c r="BA51" s="7">
        <f t="shared" si="36"/>
        <v>2.6744746179445422</v>
      </c>
      <c r="BB51" s="7">
        <f t="shared" si="36"/>
        <v>3.506598747073717</v>
      </c>
      <c r="BC51" s="7"/>
      <c r="BD51" s="45">
        <f>STDEV(BD2:BD46)</f>
        <v>1.2056757405930396</v>
      </c>
      <c r="BE51" s="7"/>
      <c r="BF51" s="7"/>
      <c r="BG51" s="7"/>
      <c r="BH51" s="7"/>
      <c r="BI51" s="7"/>
      <c r="BJ51" s="7"/>
      <c r="BK51" s="7"/>
      <c r="BL51" s="7"/>
      <c r="BM51" s="71"/>
      <c r="BN51" s="7"/>
      <c r="BO51" s="71"/>
    </row>
    <row r="52" spans="1:67" x14ac:dyDescent="0.25">
      <c r="W52" s="67"/>
      <c r="X52" s="67"/>
      <c r="Y52" s="67"/>
      <c r="Z52" s="67"/>
      <c r="AA52" s="67"/>
      <c r="AZ52" s="34"/>
      <c r="BA52" s="34"/>
      <c r="BB52" s="34"/>
    </row>
    <row r="53" spans="1:67" s="34" customFormat="1" x14ac:dyDescent="0.25">
      <c r="A53" s="34" t="s">
        <v>56</v>
      </c>
      <c r="B53" s="34" t="b">
        <f>C53=D53</f>
        <v>1</v>
      </c>
      <c r="C53" s="53">
        <f>AVERAGEIFS(D$2:D$46,$C$2:$C$46,1)</f>
        <v>9.9663753476796941</v>
      </c>
      <c r="D53" s="54">
        <f>AVERAGE(D3,D4,D5,D6,D8,D11,D12,D13,D15,D18,D23,D27,D29,D31,D34,D35,D36,D38,D42,D43,D44,D46)</f>
        <v>9.9663753476796941</v>
      </c>
      <c r="E53" s="54">
        <f t="shared" ref="E53:BD53" si="37">AVERAGE(E3,E4,E5,E6,E8,E11,E12,E13,E15,E18,E23,E27,E29,E31,E34,E35,E36,E38,E42,E43,E44,E46)</f>
        <v>8.6239569609134819</v>
      </c>
      <c r="F53" s="54">
        <f t="shared" si="37"/>
        <v>12.651212121212119</v>
      </c>
      <c r="G53" s="54">
        <f>AVERAGE(G3,G4,G5,G6,G8,G11,G12,G13,G15,G18,G23,G27,G29,G31,G34,G35,G36,G38,G42,G43,G44,G46)</f>
        <v>25.863636363636363</v>
      </c>
      <c r="I53" s="54"/>
      <c r="J53" s="54"/>
      <c r="K53" s="54">
        <f t="shared" si="37"/>
        <v>9.9090909090909083</v>
      </c>
      <c r="L53" s="54">
        <f t="shared" si="37"/>
        <v>14.454545454545455</v>
      </c>
      <c r="M53" s="54">
        <f t="shared" si="37"/>
        <v>8.2727272727272734</v>
      </c>
      <c r="N53" s="54">
        <f t="shared" si="37"/>
        <v>2.3863636363636362</v>
      </c>
      <c r="O53" s="54">
        <f t="shared" si="37"/>
        <v>35.022727272727273</v>
      </c>
      <c r="P53" s="54">
        <f t="shared" si="37"/>
        <v>7.6136363636363624</v>
      </c>
      <c r="Q53" s="54"/>
      <c r="R53" s="54">
        <f t="shared" si="37"/>
        <v>8.5681818181818183</v>
      </c>
      <c r="S53" s="54">
        <f t="shared" si="37"/>
        <v>12.954545454545455</v>
      </c>
      <c r="T53" s="54">
        <f t="shared" si="37"/>
        <v>6.9545454545454541</v>
      </c>
      <c r="U53" s="54">
        <f t="shared" si="37"/>
        <v>9.4924242424242422</v>
      </c>
      <c r="V53" s="54"/>
      <c r="W53" s="64">
        <f t="shared" si="37"/>
        <v>13.047619047619047</v>
      </c>
      <c r="X53" s="64">
        <f t="shared" si="37"/>
        <v>9.2142857142857135</v>
      </c>
      <c r="Y53" s="64">
        <f t="shared" si="37"/>
        <v>2.0714285714285716</v>
      </c>
      <c r="Z53" s="64">
        <f t="shared" ref="Z53:AA53" si="38">AVERAGE(Z3,Z4,Z5,Z6,Z8,Z11,Z12,Z13,Z15,Z18,Z23,Z27,Z29,Z31,Z34,Z35,Z36,Z38,Z42,Z43,Z44,Z46)</f>
        <v>10.714285714285714</v>
      </c>
      <c r="AA53" s="64">
        <f t="shared" si="38"/>
        <v>35.047619047619051</v>
      </c>
      <c r="AB53" s="64">
        <f t="shared" ref="AB53" si="39">AVERAGE(AB3,AB4,AB5,AB6,AB8,AB11,AB12,AB13,AB15,AB18,AB23,AB27,AB29,AB31,AB34,AB35,AB36,AB38,AB42,AB43,AB44,AB46)</f>
        <v>8.7619047619047628</v>
      </c>
      <c r="AC53" s="64"/>
      <c r="AD53" s="64"/>
      <c r="AE53" s="64"/>
      <c r="AF53" s="64"/>
      <c r="AG53" s="64"/>
      <c r="AH53" s="64"/>
      <c r="AI53" s="54"/>
      <c r="AJ53" s="54">
        <f t="shared" si="37"/>
        <v>13.136363636363637</v>
      </c>
      <c r="AK53" s="54">
        <f t="shared" si="37"/>
        <v>12.136363636363637</v>
      </c>
      <c r="AL53" s="54">
        <f t="shared" si="37"/>
        <v>12.009523809523809</v>
      </c>
      <c r="AM53" s="54">
        <f t="shared" ref="AM53:AN53" si="40">AVERAGE(AM3,AM4,AM5,AM6,AM8,AM11,AM12,AM13,AM15,AM18,AM23,AM27,AM29,AM31,AM34,AM35,AM36,AM38,AM42,AM43,AM44,AM46)</f>
        <v>12.333333333333334</v>
      </c>
      <c r="AN53" s="54">
        <f t="shared" si="40"/>
        <v>13.9</v>
      </c>
      <c r="AO53" s="54"/>
      <c r="AP53" s="54"/>
      <c r="AQ53" s="54">
        <f t="shared" si="37"/>
        <v>62.227272727272727</v>
      </c>
      <c r="AR53" s="54">
        <f t="shared" si="37"/>
        <v>9.8181818181818183</v>
      </c>
      <c r="AS53" s="54">
        <f t="shared" si="37"/>
        <v>72.045454545454547</v>
      </c>
      <c r="AT53" s="54">
        <f t="shared" si="37"/>
        <v>13.466440101954118</v>
      </c>
      <c r="AU53" s="54"/>
      <c r="AV53" s="54">
        <f t="shared" si="37"/>
        <v>5.6875</v>
      </c>
      <c r="AW53" s="54">
        <f t="shared" si="37"/>
        <v>11.095396825396822</v>
      </c>
      <c r="AX53" s="54">
        <f t="shared" si="37"/>
        <v>10.5</v>
      </c>
      <c r="AY53" s="54">
        <f t="shared" si="37"/>
        <v>11.383928571428571</v>
      </c>
      <c r="AZ53" s="54">
        <f t="shared" si="37"/>
        <v>12.035573122529645</v>
      </c>
      <c r="BA53" s="54">
        <f t="shared" si="37"/>
        <v>11.845238095238095</v>
      </c>
      <c r="BB53" s="54"/>
      <c r="BC53" s="54"/>
      <c r="BD53" s="54">
        <f t="shared" si="37"/>
        <v>0.15635197648689589</v>
      </c>
      <c r="BE53" s="28"/>
      <c r="BL53" s="28"/>
      <c r="BN53" s="28"/>
      <c r="BO53" s="55"/>
    </row>
    <row r="54" spans="1:67" s="34" customFormat="1" x14ac:dyDescent="0.25">
      <c r="A54" s="34" t="s">
        <v>57</v>
      </c>
      <c r="B54" s="34" t="b">
        <f>C54=D54</f>
        <v>1</v>
      </c>
      <c r="C54" s="53">
        <f>AVERAGEIFS(D$2:D$46,$C$2:$C$46,2)</f>
        <v>10.768462507876496</v>
      </c>
      <c r="D54" s="54">
        <f>AVERAGE(D45,D41,D40,D39,D37,D33,D32,D30,D28,D26,D25,D24,D22,D21,D20,D19,D17,D16,D14,D10,D9,D7,D2)</f>
        <v>10.768462507876496</v>
      </c>
      <c r="E54" s="54">
        <f t="shared" ref="E54:BD54" si="41">AVERAGE(E45,E41,E40,E39,E37,E33,E32,E30,E28,E26,E25,E24,E22,E21,E20,E19,E17,E16,E14,E10,E9,E7,E2)</f>
        <v>9.1831285444234396</v>
      </c>
      <c r="F54" s="54">
        <f t="shared" si="41"/>
        <v>13.93913043478261</v>
      </c>
      <c r="G54" s="54">
        <f>AVERAGE(G45,G41,G40,G39,G37,G33,G32,G30,G28,G26,G25,G24,G22,G21,G20,G19,G17,G16,G14,G10,G9,G7,G2)</f>
        <v>20.260869565217391</v>
      </c>
      <c r="I54" s="54"/>
      <c r="J54" s="54"/>
      <c r="K54" s="54">
        <f t="shared" si="41"/>
        <v>10.086956521739131</v>
      </c>
      <c r="L54" s="54">
        <f t="shared" si="41"/>
        <v>15.543478260869565</v>
      </c>
      <c r="M54" s="54">
        <f t="shared" si="41"/>
        <v>10.239130434782609</v>
      </c>
      <c r="N54" s="54">
        <f t="shared" si="41"/>
        <v>2.7826086956521738</v>
      </c>
      <c r="O54" s="54">
        <f t="shared" si="41"/>
        <v>38.652173913043477</v>
      </c>
      <c r="P54" s="54">
        <f t="shared" si="41"/>
        <v>8.4026465028355375</v>
      </c>
      <c r="Q54" s="54"/>
      <c r="R54" s="54">
        <f t="shared" si="41"/>
        <v>9.5869565217391308</v>
      </c>
      <c r="S54" s="54">
        <f t="shared" si="41"/>
        <v>12.369565217391305</v>
      </c>
      <c r="T54" s="54">
        <f t="shared" si="41"/>
        <v>7.2608695652173916</v>
      </c>
      <c r="U54" s="54">
        <f t="shared" si="41"/>
        <v>9.7391304347826075</v>
      </c>
      <c r="V54" s="54"/>
      <c r="W54" s="64">
        <f t="shared" si="41"/>
        <v>13.804347826086957</v>
      </c>
      <c r="X54" s="64">
        <f t="shared" si="41"/>
        <v>9.3695652173913047</v>
      </c>
      <c r="Y54" s="64">
        <f t="shared" si="41"/>
        <v>3.0652173913043477</v>
      </c>
      <c r="Z54" s="64">
        <f t="shared" ref="Z54:AA54" si="42">AVERAGE(Z45,Z41,Z40,Z39,Z37,Z33,Z32,Z30,Z28,Z26,Z25,Z24,Z22,Z21,Z20,Z19,Z17,Z16,Z14,Z10,Z9,Z7,Z2)</f>
        <v>11.391304347826088</v>
      </c>
      <c r="AA54" s="64">
        <f t="shared" si="42"/>
        <v>37.630434782608695</v>
      </c>
      <c r="AB54" s="64">
        <f t="shared" ref="AB54" si="43">AVERAGE(AB45,AB41,AB40,AB39,AB37,AB33,AB32,AB30,AB28,AB26,AB25,AB24,AB22,AB21,AB20,AB19,AB17,AB16,AB14,AB10,AB9,AB7,AB2)</f>
        <v>9.4076086956521738</v>
      </c>
      <c r="AC54" s="64"/>
      <c r="AD54" s="64"/>
      <c r="AE54" s="64"/>
      <c r="AF54" s="64"/>
      <c r="AG54" s="64"/>
      <c r="AH54" s="64"/>
      <c r="AI54" s="54"/>
      <c r="AJ54" s="54">
        <f t="shared" si="41"/>
        <v>14.391304347826088</v>
      </c>
      <c r="AK54" s="54">
        <f t="shared" si="41"/>
        <v>13.260869565217391</v>
      </c>
      <c r="AL54" s="54">
        <f t="shared" si="41"/>
        <v>13.782608695652174</v>
      </c>
      <c r="AM54" s="54">
        <f t="shared" ref="AM54:AN54" si="44">AVERAGE(AM45,AM41,AM40,AM39,AM37,AM33,AM32,AM30,AM28,AM26,AM25,AM24,AM22,AM21,AM20,AM19,AM17,AM16,AM14,AM10,AM9,AM7,AM2)</f>
        <v>13.652173913043478</v>
      </c>
      <c r="AN54" s="54">
        <f t="shared" si="44"/>
        <v>14.608695652173912</v>
      </c>
      <c r="AO54" s="54"/>
      <c r="AP54" s="54"/>
      <c r="AQ54" s="54">
        <f t="shared" si="41"/>
        <v>66.565217391304344</v>
      </c>
      <c r="AR54" s="54">
        <f t="shared" si="41"/>
        <v>8.3478260869565215</v>
      </c>
      <c r="AS54" s="54">
        <f t="shared" si="41"/>
        <v>74.913043478260875</v>
      </c>
      <c r="AT54" s="54">
        <f t="shared" si="41"/>
        <v>14.002438033319789</v>
      </c>
      <c r="AU54" s="54"/>
      <c r="AV54" s="54">
        <f t="shared" si="41"/>
        <v>5.9347826086956523</v>
      </c>
      <c r="AW54" s="54">
        <f t="shared" si="41"/>
        <v>11.057971014492752</v>
      </c>
      <c r="AX54" s="54">
        <f t="shared" si="41"/>
        <v>10.735785953177258</v>
      </c>
      <c r="AY54" s="54">
        <f t="shared" si="41"/>
        <v>12.1875</v>
      </c>
      <c r="AZ54" s="54">
        <f t="shared" si="41"/>
        <v>12.466918714555765</v>
      </c>
      <c r="BA54" s="54">
        <f t="shared" si="41"/>
        <v>13.293478260869565</v>
      </c>
      <c r="BB54" s="54"/>
      <c r="BC54" s="54"/>
      <c r="BD54" s="54">
        <f t="shared" si="41"/>
        <v>-0.13284231517242909</v>
      </c>
      <c r="BE54" s="28"/>
      <c r="BL54" s="28"/>
      <c r="BN54" s="28"/>
      <c r="BO54" s="55"/>
    </row>
    <row r="55" spans="1:67" x14ac:dyDescent="0.25">
      <c r="W55" s="67"/>
      <c r="X55" s="67"/>
      <c r="Y55" s="67"/>
    </row>
    <row r="56" spans="1:67" x14ac:dyDescent="0.25">
      <c r="A56" s="1" t="s">
        <v>35</v>
      </c>
      <c r="B56" s="1"/>
      <c r="C56" s="16"/>
      <c r="D56" s="58"/>
      <c r="E56" s="51"/>
      <c r="F56" s="51"/>
      <c r="G56" s="16"/>
      <c r="J56" s="16"/>
      <c r="K56" s="20"/>
      <c r="L56" s="20"/>
      <c r="M56" s="20"/>
      <c r="N56" s="20"/>
      <c r="O56" s="18"/>
      <c r="P56" s="20">
        <v>9.35</v>
      </c>
      <c r="R56" s="20"/>
      <c r="S56" s="20"/>
      <c r="T56" s="27"/>
      <c r="U56" s="23">
        <v>9</v>
      </c>
      <c r="V56" s="23"/>
      <c r="W56" s="68"/>
      <c r="X56" s="68"/>
      <c r="Y56" s="68"/>
      <c r="Z56" s="65"/>
      <c r="AA56" s="65">
        <v>28.2</v>
      </c>
      <c r="AB56" s="23">
        <f>AA56/4.8</f>
        <v>5.875</v>
      </c>
      <c r="AC56" s="23"/>
      <c r="AD56" s="23"/>
      <c r="AE56" s="23"/>
      <c r="AF56" s="23"/>
      <c r="AG56" s="23"/>
      <c r="AH56" s="23"/>
      <c r="AJ56" s="23"/>
      <c r="AK56" s="23"/>
      <c r="AL56" s="23"/>
      <c r="AM56" s="23">
        <v>12.4</v>
      </c>
      <c r="AN56" s="23"/>
      <c r="AO56" s="23"/>
      <c r="AP56" s="42"/>
      <c r="AQ56" s="20"/>
      <c r="AR56" s="26"/>
      <c r="AS56" s="26"/>
      <c r="AT56" s="26"/>
      <c r="AU56" s="23"/>
      <c r="AV56" s="23"/>
      <c r="AW56" s="23"/>
      <c r="AX56" s="23"/>
      <c r="AY56" s="33"/>
      <c r="AZ56" s="23"/>
      <c r="BA56" s="23"/>
      <c r="BB56" s="23"/>
      <c r="BC56" s="23"/>
      <c r="BD56" s="39"/>
      <c r="BE56" s="23"/>
      <c r="BF56" s="23"/>
    </row>
    <row r="57" spans="1:67" x14ac:dyDescent="0.25">
      <c r="A57" s="1" t="s">
        <v>36</v>
      </c>
      <c r="B57" s="1"/>
      <c r="C57" s="16"/>
      <c r="D57" s="58">
        <v>11.42</v>
      </c>
      <c r="E57" s="51">
        <v>10.5</v>
      </c>
      <c r="F57" s="51">
        <v>13.25</v>
      </c>
      <c r="G57" s="16"/>
      <c r="J57" s="16"/>
      <c r="K57" s="20"/>
      <c r="L57" s="20"/>
      <c r="M57" s="20"/>
      <c r="N57" s="20"/>
      <c r="O57" s="20"/>
      <c r="P57" s="20">
        <v>10.4</v>
      </c>
      <c r="R57" s="20"/>
      <c r="S57" s="20"/>
      <c r="T57" s="27"/>
      <c r="U57" s="23">
        <v>10.5</v>
      </c>
      <c r="V57" s="23"/>
      <c r="W57" s="68"/>
      <c r="X57" s="68"/>
      <c r="Y57" s="68"/>
      <c r="Z57" s="65"/>
      <c r="AA57" s="65"/>
      <c r="AB57" s="23"/>
      <c r="AC57" s="23"/>
      <c r="AD57" s="23"/>
      <c r="AE57" s="23"/>
      <c r="AF57" s="23"/>
      <c r="AG57" s="23"/>
      <c r="AH57" s="23"/>
      <c r="AJ57" s="23">
        <v>13.9</v>
      </c>
      <c r="AK57" s="23">
        <v>12.5</v>
      </c>
      <c r="AL57" s="23">
        <v>12.71</v>
      </c>
      <c r="AM57" s="23">
        <v>12.33</v>
      </c>
      <c r="AN57" s="23">
        <v>12.86</v>
      </c>
      <c r="AO57" s="23"/>
      <c r="AP57" s="42"/>
      <c r="AQ57" s="20"/>
      <c r="AR57" s="26"/>
      <c r="AS57" s="26"/>
      <c r="AT57" s="26">
        <v>14.4</v>
      </c>
      <c r="AU57" s="23"/>
      <c r="AV57" s="23"/>
      <c r="AW57" s="23"/>
      <c r="AX57" s="23"/>
      <c r="AY57" s="33"/>
      <c r="AZ57" s="23"/>
      <c r="BA57" s="23"/>
      <c r="BB57" s="23"/>
      <c r="BC57" s="23"/>
      <c r="BD57" s="39"/>
      <c r="BE57" s="23"/>
      <c r="BF57" s="23"/>
    </row>
    <row r="58" spans="1:67" x14ac:dyDescent="0.25">
      <c r="A58" s="1" t="s">
        <v>37</v>
      </c>
      <c r="B58" s="1"/>
      <c r="C58" s="16"/>
      <c r="D58" s="58">
        <v>10.51</v>
      </c>
      <c r="E58" s="51">
        <v>9.42</v>
      </c>
      <c r="F58" s="51">
        <v>12.68</v>
      </c>
      <c r="G58" s="16"/>
      <c r="J58" s="16"/>
      <c r="K58" s="20"/>
      <c r="L58" s="20"/>
      <c r="M58" s="20"/>
      <c r="N58" s="20"/>
      <c r="O58" s="20"/>
      <c r="P58" s="20">
        <v>9.3800000000000008</v>
      </c>
      <c r="R58" s="20"/>
      <c r="S58" s="20"/>
      <c r="T58" s="27"/>
      <c r="U58" s="23">
        <v>9.52</v>
      </c>
      <c r="V58" s="23"/>
      <c r="W58" s="68"/>
      <c r="X58" s="68"/>
      <c r="Y58" s="68"/>
      <c r="Z58" s="65"/>
      <c r="AA58" s="65">
        <v>31.16</v>
      </c>
      <c r="AB58" s="23">
        <f t="shared" ref="AB58:AB59" si="45">AA58/4.8</f>
        <v>6.4916666666666671</v>
      </c>
      <c r="AC58" s="23"/>
      <c r="AD58" s="23"/>
      <c r="AE58" s="23"/>
      <c r="AF58" s="23"/>
      <c r="AG58" s="23"/>
      <c r="AH58" s="23"/>
      <c r="AJ58" s="23">
        <v>13.41</v>
      </c>
      <c r="AK58" s="23">
        <v>11.96</v>
      </c>
      <c r="AL58" s="23">
        <v>13.1</v>
      </c>
      <c r="AM58" s="23">
        <v>13.1</v>
      </c>
      <c r="AN58" s="23"/>
      <c r="AO58" s="23"/>
      <c r="AP58" s="42"/>
      <c r="AQ58" s="20"/>
      <c r="AR58" s="26"/>
      <c r="AS58" s="26"/>
      <c r="AT58" s="26">
        <v>14.6</v>
      </c>
      <c r="AU58" s="23"/>
      <c r="AV58" s="23"/>
      <c r="AW58" s="23"/>
      <c r="AX58" s="23"/>
      <c r="AY58" s="33"/>
      <c r="AZ58" s="23"/>
      <c r="BA58" s="23"/>
      <c r="BB58" s="23"/>
      <c r="BC58" s="23"/>
      <c r="BD58" s="39"/>
      <c r="BE58" s="23"/>
      <c r="BF58" s="23"/>
    </row>
    <row r="59" spans="1:67" x14ac:dyDescent="0.25">
      <c r="A59" s="1" t="s">
        <v>38</v>
      </c>
      <c r="B59" s="1"/>
      <c r="C59" s="16"/>
      <c r="D59" s="58">
        <v>11.2</v>
      </c>
      <c r="E59" s="51">
        <v>9.9</v>
      </c>
      <c r="F59" s="51">
        <v>13.5</v>
      </c>
      <c r="G59" s="16"/>
      <c r="J59" s="16"/>
      <c r="K59" s="20"/>
      <c r="L59" s="20"/>
      <c r="M59" s="20"/>
      <c r="N59" s="20"/>
      <c r="O59" s="18"/>
      <c r="P59" s="20">
        <v>9.67</v>
      </c>
      <c r="R59" s="20"/>
      <c r="S59" s="20"/>
      <c r="T59" s="27"/>
      <c r="U59" s="23">
        <v>10.199999999999999</v>
      </c>
      <c r="V59" s="23"/>
      <c r="W59" s="68">
        <v>14.6</v>
      </c>
      <c r="X59" s="68"/>
      <c r="Y59" s="68"/>
      <c r="Z59" s="65"/>
      <c r="AA59" s="65">
        <v>37.9</v>
      </c>
      <c r="AB59" s="23">
        <f t="shared" si="45"/>
        <v>7.895833333333333</v>
      </c>
      <c r="AC59" s="23"/>
      <c r="AD59" s="23"/>
      <c r="AE59" s="23"/>
      <c r="AF59" s="23"/>
      <c r="AG59" s="23"/>
      <c r="AH59" s="23"/>
      <c r="AJ59" s="23">
        <v>13.4</v>
      </c>
      <c r="AK59" s="23">
        <v>13.7</v>
      </c>
      <c r="AL59" s="23">
        <v>13.1</v>
      </c>
      <c r="AM59" s="23">
        <v>13.23</v>
      </c>
      <c r="AN59" s="23">
        <v>13.7</v>
      </c>
      <c r="AO59" s="23"/>
      <c r="AP59" s="42"/>
      <c r="AQ59" s="20"/>
      <c r="AR59" s="26"/>
      <c r="AS59" s="26"/>
      <c r="AT59" s="26"/>
      <c r="AU59" s="23"/>
      <c r="AV59" s="23"/>
      <c r="AW59" s="23"/>
      <c r="AX59" s="23"/>
      <c r="AY59" s="33"/>
      <c r="AZ59" s="23"/>
      <c r="BA59" s="23"/>
      <c r="BB59" s="23"/>
      <c r="BC59" s="23"/>
      <c r="BD59" s="39"/>
      <c r="BE59" s="23"/>
      <c r="BF59" s="23"/>
    </row>
    <row r="60" spans="1:67" x14ac:dyDescent="0.25">
      <c r="D60" s="57" t="s">
        <v>63</v>
      </c>
      <c r="E60" s="50" t="s">
        <v>63</v>
      </c>
      <c r="F60" s="50" t="s">
        <v>63</v>
      </c>
      <c r="BA60" s="22" t="s">
        <v>66</v>
      </c>
    </row>
  </sheetData>
  <sortState ref="A2:BH46">
    <sortCondition ref="A2:A46"/>
  </sortState>
  <pageMargins left="0.7" right="0.7" top="0.75" bottom="0.75" header="0.3" footer="0.3"/>
  <pageSetup paperSize="9" scale="86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7"/>
  <sheetViews>
    <sheetView tabSelected="1" topLeftCell="T10" zoomScaleNormal="100" workbookViewId="0">
      <selection activeCell="AG23" sqref="AG23"/>
    </sheetView>
  </sheetViews>
  <sheetFormatPr baseColWidth="10" defaultRowHeight="15" x14ac:dyDescent="0.25"/>
  <cols>
    <col min="1" max="1" width="25.28515625" style="79" bestFit="1" customWidth="1"/>
    <col min="2" max="2" width="10.5703125" style="79" bestFit="1" customWidth="1"/>
    <col min="3" max="3" width="6.85546875" style="79" bestFit="1" customWidth="1"/>
    <col min="4" max="5" width="7.140625" style="79" bestFit="1" customWidth="1"/>
    <col min="6" max="6" width="12.28515625" style="79" bestFit="1" customWidth="1"/>
    <col min="7" max="7" width="9.42578125" style="79" bestFit="1" customWidth="1"/>
    <col min="8" max="10" width="10" style="79" bestFit="1" customWidth="1"/>
    <col min="11" max="11" width="9.7109375" style="79" bestFit="1" customWidth="1"/>
    <col min="12" max="15" width="6.85546875" style="79" bestFit="1" customWidth="1"/>
    <col min="16" max="16" width="10.28515625" style="79" bestFit="1" customWidth="1"/>
    <col min="17" max="18" width="6.85546875" style="79" bestFit="1" customWidth="1"/>
    <col min="19" max="19" width="10.28515625" style="79" bestFit="1" customWidth="1"/>
    <col min="20" max="21" width="11.42578125" style="79"/>
    <col min="22" max="22" width="7.7109375" style="79" customWidth="1"/>
    <col min="23" max="23" width="9.7109375" style="79" customWidth="1"/>
    <col min="24" max="24" width="14.7109375" style="79" bestFit="1" customWidth="1"/>
    <col min="25" max="25" width="2.7109375" style="79" customWidth="1"/>
    <col min="26" max="16384" width="11.42578125" style="79"/>
  </cols>
  <sheetData>
    <row r="1" spans="1:25" x14ac:dyDescent="0.25">
      <c r="C1" s="80">
        <f>Notes!P47</f>
        <v>8.0169082125603879</v>
      </c>
      <c r="D1" s="80">
        <f>Notes!U47</f>
        <v>9.6185185185185205</v>
      </c>
      <c r="E1" s="80">
        <f>Notes!AB47</f>
        <v>9.0994318181818183</v>
      </c>
      <c r="F1" s="80">
        <f>Notes!AH47</f>
        <v>6.9709302325581399</v>
      </c>
      <c r="G1" s="80">
        <f t="array" ref="G1:K1">Notes!AJ47:AN47</f>
        <v>13.777777777777779</v>
      </c>
      <c r="H1" s="80">
        <v>12.71111111111111</v>
      </c>
      <c r="I1" s="80">
        <v>12.936363636363637</v>
      </c>
      <c r="J1" s="80">
        <v>13.022727272727273</v>
      </c>
      <c r="K1" s="80">
        <v>14.279069767441861</v>
      </c>
      <c r="L1" s="80">
        <f>Notes!AT47</f>
        <v>13.740394600207681</v>
      </c>
      <c r="M1" s="80">
        <f t="array" ref="M1:S1">Notes!AV47:BB47</f>
        <v>5.8197674418604652</v>
      </c>
      <c r="N1" s="80">
        <v>11.075833333333334</v>
      </c>
      <c r="O1" s="80">
        <v>10.626118067978537</v>
      </c>
      <c r="P1" s="80">
        <v>11.803977272727273</v>
      </c>
      <c r="Q1" s="80">
        <v>12.256038647342997</v>
      </c>
      <c r="R1" s="80">
        <v>12.602272727272727</v>
      </c>
      <c r="S1" s="80">
        <v>13.174418604651162</v>
      </c>
      <c r="V1" s="77" t="s">
        <v>55</v>
      </c>
      <c r="W1" t="s">
        <v>142</v>
      </c>
    </row>
    <row r="2" spans="1:25" s="81" customFormat="1" ht="15.75" x14ac:dyDescent="0.25">
      <c r="A2" s="87" t="s">
        <v>141</v>
      </c>
      <c r="B2" s="87" t="s">
        <v>55</v>
      </c>
      <c r="C2" s="82" t="s">
        <v>82</v>
      </c>
      <c r="D2" s="82" t="s">
        <v>83</v>
      </c>
      <c r="E2" s="82" t="s">
        <v>84</v>
      </c>
      <c r="F2" s="82" t="s">
        <v>81</v>
      </c>
      <c r="G2" s="82" t="s">
        <v>85</v>
      </c>
      <c r="H2" s="82" t="s">
        <v>86</v>
      </c>
      <c r="I2" s="82" t="s">
        <v>87</v>
      </c>
      <c r="J2" s="82" t="s">
        <v>88</v>
      </c>
      <c r="K2" s="82" t="s">
        <v>89</v>
      </c>
      <c r="L2" s="82" t="s">
        <v>90</v>
      </c>
      <c r="M2" s="87" t="s">
        <v>39</v>
      </c>
      <c r="N2" s="87" t="s">
        <v>46</v>
      </c>
      <c r="O2" s="87" t="s">
        <v>47</v>
      </c>
      <c r="P2" s="88" t="s">
        <v>52</v>
      </c>
      <c r="Q2" s="88" t="s">
        <v>64</v>
      </c>
      <c r="R2" s="88" t="s">
        <v>65</v>
      </c>
      <c r="S2" s="88" t="s">
        <v>67</v>
      </c>
      <c r="V2" s="77" t="s">
        <v>141</v>
      </c>
      <c r="W2" t="s">
        <v>99</v>
      </c>
      <c r="X2"/>
    </row>
    <row r="3" spans="1:25" ht="15.75" x14ac:dyDescent="0.25">
      <c r="A3" s="83" t="s">
        <v>96</v>
      </c>
      <c r="B3" s="89">
        <f>Notes!C2</f>
        <v>2</v>
      </c>
      <c r="C3" s="84">
        <f>IFERROR(Notes!P2-C$1,"")</f>
        <v>1.6570048309178738</v>
      </c>
      <c r="D3" s="84">
        <f>IFERROR(Notes!U2-D$1,"")</f>
        <v>5.0481481481481456</v>
      </c>
      <c r="E3" s="84">
        <f>IFERROR(Notes!AB2-E$1,"")</f>
        <v>-0.22443181818181834</v>
      </c>
      <c r="F3" s="84">
        <f>IFERROR(Notes!AH2-F$1,"")</f>
        <v>5.1540697674418601</v>
      </c>
      <c r="G3" s="84">
        <f>IFERROR(Notes!AJ2-G$1,"")</f>
        <v>5.2222222222222214</v>
      </c>
      <c r="H3" s="84">
        <f>IFERROR(Notes!AK2-H$1,"")</f>
        <v>1.2888888888888896</v>
      </c>
      <c r="I3" s="84">
        <f>IFERROR(Notes!AL2-I$1,"")</f>
        <v>2.0636363636363626</v>
      </c>
      <c r="J3" s="84">
        <f>IFERROR(Notes!AM2-J$1,"")</f>
        <v>3.9772727272727266</v>
      </c>
      <c r="K3" s="84">
        <f>IFERROR(Notes!AN2-K$1,"")</f>
        <v>3.720930232558139</v>
      </c>
      <c r="L3" s="84">
        <f>IFERROR(Notes!AT2-L$1,"")</f>
        <v>1.5867082035306357</v>
      </c>
      <c r="M3" s="84">
        <f>IFERROR(Notes!AV2-M$1,"")</f>
        <v>2.9302325581395348</v>
      </c>
      <c r="N3" s="84">
        <f>IFERROR(Notes!AW2-N$1,"")</f>
        <v>4.5908333333333324</v>
      </c>
      <c r="O3" s="84">
        <f>IFERROR(Notes!AX2-O$1,"")</f>
        <v>5.1431127012522335</v>
      </c>
      <c r="P3" s="84">
        <f>IFERROR(Notes!AY2-P$1,"")</f>
        <v>0.38352272727272663</v>
      </c>
      <c r="Q3" s="84">
        <f>IFERROR(Notes!AZ2-Q$1,"")</f>
        <v>3.6135265700483075</v>
      </c>
      <c r="R3" s="84">
        <f>IFERROR(Notes!BA2-R$1,"")</f>
        <v>1.1477272727272734</v>
      </c>
      <c r="S3" s="84">
        <f>IFERROR(Notes!BB2-S$1,"")</f>
        <v>5.3255813953488378</v>
      </c>
      <c r="V3"/>
      <c r="W3"/>
      <c r="X3"/>
      <c r="Y3"/>
    </row>
    <row r="4" spans="1:25" ht="15.75" x14ac:dyDescent="0.25">
      <c r="A4" s="83" t="s">
        <v>97</v>
      </c>
      <c r="B4" s="89">
        <f>Notes!C3</f>
        <v>1</v>
      </c>
      <c r="C4" s="84">
        <f>IFERROR(Notes!P3-C$1,"")</f>
        <v>-1.2777777777777795</v>
      </c>
      <c r="D4" s="84">
        <f>IFERROR(Notes!U3-D$1,"")</f>
        <v>1.3814814814814795</v>
      </c>
      <c r="E4" s="84">
        <f>IFERROR(Notes!AB3-E$1,"")</f>
        <v>-0.72443181818181834</v>
      </c>
      <c r="F4" s="84">
        <f>IFERROR(Notes!AH3-F$1,"")</f>
        <v>-0.59593023255813993</v>
      </c>
      <c r="G4" s="84">
        <f>IFERROR(Notes!AJ3-G$1,"")</f>
        <v>4.2222222222222214</v>
      </c>
      <c r="H4" s="84">
        <f>IFERROR(Notes!AK3-H$1,"")</f>
        <v>4.2888888888888896</v>
      </c>
      <c r="I4" s="84">
        <f>IFERROR(Notes!AL3-I$1,"")</f>
        <v>3.0636363636363626</v>
      </c>
      <c r="J4" s="84">
        <f>IFERROR(Notes!AM3-J$1,"")</f>
        <v>1.9772727272727266</v>
      </c>
      <c r="K4" s="84">
        <f>IFERROR(Notes!AN3-K$1,"")</f>
        <v>0.72093023255813904</v>
      </c>
      <c r="L4" s="84">
        <f>IFERROR(Notes!AT3-L$1,"")</f>
        <v>1.212876427829702</v>
      </c>
      <c r="M4" s="84">
        <f>IFERROR(Notes!AV3-M$1,"")</f>
        <v>-2.3197674418604652</v>
      </c>
      <c r="N4" s="84">
        <f>IFERROR(Notes!AW3-N$1,"")</f>
        <v>-4.4091666666666667</v>
      </c>
      <c r="O4" s="84">
        <f>IFERROR(Notes!AX3-O$1,"")</f>
        <v>-1.0107334525939216</v>
      </c>
      <c r="P4" s="84">
        <f>IFERROR(Notes!AY3-P$1,"")</f>
        <v>0.38352272727272663</v>
      </c>
      <c r="Q4" s="84">
        <f>IFERROR(Notes!AZ3-Q$1,"")</f>
        <v>-1.3864734299516925</v>
      </c>
      <c r="R4" s="84">
        <f>IFERROR(Notes!BA3-R$1,"")</f>
        <v>-2.1022727272727266</v>
      </c>
      <c r="S4" s="84">
        <f>IFERROR(Notes!BB3-S$1,"")</f>
        <v>-2.6744186046511622</v>
      </c>
      <c r="V4" s="77" t="s">
        <v>80</v>
      </c>
      <c r="W4"/>
      <c r="X4"/>
      <c r="Y4"/>
    </row>
    <row r="5" spans="1:25" ht="15.75" x14ac:dyDescent="0.25">
      <c r="A5" s="83" t="s">
        <v>98</v>
      </c>
      <c r="B5" s="89">
        <f>Notes!C4</f>
        <v>1</v>
      </c>
      <c r="C5" s="84">
        <f>IFERROR(Notes!P4-C$1,"")</f>
        <v>-3.125603864734301</v>
      </c>
      <c r="D5" s="84">
        <f>IFERROR(Notes!U4-D$1,"")</f>
        <v>1.7148148148148135</v>
      </c>
      <c r="E5" s="84">
        <f>IFERROR(Notes!AB4-E$1,"")</f>
        <v>-2.8494318181818183</v>
      </c>
      <c r="F5" s="84">
        <f>IFERROR(Notes!AH4-F$1,"")</f>
        <v>-3.2209302325581399</v>
      </c>
      <c r="G5" s="84">
        <f>IFERROR(Notes!AJ4-G$1,"")</f>
        <v>3.2222222222222214</v>
      </c>
      <c r="H5" s="84">
        <f>IFERROR(Notes!AK4-H$1,"")</f>
        <v>-1.7111111111111104</v>
      </c>
      <c r="I5" s="84">
        <f>IFERROR(Notes!AL4-I$1,"")</f>
        <v>-0.13636363636363669</v>
      </c>
      <c r="J5" s="84">
        <f>IFERROR(Notes!AM4-J$1,"")</f>
        <v>-3.0227272727272734</v>
      </c>
      <c r="K5" s="84">
        <f>IFERROR(Notes!AN4-K$1,"")</f>
        <v>-0.27906976744186096</v>
      </c>
      <c r="L5" s="84">
        <f>IFERROR(Notes!AT4-L$1,"")</f>
        <v>1.212876427829702</v>
      </c>
      <c r="M5" s="84">
        <f>IFERROR(Notes!AV4-M$1,"")</f>
        <v>-0.31976744186046524</v>
      </c>
      <c r="N5" s="84">
        <f>IFERROR(Notes!AW4-N$1,"")</f>
        <v>0.92416666666666636</v>
      </c>
      <c r="O5" s="84">
        <f>IFERROR(Notes!AX4-O$1,"")</f>
        <v>0.91234347048300179</v>
      </c>
      <c r="P5" s="84">
        <f>IFERROR(Notes!AY4-P$1,"")</f>
        <v>-0.86647727272727337</v>
      </c>
      <c r="Q5" s="84">
        <f>IFERROR(Notes!AZ4-Q$1,"")</f>
        <v>-5.9516908212560411</v>
      </c>
      <c r="R5" s="84">
        <f>IFERROR(Notes!BA4-R$1,"")</f>
        <v>-3.9772727272727266</v>
      </c>
      <c r="S5" s="84">
        <f>IFERROR(Notes!BB4-S$1,"")</f>
        <v>-1.6744186046511622</v>
      </c>
      <c r="V5" s="78" t="s">
        <v>143</v>
      </c>
      <c r="W5" s="90">
        <v>-1.9299516908212571</v>
      </c>
      <c r="X5"/>
    </row>
    <row r="6" spans="1:25" ht="15.75" x14ac:dyDescent="0.25">
      <c r="A6" s="83" t="s">
        <v>99</v>
      </c>
      <c r="B6" s="89">
        <f>Notes!C5</f>
        <v>1</v>
      </c>
      <c r="C6" s="84">
        <f>IFERROR(Notes!P5-C$1,"")</f>
        <v>-1.9299516908212571</v>
      </c>
      <c r="D6" s="84">
        <f>IFERROR(Notes!U5-D$1,"")</f>
        <v>-3.9518518518518535</v>
      </c>
      <c r="E6" s="84">
        <f>IFERROR(Notes!AB5-E$1,"")</f>
        <v>-5.8494318181818183</v>
      </c>
      <c r="F6" s="84" t="str">
        <f>IFERROR(Notes!AH5-F$1,"")</f>
        <v/>
      </c>
      <c r="G6" s="84">
        <f>IFERROR(Notes!AJ5-G$1,"")</f>
        <v>-3.7777777777777786</v>
      </c>
      <c r="H6" s="84">
        <f>IFERROR(Notes!AK5-H$1,"")</f>
        <v>-6.7111111111111104</v>
      </c>
      <c r="I6" s="84" t="str">
        <f>IFERROR(Notes!AL5-I$1,"")</f>
        <v/>
      </c>
      <c r="J6" s="84">
        <f>IFERROR(Notes!AM5-J$1,"")</f>
        <v>-3.0227272727272734</v>
      </c>
      <c r="K6" s="84" t="str">
        <f>IFERROR(Notes!AN5-K$1,"")</f>
        <v/>
      </c>
      <c r="L6" s="84">
        <f>IFERROR(Notes!AT5-L$1,"")</f>
        <v>-5.5160955347871212</v>
      </c>
      <c r="M6" s="84" t="str">
        <f>IFERROR(Notes!AV5-M$1,"")</f>
        <v/>
      </c>
      <c r="N6" s="84" t="str">
        <f>IFERROR(Notes!AW5-N$1,"")</f>
        <v/>
      </c>
      <c r="O6" s="84">
        <f>IFERROR(Notes!AX5-O$1,"")</f>
        <v>-6.0107334525939216</v>
      </c>
      <c r="P6" s="84">
        <f>IFERROR(Notes!AY5-P$1,"")</f>
        <v>-5.2414772727272734</v>
      </c>
      <c r="Q6" s="84">
        <f>IFERROR(Notes!AZ5-Q$1,"")</f>
        <v>0.13526570048309061</v>
      </c>
      <c r="R6" s="84">
        <f>IFERROR(Notes!BA5-R$1,"")</f>
        <v>-4.6022727272727266</v>
      </c>
      <c r="S6" s="84" t="str">
        <f>IFERROR(Notes!BB5-S$1,"")</f>
        <v/>
      </c>
      <c r="V6" s="78" t="s">
        <v>144</v>
      </c>
      <c r="W6" s="90">
        <v>-3.9518518518518535</v>
      </c>
      <c r="X6"/>
    </row>
    <row r="7" spans="1:25" ht="15.75" x14ac:dyDescent="0.25">
      <c r="A7" s="83" t="s">
        <v>100</v>
      </c>
      <c r="B7" s="89">
        <f>Notes!C6</f>
        <v>1</v>
      </c>
      <c r="C7" s="84">
        <f>IFERROR(Notes!P6-C$1,"")</f>
        <v>-0.19082125603864863</v>
      </c>
      <c r="D7" s="84">
        <f>IFERROR(Notes!U6-D$1,"")</f>
        <v>-0.78518518518518654</v>
      </c>
      <c r="E7" s="84">
        <f>IFERROR(Notes!AB6-E$1,"")</f>
        <v>-9.9431818181818343E-2</v>
      </c>
      <c r="F7" s="84">
        <f>IFERROR(Notes!AH6-F$1,"")</f>
        <v>-1.5959302325581399</v>
      </c>
      <c r="G7" s="84">
        <f>IFERROR(Notes!AJ6-G$1,"")</f>
        <v>1.2222222222222214</v>
      </c>
      <c r="H7" s="84">
        <f>IFERROR(Notes!AK6-H$1,"")</f>
        <v>-0.71111111111111036</v>
      </c>
      <c r="I7" s="84">
        <f>IFERROR(Notes!AL6-I$1,"")</f>
        <v>2.0636363636363626</v>
      </c>
      <c r="J7" s="84">
        <f>IFERROR(Notes!AM6-J$1,"")</f>
        <v>-2.2727272727273373E-2</v>
      </c>
      <c r="K7" s="84">
        <f>IFERROR(Notes!AN6-K$1,"")</f>
        <v>-0.27906976744186096</v>
      </c>
      <c r="L7" s="84">
        <f>IFERROR(Notes!AT6-L$1,"")</f>
        <v>1.9605399792315712</v>
      </c>
      <c r="M7" s="84">
        <f>IFERROR(Notes!AV6-M$1,"")</f>
        <v>-2.5697674418604652</v>
      </c>
      <c r="N7" s="84">
        <f>IFERROR(Notes!AW6-N$1,"")</f>
        <v>-7.5833333333333641E-2</v>
      </c>
      <c r="O7" s="84" t="str">
        <f>IFERROR(Notes!AX6-O$1,"")</f>
        <v/>
      </c>
      <c r="P7" s="84">
        <f>IFERROR(Notes!AY6-P$1,"")</f>
        <v>-0.55397727272727337</v>
      </c>
      <c r="Q7" s="84">
        <f>IFERROR(Notes!AZ6-Q$1,"")</f>
        <v>-0.29951690821256172</v>
      </c>
      <c r="R7" s="84">
        <f>IFERROR(Notes!BA6-R$1,"")</f>
        <v>-1.3522727272727266</v>
      </c>
      <c r="S7" s="84">
        <f>IFERROR(Notes!BB6-S$1,"")</f>
        <v>1.8255813953488378</v>
      </c>
      <c r="V7" s="78" t="s">
        <v>145</v>
      </c>
      <c r="W7" s="90">
        <v>-5.8494318181818183</v>
      </c>
      <c r="X7"/>
    </row>
    <row r="8" spans="1:25" ht="15.75" x14ac:dyDescent="0.25">
      <c r="A8" s="83" t="s">
        <v>101</v>
      </c>
      <c r="B8" s="89">
        <f>Notes!C7</f>
        <v>2</v>
      </c>
      <c r="C8" s="84">
        <f>IFERROR(Notes!P7-C$1,"")</f>
        <v>-4.1038647342995187</v>
      </c>
      <c r="D8" s="84">
        <f>IFERROR(Notes!U7-D$1,"")</f>
        <v>-3.6185185185185205</v>
      </c>
      <c r="E8" s="84">
        <f>IFERROR(Notes!AB7-E$1,"")</f>
        <v>-6.4744318181818183</v>
      </c>
      <c r="F8" s="84">
        <f>IFERROR(Notes!AH7-F$1,"")</f>
        <v>-3.7209302325581399</v>
      </c>
      <c r="G8" s="84">
        <f>IFERROR(Notes!AJ7-G$1,"")</f>
        <v>-1.7777777777777786</v>
      </c>
      <c r="H8" s="84">
        <f>IFERROR(Notes!AK7-H$1,"")</f>
        <v>-1.7111111111111104</v>
      </c>
      <c r="I8" s="84">
        <f>IFERROR(Notes!AL7-I$1,"")</f>
        <v>2.0636363636363626</v>
      </c>
      <c r="J8" s="84">
        <f>IFERROR(Notes!AM7-J$1,"")</f>
        <v>-5.0227272727272734</v>
      </c>
      <c r="K8" s="84">
        <f>IFERROR(Notes!AN7-K$1,"")</f>
        <v>-2.279069767441861</v>
      </c>
      <c r="L8" s="84">
        <f>IFERROR(Notes!AT7-L$1,"")</f>
        <v>-2.712357217030112</v>
      </c>
      <c r="M8" s="84">
        <f>IFERROR(Notes!AV7-M$1,"")</f>
        <v>-4.8197674418604652</v>
      </c>
      <c r="N8" s="84">
        <f>IFERROR(Notes!AW7-N$1,"")</f>
        <v>-3.7425000000000006</v>
      </c>
      <c r="O8" s="84">
        <f>IFERROR(Notes!AX7-O$1,"")</f>
        <v>-7.1645796064400749</v>
      </c>
      <c r="P8" s="84">
        <f>IFERROR(Notes!AY7-P$1,"")</f>
        <v>-4.3039772727272734</v>
      </c>
      <c r="Q8" s="84">
        <f>IFERROR(Notes!AZ7-Q$1,"")</f>
        <v>-4.6473429951690841</v>
      </c>
      <c r="R8" s="84">
        <f>IFERROR(Notes!BA7-R$1,"")</f>
        <v>-3.1022727272727266</v>
      </c>
      <c r="S8" s="84">
        <f>IFERROR(Notes!BB7-S$1,"")</f>
        <v>-1.6744186046511622</v>
      </c>
      <c r="V8" s="78" t="s">
        <v>146</v>
      </c>
      <c r="W8" s="90"/>
      <c r="X8"/>
    </row>
    <row r="9" spans="1:25" ht="15.75" x14ac:dyDescent="0.25">
      <c r="A9" s="83" t="s">
        <v>102</v>
      </c>
      <c r="B9" s="89">
        <f>Notes!C8</f>
        <v>1</v>
      </c>
      <c r="C9" s="84">
        <f>IFERROR(Notes!P8-C$1,"")</f>
        <v>-0.19082125603864863</v>
      </c>
      <c r="D9" s="84">
        <f>IFERROR(Notes!U8-D$1,"")</f>
        <v>0.54814814814814561</v>
      </c>
      <c r="E9" s="84">
        <f>IFERROR(Notes!AB8-E$1,"")</f>
        <v>-1.3494318181818183</v>
      </c>
      <c r="F9" s="84">
        <f>IFERROR(Notes!AH8-F$1,"")</f>
        <v>-0.72093023255813993</v>
      </c>
      <c r="G9" s="84">
        <f>IFERROR(Notes!AJ8-G$1,"")</f>
        <v>-4.7777777777777786</v>
      </c>
      <c r="H9" s="84">
        <f>IFERROR(Notes!AK8-H$1,"")</f>
        <v>-2.7111111111111104</v>
      </c>
      <c r="I9" s="84">
        <f>IFERROR(Notes!AL8-I$1,"")</f>
        <v>-2.9363636363636374</v>
      </c>
      <c r="J9" s="84">
        <f>IFERROR(Notes!AM8-J$1,"")</f>
        <v>1.9772727272727266</v>
      </c>
      <c r="K9" s="84">
        <f>IFERROR(Notes!AN8-K$1,"")</f>
        <v>-2.279069767441861</v>
      </c>
      <c r="L9" s="84">
        <f>IFERROR(Notes!AT8-L$1,"")</f>
        <v>-1.2170301142263735</v>
      </c>
      <c r="M9" s="84">
        <f>IFERROR(Notes!AV8-M$1,"")</f>
        <v>-0.81976744186046524</v>
      </c>
      <c r="N9" s="84">
        <f>IFERROR(Notes!AW8-N$1,"")</f>
        <v>1.2575000000000003</v>
      </c>
      <c r="O9" s="84">
        <f>IFERROR(Notes!AX8-O$1,"")</f>
        <v>-1.7799642218246898</v>
      </c>
      <c r="P9" s="84">
        <f>IFERROR(Notes!AY8-P$1,"")</f>
        <v>-0.86647727272727337</v>
      </c>
      <c r="Q9" s="84">
        <f>IFERROR(Notes!AZ8-Q$1,"")</f>
        <v>-2.038647342995171</v>
      </c>
      <c r="R9" s="84">
        <f>IFERROR(Notes!BA8-R$1,"")</f>
        <v>-4.2272727272727266</v>
      </c>
      <c r="S9" s="84">
        <f>IFERROR(Notes!BB8-S$1,"")</f>
        <v>-1.6744186046511622</v>
      </c>
      <c r="V9"/>
      <c r="W9"/>
      <c r="X9"/>
    </row>
    <row r="10" spans="1:25" ht="15.75" x14ac:dyDescent="0.25">
      <c r="A10" s="83" t="s">
        <v>103</v>
      </c>
      <c r="B10" s="89">
        <f>Notes!C9</f>
        <v>2</v>
      </c>
      <c r="C10" s="84">
        <f>IFERROR(Notes!P9-C$1,"")</f>
        <v>3.1787439613526551</v>
      </c>
      <c r="D10" s="84">
        <f>IFERROR(Notes!U9-D$1,"")</f>
        <v>0.38148148148147953</v>
      </c>
      <c r="E10" s="84">
        <f>IFERROR(Notes!AB9-E$1,"")</f>
        <v>2.6505681818181817</v>
      </c>
      <c r="F10" s="84">
        <f>IFERROR(Notes!AH9-F$1,"")</f>
        <v>-0.22093023255813993</v>
      </c>
      <c r="G10" s="84">
        <f>IFERROR(Notes!AJ9-G$1,"")</f>
        <v>1.2222222222222214</v>
      </c>
      <c r="H10" s="84">
        <f>IFERROR(Notes!AK9-H$1,"")</f>
        <v>0.28888888888888964</v>
      </c>
      <c r="I10" s="84">
        <f>IFERROR(Notes!AL9-I$1,"")</f>
        <v>4.0636363636363626</v>
      </c>
      <c r="J10" s="84">
        <f>IFERROR(Notes!AM9-J$1,"")</f>
        <v>3.9772727272727266</v>
      </c>
      <c r="K10" s="84">
        <f>IFERROR(Notes!AN9-K$1,"")</f>
        <v>-0.27906976744186096</v>
      </c>
      <c r="L10" s="84">
        <f>IFERROR(Notes!AT9-L$1,"")</f>
        <v>-9.5534787123570553E-2</v>
      </c>
      <c r="M10" s="84">
        <f>IFERROR(Notes!AV9-M$1,"")</f>
        <v>1.6802325581395348</v>
      </c>
      <c r="N10" s="84">
        <f>IFERROR(Notes!AW9-N$1,"")</f>
        <v>-7.5833333333333641E-2</v>
      </c>
      <c r="O10" s="84">
        <f>IFERROR(Notes!AX9-O$1,"")</f>
        <v>0.14311270125223352</v>
      </c>
      <c r="P10" s="84">
        <f>IFERROR(Notes!AY9-P$1,"")</f>
        <v>0.69602272727272663</v>
      </c>
      <c r="Q10" s="84">
        <f>IFERROR(Notes!AZ9-Q$1,"")</f>
        <v>3.1787439613526551</v>
      </c>
      <c r="R10" s="84">
        <f>IFERROR(Notes!BA9-R$1,"")</f>
        <v>2.8977272727272734</v>
      </c>
      <c r="S10" s="84">
        <f>IFERROR(Notes!BB9-S$1,"")</f>
        <v>2.3255813953488378</v>
      </c>
      <c r="V10"/>
      <c r="W10" s="90"/>
      <c r="X10"/>
    </row>
    <row r="11" spans="1:25" ht="15.75" x14ac:dyDescent="0.25">
      <c r="A11" s="83" t="s">
        <v>104</v>
      </c>
      <c r="B11" s="89">
        <f>Notes!C10</f>
        <v>2</v>
      </c>
      <c r="C11" s="84">
        <f>IFERROR(Notes!P10-C$1,"")</f>
        <v>3.9396135265700476</v>
      </c>
      <c r="D11" s="84">
        <f>IFERROR(Notes!U10-D$1,"")</f>
        <v>1.5481481481481456</v>
      </c>
      <c r="E11" s="84">
        <f>IFERROR(Notes!AB10-E$1,"")</f>
        <v>3.6505681818181817</v>
      </c>
      <c r="F11" s="84">
        <f>IFERROR(Notes!AH10-F$1,"")</f>
        <v>1.0290697674418601</v>
      </c>
      <c r="G11" s="84">
        <f>IFERROR(Notes!AJ10-G$1,"")</f>
        <v>2.2222222222222214</v>
      </c>
      <c r="H11" s="84">
        <f>IFERROR(Notes!AK10-H$1,"")</f>
        <v>0.28888888888888964</v>
      </c>
      <c r="I11" s="84">
        <f>IFERROR(Notes!AL10-I$1,"")</f>
        <v>3.0636363636363626</v>
      </c>
      <c r="J11" s="84">
        <f>IFERROR(Notes!AM10-J$1,"")</f>
        <v>-2.2727272727273373E-2</v>
      </c>
      <c r="K11" s="84">
        <f>IFERROR(Notes!AN10-K$1,"")</f>
        <v>-0.27906976744186096</v>
      </c>
      <c r="L11" s="84">
        <f>IFERROR(Notes!AT10-L$1,"")</f>
        <v>0.27829698857736496</v>
      </c>
      <c r="M11" s="84">
        <f>IFERROR(Notes!AV10-M$1,"")</f>
        <v>0.68023255813953476</v>
      </c>
      <c r="N11" s="84">
        <f>IFERROR(Notes!AW10-N$1,"")</f>
        <v>2.5908333333333324</v>
      </c>
      <c r="O11" s="84">
        <f>IFERROR(Notes!AX10-O$1,"")</f>
        <v>1.2969588550983868</v>
      </c>
      <c r="P11" s="84">
        <f>IFERROR(Notes!AY10-P$1,"")</f>
        <v>4.4460227272727266</v>
      </c>
      <c r="Q11" s="84">
        <f>IFERROR(Notes!AZ10-Q$1,"")</f>
        <v>-0.73429951690821404</v>
      </c>
      <c r="R11" s="84">
        <f>IFERROR(Notes!BA10-R$1,"")</f>
        <v>2.3977272727272734</v>
      </c>
      <c r="S11" s="84">
        <f>IFERROR(Notes!BB10-S$1,"")</f>
        <v>1.8255813953488378</v>
      </c>
      <c r="V11"/>
      <c r="W11"/>
      <c r="X11"/>
    </row>
    <row r="12" spans="1:25" ht="15.75" x14ac:dyDescent="0.25">
      <c r="A12" s="83" t="s">
        <v>105</v>
      </c>
      <c r="B12" s="89">
        <f>Notes!C11</f>
        <v>1</v>
      </c>
      <c r="C12" s="84">
        <f>IFERROR(Notes!P11-C$1,"")</f>
        <v>3.7222222222222214</v>
      </c>
      <c r="D12" s="84">
        <f>IFERROR(Notes!U11-D$1,"")</f>
        <v>-0.45185185185185439</v>
      </c>
      <c r="E12" s="84">
        <f>IFERROR(Notes!AB11-E$1,"")</f>
        <v>5.6505681818181817</v>
      </c>
      <c r="F12" s="84">
        <f>IFERROR(Notes!AH11-F$1,"")</f>
        <v>5.1540697674418601</v>
      </c>
      <c r="G12" s="84">
        <f>IFERROR(Notes!AJ11-G$1,"")</f>
        <v>3.2222222222222214</v>
      </c>
      <c r="H12" s="84">
        <f>IFERROR(Notes!AK11-H$1,"")</f>
        <v>1.2888888888888896</v>
      </c>
      <c r="I12" s="84">
        <f>IFERROR(Notes!AL11-I$1,"")</f>
        <v>1.463636363636363</v>
      </c>
      <c r="J12" s="84" t="str">
        <f>IFERROR(Notes!AM11-J$1,"")</f>
        <v/>
      </c>
      <c r="K12" s="84">
        <f>IFERROR(Notes!AN11-K$1,"")</f>
        <v>3.720930232558139</v>
      </c>
      <c r="L12" s="84">
        <f>IFERROR(Notes!AT11-L$1,"")</f>
        <v>3.2689511941848419</v>
      </c>
      <c r="M12" s="84">
        <f>IFERROR(Notes!AV11-M$1,"")</f>
        <v>1.4302325581395348</v>
      </c>
      <c r="N12" s="84">
        <f>IFERROR(Notes!AW11-N$1,"")</f>
        <v>6.5908333333333342</v>
      </c>
      <c r="O12" s="84">
        <f>IFERROR(Notes!AX11-O$1,"")</f>
        <v>2.8354203935599251</v>
      </c>
      <c r="P12" s="84">
        <f>IFERROR(Notes!AY11-P$1,"")</f>
        <v>0.69602272727272663</v>
      </c>
      <c r="Q12" s="84">
        <f>IFERROR(Notes!AZ11-Q$1,"")</f>
        <v>5.7874396135265691</v>
      </c>
      <c r="R12" s="84">
        <f>IFERROR(Notes!BA11-R$1,"")</f>
        <v>4.3977272727272734</v>
      </c>
      <c r="S12" s="84" t="str">
        <f>IFERROR(Notes!BB11-S$1,"")</f>
        <v/>
      </c>
      <c r="V12"/>
      <c r="W12"/>
      <c r="X12"/>
    </row>
    <row r="13" spans="1:25" ht="15.75" x14ac:dyDescent="0.25">
      <c r="A13" s="83" t="s">
        <v>106</v>
      </c>
      <c r="B13" s="89">
        <f>Notes!C12</f>
        <v>1</v>
      </c>
      <c r="C13" s="84">
        <f>IFERROR(Notes!P12-C$1,"")</f>
        <v>-0.84299516908212713</v>
      </c>
      <c r="D13" s="84">
        <f>IFERROR(Notes!U12-D$1,"")</f>
        <v>-1.7851851851851874</v>
      </c>
      <c r="E13" s="84">
        <f>IFERROR(Notes!AB12-E$1,"")</f>
        <v>-1.9744318181818183</v>
      </c>
      <c r="F13" s="84">
        <f>IFERROR(Notes!AH12-F$1,"")</f>
        <v>-1.8459302325581399</v>
      </c>
      <c r="G13" s="84">
        <f>IFERROR(Notes!AJ12-G$1,"")</f>
        <v>-1.7777777777777786</v>
      </c>
      <c r="H13" s="84">
        <f>IFERROR(Notes!AK12-H$1,"")</f>
        <v>1.2888888888888896</v>
      </c>
      <c r="I13" s="84">
        <f>IFERROR(Notes!AL12-I$1,"")</f>
        <v>-2.9363636363636374</v>
      </c>
      <c r="J13" s="84">
        <f>IFERROR(Notes!AM12-J$1,"")</f>
        <v>-1.0227272727272734</v>
      </c>
      <c r="K13" s="84">
        <f>IFERROR(Notes!AN12-K$1,"")</f>
        <v>2.720930232558139</v>
      </c>
      <c r="L13" s="84">
        <f>IFERROR(Notes!AT12-L$1,"")</f>
        <v>2.8951194184839064</v>
      </c>
      <c r="M13" s="84">
        <f>IFERROR(Notes!AV12-M$1,"")</f>
        <v>-4.8197674418604652</v>
      </c>
      <c r="N13" s="84">
        <f>IFERROR(Notes!AW12-N$1,"")</f>
        <v>-3.7425000000000006</v>
      </c>
      <c r="O13" s="84">
        <f>IFERROR(Notes!AX12-O$1,"")</f>
        <v>-0.62611806797853653</v>
      </c>
      <c r="P13" s="84">
        <f>IFERROR(Notes!AY12-P$1,"")</f>
        <v>-2.1164772727272734</v>
      </c>
      <c r="Q13" s="84">
        <f>IFERROR(Notes!AZ12-Q$1,"")</f>
        <v>-0.51690821256038788</v>
      </c>
      <c r="R13" s="84">
        <f>IFERROR(Notes!BA12-R$1,"")</f>
        <v>-0.85227272727272663</v>
      </c>
      <c r="S13" s="84">
        <f>IFERROR(Notes!BB12-S$1,"")</f>
        <v>-0.17441860465116221</v>
      </c>
      <c r="V13"/>
      <c r="W13"/>
      <c r="X13"/>
    </row>
    <row r="14" spans="1:25" ht="15.75" x14ac:dyDescent="0.25">
      <c r="A14" s="83" t="s">
        <v>107</v>
      </c>
      <c r="B14" s="89">
        <f>Notes!C13</f>
        <v>1</v>
      </c>
      <c r="C14" s="84">
        <f>IFERROR(Notes!P13-C$1,"")</f>
        <v>-0.62560386473430096</v>
      </c>
      <c r="D14" s="84">
        <f>IFERROR(Notes!U13-D$1,"")</f>
        <v>-2.7851851851851874</v>
      </c>
      <c r="E14" s="84">
        <f>IFERROR(Notes!AB13-E$1,"")</f>
        <v>-2.3494318181818183</v>
      </c>
      <c r="F14" s="84">
        <f>IFERROR(Notes!AH13-F$1,"")</f>
        <v>-1.2209302325581399</v>
      </c>
      <c r="G14" s="84">
        <f>IFERROR(Notes!AJ13-G$1,"")</f>
        <v>-4.7777777777777786</v>
      </c>
      <c r="H14" s="84">
        <f>IFERROR(Notes!AK13-H$1,"")</f>
        <v>1.2888888888888896</v>
      </c>
      <c r="I14" s="84">
        <f>IFERROR(Notes!AL13-I$1,"")</f>
        <v>-5.9363636363636374</v>
      </c>
      <c r="J14" s="84">
        <f>IFERROR(Notes!AM13-J$1,"")</f>
        <v>-3.0227272727272734</v>
      </c>
      <c r="K14" s="84">
        <f>IFERROR(Notes!AN13-K$1,"")</f>
        <v>-0.27906976744186096</v>
      </c>
      <c r="L14" s="84">
        <f>IFERROR(Notes!AT13-L$1,"")</f>
        <v>-0.28245067497403653</v>
      </c>
      <c r="M14" s="84">
        <f>IFERROR(Notes!AV13-M$1,"")</f>
        <v>4.9302325581395348</v>
      </c>
      <c r="N14" s="84">
        <f>IFERROR(Notes!AW13-N$1,"")</f>
        <v>-0.74249999999999972</v>
      </c>
      <c r="O14" s="84">
        <f>IFERROR(Notes!AX13-O$1,"")</f>
        <v>-3.318425760286229</v>
      </c>
      <c r="P14" s="84">
        <f>IFERROR(Notes!AY13-P$1,"")</f>
        <v>0.38352272727272663</v>
      </c>
      <c r="Q14" s="84">
        <f>IFERROR(Notes!AZ13-Q$1,"")</f>
        <v>0.57004830917874116</v>
      </c>
      <c r="R14" s="84">
        <f>IFERROR(Notes!BA13-R$1,"")</f>
        <v>-3.1022727272727266</v>
      </c>
      <c r="S14" s="84">
        <f>IFERROR(Notes!BB13-S$1,"")</f>
        <v>-0.17441860465116221</v>
      </c>
      <c r="V14" s="77" t="s">
        <v>55</v>
      </c>
      <c r="W14" t="s">
        <v>142</v>
      </c>
      <c r="X14"/>
    </row>
    <row r="15" spans="1:25" ht="15.75" x14ac:dyDescent="0.25">
      <c r="A15" s="83" t="s">
        <v>108</v>
      </c>
      <c r="B15" s="89">
        <f>Notes!C14</f>
        <v>2</v>
      </c>
      <c r="C15" s="84">
        <f>IFERROR(Notes!P14-C$1,"")</f>
        <v>-0.19082125603864863</v>
      </c>
      <c r="D15" s="84">
        <f>IFERROR(Notes!U14-D$1,"")</f>
        <v>1.8814814814814795</v>
      </c>
      <c r="E15" s="84">
        <f>IFERROR(Notes!AB14-E$1,"")</f>
        <v>-1.2244318181818183</v>
      </c>
      <c r="F15" s="84">
        <f>IFERROR(Notes!AH14-F$1,"")</f>
        <v>0.15406976744186007</v>
      </c>
      <c r="G15" s="84">
        <f>IFERROR(Notes!AJ14-G$1,"")</f>
        <v>-0.77777777777777857</v>
      </c>
      <c r="H15" s="84">
        <f>IFERROR(Notes!AK14-H$1,"")</f>
        <v>0.28888888888888964</v>
      </c>
      <c r="I15" s="84">
        <f>IFERROR(Notes!AL14-I$1,"")</f>
        <v>6.3636363636362603E-2</v>
      </c>
      <c r="J15" s="84">
        <f>IFERROR(Notes!AM14-J$1,"")</f>
        <v>-2.2727272727273373E-2</v>
      </c>
      <c r="K15" s="84">
        <f>IFERROR(Notes!AN14-K$1,"")</f>
        <v>-0.27906976744186096</v>
      </c>
      <c r="L15" s="84">
        <f>IFERROR(Notes!AT14-L$1,"")</f>
        <v>-0.46936656282450429</v>
      </c>
      <c r="M15" s="84">
        <f>IFERROR(Notes!AV14-M$1,"")</f>
        <v>-0.31976744186046524</v>
      </c>
      <c r="N15" s="84">
        <f>IFERROR(Notes!AW14-N$1,"")</f>
        <v>-7.5833333333333641E-2</v>
      </c>
      <c r="O15" s="84">
        <f>IFERROR(Notes!AX14-O$1,"")</f>
        <v>2.0661896243291551</v>
      </c>
      <c r="P15" s="84">
        <f>IFERROR(Notes!AY14-P$1,"")</f>
        <v>-2.1164772727272734</v>
      </c>
      <c r="Q15" s="84">
        <f>IFERROR(Notes!AZ14-Q$1,"")</f>
        <v>-0.95169082125604021</v>
      </c>
      <c r="R15" s="84">
        <f>IFERROR(Notes!BA14-R$1,"")</f>
        <v>-0.85227272727272663</v>
      </c>
      <c r="S15" s="84">
        <f>IFERROR(Notes!BB14-S$1,"")</f>
        <v>5.8255813953488378</v>
      </c>
      <c r="V15" s="77" t="s">
        <v>141</v>
      </c>
      <c r="W15" t="s">
        <v>99</v>
      </c>
      <c r="X15"/>
    </row>
    <row r="16" spans="1:25" ht="15.75" x14ac:dyDescent="0.25">
      <c r="A16" s="83" t="s">
        <v>109</v>
      </c>
      <c r="B16" s="89">
        <f>Notes!C15</f>
        <v>1</v>
      </c>
      <c r="C16" s="84">
        <f>IFERROR(Notes!P15-C$1,"")</f>
        <v>-2.2560386473429963</v>
      </c>
      <c r="D16" s="84">
        <f>IFERROR(Notes!U15-D$1,"")</f>
        <v>0.54814814814814561</v>
      </c>
      <c r="E16" s="84">
        <f>IFERROR(Notes!AB15-E$1,"")</f>
        <v>1.4005681818181817</v>
      </c>
      <c r="F16" s="84">
        <f>IFERROR(Notes!AH15-F$1,"")</f>
        <v>-1.9709302325581399</v>
      </c>
      <c r="G16" s="84">
        <f>IFERROR(Notes!AJ15-G$1,"")</f>
        <v>-6.7777777777777786</v>
      </c>
      <c r="H16" s="84">
        <f>IFERROR(Notes!AK15-H$1,"")</f>
        <v>-2.7111111111111104</v>
      </c>
      <c r="I16" s="84">
        <f>IFERROR(Notes!AL15-I$1,"")</f>
        <v>-1.9363636363636374</v>
      </c>
      <c r="J16" s="84">
        <f>IFERROR(Notes!AM15-J$1,"")</f>
        <v>-4.0227272727272734</v>
      </c>
      <c r="K16" s="84">
        <f>IFERROR(Notes!AN15-K$1,"")</f>
        <v>-3.279069767441861</v>
      </c>
      <c r="L16" s="84">
        <f>IFERROR(Notes!AT15-L$1,"")</f>
        <v>-1.777777777777775</v>
      </c>
      <c r="M16" s="84">
        <f>IFERROR(Notes!AV15-M$1,"")</f>
        <v>0.18023255813953476</v>
      </c>
      <c r="N16" s="84">
        <f>IFERROR(Notes!AW15-N$1,"")</f>
        <v>-1.7424999999999997</v>
      </c>
      <c r="O16" s="84">
        <f>IFERROR(Notes!AX15-O$1,"")</f>
        <v>-4.8568872987477674</v>
      </c>
      <c r="P16" s="84">
        <f>IFERROR(Notes!AY15-P$1,"")</f>
        <v>1.6335227272727266</v>
      </c>
      <c r="Q16" s="84">
        <f>IFERROR(Notes!AZ15-Q$1,"")</f>
        <v>-2.2560386473429972</v>
      </c>
      <c r="R16" s="84">
        <f>IFERROR(Notes!BA15-R$1,"")</f>
        <v>-0.85227272727272663</v>
      </c>
      <c r="S16" s="84">
        <f>IFERROR(Notes!BB15-S$1,"")</f>
        <v>-2.1744186046511622</v>
      </c>
      <c r="V16"/>
      <c r="W16"/>
      <c r="X16"/>
    </row>
    <row r="17" spans="1:33" ht="15.75" x14ac:dyDescent="0.25">
      <c r="A17" s="83" t="s">
        <v>110</v>
      </c>
      <c r="B17" s="89">
        <f>Notes!C16</f>
        <v>2</v>
      </c>
      <c r="C17" s="84">
        <f>IFERROR(Notes!P16-C$1,"")</f>
        <v>1.6570048309178738</v>
      </c>
      <c r="D17" s="84">
        <f>IFERROR(Notes!U16-D$1,"")</f>
        <v>2.8814814814814795</v>
      </c>
      <c r="E17" s="84">
        <f>IFERROR(Notes!AB16-E$1,"")</f>
        <v>2.4005681818181817</v>
      </c>
      <c r="F17" s="84">
        <f>IFERROR(Notes!AH16-F$1,"")</f>
        <v>3.4040697674418601</v>
      </c>
      <c r="G17" s="84">
        <f>IFERROR(Notes!AJ16-G$1,"")</f>
        <v>4.2222222222222214</v>
      </c>
      <c r="H17" s="84">
        <f>IFERROR(Notes!AK16-H$1,"")</f>
        <v>-0.71111111111111036</v>
      </c>
      <c r="I17" s="84">
        <f>IFERROR(Notes!AL16-I$1,"")</f>
        <v>1.0636363636363626</v>
      </c>
      <c r="J17" s="84">
        <f>IFERROR(Notes!AM16-J$1,"")</f>
        <v>4.9772727272727266</v>
      </c>
      <c r="K17" s="84">
        <f>IFERROR(Notes!AN16-K$1,"")</f>
        <v>1.720930232558139</v>
      </c>
      <c r="L17" s="84">
        <f>IFERROR(Notes!AT16-L$1,"")</f>
        <v>0.83904465212876644</v>
      </c>
      <c r="M17" s="84">
        <f>IFERROR(Notes!AV16-M$1,"")</f>
        <v>2.9302325581395348</v>
      </c>
      <c r="N17" s="84">
        <f>IFERROR(Notes!AW16-N$1,"")</f>
        <v>1.5908333333333324</v>
      </c>
      <c r="O17" s="84">
        <f>IFERROR(Notes!AX16-O$1,"")</f>
        <v>2.8354203935599251</v>
      </c>
      <c r="P17" s="84">
        <f>IFERROR(Notes!AY16-P$1,"")</f>
        <v>1.6335227272727266</v>
      </c>
      <c r="Q17" s="84">
        <f>IFERROR(Notes!AZ16-Q$1,"")</f>
        <v>4.7004830917874365</v>
      </c>
      <c r="R17" s="84">
        <f>IFERROR(Notes!BA16-R$1,"")</f>
        <v>3.1477272727272734</v>
      </c>
      <c r="S17" s="84">
        <f>IFERROR(Notes!BB16-S$1,"")</f>
        <v>-1.6744186046511622</v>
      </c>
      <c r="V17" s="77" t="s">
        <v>80</v>
      </c>
      <c r="W17"/>
      <c r="X17"/>
    </row>
    <row r="18" spans="1:33" ht="15.75" x14ac:dyDescent="0.25">
      <c r="A18" s="83" t="s">
        <v>111</v>
      </c>
      <c r="B18" s="89">
        <f>Notes!C17</f>
        <v>2</v>
      </c>
      <c r="C18" s="84">
        <f>IFERROR(Notes!P17-C$1,"")</f>
        <v>1.5483091787439598</v>
      </c>
      <c r="D18" s="84">
        <f>IFERROR(Notes!U17-D$1,"")</f>
        <v>0.21481481481481346</v>
      </c>
      <c r="E18" s="84">
        <f>IFERROR(Notes!AB17-E$1,"")</f>
        <v>-0.47443181818181834</v>
      </c>
      <c r="F18" s="84">
        <f>IFERROR(Notes!AH17-F$1,"")</f>
        <v>-2.2209302325581399</v>
      </c>
      <c r="G18" s="84">
        <f>IFERROR(Notes!AJ17-G$1,"")</f>
        <v>1.2222222222222214</v>
      </c>
      <c r="H18" s="84">
        <f>IFERROR(Notes!AK17-H$1,"")</f>
        <v>-0.71111111111111036</v>
      </c>
      <c r="I18" s="84">
        <f>IFERROR(Notes!AL17-I$1,"")</f>
        <v>-0.9363636363636374</v>
      </c>
      <c r="J18" s="84">
        <f>IFERROR(Notes!AM17-J$1,"")</f>
        <v>2.9772727272727266</v>
      </c>
      <c r="K18" s="84">
        <f>IFERROR(Notes!AN17-K$1,"")</f>
        <v>0.72093023255813904</v>
      </c>
      <c r="L18" s="84">
        <f>IFERROR(Notes!AT17-L$1,"")</f>
        <v>-1.777777777777775</v>
      </c>
      <c r="M18" s="84">
        <f>IFERROR(Notes!AV17-M$1,"")</f>
        <v>-3.0697674418604652</v>
      </c>
      <c r="N18" s="84">
        <f>IFERROR(Notes!AW17-N$1,"")</f>
        <v>2.2575000000000003</v>
      </c>
      <c r="O18" s="84">
        <f>IFERROR(Notes!AX17-O$1,"")</f>
        <v>-1.0107334525939216</v>
      </c>
      <c r="P18" s="84">
        <f>IFERROR(Notes!AY17-P$1,"")</f>
        <v>-1.8039772727272734</v>
      </c>
      <c r="Q18" s="84">
        <f>IFERROR(Notes!AZ17-Q$1,"")</f>
        <v>0.352657004830915</v>
      </c>
      <c r="R18" s="84">
        <f>IFERROR(Notes!BA17-R$1,"")</f>
        <v>0.14772727272727337</v>
      </c>
      <c r="S18" s="84">
        <f>IFERROR(Notes!BB17-S$1,"")</f>
        <v>-0.17441860465116221</v>
      </c>
      <c r="V18" s="78" t="s">
        <v>147</v>
      </c>
      <c r="W18" s="90">
        <v>-3.7777777777777786</v>
      </c>
      <c r="X18"/>
    </row>
    <row r="19" spans="1:33" ht="15.75" x14ac:dyDescent="0.25">
      <c r="A19" s="83" t="s">
        <v>112</v>
      </c>
      <c r="B19" s="89">
        <f>Notes!C18</f>
        <v>1</v>
      </c>
      <c r="C19" s="84">
        <f>IFERROR(Notes!P18-C$1,"")</f>
        <v>0.13526570048309061</v>
      </c>
      <c r="D19" s="84">
        <f>IFERROR(Notes!U18-D$1,"")</f>
        <v>1.2148148148148135</v>
      </c>
      <c r="E19" s="84">
        <f>IFERROR(Notes!AB18-E$1,"")</f>
        <v>0.77556818181818166</v>
      </c>
      <c r="F19" s="84">
        <f>IFERROR(Notes!AH18-F$1,"")</f>
        <v>-1.0959302325581399</v>
      </c>
      <c r="G19" s="84">
        <f>IFERROR(Notes!AJ18-G$1,"")</f>
        <v>4.2222222222222214</v>
      </c>
      <c r="H19" s="84">
        <f>IFERROR(Notes!AK18-H$1,"")</f>
        <v>0.28888888888888964</v>
      </c>
      <c r="I19" s="84">
        <f>IFERROR(Notes!AL18-I$1,"")</f>
        <v>3.0636363636363626</v>
      </c>
      <c r="J19" s="84">
        <f>IFERROR(Notes!AM18-J$1,"")</f>
        <v>-2.2727272727273373E-2</v>
      </c>
      <c r="K19" s="84">
        <f>IFERROR(Notes!AN18-K$1,"")</f>
        <v>3.720930232558139</v>
      </c>
      <c r="L19" s="84">
        <f>IFERROR(Notes!AT18-L$1,"")</f>
        <v>0.27829698857736496</v>
      </c>
      <c r="M19" s="84">
        <f>IFERROR(Notes!AV18-M$1,"")</f>
        <v>-0.31976744186046524</v>
      </c>
      <c r="N19" s="84">
        <f>IFERROR(Notes!AW18-N$1,"")</f>
        <v>0.59083333333333243</v>
      </c>
      <c r="O19" s="84">
        <f>IFERROR(Notes!AX18-O$1,"")</f>
        <v>0.52772808586761677</v>
      </c>
      <c r="P19" s="84">
        <f>IFERROR(Notes!AY18-P$1,"")</f>
        <v>-3.6789772727272734</v>
      </c>
      <c r="Q19" s="84">
        <f>IFERROR(Notes!AZ18-Q$1,"")</f>
        <v>0.78743961352656733</v>
      </c>
      <c r="R19" s="84">
        <f>IFERROR(Notes!BA18-R$1,"")</f>
        <v>2.3977272727272734</v>
      </c>
      <c r="S19" s="84">
        <f>IFERROR(Notes!BB18-S$1,"")</f>
        <v>4.3255813953488378</v>
      </c>
      <c r="V19" s="78" t="s">
        <v>148</v>
      </c>
      <c r="W19" s="90">
        <v>-6.7111111111111104</v>
      </c>
      <c r="X19"/>
    </row>
    <row r="20" spans="1:33" ht="15.75" x14ac:dyDescent="0.25">
      <c r="A20" s="83" t="s">
        <v>113</v>
      </c>
      <c r="B20" s="89">
        <f>Notes!C19</f>
        <v>2</v>
      </c>
      <c r="C20" s="84">
        <f>IFERROR(Notes!P19-C$1,"")</f>
        <v>2.2004830917874383</v>
      </c>
      <c r="D20" s="84">
        <f>IFERROR(Notes!U19-D$1,"")</f>
        <v>3.8814814814814795</v>
      </c>
      <c r="E20" s="84">
        <f>IFERROR(Notes!AB19-E$1,"")</f>
        <v>3.9005681818181817</v>
      </c>
      <c r="F20" s="84">
        <f>IFERROR(Notes!AH19-F$1,"")</f>
        <v>5.6540697674418601</v>
      </c>
      <c r="G20" s="84">
        <f>IFERROR(Notes!AJ19-G$1,"")</f>
        <v>3.2222222222222214</v>
      </c>
      <c r="H20" s="84">
        <f>IFERROR(Notes!AK19-H$1,"")</f>
        <v>2.2888888888888896</v>
      </c>
      <c r="I20" s="84">
        <f>IFERROR(Notes!AL19-I$1,"")</f>
        <v>2.0636363636363626</v>
      </c>
      <c r="J20" s="84">
        <f>IFERROR(Notes!AM19-J$1,"")</f>
        <v>-2.2727272727273373E-2</v>
      </c>
      <c r="K20" s="84">
        <f>IFERROR(Notes!AN19-K$1,"")</f>
        <v>1.720930232558139</v>
      </c>
      <c r="L20" s="84">
        <f>IFERROR(Notes!AT19-L$1,"")</f>
        <v>4.0166147455867129</v>
      </c>
      <c r="M20" s="84">
        <f>IFERROR(Notes!AV19-M$1,"")</f>
        <v>-1.3197674418604652</v>
      </c>
      <c r="N20" s="84">
        <f>IFERROR(Notes!AW19-N$1,"")</f>
        <v>4.9241666666666664</v>
      </c>
      <c r="O20" s="84">
        <f>IFERROR(Notes!AX19-O$1,"")</f>
        <v>1.2969588550983868</v>
      </c>
      <c r="P20" s="84">
        <f>IFERROR(Notes!AY19-P$1,"")</f>
        <v>5.3835227272727266</v>
      </c>
      <c r="Q20" s="84">
        <f>IFERROR(Notes!AZ19-Q$1,"")</f>
        <v>3.6135265700483075</v>
      </c>
      <c r="R20" s="84">
        <f>IFERROR(Notes!BA19-R$1,"")</f>
        <v>-0.60227272727272663</v>
      </c>
      <c r="S20" s="84">
        <f>IFERROR(Notes!BB19-S$1,"")</f>
        <v>3.3255813953488378</v>
      </c>
      <c r="V20" s="78" t="s">
        <v>149</v>
      </c>
      <c r="W20" s="90"/>
    </row>
    <row r="21" spans="1:33" ht="15.75" x14ac:dyDescent="0.25">
      <c r="A21" s="83" t="s">
        <v>114</v>
      </c>
      <c r="B21" s="89">
        <f>Notes!C20</f>
        <v>2</v>
      </c>
      <c r="C21" s="84">
        <f>IFERROR(Notes!P20-C$1,"")</f>
        <v>-0.62560386473430096</v>
      </c>
      <c r="D21" s="84">
        <f>IFERROR(Notes!U20-D$1,"")</f>
        <v>-1.2851851851851865</v>
      </c>
      <c r="E21" s="84">
        <f>IFERROR(Notes!AB20-E$1,"")</f>
        <v>1.9005681818181817</v>
      </c>
      <c r="F21" s="84">
        <f>IFERROR(Notes!AH20-F$1,"")</f>
        <v>1.1540697674418601</v>
      </c>
      <c r="G21" s="84">
        <f>IFERROR(Notes!AJ20-G$1,"")</f>
        <v>3.2222222222222214</v>
      </c>
      <c r="H21" s="84">
        <f>IFERROR(Notes!AK20-H$1,"")</f>
        <v>1.2888888888888896</v>
      </c>
      <c r="I21" s="84">
        <f>IFERROR(Notes!AL20-I$1,"")</f>
        <v>2.0636363636363626</v>
      </c>
      <c r="J21" s="84">
        <f>IFERROR(Notes!AM20-J$1,"")</f>
        <v>1.9772727272727266</v>
      </c>
      <c r="K21" s="84">
        <f>IFERROR(Notes!AN20-K$1,"")</f>
        <v>3.720930232558139</v>
      </c>
      <c r="L21" s="84">
        <f>IFERROR(Notes!AT20-L$1,"")</f>
        <v>1.3997923156801679</v>
      </c>
      <c r="M21" s="84">
        <f>IFERROR(Notes!AV20-M$1,"")</f>
        <v>-1.3197674418604652</v>
      </c>
      <c r="N21" s="84">
        <f>IFERROR(Notes!AW20-N$1,"")</f>
        <v>-7.5833333333333641E-2</v>
      </c>
      <c r="O21" s="84">
        <f>IFERROR(Notes!AX20-O$1,"")</f>
        <v>0.14311270125223352</v>
      </c>
      <c r="P21" s="84">
        <f>IFERROR(Notes!AY20-P$1,"")</f>
        <v>7.1022727272726627E-2</v>
      </c>
      <c r="Q21" s="84">
        <f>IFERROR(Notes!AZ20-Q$1,"")</f>
        <v>-1.8212560386473449</v>
      </c>
      <c r="R21" s="84">
        <f>IFERROR(Notes!BA20-R$1,"")</f>
        <v>-0.35227272727272663</v>
      </c>
      <c r="S21" s="84">
        <f>IFERROR(Notes!BB20-S$1,"")</f>
        <v>1.8255813953488378</v>
      </c>
      <c r="V21" s="78" t="s">
        <v>150</v>
      </c>
      <c r="W21" s="90">
        <v>-3.0227272727272734</v>
      </c>
    </row>
    <row r="22" spans="1:33" ht="15.75" x14ac:dyDescent="0.25">
      <c r="A22" s="83" t="s">
        <v>115</v>
      </c>
      <c r="B22" s="89">
        <f>Notes!C21</f>
        <v>2</v>
      </c>
      <c r="C22" s="84">
        <f>IFERROR(Notes!P21-C$1,"")</f>
        <v>-1.4951690821256056</v>
      </c>
      <c r="D22" s="84">
        <f>IFERROR(Notes!U21-D$1,"")</f>
        <v>-2.2851851851851874</v>
      </c>
      <c r="E22" s="84">
        <f>IFERROR(Notes!AB21-E$1,"")</f>
        <v>1.5255681818181817</v>
      </c>
      <c r="F22" s="84">
        <f>IFERROR(Notes!AH21-F$1,"")</f>
        <v>-2.4709302325581399</v>
      </c>
      <c r="G22" s="84">
        <f>IFERROR(Notes!AJ21-G$1,"")</f>
        <v>3.2222222222222214</v>
      </c>
      <c r="H22" s="84">
        <f>IFERROR(Notes!AK21-H$1,"")</f>
        <v>0.28888888888888964</v>
      </c>
      <c r="I22" s="84">
        <f>IFERROR(Notes!AL21-I$1,"")</f>
        <v>3.0636363636363626</v>
      </c>
      <c r="J22" s="84">
        <f>IFERROR(Notes!AM21-J$1,"")</f>
        <v>2.9772727272727266</v>
      </c>
      <c r="K22" s="84">
        <f>IFERROR(Notes!AN21-K$1,"")</f>
        <v>-3.279069767441861</v>
      </c>
      <c r="L22" s="84">
        <f>IFERROR(Notes!AT21-L$1,"")</f>
        <v>-2.712357217030112</v>
      </c>
      <c r="M22" s="84">
        <f>IFERROR(Notes!AV21-M$1,"")</f>
        <v>0.93023255813953476</v>
      </c>
      <c r="N22" s="84">
        <f>IFERROR(Notes!AW21-N$1,"")</f>
        <v>-2.4091666666666676</v>
      </c>
      <c r="O22" s="84">
        <f>IFERROR(Notes!AX21-O$1,"")</f>
        <v>-1.0107334525939216</v>
      </c>
      <c r="P22" s="84">
        <f>IFERROR(Notes!AY21-P$1,"")</f>
        <v>-1.4914772727272734</v>
      </c>
      <c r="Q22" s="84">
        <f>IFERROR(Notes!AZ21-Q$1,"")</f>
        <v>-1.8212560386473449</v>
      </c>
      <c r="R22" s="84">
        <f>IFERROR(Notes!BA21-R$1,"")</f>
        <v>-3.8522727272727266</v>
      </c>
      <c r="S22" s="84">
        <f>IFERROR(Notes!BB21-S$1,"")</f>
        <v>-6.6744186046511622</v>
      </c>
      <c r="V22" s="78" t="s">
        <v>151</v>
      </c>
      <c r="W22" s="90"/>
    </row>
    <row r="23" spans="1:33" ht="15.75" x14ac:dyDescent="0.25">
      <c r="A23" s="83" t="s">
        <v>116</v>
      </c>
      <c r="B23" s="89">
        <f>Notes!C22</f>
        <v>2</v>
      </c>
      <c r="C23" s="84">
        <f>IFERROR(Notes!P22-C$1,"")</f>
        <v>0.24396135265700281</v>
      </c>
      <c r="D23" s="84">
        <f>IFERROR(Notes!U22-D$1,"")</f>
        <v>2.5481481481481456</v>
      </c>
      <c r="E23" s="84">
        <f>IFERROR(Notes!AB22-E$1,"")</f>
        <v>1.0255681818181817</v>
      </c>
      <c r="F23" s="84">
        <f>IFERROR(Notes!AH22-F$1,"")</f>
        <v>0.65406976744186007</v>
      </c>
      <c r="G23" s="84">
        <f>IFERROR(Notes!AJ22-G$1,"")</f>
        <v>-5.7777777777777786</v>
      </c>
      <c r="H23" s="84">
        <f>IFERROR(Notes!AK22-H$1,"")</f>
        <v>-2.7111111111111104</v>
      </c>
      <c r="I23" s="84">
        <f>IFERROR(Notes!AL22-I$1,"")</f>
        <v>-0.9363636363636374</v>
      </c>
      <c r="J23" s="84">
        <f>IFERROR(Notes!AM22-J$1,"")</f>
        <v>-2.2727272727273373E-2</v>
      </c>
      <c r="K23" s="84">
        <f>IFERROR(Notes!AN22-K$1,"")</f>
        <v>2.720930232558139</v>
      </c>
      <c r="L23" s="84">
        <f>IFERROR(Notes!AT22-L$1,"")</f>
        <v>-0.84319833852543802</v>
      </c>
      <c r="M23" s="84">
        <f>IFERROR(Notes!AV22-M$1,"")</f>
        <v>0.43023255813953476</v>
      </c>
      <c r="N23" s="84">
        <f>IFERROR(Notes!AW22-N$1,"")</f>
        <v>2.9241666666666664</v>
      </c>
      <c r="O23" s="84">
        <f>IFERROR(Notes!AX22-O$1,"")</f>
        <v>-2.1645796064400749</v>
      </c>
      <c r="P23" s="84">
        <f>IFERROR(Notes!AY22-P$1,"")</f>
        <v>-1.1789772727272734</v>
      </c>
      <c r="Q23" s="84">
        <f>IFERROR(Notes!AZ22-Q$1,"")</f>
        <v>-2.9082125603864757</v>
      </c>
      <c r="R23" s="84">
        <f>IFERROR(Notes!BA22-R$1,"")</f>
        <v>1.6477272727272734</v>
      </c>
      <c r="S23" s="84">
        <f>IFERROR(Notes!BB22-S$1,"")</f>
        <v>-0.67441860465116221</v>
      </c>
      <c r="V23"/>
      <c r="W23"/>
      <c r="AG23" s="91" t="s">
        <v>160</v>
      </c>
    </row>
    <row r="24" spans="1:33" ht="15.75" x14ac:dyDescent="0.25">
      <c r="A24" s="83" t="s">
        <v>117</v>
      </c>
      <c r="B24" s="89">
        <f>Notes!C23</f>
        <v>1</v>
      </c>
      <c r="C24" s="84">
        <f>IFERROR(Notes!P23-C$1,"")</f>
        <v>0.67874396135265513</v>
      </c>
      <c r="D24" s="84">
        <f>IFERROR(Notes!U23-D$1,"")</f>
        <v>-0.61851851851852047</v>
      </c>
      <c r="E24" s="84" t="str">
        <f>IFERROR(Notes!AB23-E$1,"")</f>
        <v/>
      </c>
      <c r="F24" s="84" t="str">
        <f>IFERROR(Notes!AH23-F$1,"")</f>
        <v/>
      </c>
      <c r="G24" s="84">
        <f>IFERROR(Notes!AJ23-G$1,"")</f>
        <v>2.2222222222222214</v>
      </c>
      <c r="H24" s="84">
        <f>IFERROR(Notes!AK23-H$1,"")</f>
        <v>2.2888888888888896</v>
      </c>
      <c r="I24" s="84">
        <f>IFERROR(Notes!AL23-I$1,"")</f>
        <v>-1.9363636363636374</v>
      </c>
      <c r="J24" s="84">
        <f>IFERROR(Notes!AM23-J$1,"")</f>
        <v>-2.0227272727272734</v>
      </c>
      <c r="K24" s="84" t="str">
        <f>IFERROR(Notes!AN23-K$1,"")</f>
        <v/>
      </c>
      <c r="L24" s="84">
        <f>IFERROR(Notes!AT23-L$1,"")</f>
        <v>-4.5815160955347842</v>
      </c>
      <c r="M24" s="84" t="str">
        <f>IFERROR(Notes!AV23-M$1,"")</f>
        <v/>
      </c>
      <c r="N24" s="84">
        <f>IFERROR(Notes!AW23-N$1,"")</f>
        <v>-5.7425000000000006</v>
      </c>
      <c r="O24" s="84" t="str">
        <f>IFERROR(Notes!AX23-O$1,"")</f>
        <v/>
      </c>
      <c r="P24" s="84" t="str">
        <f>IFERROR(Notes!AY23-P$1,"")</f>
        <v/>
      </c>
      <c r="Q24" s="84">
        <f>IFERROR(Notes!AZ23-Q$1,"")</f>
        <v>-5.9516908212560411</v>
      </c>
      <c r="R24" s="84">
        <f>IFERROR(Notes!BA23-R$1,"")</f>
        <v>-1.3522727272727266</v>
      </c>
      <c r="S24" s="84">
        <f>IFERROR(Notes!BB23-S$1,"")</f>
        <v>-1.1744186046511622</v>
      </c>
      <c r="V24"/>
      <c r="W24"/>
    </row>
    <row r="25" spans="1:33" ht="15.75" x14ac:dyDescent="0.25">
      <c r="A25" s="83" t="s">
        <v>118</v>
      </c>
      <c r="B25" s="89">
        <f>Notes!C24</f>
        <v>2</v>
      </c>
      <c r="C25" s="84">
        <f>IFERROR(Notes!P24-C$1,"")</f>
        <v>3.8309178743961336</v>
      </c>
      <c r="D25" s="84">
        <f>IFERROR(Notes!U24-D$1,"")</f>
        <v>3.8814814814814795</v>
      </c>
      <c r="E25" s="84">
        <f>IFERROR(Notes!AB24-E$1,"")</f>
        <v>5.4005681818181817</v>
      </c>
      <c r="F25" s="84">
        <f>IFERROR(Notes!AH24-F$1,"")</f>
        <v>3.6540697674418601</v>
      </c>
      <c r="G25" s="84">
        <f>IFERROR(Notes!AJ24-G$1,"")</f>
        <v>3.2222222222222214</v>
      </c>
      <c r="H25" s="84">
        <f>IFERROR(Notes!AK24-H$1,"")</f>
        <v>4.2888888888888896</v>
      </c>
      <c r="I25" s="84">
        <f>IFERROR(Notes!AL24-I$1,"")</f>
        <v>-1.9363636363636374</v>
      </c>
      <c r="J25" s="84">
        <f>IFERROR(Notes!AM24-J$1,"")</f>
        <v>-1.0227272727272734</v>
      </c>
      <c r="K25" s="84">
        <f>IFERROR(Notes!AN24-K$1,"")</f>
        <v>0.72093023255813904</v>
      </c>
      <c r="L25" s="84">
        <f>IFERROR(Notes!AT24-L$1,"")</f>
        <v>1.3997923156801679</v>
      </c>
      <c r="M25" s="84">
        <f>IFERROR(Notes!AV24-M$1,"")</f>
        <v>4.1802325581395348</v>
      </c>
      <c r="N25" s="84">
        <f>IFERROR(Notes!AW24-N$1,"")</f>
        <v>1.9241666666666664</v>
      </c>
      <c r="O25" s="84">
        <f>IFERROR(Notes!AX24-O$1,"")</f>
        <v>5.5277280858676168</v>
      </c>
      <c r="P25" s="84">
        <f>IFERROR(Notes!AY24-P$1,"")</f>
        <v>4.1335227272727266</v>
      </c>
      <c r="Q25" s="84">
        <f>IFERROR(Notes!AZ24-Q$1,"")</f>
        <v>-0.51690821256038788</v>
      </c>
      <c r="R25" s="84">
        <f>IFERROR(Notes!BA24-R$1,"")</f>
        <v>4.1477272727272734</v>
      </c>
      <c r="S25" s="84">
        <f>IFERROR(Notes!BB24-S$1,"")</f>
        <v>2.3255813953488378</v>
      </c>
      <c r="V25"/>
      <c r="W25"/>
    </row>
    <row r="26" spans="1:33" ht="15.75" x14ac:dyDescent="0.25">
      <c r="A26" s="83" t="s">
        <v>119</v>
      </c>
      <c r="B26" s="89">
        <f>Notes!C25</f>
        <v>2</v>
      </c>
      <c r="C26" s="84">
        <f>IFERROR(Notes!P25-C$1,"")</f>
        <v>-2.0386473429951701</v>
      </c>
      <c r="D26" s="84">
        <f>IFERROR(Notes!U25-D$1,"")</f>
        <v>-3.7851851851851874</v>
      </c>
      <c r="E26" s="84">
        <f>IFERROR(Notes!AB25-E$1,"")</f>
        <v>-5.8494318181818183</v>
      </c>
      <c r="F26" s="84">
        <f>IFERROR(Notes!AH25-F$1,"")</f>
        <v>-4.0959302325581399</v>
      </c>
      <c r="G26" s="84">
        <f>IFERROR(Notes!AJ25-G$1,"")</f>
        <v>0.22222222222222143</v>
      </c>
      <c r="H26" s="84">
        <f>IFERROR(Notes!AK25-H$1,"")</f>
        <v>1.2888888888888896</v>
      </c>
      <c r="I26" s="84">
        <f>IFERROR(Notes!AL25-I$1,"")</f>
        <v>-1.9363636363636374</v>
      </c>
      <c r="J26" s="84">
        <f>IFERROR(Notes!AM25-J$1,"")</f>
        <v>-4.0227272727272734</v>
      </c>
      <c r="K26" s="84">
        <f>IFERROR(Notes!AN25-K$1,"")</f>
        <v>-0.27906976744186096</v>
      </c>
      <c r="L26" s="84">
        <f>IFERROR(Notes!AT25-L$1,"")</f>
        <v>0.46521287642783271</v>
      </c>
      <c r="M26" s="84">
        <f>IFERROR(Notes!AV25-M$1,"")</f>
        <v>-4.3197674418604652</v>
      </c>
      <c r="N26" s="84">
        <f>IFERROR(Notes!AW25-N$1,"")</f>
        <v>0.92416666666666636</v>
      </c>
      <c r="O26" s="84">
        <f>IFERROR(Notes!AX25-O$1,"")</f>
        <v>-5.2415026833631515</v>
      </c>
      <c r="P26" s="84">
        <f>IFERROR(Notes!AY25-P$1,"")</f>
        <v>-1.8039772727272734</v>
      </c>
      <c r="Q26" s="84">
        <f>IFERROR(Notes!AZ25-Q$1,"")</f>
        <v>-2.038647342995171</v>
      </c>
      <c r="R26" s="84">
        <f>IFERROR(Notes!BA25-R$1,"")</f>
        <v>0.14772727272727337</v>
      </c>
      <c r="S26" s="84">
        <f>IFERROR(Notes!BB25-S$1,"")</f>
        <v>-3.1744186046511622</v>
      </c>
      <c r="V26"/>
      <c r="W26"/>
    </row>
    <row r="27" spans="1:33" ht="15.75" x14ac:dyDescent="0.25">
      <c r="A27" s="83" t="s">
        <v>120</v>
      </c>
      <c r="B27" s="89">
        <f>Notes!C26</f>
        <v>2</v>
      </c>
      <c r="C27" s="84">
        <f>IFERROR(Notes!P26-C$1,"")</f>
        <v>1.8743961352656999</v>
      </c>
      <c r="D27" s="84">
        <f>IFERROR(Notes!U26-D$1,"")</f>
        <v>1.8814814814814795</v>
      </c>
      <c r="E27" s="84">
        <f>IFERROR(Notes!AB26-E$1,"")</f>
        <v>0.27556818181818166</v>
      </c>
      <c r="F27" s="84">
        <f>IFERROR(Notes!AH26-F$1,"")</f>
        <v>2.4040697674418601</v>
      </c>
      <c r="G27" s="84">
        <f>IFERROR(Notes!AJ26-G$1,"")</f>
        <v>0.22222222222222143</v>
      </c>
      <c r="H27" s="84">
        <f>IFERROR(Notes!AK26-H$1,"")</f>
        <v>2.2888888888888896</v>
      </c>
      <c r="I27" s="84">
        <f>IFERROR(Notes!AL26-I$1,"")</f>
        <v>5.0636363636363626</v>
      </c>
      <c r="J27" s="84">
        <f>IFERROR(Notes!AM26-J$1,"")</f>
        <v>-2.2727272727273373E-2</v>
      </c>
      <c r="K27" s="84">
        <f>IFERROR(Notes!AN26-K$1,"")</f>
        <v>-0.27906976744186096</v>
      </c>
      <c r="L27" s="84">
        <f>IFERROR(Notes!AT26-L$1,"")</f>
        <v>1.9605399792315712</v>
      </c>
      <c r="M27" s="84">
        <f>IFERROR(Notes!AV26-M$1,"")</f>
        <v>5.4302325581395348</v>
      </c>
      <c r="N27" s="84">
        <f>IFERROR(Notes!AW26-N$1,"")</f>
        <v>-1.0758333333333336</v>
      </c>
      <c r="O27" s="84">
        <f>IFERROR(Notes!AX26-O$1,"")</f>
        <v>-0.62611806797853653</v>
      </c>
      <c r="P27" s="84">
        <f>IFERROR(Notes!AY26-P$1,"")</f>
        <v>1.0085227272727266</v>
      </c>
      <c r="Q27" s="84">
        <f>IFERROR(Notes!AZ26-Q$1,"")</f>
        <v>5.1352657004830888</v>
      </c>
      <c r="R27" s="84">
        <f>IFERROR(Notes!BA26-R$1,"")</f>
        <v>3.1477272727272734</v>
      </c>
      <c r="S27" s="84">
        <f>IFERROR(Notes!BB26-S$1,"")</f>
        <v>-0.17441860465116221</v>
      </c>
      <c r="V27"/>
      <c r="W27"/>
    </row>
    <row r="28" spans="1:33" ht="15.75" x14ac:dyDescent="0.25">
      <c r="A28" s="83" t="s">
        <v>121</v>
      </c>
      <c r="B28" s="89">
        <f>Notes!C27</f>
        <v>1</v>
      </c>
      <c r="C28" s="84">
        <f>IFERROR(Notes!P27-C$1,"")</f>
        <v>-1.6038647342995187</v>
      </c>
      <c r="D28" s="84">
        <f>IFERROR(Notes!U27-D$1,"")</f>
        <v>1.0481481481481456</v>
      </c>
      <c r="E28" s="84">
        <f>IFERROR(Notes!AB27-E$1,"")</f>
        <v>-3.3494318181818183</v>
      </c>
      <c r="F28" s="84">
        <f>IFERROR(Notes!AH27-F$1,"")</f>
        <v>-2.2209302325581399</v>
      </c>
      <c r="G28" s="84">
        <f>IFERROR(Notes!AJ27-G$1,"")</f>
        <v>1.2222222222222214</v>
      </c>
      <c r="H28" s="84">
        <f>IFERROR(Notes!AK27-H$1,"")</f>
        <v>1.2888888888888896</v>
      </c>
      <c r="I28" s="84">
        <f>IFERROR(Notes!AL27-I$1,"")</f>
        <v>-3.9363636363636374</v>
      </c>
      <c r="J28" s="84">
        <f>IFERROR(Notes!AM27-J$1,"")</f>
        <v>-2.2727272727273373E-2</v>
      </c>
      <c r="K28" s="84">
        <f>IFERROR(Notes!AN27-K$1,"")</f>
        <v>-0.27906976744186096</v>
      </c>
      <c r="L28" s="84">
        <f>IFERROR(Notes!AT27-L$1,"")</f>
        <v>0.46521287642783271</v>
      </c>
      <c r="M28" s="84">
        <f>IFERROR(Notes!AV27-M$1,"")</f>
        <v>-0.56976744186046524</v>
      </c>
      <c r="N28" s="84">
        <f>IFERROR(Notes!AW27-N$1,"")</f>
        <v>3.5908333333333324</v>
      </c>
      <c r="O28" s="84">
        <f>IFERROR(Notes!AX27-O$1,"")</f>
        <v>3.9892665474060784</v>
      </c>
      <c r="P28" s="84">
        <f>IFERROR(Notes!AY27-P$1,"")</f>
        <v>1.3210227272727266</v>
      </c>
      <c r="Q28" s="84">
        <f>IFERROR(Notes!AZ27-Q$1,"")</f>
        <v>3.8309178743961319</v>
      </c>
      <c r="R28" s="84">
        <f>IFERROR(Notes!BA27-R$1,"")</f>
        <v>1.3977272727272734</v>
      </c>
      <c r="S28" s="84">
        <f>IFERROR(Notes!BB27-S$1,"")</f>
        <v>1.3255813953488378</v>
      </c>
      <c r="V28" s="77" t="s">
        <v>55</v>
      </c>
      <c r="W28" t="s">
        <v>142</v>
      </c>
    </row>
    <row r="29" spans="1:33" ht="15.75" x14ac:dyDescent="0.25">
      <c r="A29" s="83" t="s">
        <v>122</v>
      </c>
      <c r="B29" s="89">
        <f>Notes!C28</f>
        <v>2</v>
      </c>
      <c r="C29" s="84">
        <f>IFERROR(Notes!P28-C$1,"")</f>
        <v>-0.4082125603864748</v>
      </c>
      <c r="D29" s="84">
        <f>IFERROR(Notes!U28-D$1,"")</f>
        <v>-0.61851851851852047</v>
      </c>
      <c r="E29" s="84">
        <f>IFERROR(Notes!AB28-E$1,"")</f>
        <v>3.1505681818181817</v>
      </c>
      <c r="F29" s="84">
        <f>IFERROR(Notes!AH28-F$1,"")</f>
        <v>-1.9709302325581399</v>
      </c>
      <c r="G29" s="84">
        <f>IFERROR(Notes!AJ28-G$1,"")</f>
        <v>1.2222222222222214</v>
      </c>
      <c r="H29" s="84">
        <f>IFERROR(Notes!AK28-H$1,"")</f>
        <v>2.2888888888888896</v>
      </c>
      <c r="I29" s="84">
        <f>IFERROR(Notes!AL28-I$1,"")</f>
        <v>-5.9363636363636374</v>
      </c>
      <c r="J29" s="84">
        <f>IFERROR(Notes!AM28-J$1,"")</f>
        <v>1.9772727272727266</v>
      </c>
      <c r="K29" s="84">
        <f>IFERROR(Notes!AN28-K$1,"")</f>
        <v>0.72093023255813904</v>
      </c>
      <c r="L29" s="84">
        <f>IFERROR(Notes!AT28-L$1,"")</f>
        <v>0.65212876427830047</v>
      </c>
      <c r="M29" s="84">
        <f>IFERROR(Notes!AV28-M$1,"")</f>
        <v>-1.8197674418604652</v>
      </c>
      <c r="N29" s="84">
        <f>IFERROR(Notes!AW28-N$1,"")</f>
        <v>-2.4091666666666676</v>
      </c>
      <c r="O29" s="84">
        <f>IFERROR(Notes!AX28-O$1,"")</f>
        <v>-3.318425760286229</v>
      </c>
      <c r="P29" s="84">
        <f>IFERROR(Notes!AY28-P$1,"")</f>
        <v>-2.4289772727272734</v>
      </c>
      <c r="Q29" s="84">
        <f>IFERROR(Notes!AZ28-Q$1,"")</f>
        <v>-3.9951690821256065</v>
      </c>
      <c r="R29" s="84">
        <f>IFERROR(Notes!BA28-R$1,"")</f>
        <v>4.1477272727272734</v>
      </c>
      <c r="S29" s="84">
        <f>IFERROR(Notes!BB28-S$1,"")</f>
        <v>3.3255813953488378</v>
      </c>
      <c r="V29" s="77" t="s">
        <v>141</v>
      </c>
      <c r="W29" t="s">
        <v>99</v>
      </c>
    </row>
    <row r="30" spans="1:33" ht="15.75" x14ac:dyDescent="0.25">
      <c r="A30" s="83" t="s">
        <v>123</v>
      </c>
      <c r="B30" s="89">
        <f>Notes!C29</f>
        <v>1</v>
      </c>
      <c r="C30" s="84">
        <f>IFERROR(Notes!P29-C$1,"")</f>
        <v>-2.3647342995169094</v>
      </c>
      <c r="D30" s="84">
        <f>IFERROR(Notes!U29-D$1,"")</f>
        <v>-5.9518518518518544</v>
      </c>
      <c r="E30" s="84">
        <f>IFERROR(Notes!AB29-E$1,"")</f>
        <v>-0.72443181818181834</v>
      </c>
      <c r="F30" s="84">
        <f>IFERROR(Notes!AH29-F$1,"")</f>
        <v>-4.7209302325581399</v>
      </c>
      <c r="G30" s="84">
        <f>IFERROR(Notes!AJ29-G$1,"")</f>
        <v>-3.7777777777777786</v>
      </c>
      <c r="H30" s="84">
        <f>IFERROR(Notes!AK29-H$1,"")</f>
        <v>0.28888888888888964</v>
      </c>
      <c r="I30" s="84">
        <f>IFERROR(Notes!AL29-I$1,"")</f>
        <v>-4.9363636363636374</v>
      </c>
      <c r="J30" s="84">
        <f>IFERROR(Notes!AM29-J$1,"")</f>
        <v>-1.0227272727272734</v>
      </c>
      <c r="K30" s="84">
        <f>IFERROR(Notes!AN29-K$1,"")</f>
        <v>-3.279069767441861</v>
      </c>
      <c r="L30" s="84">
        <f>IFERROR(Notes!AT29-L$1,"")</f>
        <v>-4.5815160955347842</v>
      </c>
      <c r="M30" s="84">
        <f>IFERROR(Notes!AV29-M$1,"")</f>
        <v>-2.5697674418604652</v>
      </c>
      <c r="N30" s="84">
        <f>IFERROR(Notes!AW29-N$1,"")</f>
        <v>-1.0758333333333336</v>
      </c>
      <c r="O30" s="84">
        <f>IFERROR(Notes!AX29-O$1,"")</f>
        <v>-1.0107334525939216</v>
      </c>
      <c r="P30" s="84">
        <f>IFERROR(Notes!AY29-P$1,"")</f>
        <v>-4.6164772727272734</v>
      </c>
      <c r="Q30" s="84">
        <f>IFERROR(Notes!AZ29-Q$1,"")</f>
        <v>-4.2125603864734327</v>
      </c>
      <c r="R30" s="84">
        <f>IFERROR(Notes!BA29-R$1,"")</f>
        <v>-2.1022727272727266</v>
      </c>
      <c r="S30" s="84">
        <f>IFERROR(Notes!BB29-S$1,"")</f>
        <v>-3.1744186046511622</v>
      </c>
      <c r="V30"/>
      <c r="W30"/>
    </row>
    <row r="31" spans="1:33" ht="15.75" x14ac:dyDescent="0.25">
      <c r="A31" s="83" t="s">
        <v>124</v>
      </c>
      <c r="B31" s="89">
        <f>Notes!C30</f>
        <v>2</v>
      </c>
      <c r="C31" s="84">
        <f>IFERROR(Notes!P30-C$1,"")</f>
        <v>-1.6038647342995187</v>
      </c>
      <c r="D31" s="84">
        <f>IFERROR(Notes!U30-D$1,"")</f>
        <v>-1.2851851851851865</v>
      </c>
      <c r="E31" s="84">
        <f>IFERROR(Notes!AB30-E$1,"")</f>
        <v>0.27556818181818166</v>
      </c>
      <c r="F31" s="84">
        <f>IFERROR(Notes!AH30-F$1,"")</f>
        <v>2.5290697674418601</v>
      </c>
      <c r="G31" s="84">
        <f>IFERROR(Notes!AJ30-G$1,"")</f>
        <v>1.2222222222222214</v>
      </c>
      <c r="H31" s="84">
        <f>IFERROR(Notes!AK30-H$1,"")</f>
        <v>0.28888888888888964</v>
      </c>
      <c r="I31" s="84">
        <f>IFERROR(Notes!AL30-I$1,"")</f>
        <v>2.0636363636363626</v>
      </c>
      <c r="J31" s="84">
        <f>IFERROR(Notes!AM30-J$1,"")</f>
        <v>-3.0227272727272734</v>
      </c>
      <c r="K31" s="84">
        <f>IFERROR(Notes!AN30-K$1,"")</f>
        <v>-1.279069767441861</v>
      </c>
      <c r="L31" s="84">
        <f>IFERROR(Notes!AT30-L$1,"")</f>
        <v>9.1381100726897202E-2</v>
      </c>
      <c r="M31" s="84">
        <f>IFERROR(Notes!AV30-M$1,"")</f>
        <v>3.1802325581395348</v>
      </c>
      <c r="N31" s="84">
        <f>IFERROR(Notes!AW30-N$1,"")</f>
        <v>0.25750000000000028</v>
      </c>
      <c r="O31" s="84">
        <f>IFERROR(Notes!AX30-O$1,"")</f>
        <v>2.8354203935599251</v>
      </c>
      <c r="P31" s="84">
        <f>IFERROR(Notes!AY30-P$1,"")</f>
        <v>2.8835227272727266</v>
      </c>
      <c r="Q31" s="84">
        <f>IFERROR(Notes!AZ30-Q$1,"")</f>
        <v>3.6135265700483075</v>
      </c>
      <c r="R31" s="84">
        <f>IFERROR(Notes!BA30-R$1,"")</f>
        <v>2.1477272727272734</v>
      </c>
      <c r="S31" s="84">
        <f>IFERROR(Notes!BB30-S$1,"")</f>
        <v>1.8255813953488378</v>
      </c>
      <c r="V31" s="77" t="s">
        <v>80</v>
      </c>
      <c r="W31"/>
    </row>
    <row r="32" spans="1:33" ht="15.75" x14ac:dyDescent="0.25">
      <c r="A32" s="83" t="s">
        <v>125</v>
      </c>
      <c r="B32" s="89">
        <f>Notes!C31</f>
        <v>1</v>
      </c>
      <c r="C32" s="84">
        <f>IFERROR(Notes!P31-C$1,"")</f>
        <v>-0.62560386473430096</v>
      </c>
      <c r="D32" s="84">
        <f>IFERROR(Notes!U31-D$1,"")</f>
        <v>0.54814814814814561</v>
      </c>
      <c r="E32" s="84">
        <f>IFERROR(Notes!AB31-E$1,"")</f>
        <v>-4.2244318181818183</v>
      </c>
      <c r="F32" s="84">
        <f>IFERROR(Notes!AH31-F$1,"")</f>
        <v>0.52906976744186007</v>
      </c>
      <c r="G32" s="84">
        <f>IFERROR(Notes!AJ31-G$1,"")</f>
        <v>-3.7777777777777786</v>
      </c>
      <c r="H32" s="84">
        <f>IFERROR(Notes!AK31-H$1,"")</f>
        <v>1.2888888888888896</v>
      </c>
      <c r="I32" s="84">
        <f>IFERROR(Notes!AL31-I$1,"")</f>
        <v>-1.9363636363636374</v>
      </c>
      <c r="J32" s="84">
        <f>IFERROR(Notes!AM31-J$1,"")</f>
        <v>-2.2727272727273373E-2</v>
      </c>
      <c r="K32" s="84">
        <f>IFERROR(Notes!AN31-K$1,"")</f>
        <v>-0.27906976744186096</v>
      </c>
      <c r="L32" s="84">
        <f>IFERROR(Notes!AT31-L$1,"")</f>
        <v>-2.5254413291796443</v>
      </c>
      <c r="M32" s="84">
        <f>IFERROR(Notes!AV31-M$1,"")</f>
        <v>0.43023255813953476</v>
      </c>
      <c r="N32" s="84">
        <f>IFERROR(Notes!AW31-N$1,"")</f>
        <v>5.9241666666666664</v>
      </c>
      <c r="O32" s="84">
        <f>IFERROR(Notes!AX31-O$1,"")</f>
        <v>-1.7799642218246898</v>
      </c>
      <c r="P32" s="84">
        <f>IFERROR(Notes!AY31-P$1,"")</f>
        <v>-0.24147727272727337</v>
      </c>
      <c r="Q32" s="84">
        <f>IFERROR(Notes!AZ31-Q$1,"")</f>
        <v>2.3091787439613505</v>
      </c>
      <c r="R32" s="84">
        <f>IFERROR(Notes!BA31-R$1,"")</f>
        <v>0.39772727272727337</v>
      </c>
      <c r="S32" s="84">
        <f>IFERROR(Notes!BB31-S$1,"")</f>
        <v>-4.6744186046511622</v>
      </c>
      <c r="V32" s="78" t="s">
        <v>152</v>
      </c>
      <c r="W32" s="90">
        <v>-5.5160955347871212</v>
      </c>
    </row>
    <row r="33" spans="1:23" ht="15.75" x14ac:dyDescent="0.25">
      <c r="A33" s="83" t="s">
        <v>126</v>
      </c>
      <c r="B33" s="89">
        <f>Notes!C32</f>
        <v>2</v>
      </c>
      <c r="C33" s="84">
        <f>IFERROR(Notes!P32-C$1,"")</f>
        <v>4.265700483091786</v>
      </c>
      <c r="D33" s="84">
        <f>IFERROR(Notes!U32-D$1,"")</f>
        <v>4.0481481481481456</v>
      </c>
      <c r="E33" s="84">
        <f>IFERROR(Notes!AB32-E$1,"")</f>
        <v>4.4005681818181817</v>
      </c>
      <c r="F33" s="84">
        <f>IFERROR(Notes!AH32-F$1,"")</f>
        <v>5.9040697674418601</v>
      </c>
      <c r="G33" s="84">
        <f>IFERROR(Notes!AJ32-G$1,"")</f>
        <v>2.2222222222222214</v>
      </c>
      <c r="H33" s="84">
        <f>IFERROR(Notes!AK32-H$1,"")</f>
        <v>0.28888888888888964</v>
      </c>
      <c r="I33" s="84">
        <f>IFERROR(Notes!AL32-I$1,"")</f>
        <v>4.0636363636363626</v>
      </c>
      <c r="J33" s="84">
        <f>IFERROR(Notes!AM32-J$1,"")</f>
        <v>2.9772727272727266</v>
      </c>
      <c r="K33" s="84">
        <f>IFERROR(Notes!AN32-K$1,"")</f>
        <v>3.720930232558139</v>
      </c>
      <c r="L33" s="84">
        <f>IFERROR(Notes!AT32-L$1,"")</f>
        <v>3.4558670820353097</v>
      </c>
      <c r="M33" s="84">
        <f>IFERROR(Notes!AV32-M$1,"")</f>
        <v>5.6802325581395348</v>
      </c>
      <c r="N33" s="84">
        <f>IFERROR(Notes!AW32-N$1,"")</f>
        <v>4.2575000000000003</v>
      </c>
      <c r="O33" s="84">
        <f>IFERROR(Notes!AX32-O$1,"")</f>
        <v>3.9892665474060784</v>
      </c>
      <c r="P33" s="84">
        <f>IFERROR(Notes!AY32-P$1,"")</f>
        <v>2.5710227272727266</v>
      </c>
      <c r="Q33" s="84">
        <f>IFERROR(Notes!AZ32-Q$1,"")</f>
        <v>4.9178743961352644</v>
      </c>
      <c r="R33" s="84">
        <f>IFERROR(Notes!BA32-R$1,"")</f>
        <v>3.6477272727272734</v>
      </c>
      <c r="S33" s="84">
        <f>IFERROR(Notes!BB32-S$1,"")</f>
        <v>5.3255813953488378</v>
      </c>
      <c r="V33" s="78" t="s">
        <v>153</v>
      </c>
      <c r="W33" s="90"/>
    </row>
    <row r="34" spans="1:23" ht="15.75" x14ac:dyDescent="0.25">
      <c r="A34" s="83" t="s">
        <v>127</v>
      </c>
      <c r="B34" s="89">
        <f>Notes!C33</f>
        <v>2</v>
      </c>
      <c r="C34" s="84">
        <f>IFERROR(Notes!P33-C$1,"")</f>
        <v>1.0048309178743953</v>
      </c>
      <c r="D34" s="84">
        <f>IFERROR(Notes!U33-D$1,"")</f>
        <v>4.8148148148145609E-2</v>
      </c>
      <c r="E34" s="84">
        <f>IFERROR(Notes!AB33-E$1,"")</f>
        <v>1.4005681818181817</v>
      </c>
      <c r="F34" s="84">
        <f>IFERROR(Notes!AH33-F$1,"")</f>
        <v>0.40406976744186007</v>
      </c>
      <c r="G34" s="84">
        <f>IFERROR(Notes!AJ33-G$1,"")</f>
        <v>-1.7777777777777786</v>
      </c>
      <c r="H34" s="84">
        <f>IFERROR(Notes!AK33-H$1,"")</f>
        <v>1.2888888888888896</v>
      </c>
      <c r="I34" s="84">
        <f>IFERROR(Notes!AL33-I$1,"")</f>
        <v>3.0636363636363626</v>
      </c>
      <c r="J34" s="84">
        <f>IFERROR(Notes!AM33-J$1,"")</f>
        <v>2.9772727272727266</v>
      </c>
      <c r="K34" s="84">
        <f>IFERROR(Notes!AN33-K$1,"")</f>
        <v>0.72093023255813904</v>
      </c>
      <c r="L34" s="84">
        <f>IFERROR(Notes!AT33-L$1,"")</f>
        <v>1.7736240913811034</v>
      </c>
      <c r="M34" s="84">
        <f>IFERROR(Notes!AV33-M$1,"")</f>
        <v>2.4302325581395348</v>
      </c>
      <c r="N34" s="84">
        <f>IFERROR(Notes!AW33-N$1,"")</f>
        <v>-8.0758333333333336</v>
      </c>
      <c r="O34" s="84">
        <f>IFERROR(Notes!AX33-O$1,"")</f>
        <v>3.9892665474060784</v>
      </c>
      <c r="P34" s="84">
        <f>IFERROR(Notes!AY33-P$1,"")</f>
        <v>0.38352272727272663</v>
      </c>
      <c r="Q34" s="84">
        <f>IFERROR(Notes!AZ33-Q$1,"")</f>
        <v>-1.6038647342995187</v>
      </c>
      <c r="R34" s="84">
        <f>IFERROR(Notes!BA33-R$1,"")</f>
        <v>-1.1022727272727266</v>
      </c>
      <c r="S34" s="84">
        <f>IFERROR(Notes!BB33-S$1,"")</f>
        <v>-2.6744186046511622</v>
      </c>
      <c r="V34" s="78" t="s">
        <v>154</v>
      </c>
      <c r="W34" s="90"/>
    </row>
    <row r="35" spans="1:23" ht="15.75" x14ac:dyDescent="0.25">
      <c r="A35" s="83" t="s">
        <v>128</v>
      </c>
      <c r="B35" s="89">
        <f>Notes!C34</f>
        <v>1</v>
      </c>
      <c r="C35" s="84">
        <f>IFERROR(Notes!P34-C$1,"")</f>
        <v>-0.19082125603864863</v>
      </c>
      <c r="D35" s="84">
        <f>IFERROR(Notes!U34-D$1,"")</f>
        <v>-0.11851851851852047</v>
      </c>
      <c r="E35" s="84">
        <f>IFERROR(Notes!AB34-E$1,"")</f>
        <v>-0.72443181818181834</v>
      </c>
      <c r="F35" s="84">
        <f>IFERROR(Notes!AH34-F$1,"")</f>
        <v>-0.97093023255813993</v>
      </c>
      <c r="G35" s="84">
        <f>IFERROR(Notes!AJ34-G$1,"")</f>
        <v>-0.77777777777777857</v>
      </c>
      <c r="H35" s="84">
        <f>IFERROR(Notes!AK34-H$1,"")</f>
        <v>0.28888888888888964</v>
      </c>
      <c r="I35" s="84">
        <f>IFERROR(Notes!AL34-I$1,"")</f>
        <v>1.0636363636363626</v>
      </c>
      <c r="J35" s="84">
        <f>IFERROR(Notes!AM34-J$1,"")</f>
        <v>-4.0227272727272734</v>
      </c>
      <c r="K35" s="84">
        <f>IFERROR(Notes!AN34-K$1,"")</f>
        <v>-3.279069767441861</v>
      </c>
      <c r="L35" s="84">
        <f>IFERROR(Notes!AT34-L$1,"")</f>
        <v>-1.4039460020768413</v>
      </c>
      <c r="M35" s="84">
        <f>IFERROR(Notes!AV34-M$1,"")</f>
        <v>5.9302325581395348</v>
      </c>
      <c r="N35" s="84">
        <f>IFERROR(Notes!AW34-N$1,"")</f>
        <v>2.5908333333333324</v>
      </c>
      <c r="O35" s="84">
        <f>IFERROR(Notes!AX34-O$1,"")</f>
        <v>0.91234347048300179</v>
      </c>
      <c r="P35" s="84">
        <f>IFERROR(Notes!AY34-P$1,"")</f>
        <v>-1.8039772727272734</v>
      </c>
      <c r="Q35" s="84">
        <f>IFERROR(Notes!AZ34-Q$1,"")</f>
        <v>0.57004830917874116</v>
      </c>
      <c r="R35" s="84">
        <f>IFERROR(Notes!BA34-R$1,"")</f>
        <v>0.64772727272727337</v>
      </c>
      <c r="S35" s="84">
        <f>IFERROR(Notes!BB34-S$1,"")</f>
        <v>4.8255813953488378</v>
      </c>
      <c r="V35" s="78" t="s">
        <v>155</v>
      </c>
      <c r="W35" s="90">
        <v>-6.0107334525939216</v>
      </c>
    </row>
    <row r="36" spans="1:23" ht="15.75" x14ac:dyDescent="0.25">
      <c r="A36" s="83" t="s">
        <v>129</v>
      </c>
      <c r="B36" s="89">
        <f>Notes!C35</f>
        <v>1</v>
      </c>
      <c r="C36" s="84">
        <f>IFERROR(Notes!P35-C$1,"")</f>
        <v>0.57004830917874294</v>
      </c>
      <c r="D36" s="84">
        <f>IFERROR(Notes!U35-D$1,"")</f>
        <v>-0.45185185185185439</v>
      </c>
      <c r="E36" s="84">
        <f>IFERROR(Notes!AB35-E$1,"")</f>
        <v>0.40056818181818166</v>
      </c>
      <c r="F36" s="84">
        <f>IFERROR(Notes!AH35-F$1,"")</f>
        <v>0.65406976744186007</v>
      </c>
      <c r="G36" s="84">
        <f>IFERROR(Notes!AJ35-G$1,"")</f>
        <v>-0.77777777777777857</v>
      </c>
      <c r="H36" s="84">
        <f>IFERROR(Notes!AK35-H$1,"")</f>
        <v>0.28888888888888964</v>
      </c>
      <c r="I36" s="84">
        <f>IFERROR(Notes!AL35-I$1,"")</f>
        <v>-3.9363636363636374</v>
      </c>
      <c r="J36" s="84">
        <f>IFERROR(Notes!AM35-J$1,"")</f>
        <v>2.9772727272727266</v>
      </c>
      <c r="K36" s="84">
        <f>IFERROR(Notes!AN35-K$1,"")</f>
        <v>-3.279069767441861</v>
      </c>
      <c r="L36" s="84">
        <f>IFERROR(Notes!AT35-L$1,"")</f>
        <v>1.3997923156801679</v>
      </c>
      <c r="M36" s="84">
        <f>IFERROR(Notes!AV35-M$1,"")</f>
        <v>-1.8197674418604652</v>
      </c>
      <c r="N36" s="84">
        <f>IFERROR(Notes!AW35-N$1,"")</f>
        <v>-1.7424999999999997</v>
      </c>
      <c r="O36" s="84">
        <f>IFERROR(Notes!AX35-O$1,"")</f>
        <v>1.6815742397137718</v>
      </c>
      <c r="P36" s="84">
        <f>IFERROR(Notes!AY35-P$1,"")</f>
        <v>-1.1789772727272734</v>
      </c>
      <c r="Q36" s="84">
        <f>IFERROR(Notes!AZ35-Q$1,"")</f>
        <v>2.3091787439613505</v>
      </c>
      <c r="R36" s="84">
        <f>IFERROR(Notes!BA35-R$1,"")</f>
        <v>2.8977272727272734</v>
      </c>
      <c r="S36" s="84">
        <f>IFERROR(Notes!BB35-S$1,"")</f>
        <v>-2.6744186046511622</v>
      </c>
      <c r="V36" s="78" t="s">
        <v>156</v>
      </c>
      <c r="W36" s="90">
        <v>-5.2414772727272734</v>
      </c>
    </row>
    <row r="37" spans="1:23" ht="15.75" x14ac:dyDescent="0.25">
      <c r="A37" s="83" t="s">
        <v>130</v>
      </c>
      <c r="B37" s="89">
        <f>Notes!C36</f>
        <v>1</v>
      </c>
      <c r="C37" s="84">
        <f>IFERROR(Notes!P36-C$1,"")</f>
        <v>-1.3864734299516925</v>
      </c>
      <c r="D37" s="84">
        <f>IFERROR(Notes!U36-D$1,"")</f>
        <v>2.8814814814814795</v>
      </c>
      <c r="E37" s="84">
        <f>IFERROR(Notes!AB36-E$1,"")</f>
        <v>2.0255681818181817</v>
      </c>
      <c r="F37" s="84">
        <f>IFERROR(Notes!AH36-F$1,"")</f>
        <v>0.52906976744186007</v>
      </c>
      <c r="G37" s="84">
        <f>IFERROR(Notes!AJ36-G$1,"")</f>
        <v>1.2222222222222214</v>
      </c>
      <c r="H37" s="84">
        <f>IFERROR(Notes!AK36-H$1,"")</f>
        <v>0.28888888888888964</v>
      </c>
      <c r="I37" s="84">
        <f>IFERROR(Notes!AL36-I$1,"")</f>
        <v>-0.9363636363636374</v>
      </c>
      <c r="J37" s="84">
        <f>IFERROR(Notes!AM36-J$1,"")</f>
        <v>-2.2727272727273373E-2</v>
      </c>
      <c r="K37" s="84">
        <f>IFERROR(Notes!AN36-K$1,"")</f>
        <v>-0.27906976744186096</v>
      </c>
      <c r="L37" s="84">
        <f>IFERROR(Notes!AT36-L$1,"")</f>
        <v>-1.0301142263759058</v>
      </c>
      <c r="M37" s="84">
        <f>IFERROR(Notes!AV36-M$1,"")</f>
        <v>1.9302325581395348</v>
      </c>
      <c r="N37" s="84">
        <f>IFERROR(Notes!AW36-N$1,"")</f>
        <v>-3.4091666666666667</v>
      </c>
      <c r="O37" s="84">
        <f>IFERROR(Notes!AX36-O$1,"")</f>
        <v>1.2969588550983868</v>
      </c>
      <c r="P37" s="84">
        <f>IFERROR(Notes!AY36-P$1,"")</f>
        <v>3.1960227272727266</v>
      </c>
      <c r="Q37" s="84">
        <f>IFERROR(Notes!AZ36-Q$1,"")</f>
        <v>1.2222222222222197</v>
      </c>
      <c r="R37" s="84">
        <f>IFERROR(Notes!BA36-R$1,"")</f>
        <v>-5.8522727272727266</v>
      </c>
      <c r="S37" s="84">
        <f>IFERROR(Notes!BB36-S$1,"")</f>
        <v>2.3255813953488378</v>
      </c>
      <c r="V37" s="78" t="s">
        <v>157</v>
      </c>
      <c r="W37" s="90">
        <v>0.13526570048309061</v>
      </c>
    </row>
    <row r="38" spans="1:23" ht="15.75" x14ac:dyDescent="0.25">
      <c r="A38" s="83" t="s">
        <v>131</v>
      </c>
      <c r="B38" s="89">
        <f>Notes!C37</f>
        <v>2</v>
      </c>
      <c r="C38" s="84">
        <f>IFERROR(Notes!P37-C$1,"")</f>
        <v>-1.4951690821256056</v>
      </c>
      <c r="D38" s="84">
        <f>IFERROR(Notes!U37-D$1,"")</f>
        <v>-3.9518518518518535</v>
      </c>
      <c r="E38" s="84">
        <f>IFERROR(Notes!AB37-E$1,"")</f>
        <v>-0.97443181818181834</v>
      </c>
      <c r="F38" s="84">
        <f>IFERROR(Notes!AH37-F$1,"")</f>
        <v>-1.0959302325581399</v>
      </c>
      <c r="G38" s="84">
        <f>IFERROR(Notes!AJ37-G$1,"")</f>
        <v>-2.7777777777777786</v>
      </c>
      <c r="H38" s="84">
        <f>IFERROR(Notes!AK37-H$1,"")</f>
        <v>-2.7111111111111104</v>
      </c>
      <c r="I38" s="84">
        <f>IFERROR(Notes!AL37-I$1,"")</f>
        <v>1.0636363636363626</v>
      </c>
      <c r="J38" s="84">
        <f>IFERROR(Notes!AM37-J$1,"")</f>
        <v>-1.0227272727272734</v>
      </c>
      <c r="K38" s="84">
        <f>IFERROR(Notes!AN37-K$1,"")</f>
        <v>1.720930232558139</v>
      </c>
      <c r="L38" s="84">
        <f>IFERROR(Notes!AT37-L$1,"")</f>
        <v>-1.777777777777775</v>
      </c>
      <c r="M38" s="84">
        <f>IFERROR(Notes!AV37-M$1,"")</f>
        <v>-1.0697674418604652</v>
      </c>
      <c r="N38" s="84">
        <f>IFERROR(Notes!AW37-N$1,"")</f>
        <v>1.2575000000000003</v>
      </c>
      <c r="O38" s="84">
        <f>IFERROR(Notes!AX37-O$1,"")</f>
        <v>0.91234347048300179</v>
      </c>
      <c r="P38" s="84">
        <f>IFERROR(Notes!AY37-P$1,"")</f>
        <v>7.1022727272726627E-2</v>
      </c>
      <c r="Q38" s="84">
        <f>IFERROR(Notes!AZ37-Q$1,"")</f>
        <v>-2.4734299516908234</v>
      </c>
      <c r="R38" s="84">
        <f>IFERROR(Notes!BA37-R$1,"")</f>
        <v>1.1477272727272734</v>
      </c>
      <c r="S38" s="84">
        <f>IFERROR(Notes!BB37-S$1,"")</f>
        <v>0.32558139534883779</v>
      </c>
      <c r="V38" s="78" t="s">
        <v>158</v>
      </c>
      <c r="W38" s="90">
        <v>-4.6022727272727266</v>
      </c>
    </row>
    <row r="39" spans="1:23" ht="15.75" x14ac:dyDescent="0.25">
      <c r="A39" s="83" t="s">
        <v>132</v>
      </c>
      <c r="B39" s="89">
        <f>Notes!C38</f>
        <v>1</v>
      </c>
      <c r="C39" s="84">
        <f>IFERROR(Notes!P38-C$1,"")</f>
        <v>-2.4734299516908225</v>
      </c>
      <c r="D39" s="84">
        <f>IFERROR(Notes!U38-D$1,"")</f>
        <v>0.38148148148147953</v>
      </c>
      <c r="E39" s="84">
        <f>IFERROR(Notes!AB38-E$1,"")</f>
        <v>0.52556818181818166</v>
      </c>
      <c r="F39" s="84">
        <f>IFERROR(Notes!AH38-F$1,"")</f>
        <v>-0.22093023255813993</v>
      </c>
      <c r="G39" s="84">
        <f>IFERROR(Notes!AJ38-G$1,"")</f>
        <v>-0.77777777777777857</v>
      </c>
      <c r="H39" s="84">
        <f>IFERROR(Notes!AK38-H$1,"")</f>
        <v>-5.7111111111111104</v>
      </c>
      <c r="I39" s="84">
        <f>IFERROR(Notes!AL38-I$1,"")</f>
        <v>-1.9363636363636374</v>
      </c>
      <c r="J39" s="84">
        <f>IFERROR(Notes!AM38-J$1,"")</f>
        <v>1.9772727272727266</v>
      </c>
      <c r="K39" s="84">
        <f>IFERROR(Notes!AN38-K$1,"")</f>
        <v>-2.279069767441861</v>
      </c>
      <c r="L39" s="84">
        <f>IFERROR(Notes!AT38-L$1,"")</f>
        <v>1.5867082035306357</v>
      </c>
      <c r="M39" s="84">
        <f>IFERROR(Notes!AV38-M$1,"")</f>
        <v>-3.3197674418604652</v>
      </c>
      <c r="N39" s="84">
        <f>IFERROR(Notes!AW38-N$1,"")</f>
        <v>-0.40916666666666757</v>
      </c>
      <c r="O39" s="84">
        <f>IFERROR(Notes!AX38-O$1,"")</f>
        <v>2.4508050089445401</v>
      </c>
      <c r="P39" s="84">
        <f>IFERROR(Notes!AY38-P$1,"")</f>
        <v>1.0085227272727266</v>
      </c>
      <c r="Q39" s="84">
        <f>IFERROR(Notes!AZ38-Q$1,"")</f>
        <v>-1.8212560386473449</v>
      </c>
      <c r="R39" s="84">
        <f>IFERROR(Notes!BA38-R$1,"")</f>
        <v>-2.1022727272727266</v>
      </c>
      <c r="S39" s="84">
        <f>IFERROR(Notes!BB38-S$1,"")</f>
        <v>-3.1744186046511622</v>
      </c>
      <c r="V39" s="78" t="s">
        <v>159</v>
      </c>
      <c r="W39" s="90"/>
    </row>
    <row r="40" spans="1:23" ht="15.75" x14ac:dyDescent="0.25">
      <c r="A40" s="83" t="s">
        <v>133</v>
      </c>
      <c r="B40" s="89">
        <f>Notes!C39</f>
        <v>2</v>
      </c>
      <c r="C40" s="84">
        <f>IFERROR(Notes!P39-C$1,"")</f>
        <v>-2.1473429951690832</v>
      </c>
      <c r="D40" s="84">
        <f>IFERROR(Notes!U39-D$1,"")</f>
        <v>-3.4518518518518535</v>
      </c>
      <c r="E40" s="84">
        <f>IFERROR(Notes!AB39-E$1,"")</f>
        <v>-2.3494318181818183</v>
      </c>
      <c r="F40" s="84">
        <f>IFERROR(Notes!AH39-F$1,"")</f>
        <v>-4.3459302325581399</v>
      </c>
      <c r="G40" s="84">
        <f>IFERROR(Notes!AJ39-G$1,"")</f>
        <v>2.2222222222222214</v>
      </c>
      <c r="H40" s="84">
        <f>IFERROR(Notes!AK39-H$1,"")</f>
        <v>0.28888888888888964</v>
      </c>
      <c r="I40" s="84">
        <f>IFERROR(Notes!AL39-I$1,"")</f>
        <v>2.0636363636363626</v>
      </c>
      <c r="J40" s="84">
        <f>IFERROR(Notes!AM39-J$1,"")</f>
        <v>2.9772727272727266</v>
      </c>
      <c r="K40" s="84">
        <f>IFERROR(Notes!AN39-K$1,"")</f>
        <v>-3.279069767441861</v>
      </c>
      <c r="L40" s="84">
        <f>IFERROR(Notes!AT39-L$1,"")</f>
        <v>-3.4600207684319813</v>
      </c>
      <c r="M40" s="84">
        <f>IFERROR(Notes!AV39-M$1,"")</f>
        <v>-2.8197674418604652</v>
      </c>
      <c r="N40" s="84">
        <f>IFERROR(Notes!AW39-N$1,"")</f>
        <v>-3.7425000000000006</v>
      </c>
      <c r="O40" s="84">
        <f>IFERROR(Notes!AX39-O$1,"")</f>
        <v>-4.0876565295169982</v>
      </c>
      <c r="P40" s="84">
        <f>IFERROR(Notes!AY39-P$1,"")</f>
        <v>2.2585227272727266</v>
      </c>
      <c r="Q40" s="84">
        <f>IFERROR(Notes!AZ39-Q$1,"")</f>
        <v>0.78743961352656733</v>
      </c>
      <c r="R40" s="84">
        <f>IFERROR(Notes!BA39-R$1,"")</f>
        <v>-3.3522727272727266</v>
      </c>
      <c r="S40" s="84">
        <f>IFERROR(Notes!BB39-S$1,"")</f>
        <v>-1.6744186046511622</v>
      </c>
      <c r="V40"/>
      <c r="W40"/>
    </row>
    <row r="41" spans="1:23" ht="15.75" x14ac:dyDescent="0.25">
      <c r="A41" s="83" t="s">
        <v>134</v>
      </c>
      <c r="B41" s="89">
        <f>Notes!C40</f>
        <v>2</v>
      </c>
      <c r="C41" s="84">
        <f>IFERROR(Notes!P40-C$1,"")</f>
        <v>-2.0386473429951701</v>
      </c>
      <c r="D41" s="84">
        <f>IFERROR(Notes!U40-D$1,"")</f>
        <v>-1.2851851851851865</v>
      </c>
      <c r="E41" s="84">
        <f>IFERROR(Notes!AB40-E$1,"")</f>
        <v>-2.9744318181818183</v>
      </c>
      <c r="F41" s="84">
        <f>IFERROR(Notes!AH40-F$1,"")</f>
        <v>-3.0959302325581399</v>
      </c>
      <c r="G41" s="84">
        <f>IFERROR(Notes!AJ40-G$1,"")</f>
        <v>-4.7777777777777786</v>
      </c>
      <c r="H41" s="84">
        <f>IFERROR(Notes!AK40-H$1,"")</f>
        <v>-0.71111111111111036</v>
      </c>
      <c r="I41" s="84">
        <f>IFERROR(Notes!AL40-I$1,"")</f>
        <v>-6.9363636363636374</v>
      </c>
      <c r="J41" s="84">
        <f>IFERROR(Notes!AM40-J$1,"")</f>
        <v>-1.0227272727272734</v>
      </c>
      <c r="K41" s="84">
        <f>IFERROR(Notes!AN40-K$1,"")</f>
        <v>-5.279069767441861</v>
      </c>
      <c r="L41" s="84">
        <f>IFERROR(Notes!AT40-L$1,"")</f>
        <v>3.0820353063343742</v>
      </c>
      <c r="M41" s="84">
        <f>IFERROR(Notes!AV40-M$1,"")</f>
        <v>-2.8197674418604652</v>
      </c>
      <c r="N41" s="84">
        <f>IFERROR(Notes!AW40-N$1,"")</f>
        <v>-3.0758333333333336</v>
      </c>
      <c r="O41" s="84">
        <f>IFERROR(Notes!AX40-O$1,"")</f>
        <v>-1.7799642218246898</v>
      </c>
      <c r="P41" s="84">
        <f>IFERROR(Notes!AY40-P$1,"")</f>
        <v>7.1022727272726627E-2</v>
      </c>
      <c r="Q41" s="84">
        <f>IFERROR(Notes!AZ40-Q$1,"")</f>
        <v>-4.8647342995169103</v>
      </c>
      <c r="R41" s="84">
        <f>IFERROR(Notes!BA40-R$1,"")</f>
        <v>-0.35227272727272663</v>
      </c>
      <c r="S41" s="84">
        <f>IFERROR(Notes!BB40-S$1,"")</f>
        <v>-9.1744186046511622</v>
      </c>
      <c r="V41"/>
      <c r="W41"/>
    </row>
    <row r="42" spans="1:23" ht="15.75" x14ac:dyDescent="0.25">
      <c r="A42" s="83" t="s">
        <v>135</v>
      </c>
      <c r="B42" s="89">
        <f>Notes!C41</f>
        <v>2</v>
      </c>
      <c r="C42" s="84">
        <f>IFERROR(Notes!P41-C$1,"")</f>
        <v>-3.0169082125603879</v>
      </c>
      <c r="D42" s="84">
        <f>IFERROR(Notes!U41-D$1,"")</f>
        <v>-1.6185185185185205</v>
      </c>
      <c r="E42" s="84">
        <f>IFERROR(Notes!AB41-E$1,"")</f>
        <v>-2.5994318181818183</v>
      </c>
      <c r="F42" s="84">
        <f>IFERROR(Notes!AH41-F$1,"")</f>
        <v>-3.2209302325581399</v>
      </c>
      <c r="G42" s="84">
        <f>IFERROR(Notes!AJ41-G$1,"")</f>
        <v>-1.7777777777777786</v>
      </c>
      <c r="H42" s="84">
        <f>IFERROR(Notes!AK41-H$1,"")</f>
        <v>0.28888888888888964</v>
      </c>
      <c r="I42" s="84">
        <f>IFERROR(Notes!AL41-I$1,"")</f>
        <v>1.0636363636363626</v>
      </c>
      <c r="J42" s="84">
        <f>IFERROR(Notes!AM41-J$1,"")</f>
        <v>-2.2727272727273373E-2</v>
      </c>
      <c r="K42" s="84">
        <f>IFERROR(Notes!AN41-K$1,"")</f>
        <v>-0.27906976744186096</v>
      </c>
      <c r="L42" s="84">
        <f>IFERROR(Notes!AT41-L$1,"")</f>
        <v>0.46521287642783271</v>
      </c>
      <c r="M42" s="84">
        <f>IFERROR(Notes!AV41-M$1,"")</f>
        <v>-3.5697674418604652</v>
      </c>
      <c r="N42" s="84">
        <f>IFERROR(Notes!AW41-N$1,"")</f>
        <v>-3.7425000000000006</v>
      </c>
      <c r="O42" s="84">
        <f>IFERROR(Notes!AX41-O$1,"")</f>
        <v>-4.4722719141323823</v>
      </c>
      <c r="P42" s="84">
        <f>IFERROR(Notes!AY41-P$1,"")</f>
        <v>-2.7414772727272734</v>
      </c>
      <c r="Q42" s="84">
        <f>IFERROR(Notes!AZ41-Q$1,"")</f>
        <v>-2.4734299516908234</v>
      </c>
      <c r="R42" s="84">
        <f>IFERROR(Notes!BA41-R$1,"")</f>
        <v>-1.6022727272727266</v>
      </c>
      <c r="S42" s="84">
        <f>IFERROR(Notes!BB41-S$1,"")</f>
        <v>-6.6744186046511622</v>
      </c>
      <c r="V42"/>
      <c r="W42"/>
    </row>
    <row r="43" spans="1:23" ht="15.75" x14ac:dyDescent="0.25">
      <c r="A43" s="83" t="s">
        <v>136</v>
      </c>
      <c r="B43" s="89">
        <f>Notes!C42</f>
        <v>1</v>
      </c>
      <c r="C43" s="84">
        <f>IFERROR(Notes!P42-C$1,"")</f>
        <v>-0.29951690821256172</v>
      </c>
      <c r="D43" s="84">
        <f>IFERROR(Notes!U42-D$1,"")</f>
        <v>-1.7851851851851874</v>
      </c>
      <c r="E43" s="84">
        <f>IFERROR(Notes!AB42-E$1,"")</f>
        <v>1.5255681818181817</v>
      </c>
      <c r="F43" s="84">
        <f>IFERROR(Notes!AH42-F$1,"")</f>
        <v>-0.72093023255813993</v>
      </c>
      <c r="G43" s="84">
        <f>IFERROR(Notes!AJ42-G$1,"")</f>
        <v>-1.7777777777777786</v>
      </c>
      <c r="H43" s="84">
        <f>IFERROR(Notes!AK42-H$1,"")</f>
        <v>-4.7111111111111104</v>
      </c>
      <c r="I43" s="84">
        <f>IFERROR(Notes!AL42-I$1,"")</f>
        <v>-1.9363636363636374</v>
      </c>
      <c r="J43" s="84">
        <f>IFERROR(Notes!AM42-J$1,"")</f>
        <v>-1.0227272727272734</v>
      </c>
      <c r="K43" s="84">
        <f>IFERROR(Notes!AN42-K$1,"")</f>
        <v>-1.279069767441861</v>
      </c>
      <c r="L43" s="84">
        <f>IFERROR(Notes!AT42-L$1,"")</f>
        <v>3.2689511941848419</v>
      </c>
      <c r="M43" s="84">
        <f>IFERROR(Notes!AV42-M$1,"")</f>
        <v>-5.3197674418604652</v>
      </c>
      <c r="N43" s="84">
        <f>IFERROR(Notes!AW42-N$1,"")</f>
        <v>-1.4091666666666676</v>
      </c>
      <c r="O43" s="84">
        <f>IFERROR(Notes!AX42-O$1,"")</f>
        <v>-1.7799642218246898</v>
      </c>
      <c r="P43" s="84">
        <f>IFERROR(Notes!AY42-P$1,"")</f>
        <v>-2.7414772727272734</v>
      </c>
      <c r="Q43" s="84">
        <f>IFERROR(Notes!AZ42-Q$1,"")</f>
        <v>2.0917874396135243</v>
      </c>
      <c r="R43" s="84">
        <f>IFERROR(Notes!BA42-R$1,"")</f>
        <v>1.8977272727272734</v>
      </c>
      <c r="S43" s="84">
        <f>IFERROR(Notes!BB42-S$1,"")</f>
        <v>-1.1744186046511622</v>
      </c>
      <c r="V43"/>
      <c r="W43"/>
    </row>
    <row r="44" spans="1:23" ht="15.75" x14ac:dyDescent="0.25">
      <c r="A44" s="83" t="s">
        <v>137</v>
      </c>
      <c r="B44" s="89">
        <f>Notes!C43</f>
        <v>1</v>
      </c>
      <c r="C44" s="84">
        <f>IFERROR(Notes!P43-C$1,"")</f>
        <v>4.4830917874396121</v>
      </c>
      <c r="D44" s="84">
        <f>IFERROR(Notes!U43-D$1,"")</f>
        <v>4.3814814814814795</v>
      </c>
      <c r="E44" s="84">
        <f>IFERROR(Notes!AB43-E$1,"")</f>
        <v>3.7755681818181817</v>
      </c>
      <c r="F44" s="84">
        <f>IFERROR(Notes!AH43-F$1,"")</f>
        <v>5.5290697674418601</v>
      </c>
      <c r="G44" s="84">
        <f>IFERROR(Notes!AJ43-G$1,"")</f>
        <v>2.2222222222222214</v>
      </c>
      <c r="H44" s="84">
        <f>IFERROR(Notes!AK43-H$1,"")</f>
        <v>-1.7111111111111104</v>
      </c>
      <c r="I44" s="84">
        <f>IFERROR(Notes!AL43-I$1,"")</f>
        <v>6.3636363636362603E-2</v>
      </c>
      <c r="J44" s="84">
        <f>IFERROR(Notes!AM43-J$1,"")</f>
        <v>1.9772727272727266</v>
      </c>
      <c r="K44" s="84">
        <f>IFERROR(Notes!AN43-K$1,"")</f>
        <v>1.720930232558139</v>
      </c>
      <c r="L44" s="84">
        <f>IFERROR(Notes!AT43-L$1,"")</f>
        <v>2.1474558670820389</v>
      </c>
      <c r="M44" s="84">
        <f>IFERROR(Notes!AV43-M$1,"")</f>
        <v>4.6802325581395348</v>
      </c>
      <c r="N44" s="84">
        <f>IFERROR(Notes!AW43-N$1,"")</f>
        <v>2.5941666666666663</v>
      </c>
      <c r="O44" s="84">
        <f>IFERROR(Notes!AX43-O$1,"")</f>
        <v>0.91234347048300179</v>
      </c>
      <c r="P44" s="84">
        <f>IFERROR(Notes!AY43-P$1,"")</f>
        <v>4.1335227272727266</v>
      </c>
      <c r="Q44" s="84">
        <f>IFERROR(Notes!AZ43-Q$1,"")</f>
        <v>0.352657004830915</v>
      </c>
      <c r="R44" s="84" t="str">
        <f>IFERROR(Notes!BA43-R$1,"")</f>
        <v/>
      </c>
      <c r="S44" s="84">
        <f>IFERROR(Notes!BB43-S$1,"")</f>
        <v>3.8255813953488378</v>
      </c>
      <c r="V44"/>
      <c r="W44"/>
    </row>
    <row r="45" spans="1:23" ht="15.75" x14ac:dyDescent="0.25">
      <c r="A45" s="83" t="s">
        <v>138</v>
      </c>
      <c r="B45" s="89">
        <f>Notes!C44</f>
        <v>1</v>
      </c>
      <c r="C45" s="84">
        <f>IFERROR(Notes!P44-C$1,"")</f>
        <v>2.7439613526570028</v>
      </c>
      <c r="D45" s="84">
        <f>IFERROR(Notes!U44-D$1,"")</f>
        <v>4.0481481481481456</v>
      </c>
      <c r="E45" s="84">
        <f>IFERROR(Notes!AB44-E$1,"")</f>
        <v>5.5255681818181817</v>
      </c>
      <c r="F45" s="84">
        <f>IFERROR(Notes!AH44-F$1,"")</f>
        <v>5.7790697674418601</v>
      </c>
      <c r="G45" s="84">
        <f>IFERROR(Notes!AJ44-G$1,"")</f>
        <v>-3.7777777777777786</v>
      </c>
      <c r="H45" s="84">
        <f>IFERROR(Notes!AK44-H$1,"")</f>
        <v>3.2888888888888896</v>
      </c>
      <c r="I45" s="84">
        <f>IFERROR(Notes!AL44-I$1,"")</f>
        <v>4.0636363636363626</v>
      </c>
      <c r="J45" s="84">
        <f>IFERROR(Notes!AM44-J$1,"")</f>
        <v>0.97727272727272663</v>
      </c>
      <c r="K45" s="84">
        <f>IFERROR(Notes!AN44-K$1,"")</f>
        <v>-1.279069767441861</v>
      </c>
      <c r="L45" s="84">
        <f>IFERROR(Notes!AT44-L$1,"")</f>
        <v>1.0259605399792342</v>
      </c>
      <c r="M45" s="84">
        <f>IFERROR(Notes!AV44-M$1,"")</f>
        <v>3.1802325581395348</v>
      </c>
      <c r="N45" s="84">
        <f>IFERROR(Notes!AW44-N$1,"")</f>
        <v>2.2575000000000003</v>
      </c>
      <c r="O45" s="84">
        <f>IFERROR(Notes!AX44-O$1,"")</f>
        <v>5.5277280858676168</v>
      </c>
      <c r="P45" s="84">
        <f>IFERROR(Notes!AY44-P$1,"")</f>
        <v>3.1960227272727266</v>
      </c>
      <c r="Q45" s="84">
        <f>IFERROR(Notes!AZ44-Q$1,"")</f>
        <v>1.8743961352656981</v>
      </c>
      <c r="R45" s="84">
        <f>IFERROR(Notes!BA44-R$1,"")</f>
        <v>3.8977272727272734</v>
      </c>
      <c r="S45" s="84">
        <f>IFERROR(Notes!BB44-S$1,"")</f>
        <v>4.8255813953488378</v>
      </c>
      <c r="V45"/>
      <c r="W45"/>
    </row>
    <row r="46" spans="1:23" ht="15.75" x14ac:dyDescent="0.25">
      <c r="A46" s="83" t="s">
        <v>139</v>
      </c>
      <c r="B46" s="89">
        <f>Notes!C45</f>
        <v>2</v>
      </c>
      <c r="C46" s="84">
        <f>IFERROR(Notes!P45-C$1,"")</f>
        <v>2.6352657004830906</v>
      </c>
      <c r="D46" s="84">
        <f>IFERROR(Notes!U45-D$1,"")</f>
        <v>-2.2851851851851874</v>
      </c>
      <c r="E46" s="84">
        <f>IFERROR(Notes!AB45-E$1,"")</f>
        <v>-1.7244318181818183</v>
      </c>
      <c r="F46" s="84">
        <f>IFERROR(Notes!AH45-F$1,"")</f>
        <v>1.0290697674418601</v>
      </c>
      <c r="G46" s="84">
        <f>IFERROR(Notes!AJ45-G$1,"")</f>
        <v>-0.77777777777777857</v>
      </c>
      <c r="H46" s="84">
        <f>IFERROR(Notes!AK45-H$1,"")</f>
        <v>3.2888888888888896</v>
      </c>
      <c r="I46" s="84">
        <f>IFERROR(Notes!AL45-I$1,"")</f>
        <v>6.3636363636362603E-2</v>
      </c>
      <c r="J46" s="84">
        <f>IFERROR(Notes!AM45-J$1,"")</f>
        <v>-2.0227272727272734</v>
      </c>
      <c r="K46" s="84">
        <f>IFERROR(Notes!AN45-K$1,"")</f>
        <v>2.720930232558139</v>
      </c>
      <c r="L46" s="84">
        <f>IFERROR(Notes!AT45-L$1,"")</f>
        <v>-1.590861889927309</v>
      </c>
      <c r="M46" s="84">
        <f>IFERROR(Notes!AV45-M$1,"")</f>
        <v>-0.56976744186046524</v>
      </c>
      <c r="N46" s="84">
        <f>IFERROR(Notes!AW45-N$1,"")</f>
        <v>0.59083333333333243</v>
      </c>
      <c r="O46" s="84">
        <f>IFERROR(Notes!AX45-O$1,"")</f>
        <v>3.2200357781753102</v>
      </c>
      <c r="P46" s="84">
        <f>IFERROR(Notes!AY45-P$1,"")</f>
        <v>0.69602272727272663</v>
      </c>
      <c r="Q46" s="84">
        <f>IFERROR(Notes!AZ45-Q$1,"")</f>
        <v>5.7874396135265691</v>
      </c>
      <c r="R46" s="84">
        <f>IFERROR(Notes!BA45-R$1,"")</f>
        <v>1.1477272727272734</v>
      </c>
      <c r="S46" s="84">
        <f>IFERROR(Notes!BB45-S$1,"")</f>
        <v>4.3255813953488378</v>
      </c>
      <c r="V46"/>
      <c r="W46"/>
    </row>
    <row r="47" spans="1:23" ht="15.75" x14ac:dyDescent="0.25">
      <c r="A47" s="83" t="s">
        <v>140</v>
      </c>
      <c r="B47" s="89">
        <f>Notes!C46</f>
        <v>1</v>
      </c>
      <c r="C47" s="84">
        <f>IFERROR(Notes!P46-C$1,"")</f>
        <v>-1.821256038647344</v>
      </c>
      <c r="D47" s="84">
        <f>IFERROR(Notes!U46-D$1,"")</f>
        <v>-2.7851851851851874</v>
      </c>
      <c r="E47" s="84">
        <f>IFERROR(Notes!AB46-E$1,"")</f>
        <v>-4.4744318181818183</v>
      </c>
      <c r="F47" s="84">
        <f>IFERROR(Notes!AH46-F$1,"")</f>
        <v>-3.7209302325581399</v>
      </c>
      <c r="G47" s="84">
        <f>IFERROR(Notes!AJ46-G$1,"")</f>
        <v>0.22222222222222143</v>
      </c>
      <c r="H47" s="84">
        <f>IFERROR(Notes!AK46-H$1,"")</f>
        <v>-3.7111111111111104</v>
      </c>
      <c r="I47" s="84">
        <f>IFERROR(Notes!AL46-I$1,"")</f>
        <v>1.0636363636363626</v>
      </c>
      <c r="J47" s="84">
        <f>IFERROR(Notes!AM46-J$1,"")</f>
        <v>-4.0227272727272734</v>
      </c>
      <c r="K47" s="84">
        <f>IFERROR(Notes!AN46-K$1,"")</f>
        <v>1.720930232558139</v>
      </c>
      <c r="L47" s="84">
        <f>IFERROR(Notes!AT46-L$1,"")</f>
        <v>-3.833852544132915</v>
      </c>
      <c r="M47" s="84">
        <f>IFERROR(Notes!AV46-M$1,"")</f>
        <v>-0.56976744186046524</v>
      </c>
      <c r="N47" s="84">
        <f>IFERROR(Notes!AW46-N$1,"")</f>
        <v>-1.4091666666666676</v>
      </c>
      <c r="O47" s="84">
        <f>IFERROR(Notes!AX46-O$1,"")</f>
        <v>-1.3953488372093066</v>
      </c>
      <c r="P47" s="84">
        <f>IFERROR(Notes!AY46-P$1,"")</f>
        <v>-0.86647727272727337</v>
      </c>
      <c r="Q47" s="84">
        <f>IFERROR(Notes!AZ46-Q$1,"")</f>
        <v>-2.2560386473429972</v>
      </c>
      <c r="R47" s="84">
        <f>IFERROR(Notes!BA46-R$1,"")</f>
        <v>-1.3522727272727266</v>
      </c>
      <c r="S47" s="84">
        <f>IFERROR(Notes!BB46-S$1,"")</f>
        <v>-2.1744186046511622</v>
      </c>
      <c r="V47"/>
      <c r="W47"/>
    </row>
    <row r="48" spans="1:23" s="86" customFormat="1" ht="15.75" x14ac:dyDescent="0.25">
      <c r="A48" s="85"/>
      <c r="B48" s="85"/>
      <c r="V48"/>
      <c r="W48"/>
    </row>
    <row r="49" spans="22:23" x14ac:dyDescent="0.25">
      <c r="V49"/>
      <c r="W49"/>
    </row>
    <row r="50" spans="22:23" x14ac:dyDescent="0.25">
      <c r="V50"/>
      <c r="W50"/>
    </row>
    <row r="51" spans="22:23" x14ac:dyDescent="0.25">
      <c r="V51"/>
      <c r="W51"/>
    </row>
    <row r="52" spans="22:23" x14ac:dyDescent="0.25">
      <c r="V52"/>
      <c r="W52"/>
    </row>
    <row r="53" spans="22:23" x14ac:dyDescent="0.25">
      <c r="V53"/>
      <c r="W53"/>
    </row>
    <row r="54" spans="22:23" x14ac:dyDescent="0.25">
      <c r="V54"/>
      <c r="W54"/>
    </row>
    <row r="55" spans="22:23" x14ac:dyDescent="0.25">
      <c r="V55"/>
      <c r="W55"/>
    </row>
    <row r="56" spans="22:23" x14ac:dyDescent="0.25">
      <c r="V56"/>
      <c r="W56"/>
    </row>
    <row r="57" spans="22:23" x14ac:dyDescent="0.25">
      <c r="V57"/>
      <c r="W57"/>
    </row>
  </sheetData>
  <pageMargins left="0.7" right="0.7" top="0.75" bottom="0.75" header="0.3" footer="0.3"/>
  <pageSetup paperSize="9" orientation="portrait" horizontalDpi="4294967293" r:id="rId4"/>
  <drawing r:id="rId5"/>
  <tableParts count="1">
    <tablePart r:id="rId6"/>
  </tableParts>
  <extLst>
    <ext xmlns:x14="http://schemas.microsoft.com/office/spreadsheetml/2009/9/main" uri="{A8765BA9-456A-4dab-B4F3-ACF838C121DE}">
      <x14:slicerList>
        <x14:slicer r:id="rId7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Notes</vt:lpstr>
      <vt:lpstr>Calculs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Jean-Eric Pelouas</cp:lastModifiedBy>
  <cp:lastPrinted>2013-11-06T18:21:49Z</cp:lastPrinted>
  <dcterms:created xsi:type="dcterms:W3CDTF">2013-09-26T15:47:30Z</dcterms:created>
  <dcterms:modified xsi:type="dcterms:W3CDTF">2013-12-24T10:18:08Z</dcterms:modified>
</cp:coreProperties>
</file>