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filterPrivacy="1" codeName="ThisWorkbook" defaultThemeVersion="166925"/>
  <xr:revisionPtr revIDLastSave="0" documentId="13_ncr:1_{584CA4A5-488D-48EC-9432-FF20F89C14D8}" xr6:coauthVersionLast="45" xr6:coauthVersionMax="45" xr10:uidLastSave="{00000000-0000-0000-0000-000000000000}"/>
  <bookViews>
    <workbookView xWindow="-120" yWindow="-120" windowWidth="24240" windowHeight="13740" activeTab="1" xr2:uid="{00000000-000D-0000-FFFF-FFFF00000000}"/>
  </bookViews>
  <sheets>
    <sheet name="TA" sheetId="1" r:id="rId1"/>
    <sheet name="TCD" sheetId="2" r:id="rId2"/>
  </sheets>
  <definedNames>
    <definedName name="Capital1">TA!$B$4</definedName>
    <definedName name="contrat1">TA!$B$8</definedName>
    <definedName name="durée1">TA!$B$7</definedName>
    <definedName name="ExternalData_1" localSheetId="0" hidden="1">TA!$A$12:$A$72</definedName>
    <definedName name="mensualité1">TA!$B$9</definedName>
    <definedName name="tauxcontrat1">TA!$B$5</definedName>
  </definedNames>
  <calcPr calcId="191029"/>
  <pivotCaches>
    <pivotCache cacheId="1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3" i="1" l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I4" i="1"/>
  <c r="C73" i="1" l="1"/>
  <c r="F73" i="1"/>
  <c r="E73" i="1"/>
  <c r="J73" i="1"/>
  <c r="G73" i="1"/>
  <c r="B9" i="1"/>
  <c r="A192" i="1" l="1"/>
  <c r="A193" i="1" l="1"/>
  <c r="F192" i="1"/>
  <c r="C192" i="1"/>
  <c r="A194" i="1" l="1"/>
  <c r="F193" i="1"/>
  <c r="C193" i="1"/>
  <c r="A195" i="1" l="1"/>
  <c r="F194" i="1"/>
  <c r="C194" i="1"/>
  <c r="A196" i="1" l="1"/>
  <c r="F195" i="1"/>
  <c r="C195" i="1"/>
  <c r="A197" i="1" l="1"/>
  <c r="F196" i="1"/>
  <c r="C196" i="1"/>
  <c r="A198" i="1" l="1"/>
  <c r="F197" i="1"/>
  <c r="C197" i="1"/>
  <c r="A199" i="1" l="1"/>
  <c r="F198" i="1"/>
  <c r="C198" i="1"/>
  <c r="A200" i="1" l="1"/>
  <c r="F199" i="1"/>
  <c r="C199" i="1"/>
  <c r="A201" i="1" l="1"/>
  <c r="F200" i="1"/>
  <c r="C200" i="1"/>
  <c r="A202" i="1" l="1"/>
  <c r="F201" i="1"/>
  <c r="C201" i="1"/>
  <c r="A203" i="1" l="1"/>
  <c r="F202" i="1"/>
  <c r="C202" i="1"/>
  <c r="A204" i="1" l="1"/>
  <c r="F203" i="1"/>
  <c r="C203" i="1"/>
  <c r="A205" i="1" l="1"/>
  <c r="F204" i="1"/>
  <c r="C204" i="1"/>
  <c r="A206" i="1" l="1"/>
  <c r="F205" i="1"/>
  <c r="C205" i="1"/>
  <c r="A207" i="1" l="1"/>
  <c r="F206" i="1"/>
  <c r="C206" i="1"/>
  <c r="A208" i="1" l="1"/>
  <c r="F207" i="1"/>
  <c r="C207" i="1"/>
  <c r="A209" i="1" l="1"/>
  <c r="F208" i="1"/>
  <c r="C208" i="1"/>
  <c r="A210" i="1" l="1"/>
  <c r="F209" i="1"/>
  <c r="C209" i="1"/>
  <c r="A211" i="1" l="1"/>
  <c r="F210" i="1"/>
  <c r="C210" i="1"/>
  <c r="A212" i="1" l="1"/>
  <c r="F211" i="1"/>
  <c r="C211" i="1"/>
  <c r="A213" i="1" l="1"/>
  <c r="F212" i="1"/>
  <c r="C212" i="1"/>
  <c r="A214" i="1" l="1"/>
  <c r="F213" i="1"/>
  <c r="C213" i="1"/>
  <c r="A215" i="1" l="1"/>
  <c r="F214" i="1"/>
  <c r="C214" i="1"/>
  <c r="A216" i="1" l="1"/>
  <c r="F215" i="1"/>
  <c r="C215" i="1"/>
  <c r="A217" i="1" l="1"/>
  <c r="F216" i="1"/>
  <c r="C216" i="1"/>
  <c r="A218" i="1" l="1"/>
  <c r="F217" i="1"/>
  <c r="C217" i="1"/>
  <c r="A219" i="1" l="1"/>
  <c r="F218" i="1"/>
  <c r="C218" i="1"/>
  <c r="A220" i="1" l="1"/>
  <c r="F219" i="1"/>
  <c r="C219" i="1"/>
  <c r="A221" i="1" l="1"/>
  <c r="F220" i="1"/>
  <c r="C220" i="1"/>
  <c r="A222" i="1" l="1"/>
  <c r="F221" i="1"/>
  <c r="C221" i="1"/>
  <c r="A223" i="1" l="1"/>
  <c r="F222" i="1"/>
  <c r="C222" i="1"/>
  <c r="A224" i="1" l="1"/>
  <c r="F223" i="1"/>
  <c r="C223" i="1"/>
  <c r="A225" i="1" l="1"/>
  <c r="F224" i="1"/>
  <c r="C224" i="1"/>
  <c r="A226" i="1" l="1"/>
  <c r="F225" i="1"/>
  <c r="C225" i="1"/>
  <c r="A227" i="1" l="1"/>
  <c r="F226" i="1"/>
  <c r="C226" i="1"/>
  <c r="A228" i="1" l="1"/>
  <c r="F227" i="1"/>
  <c r="C227" i="1"/>
  <c r="A229" i="1" l="1"/>
  <c r="F228" i="1"/>
  <c r="C228" i="1"/>
  <c r="A230" i="1" l="1"/>
  <c r="F229" i="1"/>
  <c r="C229" i="1"/>
  <c r="A231" i="1" l="1"/>
  <c r="F230" i="1"/>
  <c r="C230" i="1"/>
  <c r="A232" i="1" l="1"/>
  <c r="F231" i="1"/>
  <c r="C231" i="1"/>
  <c r="A233" i="1" l="1"/>
  <c r="F232" i="1"/>
  <c r="C232" i="1"/>
  <c r="A234" i="1" l="1"/>
  <c r="F233" i="1"/>
  <c r="C233" i="1"/>
  <c r="A235" i="1" l="1"/>
  <c r="F234" i="1"/>
  <c r="C234" i="1"/>
  <c r="A236" i="1" l="1"/>
  <c r="F235" i="1"/>
  <c r="C235" i="1"/>
  <c r="A237" i="1" l="1"/>
  <c r="F236" i="1"/>
  <c r="C236" i="1"/>
  <c r="A238" i="1" l="1"/>
  <c r="F237" i="1"/>
  <c r="C237" i="1"/>
  <c r="A239" i="1" l="1"/>
  <c r="F238" i="1"/>
  <c r="C238" i="1"/>
  <c r="A240" i="1" l="1"/>
  <c r="F239" i="1"/>
  <c r="C239" i="1"/>
  <c r="A241" i="1" l="1"/>
  <c r="F240" i="1"/>
  <c r="C240" i="1"/>
  <c r="A242" i="1" l="1"/>
  <c r="F241" i="1"/>
  <c r="C241" i="1"/>
  <c r="A243" i="1" l="1"/>
  <c r="F242" i="1"/>
  <c r="C242" i="1"/>
  <c r="A244" i="1" l="1"/>
  <c r="F243" i="1"/>
  <c r="C243" i="1"/>
  <c r="A245" i="1" l="1"/>
  <c r="F244" i="1"/>
  <c r="C244" i="1"/>
  <c r="A246" i="1" l="1"/>
  <c r="F245" i="1"/>
  <c r="C245" i="1"/>
  <c r="A247" i="1" l="1"/>
  <c r="F246" i="1"/>
  <c r="C246" i="1"/>
  <c r="A248" i="1" l="1"/>
  <c r="F247" i="1"/>
  <c r="C247" i="1"/>
  <c r="A249" i="1" l="1"/>
  <c r="F248" i="1"/>
  <c r="C248" i="1"/>
  <c r="A250" i="1" l="1"/>
  <c r="F249" i="1"/>
  <c r="C249" i="1"/>
  <c r="A251" i="1" l="1"/>
  <c r="F250" i="1"/>
  <c r="C250" i="1"/>
  <c r="A252" i="1" l="1"/>
  <c r="F251" i="1"/>
  <c r="C251" i="1"/>
  <c r="A253" i="1" l="1"/>
  <c r="F252" i="1"/>
  <c r="C252" i="1"/>
  <c r="A254" i="1" l="1"/>
  <c r="F253" i="1"/>
  <c r="C253" i="1"/>
  <c r="A255" i="1" l="1"/>
  <c r="F254" i="1"/>
  <c r="C254" i="1"/>
  <c r="A256" i="1" l="1"/>
  <c r="F255" i="1"/>
  <c r="C255" i="1"/>
  <c r="A257" i="1" l="1"/>
  <c r="F256" i="1"/>
  <c r="C256" i="1"/>
  <c r="A258" i="1" l="1"/>
  <c r="F257" i="1"/>
  <c r="C257" i="1"/>
  <c r="A259" i="1" l="1"/>
  <c r="F258" i="1"/>
  <c r="C258" i="1"/>
  <c r="A260" i="1" l="1"/>
  <c r="F259" i="1"/>
  <c r="C259" i="1"/>
  <c r="A261" i="1" l="1"/>
  <c r="F260" i="1"/>
  <c r="C260" i="1"/>
  <c r="A262" i="1" l="1"/>
  <c r="F261" i="1"/>
  <c r="C261" i="1"/>
  <c r="A263" i="1" l="1"/>
  <c r="F262" i="1"/>
  <c r="C262" i="1"/>
  <c r="A264" i="1" l="1"/>
  <c r="F263" i="1"/>
  <c r="C263" i="1"/>
  <c r="A265" i="1" l="1"/>
  <c r="F264" i="1"/>
  <c r="C264" i="1"/>
  <c r="A266" i="1" l="1"/>
  <c r="F265" i="1"/>
  <c r="C265" i="1"/>
  <c r="A267" i="1" l="1"/>
  <c r="F266" i="1"/>
  <c r="C266" i="1"/>
  <c r="A268" i="1" l="1"/>
  <c r="F267" i="1"/>
  <c r="C267" i="1"/>
  <c r="A269" i="1" l="1"/>
  <c r="F268" i="1"/>
  <c r="C268" i="1"/>
  <c r="A270" i="1" l="1"/>
  <c r="F269" i="1"/>
  <c r="C269" i="1"/>
  <c r="A271" i="1" l="1"/>
  <c r="C270" i="1"/>
  <c r="F270" i="1"/>
  <c r="A272" i="1" l="1"/>
  <c r="F271" i="1"/>
  <c r="C271" i="1"/>
  <c r="A273" i="1" l="1"/>
  <c r="F272" i="1"/>
  <c r="C272" i="1"/>
  <c r="A274" i="1" l="1"/>
  <c r="F273" i="1"/>
  <c r="C273" i="1"/>
  <c r="A275" i="1" l="1"/>
  <c r="F274" i="1"/>
  <c r="C274" i="1"/>
  <c r="A276" i="1" l="1"/>
  <c r="F275" i="1"/>
  <c r="C275" i="1"/>
  <c r="A277" i="1" l="1"/>
  <c r="F276" i="1"/>
  <c r="C276" i="1"/>
  <c r="A278" i="1" l="1"/>
  <c r="F277" i="1"/>
  <c r="C277" i="1"/>
  <c r="A279" i="1" l="1"/>
  <c r="F278" i="1"/>
  <c r="C278" i="1"/>
  <c r="A280" i="1" l="1"/>
  <c r="F279" i="1"/>
  <c r="C279" i="1"/>
  <c r="A281" i="1" l="1"/>
  <c r="F280" i="1"/>
  <c r="C280" i="1"/>
  <c r="A282" i="1" l="1"/>
  <c r="F281" i="1"/>
  <c r="C281" i="1"/>
  <c r="A283" i="1" l="1"/>
  <c r="F282" i="1"/>
  <c r="C282" i="1"/>
  <c r="A284" i="1" l="1"/>
  <c r="F283" i="1"/>
  <c r="C283" i="1"/>
  <c r="A285" i="1" l="1"/>
  <c r="F284" i="1"/>
  <c r="C284" i="1"/>
  <c r="A286" i="1" l="1"/>
  <c r="F285" i="1"/>
  <c r="C285" i="1"/>
  <c r="A287" i="1" l="1"/>
  <c r="F286" i="1"/>
  <c r="C286" i="1"/>
  <c r="A288" i="1" l="1"/>
  <c r="F287" i="1"/>
  <c r="C287" i="1"/>
  <c r="A289" i="1" l="1"/>
  <c r="F288" i="1"/>
  <c r="C288" i="1"/>
  <c r="A290" i="1" l="1"/>
  <c r="F289" i="1"/>
  <c r="C289" i="1"/>
  <c r="A291" i="1" l="1"/>
  <c r="F290" i="1"/>
  <c r="C290" i="1"/>
  <c r="A292" i="1" l="1"/>
  <c r="F291" i="1"/>
  <c r="C291" i="1"/>
  <c r="A293" i="1" l="1"/>
  <c r="F292" i="1"/>
  <c r="C292" i="1"/>
  <c r="A294" i="1" l="1"/>
  <c r="F293" i="1"/>
  <c r="C293" i="1"/>
  <c r="A295" i="1" l="1"/>
  <c r="F294" i="1"/>
  <c r="C294" i="1"/>
  <c r="A296" i="1" l="1"/>
  <c r="F295" i="1"/>
  <c r="C295" i="1"/>
  <c r="A297" i="1" l="1"/>
  <c r="F296" i="1"/>
  <c r="C296" i="1"/>
  <c r="F297" i="1" l="1"/>
  <c r="C297" i="1"/>
  <c r="G192" i="1" l="1"/>
  <c r="E192" i="1" s="1"/>
  <c r="J192" i="1"/>
  <c r="B192" i="1"/>
  <c r="G193" i="1" l="1"/>
  <c r="E193" i="1" s="1"/>
  <c r="J193" i="1"/>
  <c r="B193" i="1"/>
  <c r="G194" i="1" l="1"/>
  <c r="E194" i="1" s="1"/>
  <c r="J194" i="1"/>
  <c r="B194" i="1"/>
  <c r="G195" i="1" l="1"/>
  <c r="E195" i="1" s="1"/>
  <c r="J195" i="1"/>
  <c r="B195" i="1"/>
  <c r="G196" i="1" l="1"/>
  <c r="E196" i="1" s="1"/>
  <c r="J196" i="1"/>
  <c r="B196" i="1"/>
  <c r="G197" i="1" l="1"/>
  <c r="E197" i="1" s="1"/>
  <c r="J197" i="1"/>
  <c r="B197" i="1"/>
  <c r="G198" i="1" l="1"/>
  <c r="E198" i="1" s="1"/>
  <c r="J198" i="1"/>
  <c r="B198" i="1"/>
  <c r="G199" i="1" l="1"/>
  <c r="E199" i="1" s="1"/>
  <c r="J199" i="1"/>
  <c r="B199" i="1"/>
  <c r="G200" i="1" l="1"/>
  <c r="E200" i="1" s="1"/>
  <c r="J200" i="1"/>
  <c r="B200" i="1"/>
  <c r="G201" i="1" l="1"/>
  <c r="E201" i="1" s="1"/>
  <c r="J201" i="1"/>
  <c r="B201" i="1"/>
  <c r="G202" i="1" l="1"/>
  <c r="E202" i="1" s="1"/>
  <c r="J202" i="1"/>
  <c r="B202" i="1"/>
  <c r="G203" i="1" l="1"/>
  <c r="E203" i="1" s="1"/>
  <c r="J203" i="1"/>
  <c r="B203" i="1"/>
  <c r="G204" i="1" l="1"/>
  <c r="E204" i="1" s="1"/>
  <c r="J204" i="1"/>
  <c r="B204" i="1"/>
  <c r="G205" i="1" l="1"/>
  <c r="E205" i="1" s="1"/>
  <c r="J205" i="1"/>
  <c r="B205" i="1"/>
  <c r="G206" i="1" l="1"/>
  <c r="E206" i="1" s="1"/>
  <c r="J206" i="1"/>
  <c r="B206" i="1"/>
  <c r="G207" i="1" l="1"/>
  <c r="E207" i="1" s="1"/>
  <c r="J207" i="1"/>
  <c r="B207" i="1"/>
  <c r="G208" i="1" l="1"/>
  <c r="E208" i="1" s="1"/>
  <c r="J208" i="1"/>
  <c r="B208" i="1"/>
  <c r="G209" i="1" l="1"/>
  <c r="E209" i="1" s="1"/>
  <c r="J209" i="1"/>
  <c r="B209" i="1"/>
  <c r="G210" i="1" l="1"/>
  <c r="E210" i="1" s="1"/>
  <c r="J210" i="1"/>
  <c r="B210" i="1"/>
  <c r="G211" i="1" l="1"/>
  <c r="E211" i="1" s="1"/>
  <c r="J211" i="1"/>
  <c r="B211" i="1"/>
  <c r="G212" i="1" l="1"/>
  <c r="E212" i="1" s="1"/>
  <c r="J212" i="1"/>
  <c r="B212" i="1"/>
  <c r="G213" i="1" l="1"/>
  <c r="E213" i="1" s="1"/>
  <c r="J213" i="1"/>
  <c r="B213" i="1"/>
  <c r="G214" i="1" l="1"/>
  <c r="E214" i="1" s="1"/>
  <c r="J214" i="1"/>
  <c r="B214" i="1"/>
  <c r="G215" i="1" l="1"/>
  <c r="E215" i="1" s="1"/>
  <c r="J215" i="1"/>
  <c r="B215" i="1"/>
  <c r="G216" i="1" l="1"/>
  <c r="E216" i="1" s="1"/>
  <c r="J216" i="1"/>
  <c r="B216" i="1"/>
  <c r="G217" i="1" l="1"/>
  <c r="E217" i="1" s="1"/>
  <c r="J217" i="1"/>
  <c r="B217" i="1"/>
  <c r="G218" i="1" l="1"/>
  <c r="E218" i="1" s="1"/>
  <c r="J218" i="1"/>
  <c r="B218" i="1"/>
  <c r="G219" i="1" l="1"/>
  <c r="E219" i="1" s="1"/>
  <c r="J219" i="1"/>
  <c r="B219" i="1"/>
  <c r="G220" i="1" l="1"/>
  <c r="E220" i="1" s="1"/>
  <c r="J220" i="1"/>
  <c r="B220" i="1"/>
  <c r="G221" i="1" l="1"/>
  <c r="E221" i="1" s="1"/>
  <c r="J221" i="1"/>
  <c r="B221" i="1"/>
  <c r="G222" i="1" l="1"/>
  <c r="E222" i="1" s="1"/>
  <c r="J222" i="1"/>
  <c r="B222" i="1"/>
  <c r="G223" i="1" l="1"/>
  <c r="E223" i="1" s="1"/>
  <c r="J223" i="1"/>
  <c r="B223" i="1"/>
  <c r="G224" i="1" l="1"/>
  <c r="E224" i="1" s="1"/>
  <c r="J224" i="1"/>
  <c r="B224" i="1"/>
  <c r="G225" i="1" l="1"/>
  <c r="E225" i="1" s="1"/>
  <c r="J225" i="1"/>
  <c r="B225" i="1"/>
  <c r="G226" i="1" l="1"/>
  <c r="E226" i="1" s="1"/>
  <c r="J226" i="1"/>
  <c r="B226" i="1"/>
  <c r="G227" i="1" l="1"/>
  <c r="E227" i="1" s="1"/>
  <c r="J227" i="1"/>
  <c r="B227" i="1"/>
  <c r="G228" i="1" l="1"/>
  <c r="E228" i="1" s="1"/>
  <c r="J228" i="1"/>
  <c r="B228" i="1"/>
  <c r="G229" i="1" l="1"/>
  <c r="E229" i="1" s="1"/>
  <c r="J229" i="1"/>
  <c r="B229" i="1"/>
  <c r="G230" i="1" l="1"/>
  <c r="E230" i="1" s="1"/>
  <c r="J230" i="1"/>
  <c r="B230" i="1"/>
  <c r="G231" i="1" l="1"/>
  <c r="E231" i="1" s="1"/>
  <c r="J231" i="1"/>
  <c r="B231" i="1"/>
  <c r="G232" i="1" l="1"/>
  <c r="E232" i="1" s="1"/>
  <c r="J232" i="1"/>
  <c r="B232" i="1"/>
  <c r="G233" i="1" l="1"/>
  <c r="E233" i="1" s="1"/>
  <c r="J233" i="1"/>
  <c r="B233" i="1"/>
  <c r="G234" i="1" l="1"/>
  <c r="E234" i="1" s="1"/>
  <c r="J234" i="1"/>
  <c r="B234" i="1"/>
  <c r="G235" i="1" l="1"/>
  <c r="E235" i="1" s="1"/>
  <c r="J235" i="1"/>
  <c r="B235" i="1"/>
  <c r="G236" i="1" l="1"/>
  <c r="E236" i="1" s="1"/>
  <c r="J236" i="1"/>
  <c r="B236" i="1"/>
  <c r="G237" i="1" l="1"/>
  <c r="E237" i="1" s="1"/>
  <c r="J237" i="1"/>
  <c r="B237" i="1"/>
  <c r="G238" i="1" l="1"/>
  <c r="E238" i="1" s="1"/>
  <c r="J238" i="1"/>
  <c r="B238" i="1"/>
  <c r="G239" i="1" l="1"/>
  <c r="E239" i="1" s="1"/>
  <c r="J239" i="1"/>
  <c r="B239" i="1"/>
  <c r="G240" i="1" l="1"/>
  <c r="E240" i="1" s="1"/>
  <c r="J240" i="1"/>
  <c r="B240" i="1"/>
  <c r="G241" i="1" l="1"/>
  <c r="E241" i="1" s="1"/>
  <c r="J241" i="1"/>
  <c r="B241" i="1"/>
  <c r="G242" i="1" l="1"/>
  <c r="E242" i="1" s="1"/>
  <c r="J242" i="1"/>
  <c r="B242" i="1"/>
  <c r="G243" i="1" l="1"/>
  <c r="E243" i="1" s="1"/>
  <c r="J243" i="1"/>
  <c r="B243" i="1"/>
  <c r="G244" i="1" l="1"/>
  <c r="E244" i="1" s="1"/>
  <c r="J244" i="1"/>
  <c r="B244" i="1"/>
  <c r="G245" i="1" l="1"/>
  <c r="E245" i="1" s="1"/>
  <c r="J245" i="1"/>
  <c r="B245" i="1"/>
  <c r="G246" i="1" l="1"/>
  <c r="E246" i="1" s="1"/>
  <c r="J246" i="1"/>
  <c r="B246" i="1"/>
  <c r="G247" i="1" l="1"/>
  <c r="E247" i="1" s="1"/>
  <c r="J247" i="1"/>
  <c r="B247" i="1"/>
  <c r="G248" i="1" l="1"/>
  <c r="E248" i="1" s="1"/>
  <c r="J248" i="1"/>
  <c r="B248" i="1"/>
  <c r="G249" i="1" l="1"/>
  <c r="E249" i="1" s="1"/>
  <c r="J249" i="1"/>
  <c r="B249" i="1"/>
  <c r="G250" i="1" l="1"/>
  <c r="E250" i="1" s="1"/>
  <c r="J250" i="1"/>
  <c r="B250" i="1"/>
  <c r="G251" i="1" l="1"/>
  <c r="E251" i="1" s="1"/>
  <c r="J251" i="1"/>
  <c r="B251" i="1"/>
  <c r="G252" i="1" l="1"/>
  <c r="E252" i="1" s="1"/>
  <c r="J252" i="1"/>
  <c r="B252" i="1"/>
  <c r="G253" i="1" l="1"/>
  <c r="E253" i="1" s="1"/>
  <c r="J253" i="1"/>
  <c r="B253" i="1"/>
  <c r="E254" i="1" l="1"/>
  <c r="G254" i="1"/>
  <c r="J254" i="1"/>
  <c r="B254" i="1"/>
  <c r="E255" i="1" l="1"/>
  <c r="G255" i="1"/>
  <c r="J255" i="1"/>
  <c r="B255" i="1"/>
  <c r="E256" i="1" l="1"/>
  <c r="G256" i="1"/>
  <c r="J256" i="1"/>
  <c r="B256" i="1"/>
  <c r="J257" i="1" l="1"/>
  <c r="E257" i="1"/>
  <c r="G257" i="1"/>
  <c r="B257" i="1"/>
  <c r="E258" i="1" l="1"/>
  <c r="J258" i="1"/>
  <c r="G258" i="1"/>
  <c r="B258" i="1"/>
  <c r="E259" i="1" l="1"/>
  <c r="G259" i="1"/>
  <c r="J259" i="1"/>
  <c r="B259" i="1"/>
  <c r="E260" i="1" l="1"/>
  <c r="G260" i="1"/>
  <c r="J260" i="1"/>
  <c r="B260" i="1"/>
  <c r="E261" i="1" l="1"/>
  <c r="G261" i="1"/>
  <c r="J261" i="1"/>
  <c r="B261" i="1"/>
  <c r="E262" i="1" l="1"/>
  <c r="G262" i="1"/>
  <c r="J262" i="1"/>
  <c r="B262" i="1"/>
  <c r="E263" i="1" l="1"/>
  <c r="G263" i="1"/>
  <c r="J263" i="1"/>
  <c r="B263" i="1"/>
  <c r="E264" i="1" l="1"/>
  <c r="G264" i="1"/>
  <c r="J264" i="1"/>
  <c r="B264" i="1"/>
  <c r="E265" i="1" l="1"/>
  <c r="G265" i="1"/>
  <c r="J265" i="1"/>
  <c r="B265" i="1"/>
  <c r="E266" i="1" l="1"/>
  <c r="J266" i="1"/>
  <c r="G266" i="1"/>
  <c r="B266" i="1"/>
  <c r="E267" i="1" l="1"/>
  <c r="G267" i="1"/>
  <c r="J267" i="1"/>
  <c r="B267" i="1"/>
  <c r="E268" i="1" l="1"/>
  <c r="G268" i="1"/>
  <c r="J268" i="1"/>
  <c r="B268" i="1"/>
  <c r="E269" i="1" l="1"/>
  <c r="G269" i="1"/>
  <c r="J269" i="1"/>
  <c r="B269" i="1"/>
  <c r="E270" i="1" l="1"/>
  <c r="G270" i="1"/>
  <c r="J270" i="1"/>
  <c r="B270" i="1"/>
  <c r="E271" i="1" l="1"/>
  <c r="G271" i="1"/>
  <c r="J271" i="1"/>
  <c r="B271" i="1"/>
  <c r="E272" i="1" l="1"/>
  <c r="G272" i="1"/>
  <c r="J272" i="1"/>
  <c r="B272" i="1"/>
  <c r="J273" i="1" l="1"/>
  <c r="E273" i="1"/>
  <c r="G273" i="1"/>
  <c r="B273" i="1"/>
  <c r="E274" i="1" l="1"/>
  <c r="G274" i="1"/>
  <c r="J274" i="1"/>
  <c r="B274" i="1"/>
  <c r="E275" i="1" l="1"/>
  <c r="G275" i="1"/>
  <c r="J275" i="1"/>
  <c r="B275" i="1"/>
  <c r="E276" i="1" l="1"/>
  <c r="G276" i="1"/>
  <c r="J276" i="1"/>
  <c r="B276" i="1"/>
  <c r="E277" i="1" l="1"/>
  <c r="G277" i="1"/>
  <c r="J277" i="1"/>
  <c r="B277" i="1"/>
  <c r="E278" i="1" l="1"/>
  <c r="G278" i="1"/>
  <c r="J278" i="1"/>
  <c r="B278" i="1"/>
  <c r="E279" i="1" l="1"/>
  <c r="G279" i="1"/>
  <c r="J279" i="1"/>
  <c r="B279" i="1"/>
  <c r="E280" i="1" l="1"/>
  <c r="G280" i="1"/>
  <c r="J280" i="1"/>
  <c r="B280" i="1"/>
  <c r="E281" i="1" l="1"/>
  <c r="G281" i="1"/>
  <c r="J281" i="1"/>
  <c r="B281" i="1"/>
  <c r="E282" i="1" l="1"/>
  <c r="J282" i="1"/>
  <c r="G282" i="1"/>
  <c r="B282" i="1"/>
  <c r="E283" i="1" l="1"/>
  <c r="G283" i="1"/>
  <c r="J283" i="1"/>
  <c r="B283" i="1"/>
  <c r="E284" i="1" l="1"/>
  <c r="G284" i="1"/>
  <c r="J284" i="1"/>
  <c r="B284" i="1"/>
  <c r="E285" i="1" l="1"/>
  <c r="G285" i="1"/>
  <c r="J285" i="1"/>
  <c r="B285" i="1"/>
  <c r="E286" i="1" l="1"/>
  <c r="G286" i="1"/>
  <c r="J286" i="1"/>
  <c r="B286" i="1"/>
  <c r="E287" i="1" l="1"/>
  <c r="G287" i="1"/>
  <c r="J287" i="1"/>
  <c r="B287" i="1"/>
  <c r="E288" i="1" l="1"/>
  <c r="G288" i="1"/>
  <c r="J288" i="1"/>
  <c r="B288" i="1"/>
  <c r="J289" i="1" l="1"/>
  <c r="E289" i="1"/>
  <c r="G289" i="1"/>
  <c r="B289" i="1"/>
  <c r="E290" i="1" l="1"/>
  <c r="J290" i="1"/>
  <c r="G290" i="1"/>
  <c r="B290" i="1"/>
  <c r="E291" i="1" l="1"/>
  <c r="G291" i="1"/>
  <c r="J291" i="1"/>
  <c r="B291" i="1"/>
  <c r="E292" i="1" l="1"/>
  <c r="G292" i="1"/>
  <c r="J292" i="1"/>
  <c r="B292" i="1"/>
  <c r="E293" i="1" l="1"/>
  <c r="G293" i="1"/>
  <c r="J293" i="1"/>
  <c r="B293" i="1"/>
  <c r="E294" i="1" l="1"/>
  <c r="G294" i="1"/>
  <c r="J294" i="1"/>
  <c r="B294" i="1"/>
  <c r="E295" i="1" l="1"/>
  <c r="G295" i="1"/>
  <c r="J295" i="1"/>
  <c r="B295" i="1"/>
  <c r="E296" i="1" l="1"/>
  <c r="G296" i="1"/>
  <c r="J296" i="1"/>
  <c r="B296" i="1"/>
  <c r="J297" i="1" l="1"/>
  <c r="E297" i="1"/>
  <c r="G297" i="1"/>
  <c r="A298" i="1"/>
  <c r="B297" i="1"/>
  <c r="G298" i="1" l="1"/>
  <c r="J298" i="1"/>
  <c r="C298" i="1"/>
  <c r="F298" i="1"/>
  <c r="B298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2D427EF-5ABA-46A8-AD7B-0C78AA787C09}" keepAlive="1" name="Query - durée1" description="Connection to the 'durée1' query in the workbook." type="5" refreshedVersion="0" background="1">
    <dbPr connection="Provider=Microsoft.Mashup.OleDb.1;Data Source=$Workbook$;Location=durée1;Extended Properties=&quot;&quot;" command="SELECT * FROM [durée1]"/>
  </connection>
  <connection id="2" xr16:uid="{39ACEE80-6696-4F61-8FEB-9DA4344A6EDB}" keepAlive="1" name="Query - RANG" description="Connection to the 'RANG' query in the workbook." type="5" refreshedVersion="6" background="1" saveData="1">
    <dbPr connection="Provider=Microsoft.Mashup.OleDb.1;Data Source=$Workbook$;Location=RANG;Extended Properties=&quot;&quot;" command="SELECT * FROM [RANG]"/>
  </connection>
</connections>
</file>

<file path=xl/sharedStrings.xml><?xml version="1.0" encoding="utf-8"?>
<sst xmlns="http://schemas.openxmlformats.org/spreadsheetml/2006/main" count="35" uniqueCount="32">
  <si>
    <t>Taux du contrat</t>
  </si>
  <si>
    <t>Taux d'assurance</t>
  </si>
  <si>
    <t>Durée</t>
  </si>
  <si>
    <t>TABLEAU D'AMORTISSEMENT EN EURO</t>
  </si>
  <si>
    <t>DATE ECHEANCE</t>
  </si>
  <si>
    <t>AMORTISSEMENT</t>
  </si>
  <si>
    <t>CHARGE DUE</t>
  </si>
  <si>
    <t>INTERETS</t>
  </si>
  <si>
    <t>ASSURANCES</t>
  </si>
  <si>
    <t>DIVERS</t>
  </si>
  <si>
    <t>PERCEPTION FORFAITAIRE</t>
  </si>
  <si>
    <t>MONTANT ECHEANCE</t>
  </si>
  <si>
    <t xml:space="preserve"> </t>
  </si>
  <si>
    <t>EDITE LE:    14/10/2019</t>
  </si>
  <si>
    <t>Date du contrat</t>
  </si>
  <si>
    <t>Mensualité</t>
  </si>
  <si>
    <t>Montant  Total</t>
  </si>
  <si>
    <t>int+assur</t>
  </si>
  <si>
    <t>RANG</t>
  </si>
  <si>
    <t>Total</t>
  </si>
  <si>
    <t>Grand Total</t>
  </si>
  <si>
    <t>2019</t>
  </si>
  <si>
    <t>2020</t>
  </si>
  <si>
    <t>2021</t>
  </si>
  <si>
    <t>2022</t>
  </si>
  <si>
    <t>2023</t>
  </si>
  <si>
    <t>2024</t>
  </si>
  <si>
    <t xml:space="preserve">AMORTISSEMENT </t>
  </si>
  <si>
    <t xml:space="preserve">INTERETS </t>
  </si>
  <si>
    <t xml:space="preserve">ASSURANCES </t>
  </si>
  <si>
    <t xml:space="preserve">MONTANT ECHEANCE </t>
  </si>
  <si>
    <t xml:space="preserve">int+assur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</si>
</sst>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8" formatCode="#,##0.00\ &quot;€&quot;;[Red]\-#,##0.00\ &quot;€&quot;"/>
    <numFmt numFmtId="164" formatCode="_-* #,##0.00\ _€_-;\-* #,##0.00\ _€_-;_-* &quot;-&quot;??\ _€_-;_-@_-"/>
    <numFmt numFmtId="165" formatCode="#,##0.00\ &quot;€&quot;"/>
    <numFmt numFmtId="166" formatCode="0&quot; Mois&quot;"/>
    <numFmt numFmtId="167" formatCode="000"/>
    <numFmt numFmtId="168" formatCode="#,##0.00_ ;[Red]\-#,##0.00\ 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6"/>
      </patternFill>
    </fill>
  </fills>
  <borders count="2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">
    <xf numFmtId="0" fontId="0" fillId="0" borderId="0"/>
    <xf numFmtId="0" fontId="2" fillId="2" borderId="1" applyNumberFormat="0" applyAlignment="0" applyProtection="0"/>
    <xf numFmtId="0" fontId="1" fillId="3" borderId="0" applyNumberFormat="0" applyBorder="0" applyAlignment="0" applyProtection="0"/>
    <xf numFmtId="0" fontId="3" fillId="4" borderId="0" applyNumberFormat="0" applyBorder="0" applyAlignment="0" applyProtection="0"/>
  </cellStyleXfs>
  <cellXfs count="23">
    <xf numFmtId="0" fontId="0" fillId="0" borderId="0" xfId="0"/>
    <xf numFmtId="14" fontId="0" fillId="0" borderId="0" xfId="0" applyNumberFormat="1"/>
    <xf numFmtId="8" fontId="0" fillId="0" borderId="0" xfId="0" applyNumberFormat="1"/>
    <xf numFmtId="2" fontId="0" fillId="0" borderId="0" xfId="0" applyNumberFormat="1"/>
    <xf numFmtId="0" fontId="2" fillId="2" borderId="1" xfId="1"/>
    <xf numFmtId="0" fontId="1" fillId="3" borderId="0" xfId="2" applyBorder="1" applyAlignment="1">
      <alignment wrapText="1"/>
    </xf>
    <xf numFmtId="165" fontId="3" fillId="4" borderId="0" xfId="3" applyNumberFormat="1" applyBorder="1"/>
    <xf numFmtId="164" fontId="1" fillId="3" borderId="0" xfId="2" applyNumberFormat="1" applyBorder="1"/>
    <xf numFmtId="10" fontId="3" fillId="4" borderId="0" xfId="3" applyNumberFormat="1" applyBorder="1"/>
    <xf numFmtId="166" fontId="3" fillId="4" borderId="0" xfId="3" applyNumberFormat="1" applyBorder="1"/>
    <xf numFmtId="14" fontId="3" fillId="4" borderId="0" xfId="3" applyNumberFormat="1" applyBorder="1"/>
    <xf numFmtId="0" fontId="1" fillId="3" borderId="0" xfId="2" applyBorder="1" applyAlignment="1">
      <alignment vertical="top"/>
    </xf>
    <xf numFmtId="0" fontId="3" fillId="4" borderId="0" xfId="3" applyBorder="1"/>
    <xf numFmtId="0" fontId="1" fillId="3" borderId="0" xfId="2" applyBorder="1"/>
    <xf numFmtId="0" fontId="0" fillId="0" borderId="0" xfId="0" applyBorder="1" applyAlignment="1">
      <alignment vertical="top"/>
    </xf>
    <xf numFmtId="0" fontId="0" fillId="0" borderId="0" xfId="0" applyBorder="1"/>
    <xf numFmtId="0" fontId="0" fillId="0" borderId="0" xfId="0" applyAlignment="1">
      <alignment vertical="top" wrapText="1"/>
    </xf>
    <xf numFmtId="0" fontId="2" fillId="2" borderId="0" xfId="1" applyBorder="1" applyAlignment="1">
      <alignment vertical="top" wrapText="1"/>
    </xf>
    <xf numFmtId="0" fontId="0" fillId="0" borderId="0" xfId="0"/>
    <xf numFmtId="0" fontId="4" fillId="0" borderId="0" xfId="0" applyFont="1"/>
    <xf numFmtId="167" fontId="0" fillId="0" borderId="0" xfId="0" applyNumberFormat="1"/>
    <xf numFmtId="168" fontId="0" fillId="0" borderId="0" xfId="0" applyNumberFormat="1"/>
    <xf numFmtId="0" fontId="0" fillId="0" borderId="0" xfId="0" pivotButton="1"/>
  </cellXfs>
  <cellStyles count="4">
    <cellStyle name="40% - Accent1" xfId="2" builtinId="31"/>
    <cellStyle name="Accent3" xfId="3" builtinId="37"/>
    <cellStyle name="Check Cell" xfId="1" builtinId="23"/>
    <cellStyle name="Normal" xfId="0" builtinId="0"/>
  </cellStyles>
  <dxfs count="20">
    <dxf>
      <numFmt numFmtId="168" formatCode="#,##0.00_ ;[Red]\-#,##0.00\ ;"/>
    </dxf>
    <dxf>
      <numFmt numFmtId="168" formatCode="#,##0.00_ ;[Red]\-#,##0.00\ ;"/>
    </dxf>
    <dxf>
      <numFmt numFmtId="169" formatCode="#,##0.00\ &quot;€&quot;;[Red]\-#,##0.00\ &quot;€&quot;;"/>
    </dxf>
    <dxf>
      <numFmt numFmtId="168" formatCode="#,##0.00_ ;[Red]\-#,##0.00\ ;"/>
    </dxf>
    <dxf>
      <numFmt numFmtId="168" formatCode="#,##0.00_ ;[Red]\-#,##0.00\ ;"/>
    </dxf>
    <dxf>
      <numFmt numFmtId="168" formatCode="#,##0.00_ ;[Red]\-#,##0.00\ ;"/>
    </dxf>
    <dxf>
      <numFmt numFmtId="169" formatCode="#,##0.00\ &quot;€&quot;;[Red]\-#,##0.00\ &quot;€&quot;;"/>
    </dxf>
    <dxf>
      <numFmt numFmtId="168" formatCode="#,##0.00_ ;[Red]\-#,##0.00\ ;"/>
    </dxf>
    <dxf>
      <numFmt numFmtId="169" formatCode="#,##0.00\ &quot;€&quot;;[Red]\-#,##0.00\ &quot;€&quot;;"/>
    </dxf>
    <dxf>
      <numFmt numFmtId="168" formatCode="#,##0.00_ ;[Red]\-#,##0.00\ ;"/>
    </dxf>
    <dxf>
      <numFmt numFmtId="169" formatCode="#,##0.00\ &quot;€&quot;;[Red]\-#,##0.00\ &quot;€&quot;;"/>
    </dxf>
    <dxf>
      <numFmt numFmtId="168" formatCode="#,##0.00_ ;[Red]\-#,##0.00\ ;"/>
    </dxf>
    <dxf>
      <numFmt numFmtId="168" formatCode="#,##0.00_ ;[Red]\-#,##0.00\ ;"/>
    </dxf>
    <dxf>
      <numFmt numFmtId="169" formatCode="#,##0.00\ &quot;€&quot;;[Red]\-#,##0.00\ &quot;€&quot;;"/>
    </dxf>
    <dxf>
      <numFmt numFmtId="168" formatCode="#,##0.00_ ;[Red]\-#,##0.00\ ;"/>
    </dxf>
    <dxf>
      <numFmt numFmtId="19" formatCode="dd/mm/yyyy"/>
    </dxf>
    <dxf>
      <numFmt numFmtId="167" formatCode="000"/>
    </dxf>
    <dxf>
      <numFmt numFmtId="170" formatCode="00"/>
    </dxf>
    <dxf>
      <numFmt numFmtId="170" formatCode="00"/>
      <alignment horizontal="general" vertical="top" textRotation="0" wrapText="1" indent="0" justifyLastLine="0" shrinkToFit="0" readingOrder="0"/>
    </dxf>
    <dxf>
      <numFmt numFmtId="168" formatCode="#,##0.00_ ;[Red]\-#,##0.00\ 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hor" refreshedDate="43804.100802777779" createdVersion="6" refreshedVersion="6" minRefreshableVersion="3" recordCount="60" xr:uid="{A8AFB24A-1706-4512-A4ED-950AB6F5BA42}">
  <cacheSource type="worksheet">
    <worksheetSource name="RANG"/>
  </cacheSource>
  <cacheFields count="10">
    <cacheField name="RANG" numFmtId="167">
      <sharedItems containsSemiMixedTypes="0" containsString="0" containsNumber="1" containsInteger="1" minValue="1" maxValue="60"/>
    </cacheField>
    <cacheField name="DATE ECHEANCE" numFmtId="14">
      <sharedItems containsSemiMixedTypes="0" containsNonDate="0" containsDate="1" containsString="0" minDate="2019-12-25T00:00:00" maxDate="2024-11-26T00:00:00" count="60">
        <d v="2019-12-25T00:00:00"/>
        <d v="2020-01-25T00:00:00"/>
        <d v="2020-02-25T00:00:00"/>
        <d v="2020-03-25T00:00:00"/>
        <d v="2020-04-25T00:00:00"/>
        <d v="2020-05-25T00:00:00"/>
        <d v="2020-06-25T00:00:00"/>
        <d v="2020-07-25T00:00:00"/>
        <d v="2020-08-25T00:00:00"/>
        <d v="2020-09-25T00:00:00"/>
        <d v="2020-10-25T00:00:00"/>
        <d v="2020-11-25T00:00:00"/>
        <d v="2020-12-25T00:00:00"/>
        <d v="2021-01-25T00:00:00"/>
        <d v="2021-02-25T00:00:00"/>
        <d v="2021-03-25T00:00:00"/>
        <d v="2021-04-25T00:00:00"/>
        <d v="2021-05-25T00:00:00"/>
        <d v="2021-06-25T00:00:00"/>
        <d v="2021-07-25T00:00:00"/>
        <d v="2021-08-25T00:00:00"/>
        <d v="2021-09-25T00:00:00"/>
        <d v="2021-10-25T00:00:00"/>
        <d v="2021-11-25T00:00:00"/>
        <d v="2021-12-25T00:00:00"/>
        <d v="2022-01-25T00:00:00"/>
        <d v="2022-02-25T00:00:00"/>
        <d v="2022-03-25T00:00:00"/>
        <d v="2022-04-25T00:00:00"/>
        <d v="2022-05-25T00:00:00"/>
        <d v="2022-06-25T00:00:00"/>
        <d v="2022-07-25T00:00:00"/>
        <d v="2022-08-25T00:00:00"/>
        <d v="2022-09-25T00:00:00"/>
        <d v="2022-10-25T00:00:00"/>
        <d v="2022-11-25T00:00:00"/>
        <d v="2022-12-25T00:00:00"/>
        <d v="2023-01-25T00:00:00"/>
        <d v="2023-02-25T00:00:00"/>
        <d v="2023-03-25T00:00:00"/>
        <d v="2023-04-25T00:00:00"/>
        <d v="2023-05-25T00:00:00"/>
        <d v="2023-06-25T00:00:00"/>
        <d v="2023-07-25T00:00:00"/>
        <d v="2023-08-25T00:00:00"/>
        <d v="2023-09-25T00:00:00"/>
        <d v="2023-10-25T00:00:00"/>
        <d v="2023-11-25T00:00:00"/>
        <d v="2023-12-25T00:00:00"/>
        <d v="2024-01-25T00:00:00"/>
        <d v="2024-02-25T00:00:00"/>
        <d v="2024-03-25T00:00:00"/>
        <d v="2024-04-25T00:00:00"/>
        <d v="2024-05-25T00:00:00"/>
        <d v="2024-06-25T00:00:00"/>
        <d v="2024-07-25T00:00:00"/>
        <d v="2024-08-25T00:00:00"/>
        <d v="2024-09-25T00:00:00"/>
        <d v="2024-10-25T00:00:00"/>
        <d v="2024-11-25T00:00:00"/>
      </sharedItems>
      <fieldGroup base="1">
        <rangePr groupBy="years" startDate="2019-12-25T00:00:00" endDate="2024-11-26T00:00:00"/>
        <groupItems count="8">
          <s v="&lt;25/12/2019"/>
          <s v="2019"/>
          <s v="2020"/>
          <s v="2021"/>
          <s v="2022"/>
          <s v="2023"/>
          <s v="2024"/>
          <s v="&gt;26/11/2024"/>
        </groupItems>
      </fieldGroup>
    </cacheField>
    <cacheField name="AMORTISSEMENT" numFmtId="168">
      <sharedItems containsSemiMixedTypes="0" containsString="0" containsNumber="1" minValue="79.305466932888564" maxValue="87.492978635163283"/>
    </cacheField>
    <cacheField name="CHARGE DUE" numFmtId="168">
      <sharedItems containsNonDate="0" containsString="0" containsBlank="1"/>
    </cacheField>
    <cacheField name="INTERETS" numFmtId="168">
      <sharedItems containsSemiMixedTypes="0" containsString="0" containsNumber="1" minValue="0.14582163105860552" maxValue="8.3333333333333339"/>
    </cacheField>
    <cacheField name="ASSURANCES" numFmtId="168">
      <sharedItems containsSemiMixedTypes="0" containsString="0" containsNumber="1" containsInteger="1" minValue="0" maxValue="0"/>
    </cacheField>
    <cacheField name="int+assur" numFmtId="168">
      <sharedItems containsSemiMixedTypes="0" containsString="0" containsNumber="1" minValue="0.14582163105860552" maxValue="8.3333333333333339"/>
    </cacheField>
    <cacheField name="DIVERS" numFmtId="168">
      <sharedItems containsNonDate="0" containsString="0" containsBlank="1"/>
    </cacheField>
    <cacheField name="PERCEPTION FORFAITAIRE" numFmtId="168">
      <sharedItems containsNonDate="0" containsString="0" containsBlank="1"/>
    </cacheField>
    <cacheField name="MONTANT ECHEANCE" numFmtId="168">
      <sharedItems containsSemiMixedTypes="0" containsString="0" containsNumber="1" minValue="87.638800266221878" maxValue="87.63880026622190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0">
  <r>
    <n v="1"/>
    <x v="0"/>
    <n v="79.305466932888564"/>
    <m/>
    <n v="8.3333333333333339"/>
    <n v="0"/>
    <n v="8.3333333333333339"/>
    <m/>
    <m/>
    <n v="87.638800266221892"/>
  </r>
  <r>
    <n v="2"/>
    <x v="1"/>
    <n v="79.437642711110044"/>
    <m/>
    <n v="8.2011575551118536"/>
    <n v="0"/>
    <n v="8.2011575551118536"/>
    <m/>
    <m/>
    <n v="87.638800266221892"/>
  </r>
  <r>
    <n v="3"/>
    <x v="2"/>
    <n v="79.570038782295242"/>
    <m/>
    <n v="8.0687614839266697"/>
    <n v="0"/>
    <n v="8.0687614839266697"/>
    <m/>
    <m/>
    <n v="87.638800266221907"/>
  </r>
  <r>
    <n v="4"/>
    <x v="3"/>
    <n v="79.702655513599055"/>
    <m/>
    <n v="7.9361447526228455"/>
    <n v="0"/>
    <n v="7.9361447526228455"/>
    <m/>
    <m/>
    <n v="87.638800266221907"/>
  </r>
  <r>
    <n v="5"/>
    <x v="4"/>
    <n v="79.835493272788383"/>
    <m/>
    <n v="7.8033069934335124"/>
    <n v="0"/>
    <n v="7.8033069934335124"/>
    <m/>
    <m/>
    <n v="87.638800266221892"/>
  </r>
  <r>
    <n v="6"/>
    <x v="5"/>
    <n v="79.968552428243044"/>
    <m/>
    <n v="7.6702478379788657"/>
    <n v="0"/>
    <n v="7.6702478379788657"/>
    <m/>
    <m/>
    <n v="87.638800266221907"/>
  </r>
  <r>
    <n v="7"/>
    <x v="6"/>
    <n v="80.101833348956774"/>
    <m/>
    <n v="7.5369669172651257"/>
    <n v="0"/>
    <n v="7.5369669172651257"/>
    <m/>
    <m/>
    <n v="87.638800266221892"/>
  </r>
  <r>
    <n v="8"/>
    <x v="7"/>
    <n v="80.235336404538373"/>
    <m/>
    <n v="7.4034638616835311"/>
    <n v="0"/>
    <n v="7.4034638616835311"/>
    <m/>
    <m/>
    <n v="87.638800266221907"/>
  </r>
  <r>
    <n v="9"/>
    <x v="8"/>
    <n v="80.36906196521258"/>
    <m/>
    <n v="7.2697383010093004"/>
    <n v="0"/>
    <n v="7.2697383010093004"/>
    <m/>
    <m/>
    <n v="87.638800266221878"/>
  </r>
  <r>
    <n v="10"/>
    <x v="9"/>
    <n v="80.503010401821285"/>
    <m/>
    <n v="7.1357898644006132"/>
    <n v="0"/>
    <n v="7.1357898644006132"/>
    <m/>
    <m/>
    <n v="87.638800266221892"/>
  </r>
  <r>
    <n v="11"/>
    <x v="10"/>
    <n v="80.637182085824321"/>
    <m/>
    <n v="7.0016181803975774"/>
    <n v="0"/>
    <n v="7.0016181803975774"/>
    <m/>
    <m/>
    <n v="87.638800266221892"/>
  </r>
  <r>
    <n v="12"/>
    <x v="11"/>
    <n v="80.771577389300703"/>
    <m/>
    <n v="6.8672228769212023"/>
    <n v="0"/>
    <n v="6.8672228769212023"/>
    <m/>
    <m/>
    <n v="87.638800266221907"/>
  </r>
  <r>
    <n v="13"/>
    <x v="12"/>
    <n v="80.906196684949535"/>
    <m/>
    <n v="6.7326035812723699"/>
    <n v="0"/>
    <n v="6.7326035812723699"/>
    <m/>
    <m/>
    <n v="87.638800266221907"/>
  </r>
  <r>
    <n v="14"/>
    <x v="13"/>
    <n v="81.041040346091108"/>
    <m/>
    <n v="6.5977599201307875"/>
    <n v="0"/>
    <n v="6.5977599201307875"/>
    <m/>
    <m/>
    <n v="87.638800266221892"/>
  </r>
  <r>
    <n v="15"/>
    <x v="14"/>
    <n v="81.176108746667936"/>
    <m/>
    <n v="6.4626915195539683"/>
    <n v="0"/>
    <n v="6.4626915195539683"/>
    <m/>
    <m/>
    <n v="87.638800266221907"/>
  </r>
  <r>
    <n v="16"/>
    <x v="15"/>
    <n v="81.311402261245703"/>
    <m/>
    <n v="6.327398004976188"/>
    <n v="0"/>
    <n v="6.327398004976188"/>
    <m/>
    <m/>
    <n v="87.638800266221892"/>
  </r>
  <r>
    <n v="17"/>
    <x v="16"/>
    <n v="81.446921265014439"/>
    <m/>
    <n v="6.1918790012074449"/>
    <n v="0"/>
    <n v="6.1918790012074449"/>
    <m/>
    <m/>
    <n v="87.638800266221878"/>
  </r>
  <r>
    <n v="18"/>
    <x v="17"/>
    <n v="81.582666133789473"/>
    <m/>
    <n v="6.0561341324324216"/>
    <n v="0"/>
    <n v="6.0561341324324216"/>
    <m/>
    <m/>
    <n v="87.638800266221892"/>
  </r>
  <r>
    <n v="19"/>
    <x v="18"/>
    <n v="81.718637244012456"/>
    <m/>
    <n v="5.9201630222094392"/>
    <n v="0"/>
    <n v="5.9201630222094392"/>
    <m/>
    <m/>
    <n v="87.638800266221892"/>
  </r>
  <r>
    <n v="20"/>
    <x v="19"/>
    <n v="81.854834972752471"/>
    <m/>
    <n v="5.7839652934694179"/>
    <n v="0"/>
    <n v="5.7839652934694179"/>
    <m/>
    <m/>
    <n v="87.638800266221892"/>
  </r>
  <r>
    <n v="21"/>
    <x v="20"/>
    <n v="81.991259697707065"/>
    <m/>
    <n v="5.647540568514831"/>
    <n v="0"/>
    <n v="5.647540568514831"/>
    <m/>
    <m/>
    <n v="87.638800266221892"/>
  </r>
  <r>
    <n v="22"/>
    <x v="21"/>
    <n v="82.127911797203254"/>
    <m/>
    <n v="5.5108884690186519"/>
    <n v="0"/>
    <n v="5.5108884690186519"/>
    <m/>
    <m/>
    <n v="87.638800266221907"/>
  </r>
  <r>
    <n v="23"/>
    <x v="22"/>
    <n v="82.264791650198589"/>
    <m/>
    <n v="5.3740086160233131"/>
    <n v="0"/>
    <n v="5.3740086160233131"/>
    <m/>
    <m/>
    <n v="87.638800266221907"/>
  </r>
  <r>
    <n v="24"/>
    <x v="23"/>
    <n v="82.401899636282238"/>
    <m/>
    <n v="5.2369006299396492"/>
    <n v="0"/>
    <n v="5.2369006299396492"/>
    <m/>
    <m/>
    <n v="87.638800266221892"/>
  </r>
  <r>
    <n v="25"/>
    <x v="24"/>
    <n v="82.539236135676049"/>
    <m/>
    <n v="5.0995641305458443"/>
    <n v="0"/>
    <n v="5.0995641305458443"/>
    <m/>
    <m/>
    <n v="87.638800266221892"/>
  </r>
  <r>
    <n v="26"/>
    <x v="25"/>
    <n v="82.676801529235519"/>
    <m/>
    <n v="4.961998736986386"/>
    <n v="0"/>
    <n v="4.961998736986386"/>
    <m/>
    <m/>
    <n v="87.638800266221907"/>
  </r>
  <r>
    <n v="27"/>
    <x v="26"/>
    <n v="82.814596198450914"/>
    <m/>
    <n v="4.8242040677709923"/>
    <n v="0"/>
    <n v="4.8242040677709923"/>
    <m/>
    <m/>
    <n v="87.638800266221907"/>
  </r>
  <r>
    <n v="28"/>
    <x v="27"/>
    <n v="82.952620525448324"/>
    <m/>
    <n v="4.686179740773575"/>
    <n v="0"/>
    <n v="4.686179740773575"/>
    <m/>
    <m/>
    <n v="87.638800266221892"/>
  </r>
  <r>
    <n v="29"/>
    <x v="28"/>
    <n v="83.09087489299074"/>
    <m/>
    <n v="4.5479253732311609"/>
    <n v="0"/>
    <n v="4.5479253732311609"/>
    <m/>
    <m/>
    <n v="87.638800266221907"/>
  </r>
  <r>
    <n v="30"/>
    <x v="29"/>
    <n v="83.22935968447905"/>
    <m/>
    <n v="4.4094405817428415"/>
    <n v="0"/>
    <n v="4.4094405817428415"/>
    <m/>
    <m/>
    <n v="87.638800266221892"/>
  </r>
  <r>
    <n v="31"/>
    <x v="30"/>
    <n v="83.368075283953175"/>
    <m/>
    <n v="4.2707249822687112"/>
    <n v="0"/>
    <n v="4.2707249822687112"/>
    <m/>
    <m/>
    <n v="87.638800266221892"/>
  </r>
  <r>
    <n v="32"/>
    <x v="31"/>
    <n v="83.507022076093108"/>
    <m/>
    <n v="4.1317781901287889"/>
    <n v="0"/>
    <n v="4.1317781901287889"/>
    <m/>
    <m/>
    <n v="87.638800266221892"/>
  </r>
  <r>
    <n v="33"/>
    <x v="32"/>
    <n v="83.646200446219936"/>
    <m/>
    <n v="3.9925998200019674"/>
    <n v="0"/>
    <n v="3.9925998200019674"/>
    <m/>
    <m/>
    <n v="87.638800266221907"/>
  </r>
  <r>
    <n v="34"/>
    <x v="33"/>
    <n v="83.785610780296963"/>
    <m/>
    <n v="3.8531894859249349"/>
    <n v="0"/>
    <n v="3.8531894859249349"/>
    <m/>
    <m/>
    <n v="87.638800266221892"/>
  </r>
  <r>
    <n v="35"/>
    <x v="34"/>
    <n v="83.925253464930805"/>
    <m/>
    <n v="3.7135468012911059"/>
    <n v="0"/>
    <n v="3.7135468012911059"/>
    <m/>
    <m/>
    <n v="87.638800266221907"/>
  </r>
  <r>
    <n v="36"/>
    <x v="35"/>
    <n v="84.065128887372339"/>
    <m/>
    <n v="3.5736713788495544"/>
    <n v="0"/>
    <n v="3.5736713788495544"/>
    <m/>
    <m/>
    <n v="87.638800266221892"/>
  </r>
  <r>
    <n v="37"/>
    <x v="36"/>
    <n v="84.205237435517958"/>
    <m/>
    <n v="3.4335628307039339"/>
    <n v="0"/>
    <n v="3.4335628307039339"/>
    <m/>
    <m/>
    <n v="87.638800266221892"/>
  </r>
  <r>
    <n v="38"/>
    <x v="37"/>
    <n v="84.345579497910492"/>
    <m/>
    <n v="3.2932207683114036"/>
    <n v="0"/>
    <n v="3.2932207683114036"/>
    <m/>
    <m/>
    <n v="87.638800266221892"/>
  </r>
  <r>
    <n v="39"/>
    <x v="38"/>
    <n v="84.486155463740346"/>
    <m/>
    <n v="3.1526448024815523"/>
    <n v="0"/>
    <n v="3.1526448024815523"/>
    <m/>
    <m/>
    <n v="87.638800266221892"/>
  </r>
  <r>
    <n v="40"/>
    <x v="39"/>
    <n v="84.626965722846577"/>
    <m/>
    <n v="3.0118345433753189"/>
    <n v="0"/>
    <n v="3.0118345433753189"/>
    <m/>
    <m/>
    <n v="87.638800266221892"/>
  </r>
  <r>
    <n v="41"/>
    <x v="40"/>
    <n v="84.768010665717981"/>
    <m/>
    <n v="2.8707896005039077"/>
    <n v="0"/>
    <n v="2.8707896005039077"/>
    <m/>
    <m/>
    <n v="87.638800266221892"/>
  </r>
  <r>
    <n v="42"/>
    <x v="41"/>
    <n v="84.909290683494177"/>
    <m/>
    <n v="2.7295095827277112"/>
    <n v="0"/>
    <n v="2.7295095827277112"/>
    <m/>
    <m/>
    <n v="87.638800266221892"/>
  </r>
  <r>
    <n v="43"/>
    <x v="42"/>
    <n v="85.05080616796667"/>
    <m/>
    <n v="2.587994098255221"/>
    <n v="0"/>
    <n v="2.587994098255221"/>
    <m/>
    <m/>
    <n v="87.638800266221892"/>
  </r>
  <r>
    <n v="44"/>
    <x v="43"/>
    <n v="85.192557511579949"/>
    <m/>
    <n v="2.446242754641943"/>
    <n v="0"/>
    <n v="2.446242754641943"/>
    <m/>
    <m/>
    <n v="87.638800266221892"/>
  </r>
  <r>
    <n v="45"/>
    <x v="44"/>
    <n v="85.334545107432589"/>
    <m/>
    <n v="2.3042551587893096"/>
    <n v="0"/>
    <n v="2.3042551587893096"/>
    <m/>
    <m/>
    <n v="87.638800266221892"/>
  </r>
  <r>
    <n v="46"/>
    <x v="45"/>
    <n v="85.476769349278314"/>
    <m/>
    <n v="2.1620309169435892"/>
    <n v="0"/>
    <n v="2.1620309169435892"/>
    <m/>
    <m/>
    <n v="87.638800266221907"/>
  </r>
  <r>
    <n v="47"/>
    <x v="46"/>
    <n v="85.619230631527103"/>
    <m/>
    <n v="2.019569634694792"/>
    <n v="0"/>
    <n v="2.019569634694792"/>
    <m/>
    <m/>
    <n v="87.638800266221892"/>
  </r>
  <r>
    <n v="48"/>
    <x v="47"/>
    <n v="85.761929349246316"/>
    <m/>
    <n v="1.8768709169755802"/>
    <n v="0"/>
    <n v="1.8768709169755802"/>
    <m/>
    <m/>
    <n v="87.638800266221892"/>
  </r>
  <r>
    <n v="49"/>
    <x v="48"/>
    <n v="85.904865898161731"/>
    <m/>
    <n v="1.7339343680601693"/>
    <n v="0"/>
    <n v="1.7339343680601693"/>
    <m/>
    <m/>
    <n v="87.638800266221907"/>
  </r>
  <r>
    <n v="50"/>
    <x v="49"/>
    <n v="86.048040674658665"/>
    <m/>
    <n v="1.5907595915632329"/>
    <n v="0"/>
    <n v="1.5907595915632329"/>
    <m/>
    <m/>
    <n v="87.638800266221892"/>
  </r>
  <r>
    <n v="51"/>
    <x v="50"/>
    <n v="86.191454075783099"/>
    <m/>
    <n v="1.4473461904388019"/>
    <n v="0"/>
    <n v="1.4473461904388019"/>
    <m/>
    <m/>
    <n v="87.638800266221907"/>
  </r>
  <r>
    <n v="52"/>
    <x v="51"/>
    <n v="86.335106499242727"/>
    <m/>
    <n v="1.3036937669791633"/>
    <n v="0"/>
    <n v="1.3036937669791633"/>
    <m/>
    <m/>
    <n v="87.638800266221892"/>
  </r>
  <r>
    <n v="53"/>
    <x v="52"/>
    <n v="86.478998343408136"/>
    <m/>
    <n v="1.1598019228137588"/>
    <n v="0"/>
    <n v="1.1598019228137588"/>
    <m/>
    <m/>
    <n v="87.638800266221892"/>
  </r>
  <r>
    <n v="54"/>
    <x v="53"/>
    <n v="86.623130007313819"/>
    <m/>
    <n v="1.0156702589080786"/>
    <n v="0"/>
    <n v="1.0156702589080786"/>
    <m/>
    <m/>
    <n v="87.638800266221892"/>
  </r>
  <r>
    <n v="55"/>
    <x v="54"/>
    <n v="86.767501890659332"/>
    <m/>
    <n v="0.87129837556255574"/>
    <n v="0"/>
    <n v="0.87129837556255574"/>
    <m/>
    <m/>
    <n v="87.638800266221892"/>
  </r>
  <r>
    <n v="56"/>
    <x v="55"/>
    <n v="86.912114393810441"/>
    <m/>
    <n v="0.72668587241145666"/>
    <n v="0"/>
    <n v="0.72668587241145666"/>
    <m/>
    <m/>
    <n v="87.638800266221892"/>
  </r>
  <r>
    <n v="57"/>
    <x v="56"/>
    <n v="87.056967917800122"/>
    <m/>
    <n v="0.58183234842177267"/>
    <n v="0"/>
    <n v="0.58183234842177267"/>
    <m/>
    <m/>
    <n v="87.638800266221892"/>
  </r>
  <r>
    <n v="58"/>
    <x v="57"/>
    <n v="87.20206286432979"/>
    <m/>
    <n v="0.4367374018921058"/>
    <n v="0"/>
    <n v="0.4367374018921058"/>
    <m/>
    <m/>
    <n v="87.638800266221892"/>
  </r>
  <r>
    <n v="59"/>
    <x v="58"/>
    <n v="87.347399635770344"/>
    <m/>
    <n v="0.29140063045155606"/>
    <n v="0"/>
    <n v="0.29140063045155606"/>
    <m/>
    <m/>
    <n v="87.638800266221907"/>
  </r>
  <r>
    <n v="60"/>
    <x v="59"/>
    <n v="87.492978635163283"/>
    <m/>
    <n v="0.14582163105860552"/>
    <n v="0"/>
    <n v="0.14582163105860552"/>
    <m/>
    <m/>
    <n v="87.63880026622189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64C8E79-A36B-4AF6-94F6-4D63F235CF34}" name="PivotTable1" cacheId="1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compact="0" compactData="0" multipleFieldFilters="0">
  <location ref="A3:F10" firstHeaderRow="0" firstDataRow="1" firstDataCol="1"/>
  <pivotFields count="10">
    <pivotField compact="0" numFmtId="167" outline="0" showAll="0"/>
    <pivotField axis="axisRow" compact="0" numFmtId="14" outline="0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dataField="1" compact="0" numFmtId="168" outline="0" showAll="0"/>
    <pivotField compact="0" outline="0" showAll="0"/>
    <pivotField dataField="1" compact="0" numFmtId="168" outline="0" showAll="0"/>
    <pivotField dataField="1" compact="0" numFmtId="168" outline="0" showAll="0"/>
    <pivotField dataField="1" compact="0" numFmtId="168" outline="0" showAll="0"/>
    <pivotField compact="0" outline="0" showAll="0"/>
    <pivotField compact="0" outline="0" showAll="0"/>
    <pivotField dataField="1" compact="0" numFmtId="168" outline="0" showAll="0"/>
  </pivotFields>
  <rowFields count="1">
    <field x="1"/>
  </rowFields>
  <rowItems count="7"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AMORTISSEMENT " fld="2" baseField="0" baseItem="0"/>
    <dataField name="INTERETS " fld="4" baseField="0" baseItem="0"/>
    <dataField name="ASSURANCES " fld="5" baseField="0" baseItem="0"/>
    <dataField name="int+assur " fld="6" baseField="0" baseItem="0"/>
    <dataField name="MONTANT ECHEANCE " fld="9" baseField="0" baseItem="0"/>
  </dataFields>
  <formats count="1">
    <format dxfId="19">
      <pivotArea outline="0" collapsedLevelsAreSubtotals="1" fieldPosition="0"/>
    </format>
  </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adjustColumnWidth="0" connectionId="2" xr16:uid="{2DEE519D-8F31-4452-BBC0-C492CC726EDA}" autoFormatId="16" applyNumberFormats="0" applyBorderFormats="0" applyFontFormats="0" applyPatternFormats="0" applyAlignmentFormats="0" applyWidthHeightFormats="0">
  <queryTableRefresh nextId="13" unboundColumnsRight="9">
    <queryTableFields count="10">
      <queryTableField id="2" name="RANG" tableColumnId="2"/>
      <queryTableField id="3" dataBound="0" tableColumnId="3"/>
      <queryTableField id="4" dataBound="0" tableColumnId="4"/>
      <queryTableField id="5" dataBound="0" tableColumnId="5"/>
      <queryTableField id="7" dataBound="0" tableColumnId="7"/>
      <queryTableField id="8" dataBound="0" tableColumnId="8"/>
      <queryTableField id="6" dataBound="0" tableColumnId="6"/>
      <queryTableField id="9" dataBound="0" tableColumnId="9"/>
      <queryTableField id="10" dataBound="0" tableColumnId="10"/>
      <queryTableField id="11" dataBound="0" tableColumnId="1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C1B00DC-ACC4-4465-B53F-942767DBEDEC}" name="RANG" displayName="RANG" ref="A12:J73" tableType="queryTable" totalsRowCount="1" headerRowDxfId="18" dataDxfId="17">
  <autoFilter ref="A12:J72" xr:uid="{E6D0FD80-74B7-4531-B734-82E9E91584EB}"/>
  <tableColumns count="10">
    <tableColumn id="2" xr3:uid="{46426293-7760-47DB-BD81-66E3F5AF72A4}" uniqueName="2" name="RANG" totalsRowLabel="Total" queryTableFieldId="2" dataDxfId="16"/>
    <tableColumn id="3" xr3:uid="{13A8B5A2-3130-4D8D-8CB1-1B523B13D3D0}" uniqueName="3" name="DATE ECHEANCE" queryTableFieldId="3" dataDxfId="15">
      <calculatedColumnFormula>IF(ISTEXT(B12),EDATE(contrat1,1),EDATE(B12,1))</calculatedColumnFormula>
    </tableColumn>
    <tableColumn id="4" xr3:uid="{79E9E9B7-ED81-4A5B-8DB4-339A4BE341AA}" uniqueName="4" name="AMORTISSEMENT" totalsRowFunction="sum" queryTableFieldId="4" dataDxfId="14" totalsRowDxfId="13">
      <calculatedColumnFormula>IFERROR(-PPMT(tauxcontrat1/12,RANG[[#This Row],[RANG]],durée1,Capital1,0,0),0)</calculatedColumnFormula>
    </tableColumn>
    <tableColumn id="5" xr3:uid="{1B753B8D-8DD0-4EC1-9EC7-8084181620F6}" uniqueName="5" name="CHARGE DUE" queryTableFieldId="5" dataDxfId="12"/>
    <tableColumn id="7" xr3:uid="{2AC18D3B-9BFA-4F90-B001-DD0049F7397C}" uniqueName="7" name="INTERETS" totalsRowFunction="sum" queryTableFieldId="7" dataDxfId="11" totalsRowDxfId="10">
      <calculatedColumnFormula>IFERROR(-IPMT(tauxcontrat1/12,RANG[[#This Row],[RANG]],durée1,Capital1,0,0),"")</calculatedColumnFormula>
    </tableColumn>
    <tableColumn id="8" xr3:uid="{299B32AC-09DF-46F9-8E22-D28A1474D5F6}" uniqueName="8" name="ASSURANCES" totalsRowFunction="sum" queryTableFieldId="8" dataDxfId="9" totalsRowDxfId="8">
      <calculatedColumnFormula>$B$6/12*Capital1</calculatedColumnFormula>
    </tableColumn>
    <tableColumn id="6" xr3:uid="{45969B7F-FCFA-4A1D-849B-8F77961AF1E1}" uniqueName="6" name="int+assur" totalsRowFunction="sum" queryTableFieldId="6" dataDxfId="7" totalsRowDxfId="6">
      <calculatedColumnFormula>RANG[[#This Row],[ASSURANCES]]+RANG[[#This Row],[INTERETS]]</calculatedColumnFormula>
    </tableColumn>
    <tableColumn id="9" xr3:uid="{5684A943-B2D3-481C-9517-A7276A8F65EB}" uniqueName="9" name="DIVERS" queryTableFieldId="9" dataDxfId="5"/>
    <tableColumn id="10" xr3:uid="{6E5517CD-7F93-43C0-8544-30067CBA228D}" uniqueName="10" name="PERCEPTION FORFAITAIRE" queryTableFieldId="10" dataDxfId="4"/>
    <tableColumn id="11" xr3:uid="{7C97D804-B9B0-4440-80B2-6C284BC32FE8}" uniqueName="11" name="MONTANT ECHEANCE" totalsRowFunction="sum" queryTableFieldId="11" dataDxfId="3" totalsRowDxfId="2">
      <calculatedColumnFormula>RANG[[#This Row],[AMORTISSEMENT]]+RANG[[#This Row],[INTERETS]]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298"/>
  <sheetViews>
    <sheetView showGridLines="0" topLeftCell="A56" zoomScale="78" zoomScaleNormal="78" workbookViewId="0">
      <selection activeCell="B12" sqref="B12"/>
    </sheetView>
  </sheetViews>
  <sheetFormatPr defaultColWidth="9.140625" defaultRowHeight="15" x14ac:dyDescent="0.25"/>
  <cols>
    <col min="1" max="1" width="17.28515625" customWidth="1"/>
    <col min="2" max="2" width="17.7109375" bestFit="1" customWidth="1"/>
    <col min="3" max="3" width="19" bestFit="1" customWidth="1"/>
    <col min="4" max="4" width="14.7109375" bestFit="1" customWidth="1"/>
    <col min="5" max="5" width="17.5703125" customWidth="1"/>
    <col min="6" max="6" width="15" bestFit="1" customWidth="1"/>
    <col min="7" max="7" width="11.28515625" bestFit="1" customWidth="1"/>
    <col min="8" max="8" width="9.5703125" bestFit="1" customWidth="1"/>
    <col min="9" max="9" width="14.5703125" customWidth="1"/>
    <col min="10" max="10" width="15.7109375" customWidth="1"/>
    <col min="15" max="15" width="17.85546875" bestFit="1" customWidth="1"/>
    <col min="16" max="16" width="17" customWidth="1"/>
    <col min="17" max="17" width="12.5703125" customWidth="1"/>
    <col min="18" max="18" width="13.5703125" customWidth="1"/>
    <col min="19" max="19" width="13" customWidth="1"/>
    <col min="20" max="20" width="14.5703125" customWidth="1"/>
    <col min="22" max="22" width="18.5703125" customWidth="1"/>
    <col min="23" max="23" width="15.7109375" customWidth="1"/>
  </cols>
  <sheetData>
    <row r="1" spans="1:18" ht="16.5" thickTop="1" thickBot="1" x14ac:dyDescent="0.3">
      <c r="D1" s="4" t="s">
        <v>3</v>
      </c>
      <c r="E1" s="4"/>
      <c r="J1" t="s">
        <v>13</v>
      </c>
      <c r="Q1" t="s">
        <v>12</v>
      </c>
      <c r="R1" s="1" t="s">
        <v>12</v>
      </c>
    </row>
    <row r="2" spans="1:18" ht="15.75" thickTop="1" x14ac:dyDescent="0.25"/>
    <row r="3" spans="1:18" x14ac:dyDescent="0.25">
      <c r="I3" s="18"/>
    </row>
    <row r="4" spans="1:18" x14ac:dyDescent="0.25">
      <c r="A4" s="5" t="s">
        <v>16</v>
      </c>
      <c r="B4" s="6">
        <v>5000</v>
      </c>
      <c r="E4" s="11"/>
      <c r="F4" s="12"/>
      <c r="I4" s="19" t="str">
        <f>IF(durée1=COUNT(RANG[RANG]),"","Actualiser la requête !...")</f>
        <v/>
      </c>
    </row>
    <row r="5" spans="1:18" x14ac:dyDescent="0.25">
      <c r="A5" s="7" t="s">
        <v>0</v>
      </c>
      <c r="B5" s="8">
        <v>0.02</v>
      </c>
      <c r="E5" s="13"/>
      <c r="F5" s="12"/>
      <c r="I5" s="18"/>
    </row>
    <row r="6" spans="1:18" x14ac:dyDescent="0.25">
      <c r="A6" s="7" t="s">
        <v>1</v>
      </c>
      <c r="B6" s="8">
        <v>0</v>
      </c>
      <c r="E6" s="13"/>
      <c r="F6" s="12"/>
    </row>
    <row r="7" spans="1:18" x14ac:dyDescent="0.25">
      <c r="A7" s="7" t="s">
        <v>2</v>
      </c>
      <c r="B7" s="9">
        <v>60</v>
      </c>
      <c r="E7" s="13"/>
      <c r="F7" s="12"/>
    </row>
    <row r="8" spans="1:18" x14ac:dyDescent="0.25">
      <c r="A8" s="7" t="s">
        <v>14</v>
      </c>
      <c r="B8" s="10">
        <v>43794</v>
      </c>
      <c r="E8" s="13"/>
      <c r="F8" s="12"/>
    </row>
    <row r="9" spans="1:18" x14ac:dyDescent="0.25">
      <c r="A9" s="7" t="s">
        <v>15</v>
      </c>
      <c r="B9" s="6">
        <f>-PMT(tauxcontrat1/12,durée1,Capital1,0,0)</f>
        <v>87.638800266221892</v>
      </c>
    </row>
    <row r="10" spans="1:18" x14ac:dyDescent="0.25">
      <c r="B10" t="s">
        <v>12</v>
      </c>
    </row>
    <row r="12" spans="1:18" ht="30" x14ac:dyDescent="0.25">
      <c r="A12" s="16" t="s">
        <v>18</v>
      </c>
      <c r="B12" s="17" t="s">
        <v>4</v>
      </c>
      <c r="C12" s="17" t="s">
        <v>5</v>
      </c>
      <c r="D12" s="17" t="s">
        <v>6</v>
      </c>
      <c r="E12" s="17" t="s">
        <v>7</v>
      </c>
      <c r="F12" s="17" t="s">
        <v>8</v>
      </c>
      <c r="G12" s="17" t="s">
        <v>17</v>
      </c>
      <c r="H12" s="17" t="s">
        <v>9</v>
      </c>
      <c r="I12" s="17" t="s">
        <v>10</v>
      </c>
      <c r="J12" s="17" t="s">
        <v>11</v>
      </c>
      <c r="K12" s="14"/>
      <c r="L12" s="15"/>
      <c r="M12" s="15"/>
    </row>
    <row r="13" spans="1:18" x14ac:dyDescent="0.25">
      <c r="A13" s="20">
        <v>1</v>
      </c>
      <c r="B13" s="1">
        <f t="shared" ref="B13:B44" si="0">IF(ISTEXT(B12),EDATE(contrat1,1),EDATE(B12,1))</f>
        <v>43824</v>
      </c>
      <c r="C13" s="21">
        <f>IFERROR(-PPMT(tauxcontrat1/12,RANG[[#This Row],[RANG]],durée1,Capital1,0,0),0)</f>
        <v>79.305466932888564</v>
      </c>
      <c r="D13" s="21"/>
      <c r="E13" s="21">
        <f>IFERROR(-IPMT(tauxcontrat1/12,RANG[[#This Row],[RANG]],durée1,Capital1,0,0),"")</f>
        <v>8.3333333333333339</v>
      </c>
      <c r="F13" s="21">
        <f t="shared" ref="F13:F44" si="1">$B$6/12*Capital1</f>
        <v>0</v>
      </c>
      <c r="G13" s="21">
        <f>RANG[[#This Row],[ASSURANCES]]+RANG[[#This Row],[INTERETS]]</f>
        <v>8.3333333333333339</v>
      </c>
      <c r="H13" s="21"/>
      <c r="I13" s="21"/>
      <c r="J13" s="21">
        <f>RANG[[#This Row],[AMORTISSEMENT]]+RANG[[#This Row],[INTERETS]]</f>
        <v>87.638800266221892</v>
      </c>
    </row>
    <row r="14" spans="1:18" x14ac:dyDescent="0.25">
      <c r="A14" s="20">
        <v>2</v>
      </c>
      <c r="B14" s="1">
        <f t="shared" si="0"/>
        <v>43855</v>
      </c>
      <c r="C14" s="21">
        <f>IFERROR(-PPMT(tauxcontrat1/12,RANG[[#This Row],[RANG]],durée1,Capital1,0,0),0)</f>
        <v>79.437642711110044</v>
      </c>
      <c r="D14" s="21"/>
      <c r="E14" s="21">
        <f>IFERROR(-IPMT(tauxcontrat1/12,RANG[[#This Row],[RANG]],durée1,Capital1,0,0),"")</f>
        <v>8.2011575551118536</v>
      </c>
      <c r="F14" s="21">
        <f t="shared" si="1"/>
        <v>0</v>
      </c>
      <c r="G14" s="21">
        <f>RANG[[#This Row],[ASSURANCES]]+RANG[[#This Row],[INTERETS]]</f>
        <v>8.2011575551118536</v>
      </c>
      <c r="H14" s="21"/>
      <c r="I14" s="21"/>
      <c r="J14" s="21">
        <f>RANG[[#This Row],[AMORTISSEMENT]]+RANG[[#This Row],[INTERETS]]</f>
        <v>87.638800266221892</v>
      </c>
    </row>
    <row r="15" spans="1:18" x14ac:dyDescent="0.25">
      <c r="A15" s="20">
        <v>3</v>
      </c>
      <c r="B15" s="1">
        <f t="shared" si="0"/>
        <v>43886</v>
      </c>
      <c r="C15" s="21">
        <f>IFERROR(-PPMT(tauxcontrat1/12,RANG[[#This Row],[RANG]],durée1,Capital1,0,0),0)</f>
        <v>79.570038782295242</v>
      </c>
      <c r="D15" s="21"/>
      <c r="E15" s="21">
        <f>IFERROR(-IPMT(tauxcontrat1/12,RANG[[#This Row],[RANG]],durée1,Capital1,0,0),"")</f>
        <v>8.0687614839266697</v>
      </c>
      <c r="F15" s="21">
        <f t="shared" si="1"/>
        <v>0</v>
      </c>
      <c r="G15" s="21">
        <f>RANG[[#This Row],[ASSURANCES]]+RANG[[#This Row],[INTERETS]]</f>
        <v>8.0687614839266697</v>
      </c>
      <c r="H15" s="21"/>
      <c r="I15" s="21"/>
      <c r="J15" s="21">
        <f>RANG[[#This Row],[AMORTISSEMENT]]+RANG[[#This Row],[INTERETS]]</f>
        <v>87.638800266221907</v>
      </c>
    </row>
    <row r="16" spans="1:18" x14ac:dyDescent="0.25">
      <c r="A16" s="20">
        <v>4</v>
      </c>
      <c r="B16" s="1">
        <f t="shared" si="0"/>
        <v>43915</v>
      </c>
      <c r="C16" s="21">
        <f>IFERROR(-PPMT(tauxcontrat1/12,RANG[[#This Row],[RANG]],durée1,Capital1,0,0),0)</f>
        <v>79.702655513599055</v>
      </c>
      <c r="D16" s="21"/>
      <c r="E16" s="21">
        <f>IFERROR(-IPMT(tauxcontrat1/12,RANG[[#This Row],[RANG]],durée1,Capital1,0,0),"")</f>
        <v>7.9361447526228455</v>
      </c>
      <c r="F16" s="21">
        <f t="shared" si="1"/>
        <v>0</v>
      </c>
      <c r="G16" s="21">
        <f>RANG[[#This Row],[ASSURANCES]]+RANG[[#This Row],[INTERETS]]</f>
        <v>7.9361447526228455</v>
      </c>
      <c r="H16" s="21"/>
      <c r="I16" s="21"/>
      <c r="J16" s="21">
        <f>RANG[[#This Row],[AMORTISSEMENT]]+RANG[[#This Row],[INTERETS]]</f>
        <v>87.638800266221907</v>
      </c>
    </row>
    <row r="17" spans="1:10" x14ac:dyDescent="0.25">
      <c r="A17" s="20">
        <v>5</v>
      </c>
      <c r="B17" s="1">
        <f t="shared" si="0"/>
        <v>43946</v>
      </c>
      <c r="C17" s="21">
        <f>IFERROR(-PPMT(tauxcontrat1/12,RANG[[#This Row],[RANG]],durée1,Capital1,0,0),0)</f>
        <v>79.835493272788383</v>
      </c>
      <c r="D17" s="21"/>
      <c r="E17" s="21">
        <f>IFERROR(-IPMT(tauxcontrat1/12,RANG[[#This Row],[RANG]],durée1,Capital1,0,0),"")</f>
        <v>7.8033069934335124</v>
      </c>
      <c r="F17" s="21">
        <f t="shared" si="1"/>
        <v>0</v>
      </c>
      <c r="G17" s="21">
        <f>RANG[[#This Row],[ASSURANCES]]+RANG[[#This Row],[INTERETS]]</f>
        <v>7.8033069934335124</v>
      </c>
      <c r="H17" s="21"/>
      <c r="I17" s="21"/>
      <c r="J17" s="21">
        <f>RANG[[#This Row],[AMORTISSEMENT]]+RANG[[#This Row],[INTERETS]]</f>
        <v>87.638800266221892</v>
      </c>
    </row>
    <row r="18" spans="1:10" x14ac:dyDescent="0.25">
      <c r="A18" s="20">
        <v>6</v>
      </c>
      <c r="B18" s="1">
        <f t="shared" si="0"/>
        <v>43976</v>
      </c>
      <c r="C18" s="21">
        <f>IFERROR(-PPMT(tauxcontrat1/12,RANG[[#This Row],[RANG]],durée1,Capital1,0,0),0)</f>
        <v>79.968552428243044</v>
      </c>
      <c r="D18" s="21"/>
      <c r="E18" s="21">
        <f>IFERROR(-IPMT(tauxcontrat1/12,RANG[[#This Row],[RANG]],durée1,Capital1,0,0),"")</f>
        <v>7.6702478379788657</v>
      </c>
      <c r="F18" s="21">
        <f t="shared" si="1"/>
        <v>0</v>
      </c>
      <c r="G18" s="21">
        <f>RANG[[#This Row],[ASSURANCES]]+RANG[[#This Row],[INTERETS]]</f>
        <v>7.6702478379788657</v>
      </c>
      <c r="H18" s="21"/>
      <c r="I18" s="21"/>
      <c r="J18" s="21">
        <f>RANG[[#This Row],[AMORTISSEMENT]]+RANG[[#This Row],[INTERETS]]</f>
        <v>87.638800266221907</v>
      </c>
    </row>
    <row r="19" spans="1:10" x14ac:dyDescent="0.25">
      <c r="A19" s="20">
        <v>7</v>
      </c>
      <c r="B19" s="1">
        <f t="shared" si="0"/>
        <v>44007</v>
      </c>
      <c r="C19" s="21">
        <f>IFERROR(-PPMT(tauxcontrat1/12,RANG[[#This Row],[RANG]],durée1,Capital1,0,0),0)</f>
        <v>80.101833348956774</v>
      </c>
      <c r="D19" s="21"/>
      <c r="E19" s="21">
        <f>IFERROR(-IPMT(tauxcontrat1/12,RANG[[#This Row],[RANG]],durée1,Capital1,0,0),"")</f>
        <v>7.5369669172651257</v>
      </c>
      <c r="F19" s="21">
        <f t="shared" si="1"/>
        <v>0</v>
      </c>
      <c r="G19" s="21">
        <f>RANG[[#This Row],[ASSURANCES]]+RANG[[#This Row],[INTERETS]]</f>
        <v>7.5369669172651257</v>
      </c>
      <c r="H19" s="21"/>
      <c r="I19" s="21"/>
      <c r="J19" s="21">
        <f>RANG[[#This Row],[AMORTISSEMENT]]+RANG[[#This Row],[INTERETS]]</f>
        <v>87.638800266221892</v>
      </c>
    </row>
    <row r="20" spans="1:10" x14ac:dyDescent="0.25">
      <c r="A20" s="20">
        <v>8</v>
      </c>
      <c r="B20" s="1">
        <f t="shared" si="0"/>
        <v>44037</v>
      </c>
      <c r="C20" s="21">
        <f>IFERROR(-PPMT(tauxcontrat1/12,RANG[[#This Row],[RANG]],durée1,Capital1,0,0),0)</f>
        <v>80.235336404538373</v>
      </c>
      <c r="D20" s="21"/>
      <c r="E20" s="21">
        <f>IFERROR(-IPMT(tauxcontrat1/12,RANG[[#This Row],[RANG]],durée1,Capital1,0,0),"")</f>
        <v>7.4034638616835311</v>
      </c>
      <c r="F20" s="21">
        <f t="shared" si="1"/>
        <v>0</v>
      </c>
      <c r="G20" s="21">
        <f>RANG[[#This Row],[ASSURANCES]]+RANG[[#This Row],[INTERETS]]</f>
        <v>7.4034638616835311</v>
      </c>
      <c r="H20" s="21"/>
      <c r="I20" s="21"/>
      <c r="J20" s="21">
        <f>RANG[[#This Row],[AMORTISSEMENT]]+RANG[[#This Row],[INTERETS]]</f>
        <v>87.638800266221907</v>
      </c>
    </row>
    <row r="21" spans="1:10" x14ac:dyDescent="0.25">
      <c r="A21" s="20">
        <v>9</v>
      </c>
      <c r="B21" s="1">
        <f t="shared" si="0"/>
        <v>44068</v>
      </c>
      <c r="C21" s="21">
        <f>IFERROR(-PPMT(tauxcontrat1/12,RANG[[#This Row],[RANG]],durée1,Capital1,0,0),0)</f>
        <v>80.36906196521258</v>
      </c>
      <c r="D21" s="21"/>
      <c r="E21" s="21">
        <f>IFERROR(-IPMT(tauxcontrat1/12,RANG[[#This Row],[RANG]],durée1,Capital1,0,0),"")</f>
        <v>7.2697383010093004</v>
      </c>
      <c r="F21" s="21">
        <f t="shared" si="1"/>
        <v>0</v>
      </c>
      <c r="G21" s="21">
        <f>RANG[[#This Row],[ASSURANCES]]+RANG[[#This Row],[INTERETS]]</f>
        <v>7.2697383010093004</v>
      </c>
      <c r="H21" s="21"/>
      <c r="I21" s="21"/>
      <c r="J21" s="21">
        <f>RANG[[#This Row],[AMORTISSEMENT]]+RANG[[#This Row],[INTERETS]]</f>
        <v>87.638800266221878</v>
      </c>
    </row>
    <row r="22" spans="1:10" x14ac:dyDescent="0.25">
      <c r="A22" s="20">
        <v>10</v>
      </c>
      <c r="B22" s="1">
        <f t="shared" si="0"/>
        <v>44099</v>
      </c>
      <c r="C22" s="21">
        <f>IFERROR(-PPMT(tauxcontrat1/12,RANG[[#This Row],[RANG]],durée1,Capital1,0,0),0)</f>
        <v>80.503010401821285</v>
      </c>
      <c r="D22" s="21"/>
      <c r="E22" s="21">
        <f>IFERROR(-IPMT(tauxcontrat1/12,RANG[[#This Row],[RANG]],durée1,Capital1,0,0),"")</f>
        <v>7.1357898644006132</v>
      </c>
      <c r="F22" s="21">
        <f t="shared" si="1"/>
        <v>0</v>
      </c>
      <c r="G22" s="21">
        <f>RANG[[#This Row],[ASSURANCES]]+RANG[[#This Row],[INTERETS]]</f>
        <v>7.1357898644006132</v>
      </c>
      <c r="H22" s="21"/>
      <c r="I22" s="21"/>
      <c r="J22" s="21">
        <f>RANG[[#This Row],[AMORTISSEMENT]]+RANG[[#This Row],[INTERETS]]</f>
        <v>87.638800266221892</v>
      </c>
    </row>
    <row r="23" spans="1:10" x14ac:dyDescent="0.25">
      <c r="A23" s="20">
        <v>11</v>
      </c>
      <c r="B23" s="1">
        <f t="shared" si="0"/>
        <v>44129</v>
      </c>
      <c r="C23" s="21">
        <f>IFERROR(-PPMT(tauxcontrat1/12,RANG[[#This Row],[RANG]],durée1,Capital1,0,0),0)</f>
        <v>80.637182085824321</v>
      </c>
      <c r="D23" s="21"/>
      <c r="E23" s="21">
        <f>IFERROR(-IPMT(tauxcontrat1/12,RANG[[#This Row],[RANG]],durée1,Capital1,0,0),"")</f>
        <v>7.0016181803975774</v>
      </c>
      <c r="F23" s="21">
        <f t="shared" si="1"/>
        <v>0</v>
      </c>
      <c r="G23" s="21">
        <f>RANG[[#This Row],[ASSURANCES]]+RANG[[#This Row],[INTERETS]]</f>
        <v>7.0016181803975774</v>
      </c>
      <c r="H23" s="21"/>
      <c r="I23" s="21"/>
      <c r="J23" s="21">
        <f>RANG[[#This Row],[AMORTISSEMENT]]+RANG[[#This Row],[INTERETS]]</f>
        <v>87.638800266221892</v>
      </c>
    </row>
    <row r="24" spans="1:10" x14ac:dyDescent="0.25">
      <c r="A24" s="20">
        <v>12</v>
      </c>
      <c r="B24" s="1">
        <f t="shared" si="0"/>
        <v>44160</v>
      </c>
      <c r="C24" s="21">
        <f>IFERROR(-PPMT(tauxcontrat1/12,RANG[[#This Row],[RANG]],durée1,Capital1,0,0),0)</f>
        <v>80.771577389300703</v>
      </c>
      <c r="D24" s="21"/>
      <c r="E24" s="21">
        <f>IFERROR(-IPMT(tauxcontrat1/12,RANG[[#This Row],[RANG]],durée1,Capital1,0,0),"")</f>
        <v>6.8672228769212023</v>
      </c>
      <c r="F24" s="21">
        <f t="shared" si="1"/>
        <v>0</v>
      </c>
      <c r="G24" s="21">
        <f>RANG[[#This Row],[ASSURANCES]]+RANG[[#This Row],[INTERETS]]</f>
        <v>6.8672228769212023</v>
      </c>
      <c r="H24" s="21"/>
      <c r="I24" s="21"/>
      <c r="J24" s="21">
        <f>RANG[[#This Row],[AMORTISSEMENT]]+RANG[[#This Row],[INTERETS]]</f>
        <v>87.638800266221907</v>
      </c>
    </row>
    <row r="25" spans="1:10" x14ac:dyDescent="0.25">
      <c r="A25" s="20">
        <v>13</v>
      </c>
      <c r="B25" s="1">
        <f t="shared" si="0"/>
        <v>44190</v>
      </c>
      <c r="C25" s="21">
        <f>IFERROR(-PPMT(tauxcontrat1/12,RANG[[#This Row],[RANG]],durée1,Capital1,0,0),0)</f>
        <v>80.906196684949535</v>
      </c>
      <c r="D25" s="21"/>
      <c r="E25" s="21">
        <f>IFERROR(-IPMT(tauxcontrat1/12,RANG[[#This Row],[RANG]],durée1,Capital1,0,0),"")</f>
        <v>6.7326035812723699</v>
      </c>
      <c r="F25" s="21">
        <f t="shared" si="1"/>
        <v>0</v>
      </c>
      <c r="G25" s="21">
        <f>RANG[[#This Row],[ASSURANCES]]+RANG[[#This Row],[INTERETS]]</f>
        <v>6.7326035812723699</v>
      </c>
      <c r="H25" s="21"/>
      <c r="I25" s="21"/>
      <c r="J25" s="21">
        <f>RANG[[#This Row],[AMORTISSEMENT]]+RANG[[#This Row],[INTERETS]]</f>
        <v>87.638800266221907</v>
      </c>
    </row>
    <row r="26" spans="1:10" x14ac:dyDescent="0.25">
      <c r="A26" s="20">
        <v>14</v>
      </c>
      <c r="B26" s="1">
        <f t="shared" si="0"/>
        <v>44221</v>
      </c>
      <c r="C26" s="21">
        <f>IFERROR(-PPMT(tauxcontrat1/12,RANG[[#This Row],[RANG]],durée1,Capital1,0,0),0)</f>
        <v>81.041040346091108</v>
      </c>
      <c r="D26" s="21"/>
      <c r="E26" s="21">
        <f>IFERROR(-IPMT(tauxcontrat1/12,RANG[[#This Row],[RANG]],durée1,Capital1,0,0),"")</f>
        <v>6.5977599201307875</v>
      </c>
      <c r="F26" s="21">
        <f t="shared" si="1"/>
        <v>0</v>
      </c>
      <c r="G26" s="21">
        <f>RANG[[#This Row],[ASSURANCES]]+RANG[[#This Row],[INTERETS]]</f>
        <v>6.5977599201307875</v>
      </c>
      <c r="H26" s="21"/>
      <c r="I26" s="21"/>
      <c r="J26" s="21">
        <f>RANG[[#This Row],[AMORTISSEMENT]]+RANG[[#This Row],[INTERETS]]</f>
        <v>87.638800266221892</v>
      </c>
    </row>
    <row r="27" spans="1:10" x14ac:dyDescent="0.25">
      <c r="A27" s="20">
        <v>15</v>
      </c>
      <c r="B27" s="1">
        <f t="shared" si="0"/>
        <v>44252</v>
      </c>
      <c r="C27" s="21">
        <f>IFERROR(-PPMT(tauxcontrat1/12,RANG[[#This Row],[RANG]],durée1,Capital1,0,0),0)</f>
        <v>81.176108746667936</v>
      </c>
      <c r="D27" s="21"/>
      <c r="E27" s="21">
        <f>IFERROR(-IPMT(tauxcontrat1/12,RANG[[#This Row],[RANG]],durée1,Capital1,0,0),"")</f>
        <v>6.4626915195539683</v>
      </c>
      <c r="F27" s="21">
        <f t="shared" si="1"/>
        <v>0</v>
      </c>
      <c r="G27" s="21">
        <f>RANG[[#This Row],[ASSURANCES]]+RANG[[#This Row],[INTERETS]]</f>
        <v>6.4626915195539683</v>
      </c>
      <c r="H27" s="21"/>
      <c r="I27" s="21"/>
      <c r="J27" s="21">
        <f>RANG[[#This Row],[AMORTISSEMENT]]+RANG[[#This Row],[INTERETS]]</f>
        <v>87.638800266221907</v>
      </c>
    </row>
    <row r="28" spans="1:10" x14ac:dyDescent="0.25">
      <c r="A28" s="20">
        <v>16</v>
      </c>
      <c r="B28" s="1">
        <f t="shared" si="0"/>
        <v>44280</v>
      </c>
      <c r="C28" s="21">
        <f>IFERROR(-PPMT(tauxcontrat1/12,RANG[[#This Row],[RANG]],durée1,Capital1,0,0),0)</f>
        <v>81.311402261245703</v>
      </c>
      <c r="D28" s="21"/>
      <c r="E28" s="21">
        <f>IFERROR(-IPMT(tauxcontrat1/12,RANG[[#This Row],[RANG]],durée1,Capital1,0,0),"")</f>
        <v>6.327398004976188</v>
      </c>
      <c r="F28" s="21">
        <f t="shared" si="1"/>
        <v>0</v>
      </c>
      <c r="G28" s="21">
        <f>RANG[[#This Row],[ASSURANCES]]+RANG[[#This Row],[INTERETS]]</f>
        <v>6.327398004976188</v>
      </c>
      <c r="H28" s="21"/>
      <c r="I28" s="21"/>
      <c r="J28" s="21">
        <f>RANG[[#This Row],[AMORTISSEMENT]]+RANG[[#This Row],[INTERETS]]</f>
        <v>87.638800266221892</v>
      </c>
    </row>
    <row r="29" spans="1:10" x14ac:dyDescent="0.25">
      <c r="A29" s="20">
        <v>17</v>
      </c>
      <c r="B29" s="1">
        <f t="shared" si="0"/>
        <v>44311</v>
      </c>
      <c r="C29" s="21">
        <f>IFERROR(-PPMT(tauxcontrat1/12,RANG[[#This Row],[RANG]],durée1,Capital1,0,0),0)</f>
        <v>81.446921265014439</v>
      </c>
      <c r="D29" s="21"/>
      <c r="E29" s="21">
        <f>IFERROR(-IPMT(tauxcontrat1/12,RANG[[#This Row],[RANG]],durée1,Capital1,0,0),"")</f>
        <v>6.1918790012074449</v>
      </c>
      <c r="F29" s="21">
        <f t="shared" si="1"/>
        <v>0</v>
      </c>
      <c r="G29" s="21">
        <f>RANG[[#This Row],[ASSURANCES]]+RANG[[#This Row],[INTERETS]]</f>
        <v>6.1918790012074449</v>
      </c>
      <c r="H29" s="21"/>
      <c r="I29" s="21"/>
      <c r="J29" s="21">
        <f>RANG[[#This Row],[AMORTISSEMENT]]+RANG[[#This Row],[INTERETS]]</f>
        <v>87.638800266221878</v>
      </c>
    </row>
    <row r="30" spans="1:10" x14ac:dyDescent="0.25">
      <c r="A30" s="20">
        <v>18</v>
      </c>
      <c r="B30" s="1">
        <f t="shared" si="0"/>
        <v>44341</v>
      </c>
      <c r="C30" s="21">
        <f>IFERROR(-PPMT(tauxcontrat1/12,RANG[[#This Row],[RANG]],durée1,Capital1,0,0),0)</f>
        <v>81.582666133789473</v>
      </c>
      <c r="D30" s="21"/>
      <c r="E30" s="21">
        <f>IFERROR(-IPMT(tauxcontrat1/12,RANG[[#This Row],[RANG]],durée1,Capital1,0,0),"")</f>
        <v>6.0561341324324216</v>
      </c>
      <c r="F30" s="21">
        <f t="shared" si="1"/>
        <v>0</v>
      </c>
      <c r="G30" s="21">
        <f>RANG[[#This Row],[ASSURANCES]]+RANG[[#This Row],[INTERETS]]</f>
        <v>6.0561341324324216</v>
      </c>
      <c r="H30" s="21"/>
      <c r="I30" s="21"/>
      <c r="J30" s="21">
        <f>RANG[[#This Row],[AMORTISSEMENT]]+RANG[[#This Row],[INTERETS]]</f>
        <v>87.638800266221892</v>
      </c>
    </row>
    <row r="31" spans="1:10" x14ac:dyDescent="0.25">
      <c r="A31" s="20">
        <v>19</v>
      </c>
      <c r="B31" s="1">
        <f t="shared" si="0"/>
        <v>44372</v>
      </c>
      <c r="C31" s="21">
        <f>IFERROR(-PPMT(tauxcontrat1/12,RANG[[#This Row],[RANG]],durée1,Capital1,0,0),0)</f>
        <v>81.718637244012456</v>
      </c>
      <c r="D31" s="21"/>
      <c r="E31" s="21">
        <f>IFERROR(-IPMT(tauxcontrat1/12,RANG[[#This Row],[RANG]],durée1,Capital1,0,0),"")</f>
        <v>5.9201630222094392</v>
      </c>
      <c r="F31" s="21">
        <f t="shared" si="1"/>
        <v>0</v>
      </c>
      <c r="G31" s="21">
        <f>RANG[[#This Row],[ASSURANCES]]+RANG[[#This Row],[INTERETS]]</f>
        <v>5.9201630222094392</v>
      </c>
      <c r="H31" s="21"/>
      <c r="I31" s="21"/>
      <c r="J31" s="21">
        <f>RANG[[#This Row],[AMORTISSEMENT]]+RANG[[#This Row],[INTERETS]]</f>
        <v>87.638800266221892</v>
      </c>
    </row>
    <row r="32" spans="1:10" x14ac:dyDescent="0.25">
      <c r="A32" s="20">
        <v>20</v>
      </c>
      <c r="B32" s="1">
        <f t="shared" si="0"/>
        <v>44402</v>
      </c>
      <c r="C32" s="21">
        <f>IFERROR(-PPMT(tauxcontrat1/12,RANG[[#This Row],[RANG]],durée1,Capital1,0,0),0)</f>
        <v>81.854834972752471</v>
      </c>
      <c r="D32" s="21"/>
      <c r="E32" s="21">
        <f>IFERROR(-IPMT(tauxcontrat1/12,RANG[[#This Row],[RANG]],durée1,Capital1,0,0),"")</f>
        <v>5.7839652934694179</v>
      </c>
      <c r="F32" s="21">
        <f t="shared" si="1"/>
        <v>0</v>
      </c>
      <c r="G32" s="21">
        <f>RANG[[#This Row],[ASSURANCES]]+RANG[[#This Row],[INTERETS]]</f>
        <v>5.7839652934694179</v>
      </c>
      <c r="H32" s="21"/>
      <c r="I32" s="21"/>
      <c r="J32" s="21">
        <f>RANG[[#This Row],[AMORTISSEMENT]]+RANG[[#This Row],[INTERETS]]</f>
        <v>87.638800266221892</v>
      </c>
    </row>
    <row r="33" spans="1:10" x14ac:dyDescent="0.25">
      <c r="A33" s="20">
        <v>21</v>
      </c>
      <c r="B33" s="1">
        <f t="shared" si="0"/>
        <v>44433</v>
      </c>
      <c r="C33" s="21">
        <f>IFERROR(-PPMT(tauxcontrat1/12,RANG[[#This Row],[RANG]],durée1,Capital1,0,0),0)</f>
        <v>81.991259697707065</v>
      </c>
      <c r="D33" s="21"/>
      <c r="E33" s="21">
        <f>IFERROR(-IPMT(tauxcontrat1/12,RANG[[#This Row],[RANG]],durée1,Capital1,0,0),"")</f>
        <v>5.647540568514831</v>
      </c>
      <c r="F33" s="21">
        <f t="shared" si="1"/>
        <v>0</v>
      </c>
      <c r="G33" s="21">
        <f>RANG[[#This Row],[ASSURANCES]]+RANG[[#This Row],[INTERETS]]</f>
        <v>5.647540568514831</v>
      </c>
      <c r="H33" s="21"/>
      <c r="I33" s="21"/>
      <c r="J33" s="21">
        <f>RANG[[#This Row],[AMORTISSEMENT]]+RANG[[#This Row],[INTERETS]]</f>
        <v>87.638800266221892</v>
      </c>
    </row>
    <row r="34" spans="1:10" x14ac:dyDescent="0.25">
      <c r="A34" s="20">
        <v>22</v>
      </c>
      <c r="B34" s="1">
        <f t="shared" si="0"/>
        <v>44464</v>
      </c>
      <c r="C34" s="21">
        <f>IFERROR(-PPMT(tauxcontrat1/12,RANG[[#This Row],[RANG]],durée1,Capital1,0,0),0)</f>
        <v>82.127911797203254</v>
      </c>
      <c r="D34" s="21"/>
      <c r="E34" s="21">
        <f>IFERROR(-IPMT(tauxcontrat1/12,RANG[[#This Row],[RANG]],durée1,Capital1,0,0),"")</f>
        <v>5.5108884690186519</v>
      </c>
      <c r="F34" s="21">
        <f t="shared" si="1"/>
        <v>0</v>
      </c>
      <c r="G34" s="21">
        <f>RANG[[#This Row],[ASSURANCES]]+RANG[[#This Row],[INTERETS]]</f>
        <v>5.5108884690186519</v>
      </c>
      <c r="H34" s="21"/>
      <c r="I34" s="21"/>
      <c r="J34" s="21">
        <f>RANG[[#This Row],[AMORTISSEMENT]]+RANG[[#This Row],[INTERETS]]</f>
        <v>87.638800266221907</v>
      </c>
    </row>
    <row r="35" spans="1:10" x14ac:dyDescent="0.25">
      <c r="A35" s="20">
        <v>23</v>
      </c>
      <c r="B35" s="1">
        <f t="shared" si="0"/>
        <v>44494</v>
      </c>
      <c r="C35" s="21">
        <f>IFERROR(-PPMT(tauxcontrat1/12,RANG[[#This Row],[RANG]],durée1,Capital1,0,0),0)</f>
        <v>82.264791650198589</v>
      </c>
      <c r="D35" s="21"/>
      <c r="E35" s="21">
        <f>IFERROR(-IPMT(tauxcontrat1/12,RANG[[#This Row],[RANG]],durée1,Capital1,0,0),"")</f>
        <v>5.3740086160233131</v>
      </c>
      <c r="F35" s="21">
        <f t="shared" si="1"/>
        <v>0</v>
      </c>
      <c r="G35" s="21">
        <f>RANG[[#This Row],[ASSURANCES]]+RANG[[#This Row],[INTERETS]]</f>
        <v>5.3740086160233131</v>
      </c>
      <c r="H35" s="21"/>
      <c r="I35" s="21"/>
      <c r="J35" s="21">
        <f>RANG[[#This Row],[AMORTISSEMENT]]+RANG[[#This Row],[INTERETS]]</f>
        <v>87.638800266221907</v>
      </c>
    </row>
    <row r="36" spans="1:10" x14ac:dyDescent="0.25">
      <c r="A36" s="20">
        <v>24</v>
      </c>
      <c r="B36" s="1">
        <f t="shared" si="0"/>
        <v>44525</v>
      </c>
      <c r="C36" s="21">
        <f>IFERROR(-PPMT(tauxcontrat1/12,RANG[[#This Row],[RANG]],durée1,Capital1,0,0),0)</f>
        <v>82.401899636282238</v>
      </c>
      <c r="D36" s="21"/>
      <c r="E36" s="21">
        <f>IFERROR(-IPMT(tauxcontrat1/12,RANG[[#This Row],[RANG]],durée1,Capital1,0,0),"")</f>
        <v>5.2369006299396492</v>
      </c>
      <c r="F36" s="21">
        <f t="shared" si="1"/>
        <v>0</v>
      </c>
      <c r="G36" s="21">
        <f>RANG[[#This Row],[ASSURANCES]]+RANG[[#This Row],[INTERETS]]</f>
        <v>5.2369006299396492</v>
      </c>
      <c r="H36" s="21"/>
      <c r="I36" s="21"/>
      <c r="J36" s="21">
        <f>RANG[[#This Row],[AMORTISSEMENT]]+RANG[[#This Row],[INTERETS]]</f>
        <v>87.638800266221892</v>
      </c>
    </row>
    <row r="37" spans="1:10" x14ac:dyDescent="0.25">
      <c r="A37" s="20">
        <v>25</v>
      </c>
      <c r="B37" s="1">
        <f t="shared" si="0"/>
        <v>44555</v>
      </c>
      <c r="C37" s="21">
        <f>IFERROR(-PPMT(tauxcontrat1/12,RANG[[#This Row],[RANG]],durée1,Capital1,0,0),0)</f>
        <v>82.539236135676049</v>
      </c>
      <c r="D37" s="21"/>
      <c r="E37" s="21">
        <f>IFERROR(-IPMT(tauxcontrat1/12,RANG[[#This Row],[RANG]],durée1,Capital1,0,0),"")</f>
        <v>5.0995641305458443</v>
      </c>
      <c r="F37" s="21">
        <f t="shared" si="1"/>
        <v>0</v>
      </c>
      <c r="G37" s="21">
        <f>RANG[[#This Row],[ASSURANCES]]+RANG[[#This Row],[INTERETS]]</f>
        <v>5.0995641305458443</v>
      </c>
      <c r="H37" s="21"/>
      <c r="I37" s="21"/>
      <c r="J37" s="21">
        <f>RANG[[#This Row],[AMORTISSEMENT]]+RANG[[#This Row],[INTERETS]]</f>
        <v>87.638800266221892</v>
      </c>
    </row>
    <row r="38" spans="1:10" x14ac:dyDescent="0.25">
      <c r="A38" s="20">
        <v>26</v>
      </c>
      <c r="B38" s="1">
        <f t="shared" si="0"/>
        <v>44586</v>
      </c>
      <c r="C38" s="21">
        <f>IFERROR(-PPMT(tauxcontrat1/12,RANG[[#This Row],[RANG]],durée1,Capital1,0,0),0)</f>
        <v>82.676801529235519</v>
      </c>
      <c r="D38" s="21"/>
      <c r="E38" s="21">
        <f>IFERROR(-IPMT(tauxcontrat1/12,RANG[[#This Row],[RANG]],durée1,Capital1,0,0),"")</f>
        <v>4.961998736986386</v>
      </c>
      <c r="F38" s="21">
        <f t="shared" si="1"/>
        <v>0</v>
      </c>
      <c r="G38" s="21">
        <f>RANG[[#This Row],[ASSURANCES]]+RANG[[#This Row],[INTERETS]]</f>
        <v>4.961998736986386</v>
      </c>
      <c r="H38" s="21"/>
      <c r="I38" s="21"/>
      <c r="J38" s="21">
        <f>RANG[[#This Row],[AMORTISSEMENT]]+RANG[[#This Row],[INTERETS]]</f>
        <v>87.638800266221907</v>
      </c>
    </row>
    <row r="39" spans="1:10" x14ac:dyDescent="0.25">
      <c r="A39" s="20">
        <v>27</v>
      </c>
      <c r="B39" s="1">
        <f t="shared" si="0"/>
        <v>44617</v>
      </c>
      <c r="C39" s="21">
        <f>IFERROR(-PPMT(tauxcontrat1/12,RANG[[#This Row],[RANG]],durée1,Capital1,0,0),0)</f>
        <v>82.814596198450914</v>
      </c>
      <c r="D39" s="21"/>
      <c r="E39" s="21">
        <f>IFERROR(-IPMT(tauxcontrat1/12,RANG[[#This Row],[RANG]],durée1,Capital1,0,0),"")</f>
        <v>4.8242040677709923</v>
      </c>
      <c r="F39" s="21">
        <f t="shared" si="1"/>
        <v>0</v>
      </c>
      <c r="G39" s="21">
        <f>RANG[[#This Row],[ASSURANCES]]+RANG[[#This Row],[INTERETS]]</f>
        <v>4.8242040677709923</v>
      </c>
      <c r="H39" s="21"/>
      <c r="I39" s="21"/>
      <c r="J39" s="21">
        <f>RANG[[#This Row],[AMORTISSEMENT]]+RANG[[#This Row],[INTERETS]]</f>
        <v>87.638800266221907</v>
      </c>
    </row>
    <row r="40" spans="1:10" x14ac:dyDescent="0.25">
      <c r="A40" s="20">
        <v>28</v>
      </c>
      <c r="B40" s="1">
        <f t="shared" si="0"/>
        <v>44645</v>
      </c>
      <c r="C40" s="21">
        <f>IFERROR(-PPMT(tauxcontrat1/12,RANG[[#This Row],[RANG]],durée1,Capital1,0,0),0)</f>
        <v>82.952620525448324</v>
      </c>
      <c r="D40" s="21"/>
      <c r="E40" s="21">
        <f>IFERROR(-IPMT(tauxcontrat1/12,RANG[[#This Row],[RANG]],durée1,Capital1,0,0),"")</f>
        <v>4.686179740773575</v>
      </c>
      <c r="F40" s="21">
        <f t="shared" si="1"/>
        <v>0</v>
      </c>
      <c r="G40" s="21">
        <f>RANG[[#This Row],[ASSURANCES]]+RANG[[#This Row],[INTERETS]]</f>
        <v>4.686179740773575</v>
      </c>
      <c r="H40" s="21"/>
      <c r="I40" s="21"/>
      <c r="J40" s="21">
        <f>RANG[[#This Row],[AMORTISSEMENT]]+RANG[[#This Row],[INTERETS]]</f>
        <v>87.638800266221892</v>
      </c>
    </row>
    <row r="41" spans="1:10" x14ac:dyDescent="0.25">
      <c r="A41" s="20">
        <v>29</v>
      </c>
      <c r="B41" s="1">
        <f t="shared" si="0"/>
        <v>44676</v>
      </c>
      <c r="C41" s="21">
        <f>IFERROR(-PPMT(tauxcontrat1/12,RANG[[#This Row],[RANG]],durée1,Capital1,0,0),0)</f>
        <v>83.09087489299074</v>
      </c>
      <c r="D41" s="21"/>
      <c r="E41" s="21">
        <f>IFERROR(-IPMT(tauxcontrat1/12,RANG[[#This Row],[RANG]],durée1,Capital1,0,0),"")</f>
        <v>4.5479253732311609</v>
      </c>
      <c r="F41" s="21">
        <f t="shared" si="1"/>
        <v>0</v>
      </c>
      <c r="G41" s="21">
        <f>RANG[[#This Row],[ASSURANCES]]+RANG[[#This Row],[INTERETS]]</f>
        <v>4.5479253732311609</v>
      </c>
      <c r="H41" s="21"/>
      <c r="I41" s="21"/>
      <c r="J41" s="21">
        <f>RANG[[#This Row],[AMORTISSEMENT]]+RANG[[#This Row],[INTERETS]]</f>
        <v>87.638800266221907</v>
      </c>
    </row>
    <row r="42" spans="1:10" x14ac:dyDescent="0.25">
      <c r="A42" s="20">
        <v>30</v>
      </c>
      <c r="B42" s="1">
        <f t="shared" si="0"/>
        <v>44706</v>
      </c>
      <c r="C42" s="21">
        <f>IFERROR(-PPMT(tauxcontrat1/12,RANG[[#This Row],[RANG]],durée1,Capital1,0,0),0)</f>
        <v>83.22935968447905</v>
      </c>
      <c r="D42" s="21"/>
      <c r="E42" s="21">
        <f>IFERROR(-IPMT(tauxcontrat1/12,RANG[[#This Row],[RANG]],durée1,Capital1,0,0),"")</f>
        <v>4.4094405817428415</v>
      </c>
      <c r="F42" s="21">
        <f t="shared" si="1"/>
        <v>0</v>
      </c>
      <c r="G42" s="21">
        <f>RANG[[#This Row],[ASSURANCES]]+RANG[[#This Row],[INTERETS]]</f>
        <v>4.4094405817428415</v>
      </c>
      <c r="H42" s="21"/>
      <c r="I42" s="21"/>
      <c r="J42" s="21">
        <f>RANG[[#This Row],[AMORTISSEMENT]]+RANG[[#This Row],[INTERETS]]</f>
        <v>87.638800266221892</v>
      </c>
    </row>
    <row r="43" spans="1:10" x14ac:dyDescent="0.25">
      <c r="A43" s="20">
        <v>31</v>
      </c>
      <c r="B43" s="1">
        <f t="shared" si="0"/>
        <v>44737</v>
      </c>
      <c r="C43" s="21">
        <f>IFERROR(-PPMT(tauxcontrat1/12,RANG[[#This Row],[RANG]],durée1,Capital1,0,0),0)</f>
        <v>83.368075283953175</v>
      </c>
      <c r="D43" s="21"/>
      <c r="E43" s="21">
        <f>IFERROR(-IPMT(tauxcontrat1/12,RANG[[#This Row],[RANG]],durée1,Capital1,0,0),"")</f>
        <v>4.2707249822687112</v>
      </c>
      <c r="F43" s="21">
        <f t="shared" si="1"/>
        <v>0</v>
      </c>
      <c r="G43" s="21">
        <f>RANG[[#This Row],[ASSURANCES]]+RANG[[#This Row],[INTERETS]]</f>
        <v>4.2707249822687112</v>
      </c>
      <c r="H43" s="21"/>
      <c r="I43" s="21"/>
      <c r="J43" s="21">
        <f>RANG[[#This Row],[AMORTISSEMENT]]+RANG[[#This Row],[INTERETS]]</f>
        <v>87.638800266221892</v>
      </c>
    </row>
    <row r="44" spans="1:10" x14ac:dyDescent="0.25">
      <c r="A44" s="20">
        <v>32</v>
      </c>
      <c r="B44" s="1">
        <f t="shared" si="0"/>
        <v>44767</v>
      </c>
      <c r="C44" s="21">
        <f>IFERROR(-PPMT(tauxcontrat1/12,RANG[[#This Row],[RANG]],durée1,Capital1,0,0),0)</f>
        <v>83.507022076093108</v>
      </c>
      <c r="D44" s="21"/>
      <c r="E44" s="21">
        <f>IFERROR(-IPMT(tauxcontrat1/12,RANG[[#This Row],[RANG]],durée1,Capital1,0,0),"")</f>
        <v>4.1317781901287889</v>
      </c>
      <c r="F44" s="21">
        <f t="shared" si="1"/>
        <v>0</v>
      </c>
      <c r="G44" s="21">
        <f>RANG[[#This Row],[ASSURANCES]]+RANG[[#This Row],[INTERETS]]</f>
        <v>4.1317781901287889</v>
      </c>
      <c r="H44" s="21"/>
      <c r="I44" s="21"/>
      <c r="J44" s="21">
        <f>RANG[[#This Row],[AMORTISSEMENT]]+RANG[[#This Row],[INTERETS]]</f>
        <v>87.638800266221892</v>
      </c>
    </row>
    <row r="45" spans="1:10" x14ac:dyDescent="0.25">
      <c r="A45" s="20">
        <v>33</v>
      </c>
      <c r="B45" s="1">
        <f t="shared" ref="B45:B72" si="2">IF(ISTEXT(B44),EDATE(contrat1,1),EDATE(B44,1))</f>
        <v>44798</v>
      </c>
      <c r="C45" s="21">
        <f>IFERROR(-PPMT(tauxcontrat1/12,RANG[[#This Row],[RANG]],durée1,Capital1,0,0),0)</f>
        <v>83.646200446219936</v>
      </c>
      <c r="D45" s="21"/>
      <c r="E45" s="21">
        <f>IFERROR(-IPMT(tauxcontrat1/12,RANG[[#This Row],[RANG]],durée1,Capital1,0,0),"")</f>
        <v>3.9925998200019674</v>
      </c>
      <c r="F45" s="21">
        <f t="shared" ref="F45:F72" si="3">$B$6/12*Capital1</f>
        <v>0</v>
      </c>
      <c r="G45" s="21">
        <f>RANG[[#This Row],[ASSURANCES]]+RANG[[#This Row],[INTERETS]]</f>
        <v>3.9925998200019674</v>
      </c>
      <c r="H45" s="21"/>
      <c r="I45" s="21"/>
      <c r="J45" s="21">
        <f>RANG[[#This Row],[AMORTISSEMENT]]+RANG[[#This Row],[INTERETS]]</f>
        <v>87.638800266221907</v>
      </c>
    </row>
    <row r="46" spans="1:10" x14ac:dyDescent="0.25">
      <c r="A46" s="20">
        <v>34</v>
      </c>
      <c r="B46" s="1">
        <f t="shared" si="2"/>
        <v>44829</v>
      </c>
      <c r="C46" s="21">
        <f>IFERROR(-PPMT(tauxcontrat1/12,RANG[[#This Row],[RANG]],durée1,Capital1,0,0),0)</f>
        <v>83.785610780296963</v>
      </c>
      <c r="D46" s="21"/>
      <c r="E46" s="21">
        <f>IFERROR(-IPMT(tauxcontrat1/12,RANG[[#This Row],[RANG]],durée1,Capital1,0,0),"")</f>
        <v>3.8531894859249349</v>
      </c>
      <c r="F46" s="21">
        <f t="shared" si="3"/>
        <v>0</v>
      </c>
      <c r="G46" s="21">
        <f>RANG[[#This Row],[ASSURANCES]]+RANG[[#This Row],[INTERETS]]</f>
        <v>3.8531894859249349</v>
      </c>
      <c r="H46" s="21"/>
      <c r="I46" s="21"/>
      <c r="J46" s="21">
        <f>RANG[[#This Row],[AMORTISSEMENT]]+RANG[[#This Row],[INTERETS]]</f>
        <v>87.638800266221892</v>
      </c>
    </row>
    <row r="47" spans="1:10" x14ac:dyDescent="0.25">
      <c r="A47" s="20">
        <v>35</v>
      </c>
      <c r="B47" s="1">
        <f t="shared" si="2"/>
        <v>44859</v>
      </c>
      <c r="C47" s="21">
        <f>IFERROR(-PPMT(tauxcontrat1/12,RANG[[#This Row],[RANG]],durée1,Capital1,0,0),0)</f>
        <v>83.925253464930805</v>
      </c>
      <c r="D47" s="21"/>
      <c r="E47" s="21">
        <f>IFERROR(-IPMT(tauxcontrat1/12,RANG[[#This Row],[RANG]],durée1,Capital1,0,0),"")</f>
        <v>3.7135468012911059</v>
      </c>
      <c r="F47" s="21">
        <f t="shared" si="3"/>
        <v>0</v>
      </c>
      <c r="G47" s="21">
        <f>RANG[[#This Row],[ASSURANCES]]+RANG[[#This Row],[INTERETS]]</f>
        <v>3.7135468012911059</v>
      </c>
      <c r="H47" s="21"/>
      <c r="I47" s="21"/>
      <c r="J47" s="21">
        <f>RANG[[#This Row],[AMORTISSEMENT]]+RANG[[#This Row],[INTERETS]]</f>
        <v>87.638800266221907</v>
      </c>
    </row>
    <row r="48" spans="1:10" x14ac:dyDescent="0.25">
      <c r="A48" s="20">
        <v>36</v>
      </c>
      <c r="B48" s="1">
        <f t="shared" si="2"/>
        <v>44890</v>
      </c>
      <c r="C48" s="21">
        <f>IFERROR(-PPMT(tauxcontrat1/12,RANG[[#This Row],[RANG]],durée1,Capital1,0,0),0)</f>
        <v>84.065128887372339</v>
      </c>
      <c r="D48" s="21"/>
      <c r="E48" s="21">
        <f>IFERROR(-IPMT(tauxcontrat1/12,RANG[[#This Row],[RANG]],durée1,Capital1,0,0),"")</f>
        <v>3.5736713788495544</v>
      </c>
      <c r="F48" s="21">
        <f t="shared" si="3"/>
        <v>0</v>
      </c>
      <c r="G48" s="21">
        <f>RANG[[#This Row],[ASSURANCES]]+RANG[[#This Row],[INTERETS]]</f>
        <v>3.5736713788495544</v>
      </c>
      <c r="H48" s="21"/>
      <c r="I48" s="21"/>
      <c r="J48" s="21">
        <f>RANG[[#This Row],[AMORTISSEMENT]]+RANG[[#This Row],[INTERETS]]</f>
        <v>87.638800266221892</v>
      </c>
    </row>
    <row r="49" spans="1:10" x14ac:dyDescent="0.25">
      <c r="A49" s="20">
        <v>37</v>
      </c>
      <c r="B49" s="1">
        <f t="shared" si="2"/>
        <v>44920</v>
      </c>
      <c r="C49" s="21">
        <f>IFERROR(-PPMT(tauxcontrat1/12,RANG[[#This Row],[RANG]],durée1,Capital1,0,0),0)</f>
        <v>84.205237435517958</v>
      </c>
      <c r="D49" s="21"/>
      <c r="E49" s="21">
        <f>IFERROR(-IPMT(tauxcontrat1/12,RANG[[#This Row],[RANG]],durée1,Capital1,0,0),"")</f>
        <v>3.4335628307039339</v>
      </c>
      <c r="F49" s="21">
        <f t="shared" si="3"/>
        <v>0</v>
      </c>
      <c r="G49" s="21">
        <f>RANG[[#This Row],[ASSURANCES]]+RANG[[#This Row],[INTERETS]]</f>
        <v>3.4335628307039339</v>
      </c>
      <c r="H49" s="21"/>
      <c r="I49" s="21"/>
      <c r="J49" s="21">
        <f>RANG[[#This Row],[AMORTISSEMENT]]+RANG[[#This Row],[INTERETS]]</f>
        <v>87.638800266221892</v>
      </c>
    </row>
    <row r="50" spans="1:10" x14ac:dyDescent="0.25">
      <c r="A50" s="20">
        <v>38</v>
      </c>
      <c r="B50" s="1">
        <f t="shared" si="2"/>
        <v>44951</v>
      </c>
      <c r="C50" s="21">
        <f>IFERROR(-PPMT(tauxcontrat1/12,RANG[[#This Row],[RANG]],durée1,Capital1,0,0),0)</f>
        <v>84.345579497910492</v>
      </c>
      <c r="D50" s="21"/>
      <c r="E50" s="21">
        <f>IFERROR(-IPMT(tauxcontrat1/12,RANG[[#This Row],[RANG]],durée1,Capital1,0,0),"")</f>
        <v>3.2932207683114036</v>
      </c>
      <c r="F50" s="21">
        <f t="shared" si="3"/>
        <v>0</v>
      </c>
      <c r="G50" s="21">
        <f>RANG[[#This Row],[ASSURANCES]]+RANG[[#This Row],[INTERETS]]</f>
        <v>3.2932207683114036</v>
      </c>
      <c r="H50" s="21"/>
      <c r="I50" s="21"/>
      <c r="J50" s="21">
        <f>RANG[[#This Row],[AMORTISSEMENT]]+RANG[[#This Row],[INTERETS]]</f>
        <v>87.638800266221892</v>
      </c>
    </row>
    <row r="51" spans="1:10" x14ac:dyDescent="0.25">
      <c r="A51" s="20">
        <v>39</v>
      </c>
      <c r="B51" s="1">
        <f t="shared" si="2"/>
        <v>44982</v>
      </c>
      <c r="C51" s="21">
        <f>IFERROR(-PPMT(tauxcontrat1/12,RANG[[#This Row],[RANG]],durée1,Capital1,0,0),0)</f>
        <v>84.486155463740346</v>
      </c>
      <c r="D51" s="21"/>
      <c r="E51" s="21">
        <f>IFERROR(-IPMT(tauxcontrat1/12,RANG[[#This Row],[RANG]],durée1,Capital1,0,0),"")</f>
        <v>3.1526448024815523</v>
      </c>
      <c r="F51" s="21">
        <f t="shared" si="3"/>
        <v>0</v>
      </c>
      <c r="G51" s="21">
        <f>RANG[[#This Row],[ASSURANCES]]+RANG[[#This Row],[INTERETS]]</f>
        <v>3.1526448024815523</v>
      </c>
      <c r="H51" s="21"/>
      <c r="I51" s="21"/>
      <c r="J51" s="21">
        <f>RANG[[#This Row],[AMORTISSEMENT]]+RANG[[#This Row],[INTERETS]]</f>
        <v>87.638800266221892</v>
      </c>
    </row>
    <row r="52" spans="1:10" x14ac:dyDescent="0.25">
      <c r="A52" s="20">
        <v>40</v>
      </c>
      <c r="B52" s="1">
        <f t="shared" si="2"/>
        <v>45010</v>
      </c>
      <c r="C52" s="21">
        <f>IFERROR(-PPMT(tauxcontrat1/12,RANG[[#This Row],[RANG]],durée1,Capital1,0,0),0)</f>
        <v>84.626965722846577</v>
      </c>
      <c r="D52" s="21"/>
      <c r="E52" s="21">
        <f>IFERROR(-IPMT(tauxcontrat1/12,RANG[[#This Row],[RANG]],durée1,Capital1,0,0),"")</f>
        <v>3.0118345433753189</v>
      </c>
      <c r="F52" s="21">
        <f t="shared" si="3"/>
        <v>0</v>
      </c>
      <c r="G52" s="21">
        <f>RANG[[#This Row],[ASSURANCES]]+RANG[[#This Row],[INTERETS]]</f>
        <v>3.0118345433753189</v>
      </c>
      <c r="H52" s="21"/>
      <c r="I52" s="21"/>
      <c r="J52" s="21">
        <f>RANG[[#This Row],[AMORTISSEMENT]]+RANG[[#This Row],[INTERETS]]</f>
        <v>87.638800266221892</v>
      </c>
    </row>
    <row r="53" spans="1:10" x14ac:dyDescent="0.25">
      <c r="A53" s="20">
        <v>41</v>
      </c>
      <c r="B53" s="1">
        <f t="shared" si="2"/>
        <v>45041</v>
      </c>
      <c r="C53" s="21">
        <f>IFERROR(-PPMT(tauxcontrat1/12,RANG[[#This Row],[RANG]],durée1,Capital1,0,0),0)</f>
        <v>84.768010665717981</v>
      </c>
      <c r="D53" s="21"/>
      <c r="E53" s="21">
        <f>IFERROR(-IPMT(tauxcontrat1/12,RANG[[#This Row],[RANG]],durée1,Capital1,0,0),"")</f>
        <v>2.8707896005039077</v>
      </c>
      <c r="F53" s="21">
        <f t="shared" si="3"/>
        <v>0</v>
      </c>
      <c r="G53" s="21">
        <f>RANG[[#This Row],[ASSURANCES]]+RANG[[#This Row],[INTERETS]]</f>
        <v>2.8707896005039077</v>
      </c>
      <c r="H53" s="21"/>
      <c r="I53" s="21"/>
      <c r="J53" s="21">
        <f>RANG[[#This Row],[AMORTISSEMENT]]+RANG[[#This Row],[INTERETS]]</f>
        <v>87.638800266221892</v>
      </c>
    </row>
    <row r="54" spans="1:10" x14ac:dyDescent="0.25">
      <c r="A54" s="20">
        <v>42</v>
      </c>
      <c r="B54" s="1">
        <f t="shared" si="2"/>
        <v>45071</v>
      </c>
      <c r="C54" s="21">
        <f>IFERROR(-PPMT(tauxcontrat1/12,RANG[[#This Row],[RANG]],durée1,Capital1,0,0),0)</f>
        <v>84.909290683494177</v>
      </c>
      <c r="D54" s="21"/>
      <c r="E54" s="21">
        <f>IFERROR(-IPMT(tauxcontrat1/12,RANG[[#This Row],[RANG]],durée1,Capital1,0,0),"")</f>
        <v>2.7295095827277112</v>
      </c>
      <c r="F54" s="21">
        <f t="shared" si="3"/>
        <v>0</v>
      </c>
      <c r="G54" s="21">
        <f>RANG[[#This Row],[ASSURANCES]]+RANG[[#This Row],[INTERETS]]</f>
        <v>2.7295095827277112</v>
      </c>
      <c r="H54" s="21"/>
      <c r="I54" s="21"/>
      <c r="J54" s="21">
        <f>RANG[[#This Row],[AMORTISSEMENT]]+RANG[[#This Row],[INTERETS]]</f>
        <v>87.638800266221892</v>
      </c>
    </row>
    <row r="55" spans="1:10" x14ac:dyDescent="0.25">
      <c r="A55" s="20">
        <v>43</v>
      </c>
      <c r="B55" s="1">
        <f t="shared" si="2"/>
        <v>45102</v>
      </c>
      <c r="C55" s="21">
        <f>IFERROR(-PPMT(tauxcontrat1/12,RANG[[#This Row],[RANG]],durée1,Capital1,0,0),0)</f>
        <v>85.05080616796667</v>
      </c>
      <c r="D55" s="21"/>
      <c r="E55" s="21">
        <f>IFERROR(-IPMT(tauxcontrat1/12,RANG[[#This Row],[RANG]],durée1,Capital1,0,0),"")</f>
        <v>2.587994098255221</v>
      </c>
      <c r="F55" s="21">
        <f t="shared" si="3"/>
        <v>0</v>
      </c>
      <c r="G55" s="21">
        <f>RANG[[#This Row],[ASSURANCES]]+RANG[[#This Row],[INTERETS]]</f>
        <v>2.587994098255221</v>
      </c>
      <c r="H55" s="21"/>
      <c r="I55" s="21"/>
      <c r="J55" s="21">
        <f>RANG[[#This Row],[AMORTISSEMENT]]+RANG[[#This Row],[INTERETS]]</f>
        <v>87.638800266221892</v>
      </c>
    </row>
    <row r="56" spans="1:10" x14ac:dyDescent="0.25">
      <c r="A56" s="20">
        <v>44</v>
      </c>
      <c r="B56" s="1">
        <f t="shared" si="2"/>
        <v>45132</v>
      </c>
      <c r="C56" s="21">
        <f>IFERROR(-PPMT(tauxcontrat1/12,RANG[[#This Row],[RANG]],durée1,Capital1,0,0),0)</f>
        <v>85.192557511579949</v>
      </c>
      <c r="D56" s="21"/>
      <c r="E56" s="21">
        <f>IFERROR(-IPMT(tauxcontrat1/12,RANG[[#This Row],[RANG]],durée1,Capital1,0,0),"")</f>
        <v>2.446242754641943</v>
      </c>
      <c r="F56" s="21">
        <f t="shared" si="3"/>
        <v>0</v>
      </c>
      <c r="G56" s="21">
        <f>RANG[[#This Row],[ASSURANCES]]+RANG[[#This Row],[INTERETS]]</f>
        <v>2.446242754641943</v>
      </c>
      <c r="H56" s="21"/>
      <c r="I56" s="21"/>
      <c r="J56" s="21">
        <f>RANG[[#This Row],[AMORTISSEMENT]]+RANG[[#This Row],[INTERETS]]</f>
        <v>87.638800266221892</v>
      </c>
    </row>
    <row r="57" spans="1:10" x14ac:dyDescent="0.25">
      <c r="A57" s="20">
        <v>45</v>
      </c>
      <c r="B57" s="1">
        <f t="shared" si="2"/>
        <v>45163</v>
      </c>
      <c r="C57" s="21">
        <f>IFERROR(-PPMT(tauxcontrat1/12,RANG[[#This Row],[RANG]],durée1,Capital1,0,0),0)</f>
        <v>85.334545107432589</v>
      </c>
      <c r="D57" s="21"/>
      <c r="E57" s="21">
        <f>IFERROR(-IPMT(tauxcontrat1/12,RANG[[#This Row],[RANG]],durée1,Capital1,0,0),"")</f>
        <v>2.3042551587893096</v>
      </c>
      <c r="F57" s="21">
        <f t="shared" si="3"/>
        <v>0</v>
      </c>
      <c r="G57" s="21">
        <f>RANG[[#This Row],[ASSURANCES]]+RANG[[#This Row],[INTERETS]]</f>
        <v>2.3042551587893096</v>
      </c>
      <c r="H57" s="21"/>
      <c r="I57" s="21"/>
      <c r="J57" s="21">
        <f>RANG[[#This Row],[AMORTISSEMENT]]+RANG[[#This Row],[INTERETS]]</f>
        <v>87.638800266221892</v>
      </c>
    </row>
    <row r="58" spans="1:10" x14ac:dyDescent="0.25">
      <c r="A58" s="20">
        <v>46</v>
      </c>
      <c r="B58" s="1">
        <f t="shared" si="2"/>
        <v>45194</v>
      </c>
      <c r="C58" s="21">
        <f>IFERROR(-PPMT(tauxcontrat1/12,RANG[[#This Row],[RANG]],durée1,Capital1,0,0),0)</f>
        <v>85.476769349278314</v>
      </c>
      <c r="D58" s="21"/>
      <c r="E58" s="21">
        <f>IFERROR(-IPMT(tauxcontrat1/12,RANG[[#This Row],[RANG]],durée1,Capital1,0,0),"")</f>
        <v>2.1620309169435892</v>
      </c>
      <c r="F58" s="21">
        <f t="shared" si="3"/>
        <v>0</v>
      </c>
      <c r="G58" s="21">
        <f>RANG[[#This Row],[ASSURANCES]]+RANG[[#This Row],[INTERETS]]</f>
        <v>2.1620309169435892</v>
      </c>
      <c r="H58" s="21"/>
      <c r="I58" s="21"/>
      <c r="J58" s="21">
        <f>RANG[[#This Row],[AMORTISSEMENT]]+RANG[[#This Row],[INTERETS]]</f>
        <v>87.638800266221907</v>
      </c>
    </row>
    <row r="59" spans="1:10" x14ac:dyDescent="0.25">
      <c r="A59" s="20">
        <v>47</v>
      </c>
      <c r="B59" s="1">
        <f t="shared" si="2"/>
        <v>45224</v>
      </c>
      <c r="C59" s="21">
        <f>IFERROR(-PPMT(tauxcontrat1/12,RANG[[#This Row],[RANG]],durée1,Capital1,0,0),0)</f>
        <v>85.619230631527103</v>
      </c>
      <c r="D59" s="21"/>
      <c r="E59" s="21">
        <f>IFERROR(-IPMT(tauxcontrat1/12,RANG[[#This Row],[RANG]],durée1,Capital1,0,0),"")</f>
        <v>2.019569634694792</v>
      </c>
      <c r="F59" s="21">
        <f t="shared" si="3"/>
        <v>0</v>
      </c>
      <c r="G59" s="21">
        <f>RANG[[#This Row],[ASSURANCES]]+RANG[[#This Row],[INTERETS]]</f>
        <v>2.019569634694792</v>
      </c>
      <c r="H59" s="21"/>
      <c r="I59" s="21"/>
      <c r="J59" s="21">
        <f>RANG[[#This Row],[AMORTISSEMENT]]+RANG[[#This Row],[INTERETS]]</f>
        <v>87.638800266221892</v>
      </c>
    </row>
    <row r="60" spans="1:10" x14ac:dyDescent="0.25">
      <c r="A60" s="20">
        <v>48</v>
      </c>
      <c r="B60" s="1">
        <f t="shared" si="2"/>
        <v>45255</v>
      </c>
      <c r="C60" s="21">
        <f>IFERROR(-PPMT(tauxcontrat1/12,RANG[[#This Row],[RANG]],durée1,Capital1,0,0),0)</f>
        <v>85.761929349246316</v>
      </c>
      <c r="D60" s="21"/>
      <c r="E60" s="21">
        <f>IFERROR(-IPMT(tauxcontrat1/12,RANG[[#This Row],[RANG]],durée1,Capital1,0,0),"")</f>
        <v>1.8768709169755802</v>
      </c>
      <c r="F60" s="21">
        <f t="shared" si="3"/>
        <v>0</v>
      </c>
      <c r="G60" s="21">
        <f>RANG[[#This Row],[ASSURANCES]]+RANG[[#This Row],[INTERETS]]</f>
        <v>1.8768709169755802</v>
      </c>
      <c r="H60" s="21"/>
      <c r="I60" s="21"/>
      <c r="J60" s="21">
        <f>RANG[[#This Row],[AMORTISSEMENT]]+RANG[[#This Row],[INTERETS]]</f>
        <v>87.638800266221892</v>
      </c>
    </row>
    <row r="61" spans="1:10" x14ac:dyDescent="0.25">
      <c r="A61" s="20">
        <v>49</v>
      </c>
      <c r="B61" s="1">
        <f t="shared" si="2"/>
        <v>45285</v>
      </c>
      <c r="C61" s="21">
        <f>IFERROR(-PPMT(tauxcontrat1/12,RANG[[#This Row],[RANG]],durée1,Capital1,0,0),0)</f>
        <v>85.904865898161731</v>
      </c>
      <c r="D61" s="21"/>
      <c r="E61" s="21">
        <f>IFERROR(-IPMT(tauxcontrat1/12,RANG[[#This Row],[RANG]],durée1,Capital1,0,0),"")</f>
        <v>1.7339343680601693</v>
      </c>
      <c r="F61" s="21">
        <f t="shared" si="3"/>
        <v>0</v>
      </c>
      <c r="G61" s="21">
        <f>RANG[[#This Row],[ASSURANCES]]+RANG[[#This Row],[INTERETS]]</f>
        <v>1.7339343680601693</v>
      </c>
      <c r="H61" s="21"/>
      <c r="I61" s="21"/>
      <c r="J61" s="21">
        <f>RANG[[#This Row],[AMORTISSEMENT]]+RANG[[#This Row],[INTERETS]]</f>
        <v>87.638800266221907</v>
      </c>
    </row>
    <row r="62" spans="1:10" x14ac:dyDescent="0.25">
      <c r="A62" s="20">
        <v>50</v>
      </c>
      <c r="B62" s="1">
        <f t="shared" si="2"/>
        <v>45316</v>
      </c>
      <c r="C62" s="21">
        <f>IFERROR(-PPMT(tauxcontrat1/12,RANG[[#This Row],[RANG]],durée1,Capital1,0,0),0)</f>
        <v>86.048040674658665</v>
      </c>
      <c r="D62" s="21"/>
      <c r="E62" s="21">
        <f>IFERROR(-IPMT(tauxcontrat1/12,RANG[[#This Row],[RANG]],durée1,Capital1,0,0),"")</f>
        <v>1.5907595915632329</v>
      </c>
      <c r="F62" s="21">
        <f t="shared" si="3"/>
        <v>0</v>
      </c>
      <c r="G62" s="21">
        <f>RANG[[#This Row],[ASSURANCES]]+RANG[[#This Row],[INTERETS]]</f>
        <v>1.5907595915632329</v>
      </c>
      <c r="H62" s="21"/>
      <c r="I62" s="21"/>
      <c r="J62" s="21">
        <f>RANG[[#This Row],[AMORTISSEMENT]]+RANG[[#This Row],[INTERETS]]</f>
        <v>87.638800266221892</v>
      </c>
    </row>
    <row r="63" spans="1:10" x14ac:dyDescent="0.25">
      <c r="A63" s="20">
        <v>51</v>
      </c>
      <c r="B63" s="1">
        <f t="shared" si="2"/>
        <v>45347</v>
      </c>
      <c r="C63" s="21">
        <f>IFERROR(-PPMT(tauxcontrat1/12,RANG[[#This Row],[RANG]],durée1,Capital1,0,0),0)</f>
        <v>86.191454075783099</v>
      </c>
      <c r="D63" s="21"/>
      <c r="E63" s="21">
        <f>IFERROR(-IPMT(tauxcontrat1/12,RANG[[#This Row],[RANG]],durée1,Capital1,0,0),"")</f>
        <v>1.4473461904388019</v>
      </c>
      <c r="F63" s="21">
        <f t="shared" si="3"/>
        <v>0</v>
      </c>
      <c r="G63" s="21">
        <f>RANG[[#This Row],[ASSURANCES]]+RANG[[#This Row],[INTERETS]]</f>
        <v>1.4473461904388019</v>
      </c>
      <c r="H63" s="21"/>
      <c r="I63" s="21"/>
      <c r="J63" s="21">
        <f>RANG[[#This Row],[AMORTISSEMENT]]+RANG[[#This Row],[INTERETS]]</f>
        <v>87.638800266221907</v>
      </c>
    </row>
    <row r="64" spans="1:10" x14ac:dyDescent="0.25">
      <c r="A64" s="20">
        <v>52</v>
      </c>
      <c r="B64" s="1">
        <f t="shared" si="2"/>
        <v>45376</v>
      </c>
      <c r="C64" s="21">
        <f>IFERROR(-PPMT(tauxcontrat1/12,RANG[[#This Row],[RANG]],durée1,Capital1,0,0),0)</f>
        <v>86.335106499242727</v>
      </c>
      <c r="D64" s="21"/>
      <c r="E64" s="21">
        <f>IFERROR(-IPMT(tauxcontrat1/12,RANG[[#This Row],[RANG]],durée1,Capital1,0,0),"")</f>
        <v>1.3036937669791633</v>
      </c>
      <c r="F64" s="21">
        <f t="shared" si="3"/>
        <v>0</v>
      </c>
      <c r="G64" s="21">
        <f>RANG[[#This Row],[ASSURANCES]]+RANG[[#This Row],[INTERETS]]</f>
        <v>1.3036937669791633</v>
      </c>
      <c r="H64" s="21"/>
      <c r="I64" s="21"/>
      <c r="J64" s="21">
        <f>RANG[[#This Row],[AMORTISSEMENT]]+RANG[[#This Row],[INTERETS]]</f>
        <v>87.638800266221892</v>
      </c>
    </row>
    <row r="65" spans="1:10" x14ac:dyDescent="0.25">
      <c r="A65" s="20">
        <v>53</v>
      </c>
      <c r="B65" s="1">
        <f t="shared" si="2"/>
        <v>45407</v>
      </c>
      <c r="C65" s="21">
        <f>IFERROR(-PPMT(tauxcontrat1/12,RANG[[#This Row],[RANG]],durée1,Capital1,0,0),0)</f>
        <v>86.478998343408136</v>
      </c>
      <c r="D65" s="21"/>
      <c r="E65" s="21">
        <f>IFERROR(-IPMT(tauxcontrat1/12,RANG[[#This Row],[RANG]],durée1,Capital1,0,0),"")</f>
        <v>1.1598019228137588</v>
      </c>
      <c r="F65" s="21">
        <f t="shared" si="3"/>
        <v>0</v>
      </c>
      <c r="G65" s="21">
        <f>RANG[[#This Row],[ASSURANCES]]+RANG[[#This Row],[INTERETS]]</f>
        <v>1.1598019228137588</v>
      </c>
      <c r="H65" s="21"/>
      <c r="I65" s="21"/>
      <c r="J65" s="21">
        <f>RANG[[#This Row],[AMORTISSEMENT]]+RANG[[#This Row],[INTERETS]]</f>
        <v>87.638800266221892</v>
      </c>
    </row>
    <row r="66" spans="1:10" x14ac:dyDescent="0.25">
      <c r="A66" s="20">
        <v>54</v>
      </c>
      <c r="B66" s="1">
        <f t="shared" si="2"/>
        <v>45437</v>
      </c>
      <c r="C66" s="21">
        <f>IFERROR(-PPMT(tauxcontrat1/12,RANG[[#This Row],[RANG]],durée1,Capital1,0,0),0)</f>
        <v>86.623130007313819</v>
      </c>
      <c r="D66" s="21"/>
      <c r="E66" s="21">
        <f>IFERROR(-IPMT(tauxcontrat1/12,RANG[[#This Row],[RANG]],durée1,Capital1,0,0),"")</f>
        <v>1.0156702589080786</v>
      </c>
      <c r="F66" s="21">
        <f t="shared" si="3"/>
        <v>0</v>
      </c>
      <c r="G66" s="21">
        <f>RANG[[#This Row],[ASSURANCES]]+RANG[[#This Row],[INTERETS]]</f>
        <v>1.0156702589080786</v>
      </c>
      <c r="H66" s="21"/>
      <c r="I66" s="21"/>
      <c r="J66" s="21">
        <f>RANG[[#This Row],[AMORTISSEMENT]]+RANG[[#This Row],[INTERETS]]</f>
        <v>87.638800266221892</v>
      </c>
    </row>
    <row r="67" spans="1:10" x14ac:dyDescent="0.25">
      <c r="A67" s="20">
        <v>55</v>
      </c>
      <c r="B67" s="1">
        <f t="shared" si="2"/>
        <v>45468</v>
      </c>
      <c r="C67" s="21">
        <f>IFERROR(-PPMT(tauxcontrat1/12,RANG[[#This Row],[RANG]],durée1,Capital1,0,0),0)</f>
        <v>86.767501890659332</v>
      </c>
      <c r="D67" s="21"/>
      <c r="E67" s="21">
        <f>IFERROR(-IPMT(tauxcontrat1/12,RANG[[#This Row],[RANG]],durée1,Capital1,0,0),"")</f>
        <v>0.87129837556255574</v>
      </c>
      <c r="F67" s="21">
        <f t="shared" si="3"/>
        <v>0</v>
      </c>
      <c r="G67" s="21">
        <f>RANG[[#This Row],[ASSURANCES]]+RANG[[#This Row],[INTERETS]]</f>
        <v>0.87129837556255574</v>
      </c>
      <c r="H67" s="21"/>
      <c r="I67" s="21"/>
      <c r="J67" s="21">
        <f>RANG[[#This Row],[AMORTISSEMENT]]+RANG[[#This Row],[INTERETS]]</f>
        <v>87.638800266221892</v>
      </c>
    </row>
    <row r="68" spans="1:10" x14ac:dyDescent="0.25">
      <c r="A68" s="20">
        <v>56</v>
      </c>
      <c r="B68" s="1">
        <f t="shared" si="2"/>
        <v>45498</v>
      </c>
      <c r="C68" s="21">
        <f>IFERROR(-PPMT(tauxcontrat1/12,RANG[[#This Row],[RANG]],durée1,Capital1,0,0),0)</f>
        <v>86.912114393810441</v>
      </c>
      <c r="D68" s="21"/>
      <c r="E68" s="21">
        <f>IFERROR(-IPMT(tauxcontrat1/12,RANG[[#This Row],[RANG]],durée1,Capital1,0,0),"")</f>
        <v>0.72668587241145666</v>
      </c>
      <c r="F68" s="21">
        <f t="shared" si="3"/>
        <v>0</v>
      </c>
      <c r="G68" s="21">
        <f>RANG[[#This Row],[ASSURANCES]]+RANG[[#This Row],[INTERETS]]</f>
        <v>0.72668587241145666</v>
      </c>
      <c r="H68" s="21"/>
      <c r="I68" s="21"/>
      <c r="J68" s="21">
        <f>RANG[[#This Row],[AMORTISSEMENT]]+RANG[[#This Row],[INTERETS]]</f>
        <v>87.638800266221892</v>
      </c>
    </row>
    <row r="69" spans="1:10" x14ac:dyDescent="0.25">
      <c r="A69" s="20">
        <v>57</v>
      </c>
      <c r="B69" s="1">
        <f t="shared" si="2"/>
        <v>45529</v>
      </c>
      <c r="C69" s="21">
        <f>IFERROR(-PPMT(tauxcontrat1/12,RANG[[#This Row],[RANG]],durée1,Capital1,0,0),0)</f>
        <v>87.056967917800122</v>
      </c>
      <c r="D69" s="21"/>
      <c r="E69" s="21">
        <f>IFERROR(-IPMT(tauxcontrat1/12,RANG[[#This Row],[RANG]],durée1,Capital1,0,0),"")</f>
        <v>0.58183234842177267</v>
      </c>
      <c r="F69" s="21">
        <f t="shared" si="3"/>
        <v>0</v>
      </c>
      <c r="G69" s="21">
        <f>RANG[[#This Row],[ASSURANCES]]+RANG[[#This Row],[INTERETS]]</f>
        <v>0.58183234842177267</v>
      </c>
      <c r="H69" s="21"/>
      <c r="I69" s="21"/>
      <c r="J69" s="21">
        <f>RANG[[#This Row],[AMORTISSEMENT]]+RANG[[#This Row],[INTERETS]]</f>
        <v>87.638800266221892</v>
      </c>
    </row>
    <row r="70" spans="1:10" x14ac:dyDescent="0.25">
      <c r="A70" s="20">
        <v>58</v>
      </c>
      <c r="B70" s="1">
        <f t="shared" si="2"/>
        <v>45560</v>
      </c>
      <c r="C70" s="21">
        <f>IFERROR(-PPMT(tauxcontrat1/12,RANG[[#This Row],[RANG]],durée1,Capital1,0,0),0)</f>
        <v>87.20206286432979</v>
      </c>
      <c r="D70" s="21"/>
      <c r="E70" s="21">
        <f>IFERROR(-IPMT(tauxcontrat1/12,RANG[[#This Row],[RANG]],durée1,Capital1,0,0),"")</f>
        <v>0.4367374018921058</v>
      </c>
      <c r="F70" s="21">
        <f t="shared" si="3"/>
        <v>0</v>
      </c>
      <c r="G70" s="21">
        <f>RANG[[#This Row],[ASSURANCES]]+RANG[[#This Row],[INTERETS]]</f>
        <v>0.4367374018921058</v>
      </c>
      <c r="H70" s="21"/>
      <c r="I70" s="21"/>
      <c r="J70" s="21">
        <f>RANG[[#This Row],[AMORTISSEMENT]]+RANG[[#This Row],[INTERETS]]</f>
        <v>87.638800266221892</v>
      </c>
    </row>
    <row r="71" spans="1:10" x14ac:dyDescent="0.25">
      <c r="A71" s="20">
        <v>59</v>
      </c>
      <c r="B71" s="1">
        <f t="shared" si="2"/>
        <v>45590</v>
      </c>
      <c r="C71" s="21">
        <f>IFERROR(-PPMT(tauxcontrat1/12,RANG[[#This Row],[RANG]],durée1,Capital1,0,0),0)</f>
        <v>87.347399635770344</v>
      </c>
      <c r="D71" s="21"/>
      <c r="E71" s="21">
        <f>IFERROR(-IPMT(tauxcontrat1/12,RANG[[#This Row],[RANG]],durée1,Capital1,0,0),"")</f>
        <v>0.29140063045155606</v>
      </c>
      <c r="F71" s="21">
        <f t="shared" si="3"/>
        <v>0</v>
      </c>
      <c r="G71" s="21">
        <f>RANG[[#This Row],[ASSURANCES]]+RANG[[#This Row],[INTERETS]]</f>
        <v>0.29140063045155606</v>
      </c>
      <c r="H71" s="21"/>
      <c r="I71" s="21"/>
      <c r="J71" s="21">
        <f>RANG[[#This Row],[AMORTISSEMENT]]+RANG[[#This Row],[INTERETS]]</f>
        <v>87.638800266221907</v>
      </c>
    </row>
    <row r="72" spans="1:10" x14ac:dyDescent="0.25">
      <c r="A72" s="20">
        <v>60</v>
      </c>
      <c r="B72" s="1">
        <f t="shared" si="2"/>
        <v>45621</v>
      </c>
      <c r="C72" s="21">
        <f>IFERROR(-PPMT(tauxcontrat1/12,RANG[[#This Row],[RANG]],durée1,Capital1,0,0),0)</f>
        <v>87.492978635163283</v>
      </c>
      <c r="D72" s="21"/>
      <c r="E72" s="21">
        <f>IFERROR(-IPMT(tauxcontrat1/12,RANG[[#This Row],[RANG]],durée1,Capital1,0,0),"")</f>
        <v>0.14582163105860552</v>
      </c>
      <c r="F72" s="21">
        <f t="shared" si="3"/>
        <v>0</v>
      </c>
      <c r="G72" s="21">
        <f>RANG[[#This Row],[ASSURANCES]]+RANG[[#This Row],[INTERETS]]</f>
        <v>0.14582163105860552</v>
      </c>
      <c r="H72" s="21"/>
      <c r="I72" s="21"/>
      <c r="J72" s="21">
        <f>RANG[[#This Row],[AMORTISSEMENT]]+RANG[[#This Row],[INTERETS]]</f>
        <v>87.638800266221892</v>
      </c>
    </row>
    <row r="73" spans="1:10" x14ac:dyDescent="0.25">
      <c r="A73" t="s">
        <v>19</v>
      </c>
      <c r="C73" s="21">
        <f>SUBTOTAL(109,RANG[AMORTISSEMENT])</f>
        <v>4999.9999999999991</v>
      </c>
      <c r="D73" s="21"/>
      <c r="E73" s="21">
        <f>SUBTOTAL(109,RANG[INTERETS])</f>
        <v>258.32801597331422</v>
      </c>
      <c r="F73" s="21">
        <f>SUBTOTAL(109,RANG[ASSURANCES])</f>
        <v>0</v>
      </c>
      <c r="G73" s="21">
        <f>SUBTOTAL(109,RANG[int+assur])</f>
        <v>258.32801597331422</v>
      </c>
      <c r="H73" s="21"/>
      <c r="I73" s="21"/>
      <c r="J73" s="21">
        <f>SUBTOTAL(109,RANG[MONTANT ECHEANCE])</f>
        <v>5258.3280159733122</v>
      </c>
    </row>
    <row r="192" spans="1:10" x14ac:dyDescent="0.25">
      <c r="A192">
        <f t="shared" ref="A192:A206" si="4">IF(A191&gt;=durée1*1,"",A191+1)</f>
        <v>1</v>
      </c>
      <c r="B192" s="1">
        <f t="shared" ref="B192:B206" si="5">IF(A192="","",EDATE(contrat1,A192))</f>
        <v>43824</v>
      </c>
      <c r="C192" s="2">
        <f t="shared" ref="C192:C205" si="6">IFERROR(-PPMT(tauxcontrat1/12,A192,durée1,Capital1,0,0),"")</f>
        <v>79.305466932888564</v>
      </c>
      <c r="E192" s="2">
        <f t="shared" ref="E192:E206" si="7">IF(A192="","",G192+F192)</f>
        <v>8.3333333333333339</v>
      </c>
      <c r="F192" s="2">
        <f t="shared" ref="F192:F205" si="8">IFERROR(-IPMT(tauxcontrat1/12,A192,durée1,Capital1,0,0),"")</f>
        <v>8.3333333333333339</v>
      </c>
      <c r="G192" s="3">
        <f t="shared" ref="G192:G205" si="9">IF(A192="","",$B$6/12*Capital1)</f>
        <v>0</v>
      </c>
      <c r="J192" s="3">
        <f t="shared" ref="J192:J206" si="10">IF(A192="","",C192+F192)</f>
        <v>87.638800266221892</v>
      </c>
    </row>
    <row r="193" spans="1:10" x14ac:dyDescent="0.25">
      <c r="A193">
        <f t="shared" si="4"/>
        <v>2</v>
      </c>
      <c r="B193" s="1">
        <f t="shared" si="5"/>
        <v>43855</v>
      </c>
      <c r="C193" s="2">
        <f t="shared" si="6"/>
        <v>79.437642711110044</v>
      </c>
      <c r="E193" s="2">
        <f t="shared" si="7"/>
        <v>8.2011575551118536</v>
      </c>
      <c r="F193" s="2">
        <f t="shared" si="8"/>
        <v>8.2011575551118536</v>
      </c>
      <c r="G193" s="3">
        <f t="shared" si="9"/>
        <v>0</v>
      </c>
      <c r="J193" s="3">
        <f t="shared" si="10"/>
        <v>87.638800266221892</v>
      </c>
    </row>
    <row r="194" spans="1:10" x14ac:dyDescent="0.25">
      <c r="A194">
        <f t="shared" si="4"/>
        <v>3</v>
      </c>
      <c r="B194" s="1">
        <f t="shared" si="5"/>
        <v>43886</v>
      </c>
      <c r="C194" s="2">
        <f t="shared" si="6"/>
        <v>79.570038782295242</v>
      </c>
      <c r="E194" s="2">
        <f t="shared" si="7"/>
        <v>8.0687614839266697</v>
      </c>
      <c r="F194" s="2">
        <f t="shared" si="8"/>
        <v>8.0687614839266697</v>
      </c>
      <c r="G194" s="3">
        <f t="shared" si="9"/>
        <v>0</v>
      </c>
      <c r="J194" s="3">
        <f t="shared" si="10"/>
        <v>87.638800266221907</v>
      </c>
    </row>
    <row r="195" spans="1:10" x14ac:dyDescent="0.25">
      <c r="A195">
        <f t="shared" si="4"/>
        <v>4</v>
      </c>
      <c r="B195" s="1">
        <f t="shared" si="5"/>
        <v>43915</v>
      </c>
      <c r="C195" s="2">
        <f t="shared" si="6"/>
        <v>79.702655513599055</v>
      </c>
      <c r="E195" s="2">
        <f t="shared" si="7"/>
        <v>7.9361447526228455</v>
      </c>
      <c r="F195" s="2">
        <f t="shared" si="8"/>
        <v>7.9361447526228455</v>
      </c>
      <c r="G195" s="3">
        <f t="shared" si="9"/>
        <v>0</v>
      </c>
      <c r="J195" s="3">
        <f t="shared" si="10"/>
        <v>87.638800266221907</v>
      </c>
    </row>
    <row r="196" spans="1:10" x14ac:dyDescent="0.25">
      <c r="A196">
        <f t="shared" si="4"/>
        <v>5</v>
      </c>
      <c r="B196" s="1">
        <f t="shared" si="5"/>
        <v>43946</v>
      </c>
      <c r="C196" s="2">
        <f t="shared" si="6"/>
        <v>79.835493272788383</v>
      </c>
      <c r="E196" s="2">
        <f t="shared" si="7"/>
        <v>7.8033069934335124</v>
      </c>
      <c r="F196" s="2">
        <f t="shared" si="8"/>
        <v>7.8033069934335124</v>
      </c>
      <c r="G196" s="3">
        <f t="shared" si="9"/>
        <v>0</v>
      </c>
      <c r="J196" s="3">
        <f t="shared" si="10"/>
        <v>87.638800266221892</v>
      </c>
    </row>
    <row r="197" spans="1:10" x14ac:dyDescent="0.25">
      <c r="A197">
        <f t="shared" si="4"/>
        <v>6</v>
      </c>
      <c r="B197" s="1">
        <f t="shared" si="5"/>
        <v>43976</v>
      </c>
      <c r="C197" s="2">
        <f t="shared" si="6"/>
        <v>79.968552428243044</v>
      </c>
      <c r="E197" s="2">
        <f t="shared" si="7"/>
        <v>7.6702478379788657</v>
      </c>
      <c r="F197" s="2">
        <f t="shared" si="8"/>
        <v>7.6702478379788657</v>
      </c>
      <c r="G197" s="3">
        <f t="shared" si="9"/>
        <v>0</v>
      </c>
      <c r="J197" s="3">
        <f t="shared" si="10"/>
        <v>87.638800266221907</v>
      </c>
    </row>
    <row r="198" spans="1:10" x14ac:dyDescent="0.25">
      <c r="A198">
        <f t="shared" si="4"/>
        <v>7</v>
      </c>
      <c r="B198" s="1">
        <f t="shared" si="5"/>
        <v>44007</v>
      </c>
      <c r="C198" s="2">
        <f t="shared" si="6"/>
        <v>80.101833348956774</v>
      </c>
      <c r="E198" s="2">
        <f t="shared" si="7"/>
        <v>7.5369669172651257</v>
      </c>
      <c r="F198" s="2">
        <f t="shared" si="8"/>
        <v>7.5369669172651257</v>
      </c>
      <c r="G198" s="3">
        <f t="shared" si="9"/>
        <v>0</v>
      </c>
      <c r="J198" s="3">
        <f t="shared" si="10"/>
        <v>87.638800266221892</v>
      </c>
    </row>
    <row r="199" spans="1:10" x14ac:dyDescent="0.25">
      <c r="A199">
        <f t="shared" si="4"/>
        <v>8</v>
      </c>
      <c r="B199" s="1">
        <f t="shared" si="5"/>
        <v>44037</v>
      </c>
      <c r="C199" s="2">
        <f t="shared" si="6"/>
        <v>80.235336404538373</v>
      </c>
      <c r="E199" s="2">
        <f t="shared" si="7"/>
        <v>7.4034638616835311</v>
      </c>
      <c r="F199" s="2">
        <f t="shared" si="8"/>
        <v>7.4034638616835311</v>
      </c>
      <c r="G199" s="3">
        <f t="shared" si="9"/>
        <v>0</v>
      </c>
      <c r="J199" s="3">
        <f t="shared" si="10"/>
        <v>87.638800266221907</v>
      </c>
    </row>
    <row r="200" spans="1:10" x14ac:dyDescent="0.25">
      <c r="A200">
        <f t="shared" si="4"/>
        <v>9</v>
      </c>
      <c r="B200" s="1">
        <f t="shared" si="5"/>
        <v>44068</v>
      </c>
      <c r="C200" s="2">
        <f t="shared" si="6"/>
        <v>80.36906196521258</v>
      </c>
      <c r="E200" s="2">
        <f t="shared" si="7"/>
        <v>7.2697383010093004</v>
      </c>
      <c r="F200" s="2">
        <f t="shared" si="8"/>
        <v>7.2697383010093004</v>
      </c>
      <c r="G200" s="3">
        <f t="shared" si="9"/>
        <v>0</v>
      </c>
      <c r="J200" s="3">
        <f t="shared" si="10"/>
        <v>87.638800266221878</v>
      </c>
    </row>
    <row r="201" spans="1:10" x14ac:dyDescent="0.25">
      <c r="A201">
        <f t="shared" si="4"/>
        <v>10</v>
      </c>
      <c r="B201" s="1">
        <f t="shared" si="5"/>
        <v>44099</v>
      </c>
      <c r="C201" s="2">
        <f t="shared" si="6"/>
        <v>80.503010401821285</v>
      </c>
      <c r="E201" s="2">
        <f t="shared" si="7"/>
        <v>7.1357898644006132</v>
      </c>
      <c r="F201" s="2">
        <f t="shared" si="8"/>
        <v>7.1357898644006132</v>
      </c>
      <c r="G201" s="3">
        <f t="shared" si="9"/>
        <v>0</v>
      </c>
      <c r="J201" s="3">
        <f t="shared" si="10"/>
        <v>87.638800266221892</v>
      </c>
    </row>
    <row r="202" spans="1:10" x14ac:dyDescent="0.25">
      <c r="A202">
        <f t="shared" si="4"/>
        <v>11</v>
      </c>
      <c r="B202" s="1">
        <f t="shared" si="5"/>
        <v>44129</v>
      </c>
      <c r="C202" s="2">
        <f t="shared" si="6"/>
        <v>80.637182085824321</v>
      </c>
      <c r="E202" s="2">
        <f t="shared" si="7"/>
        <v>7.0016181803975774</v>
      </c>
      <c r="F202" s="2">
        <f t="shared" si="8"/>
        <v>7.0016181803975774</v>
      </c>
      <c r="G202" s="3">
        <f t="shared" si="9"/>
        <v>0</v>
      </c>
      <c r="J202" s="3">
        <f t="shared" si="10"/>
        <v>87.638800266221892</v>
      </c>
    </row>
    <row r="203" spans="1:10" x14ac:dyDescent="0.25">
      <c r="A203">
        <f t="shared" si="4"/>
        <v>12</v>
      </c>
      <c r="B203" s="1">
        <f t="shared" si="5"/>
        <v>44160</v>
      </c>
      <c r="C203" s="2">
        <f t="shared" si="6"/>
        <v>80.771577389300703</v>
      </c>
      <c r="E203" s="2">
        <f t="shared" si="7"/>
        <v>6.8672228769212023</v>
      </c>
      <c r="F203" s="2">
        <f t="shared" si="8"/>
        <v>6.8672228769212023</v>
      </c>
      <c r="G203" s="3">
        <f t="shared" si="9"/>
        <v>0</v>
      </c>
      <c r="J203" s="3">
        <f t="shared" si="10"/>
        <v>87.638800266221907</v>
      </c>
    </row>
    <row r="204" spans="1:10" x14ac:dyDescent="0.25">
      <c r="A204">
        <f t="shared" si="4"/>
        <v>13</v>
      </c>
      <c r="B204" s="1">
        <f t="shared" si="5"/>
        <v>44190</v>
      </c>
      <c r="C204" s="2">
        <f t="shared" si="6"/>
        <v>80.906196684949535</v>
      </c>
      <c r="E204" s="2">
        <f t="shared" si="7"/>
        <v>6.7326035812723699</v>
      </c>
      <c r="F204" s="2">
        <f t="shared" si="8"/>
        <v>6.7326035812723699</v>
      </c>
      <c r="G204" s="3">
        <f t="shared" si="9"/>
        <v>0</v>
      </c>
      <c r="J204" s="3">
        <f t="shared" si="10"/>
        <v>87.638800266221907</v>
      </c>
    </row>
    <row r="205" spans="1:10" x14ac:dyDescent="0.25">
      <c r="A205">
        <f t="shared" si="4"/>
        <v>14</v>
      </c>
      <c r="B205" s="1">
        <f t="shared" si="5"/>
        <v>44221</v>
      </c>
      <c r="C205" s="2">
        <f t="shared" si="6"/>
        <v>81.041040346091108</v>
      </c>
      <c r="E205" s="2">
        <f t="shared" si="7"/>
        <v>6.5977599201307875</v>
      </c>
      <c r="F205" s="2">
        <f t="shared" si="8"/>
        <v>6.5977599201307875</v>
      </c>
      <c r="G205" s="3">
        <f t="shared" si="9"/>
        <v>0</v>
      </c>
      <c r="J205" s="3">
        <f t="shared" si="10"/>
        <v>87.638800266221892</v>
      </c>
    </row>
    <row r="206" spans="1:10" x14ac:dyDescent="0.25">
      <c r="A206">
        <f t="shared" si="4"/>
        <v>15</v>
      </c>
      <c r="B206" s="1">
        <f t="shared" si="5"/>
        <v>44252</v>
      </c>
      <c r="C206" s="2">
        <f t="shared" ref="C206:C269" si="11">IFERROR(-PPMT(tauxcontrat1/12,A206,durée1,Capital1,0,0),"")</f>
        <v>81.176108746667936</v>
      </c>
      <c r="E206" s="2">
        <f t="shared" si="7"/>
        <v>6.4626915195539683</v>
      </c>
      <c r="F206" s="2">
        <f t="shared" ref="F206:F269" si="12">IFERROR(-IPMT(tauxcontrat1/12,A206,durée1,Capital1,0,0),"")</f>
        <v>6.4626915195539683</v>
      </c>
      <c r="G206" s="3">
        <f t="shared" ref="G206:G269" si="13">IF(A206="","",$B$6/12*Capital1)</f>
        <v>0</v>
      </c>
      <c r="J206" s="3">
        <f t="shared" si="10"/>
        <v>87.638800266221907</v>
      </c>
    </row>
    <row r="207" spans="1:10" x14ac:dyDescent="0.25">
      <c r="A207">
        <f t="shared" ref="A207:A270" si="14">IF(A206&gt;=durée1*1,"",A206+1)</f>
        <v>16</v>
      </c>
      <c r="B207" s="1">
        <f t="shared" ref="B207:B270" si="15">IF(A207="","",EDATE(contrat1,A207))</f>
        <v>44280</v>
      </c>
      <c r="C207" s="2">
        <f t="shared" si="11"/>
        <v>81.311402261245703</v>
      </c>
      <c r="E207" s="2">
        <f t="shared" ref="E207:E270" si="16">IF(A207="","",G207+F207)</f>
        <v>6.327398004976188</v>
      </c>
      <c r="F207" s="2">
        <f t="shared" si="12"/>
        <v>6.327398004976188</v>
      </c>
      <c r="G207" s="3">
        <f t="shared" si="13"/>
        <v>0</v>
      </c>
      <c r="J207" s="3">
        <f t="shared" ref="J207:J270" si="17">IF(A207="","",C207+F207)</f>
        <v>87.638800266221892</v>
      </c>
    </row>
    <row r="208" spans="1:10" x14ac:dyDescent="0.25">
      <c r="A208">
        <f t="shared" si="14"/>
        <v>17</v>
      </c>
      <c r="B208" s="1">
        <f t="shared" si="15"/>
        <v>44311</v>
      </c>
      <c r="C208" s="2">
        <f t="shared" si="11"/>
        <v>81.446921265014439</v>
      </c>
      <c r="E208" s="2">
        <f t="shared" si="16"/>
        <v>6.1918790012074449</v>
      </c>
      <c r="F208" s="2">
        <f t="shared" si="12"/>
        <v>6.1918790012074449</v>
      </c>
      <c r="G208" s="3">
        <f t="shared" si="13"/>
        <v>0</v>
      </c>
      <c r="J208" s="3">
        <f t="shared" si="17"/>
        <v>87.638800266221878</v>
      </c>
    </row>
    <row r="209" spans="1:10" x14ac:dyDescent="0.25">
      <c r="A209">
        <f t="shared" si="14"/>
        <v>18</v>
      </c>
      <c r="B209" s="1">
        <f t="shared" si="15"/>
        <v>44341</v>
      </c>
      <c r="C209" s="2">
        <f t="shared" si="11"/>
        <v>81.582666133789473</v>
      </c>
      <c r="E209" s="2">
        <f t="shared" si="16"/>
        <v>6.0561341324324216</v>
      </c>
      <c r="F209" s="2">
        <f t="shared" si="12"/>
        <v>6.0561341324324216</v>
      </c>
      <c r="G209" s="3">
        <f t="shared" si="13"/>
        <v>0</v>
      </c>
      <c r="J209" s="3">
        <f t="shared" si="17"/>
        <v>87.638800266221892</v>
      </c>
    </row>
    <row r="210" spans="1:10" x14ac:dyDescent="0.25">
      <c r="A210">
        <f t="shared" si="14"/>
        <v>19</v>
      </c>
      <c r="B210" s="1">
        <f t="shared" si="15"/>
        <v>44372</v>
      </c>
      <c r="C210" s="2">
        <f t="shared" si="11"/>
        <v>81.718637244012456</v>
      </c>
      <c r="E210" s="2">
        <f t="shared" si="16"/>
        <v>5.9201630222094392</v>
      </c>
      <c r="F210" s="2">
        <f t="shared" si="12"/>
        <v>5.9201630222094392</v>
      </c>
      <c r="G210" s="3">
        <f t="shared" si="13"/>
        <v>0</v>
      </c>
      <c r="J210" s="3">
        <f t="shared" si="17"/>
        <v>87.638800266221892</v>
      </c>
    </row>
    <row r="211" spans="1:10" x14ac:dyDescent="0.25">
      <c r="A211">
        <f t="shared" si="14"/>
        <v>20</v>
      </c>
      <c r="B211" s="1">
        <f t="shared" si="15"/>
        <v>44402</v>
      </c>
      <c r="C211" s="2">
        <f t="shared" si="11"/>
        <v>81.854834972752471</v>
      </c>
      <c r="E211" s="2">
        <f t="shared" si="16"/>
        <v>5.7839652934694179</v>
      </c>
      <c r="F211" s="2">
        <f t="shared" si="12"/>
        <v>5.7839652934694179</v>
      </c>
      <c r="G211" s="3">
        <f t="shared" si="13"/>
        <v>0</v>
      </c>
      <c r="J211" s="3">
        <f t="shared" si="17"/>
        <v>87.638800266221892</v>
      </c>
    </row>
    <row r="212" spans="1:10" x14ac:dyDescent="0.25">
      <c r="A212">
        <f t="shared" si="14"/>
        <v>21</v>
      </c>
      <c r="B212" s="1">
        <f t="shared" si="15"/>
        <v>44433</v>
      </c>
      <c r="C212" s="2">
        <f t="shared" si="11"/>
        <v>81.991259697707065</v>
      </c>
      <c r="E212" s="2">
        <f t="shared" si="16"/>
        <v>5.647540568514831</v>
      </c>
      <c r="F212" s="2">
        <f t="shared" si="12"/>
        <v>5.647540568514831</v>
      </c>
      <c r="G212" s="3">
        <f t="shared" si="13"/>
        <v>0</v>
      </c>
      <c r="J212" s="3">
        <f t="shared" si="17"/>
        <v>87.638800266221892</v>
      </c>
    </row>
    <row r="213" spans="1:10" x14ac:dyDescent="0.25">
      <c r="A213">
        <f t="shared" si="14"/>
        <v>22</v>
      </c>
      <c r="B213" s="1">
        <f t="shared" si="15"/>
        <v>44464</v>
      </c>
      <c r="C213" s="2">
        <f t="shared" si="11"/>
        <v>82.127911797203254</v>
      </c>
      <c r="E213" s="2">
        <f t="shared" si="16"/>
        <v>5.5108884690186519</v>
      </c>
      <c r="F213" s="2">
        <f t="shared" si="12"/>
        <v>5.5108884690186519</v>
      </c>
      <c r="G213" s="3">
        <f t="shared" si="13"/>
        <v>0</v>
      </c>
      <c r="J213" s="3">
        <f t="shared" si="17"/>
        <v>87.638800266221907</v>
      </c>
    </row>
    <row r="214" spans="1:10" x14ac:dyDescent="0.25">
      <c r="A214">
        <f t="shared" si="14"/>
        <v>23</v>
      </c>
      <c r="B214" s="1">
        <f t="shared" si="15"/>
        <v>44494</v>
      </c>
      <c r="C214" s="2">
        <f t="shared" si="11"/>
        <v>82.264791650198589</v>
      </c>
      <c r="E214" s="2">
        <f t="shared" si="16"/>
        <v>5.3740086160233131</v>
      </c>
      <c r="F214" s="2">
        <f t="shared" si="12"/>
        <v>5.3740086160233131</v>
      </c>
      <c r="G214" s="3">
        <f t="shared" si="13"/>
        <v>0</v>
      </c>
      <c r="J214" s="3">
        <f t="shared" si="17"/>
        <v>87.638800266221907</v>
      </c>
    </row>
    <row r="215" spans="1:10" x14ac:dyDescent="0.25">
      <c r="A215">
        <f t="shared" si="14"/>
        <v>24</v>
      </c>
      <c r="B215" s="1">
        <f t="shared" si="15"/>
        <v>44525</v>
      </c>
      <c r="C215" s="2">
        <f t="shared" si="11"/>
        <v>82.401899636282238</v>
      </c>
      <c r="E215" s="2">
        <f t="shared" si="16"/>
        <v>5.2369006299396492</v>
      </c>
      <c r="F215" s="2">
        <f t="shared" si="12"/>
        <v>5.2369006299396492</v>
      </c>
      <c r="G215" s="3">
        <f t="shared" si="13"/>
        <v>0</v>
      </c>
      <c r="J215" s="3">
        <f t="shared" si="17"/>
        <v>87.638800266221892</v>
      </c>
    </row>
    <row r="216" spans="1:10" x14ac:dyDescent="0.25">
      <c r="A216">
        <f t="shared" si="14"/>
        <v>25</v>
      </c>
      <c r="B216" s="1">
        <f t="shared" si="15"/>
        <v>44555</v>
      </c>
      <c r="C216" s="2">
        <f t="shared" si="11"/>
        <v>82.539236135676049</v>
      </c>
      <c r="E216" s="2">
        <f t="shared" si="16"/>
        <v>5.0995641305458443</v>
      </c>
      <c r="F216" s="2">
        <f t="shared" si="12"/>
        <v>5.0995641305458443</v>
      </c>
      <c r="G216" s="3">
        <f t="shared" si="13"/>
        <v>0</v>
      </c>
      <c r="J216" s="3">
        <f t="shared" si="17"/>
        <v>87.638800266221892</v>
      </c>
    </row>
    <row r="217" spans="1:10" x14ac:dyDescent="0.25">
      <c r="A217">
        <f t="shared" si="14"/>
        <v>26</v>
      </c>
      <c r="B217" s="1">
        <f t="shared" si="15"/>
        <v>44586</v>
      </c>
      <c r="C217" s="2">
        <f t="shared" si="11"/>
        <v>82.676801529235519</v>
      </c>
      <c r="E217" s="2">
        <f t="shared" si="16"/>
        <v>4.961998736986386</v>
      </c>
      <c r="F217" s="2">
        <f t="shared" si="12"/>
        <v>4.961998736986386</v>
      </c>
      <c r="G217" s="3">
        <f t="shared" si="13"/>
        <v>0</v>
      </c>
      <c r="J217" s="3">
        <f t="shared" si="17"/>
        <v>87.638800266221907</v>
      </c>
    </row>
    <row r="218" spans="1:10" x14ac:dyDescent="0.25">
      <c r="A218">
        <f t="shared" si="14"/>
        <v>27</v>
      </c>
      <c r="B218" s="1">
        <f t="shared" si="15"/>
        <v>44617</v>
      </c>
      <c r="C218" s="2">
        <f t="shared" si="11"/>
        <v>82.814596198450914</v>
      </c>
      <c r="E218" s="2">
        <f t="shared" si="16"/>
        <v>4.8242040677709923</v>
      </c>
      <c r="F218" s="2">
        <f t="shared" si="12"/>
        <v>4.8242040677709923</v>
      </c>
      <c r="G218" s="3">
        <f t="shared" si="13"/>
        <v>0</v>
      </c>
      <c r="J218" s="3">
        <f t="shared" si="17"/>
        <v>87.638800266221907</v>
      </c>
    </row>
    <row r="219" spans="1:10" x14ac:dyDescent="0.25">
      <c r="A219">
        <f t="shared" si="14"/>
        <v>28</v>
      </c>
      <c r="B219" s="1">
        <f t="shared" si="15"/>
        <v>44645</v>
      </c>
      <c r="C219" s="2">
        <f t="shared" si="11"/>
        <v>82.952620525448324</v>
      </c>
      <c r="E219" s="2">
        <f t="shared" si="16"/>
        <v>4.686179740773575</v>
      </c>
      <c r="F219" s="2">
        <f t="shared" si="12"/>
        <v>4.686179740773575</v>
      </c>
      <c r="G219" s="3">
        <f t="shared" si="13"/>
        <v>0</v>
      </c>
      <c r="J219" s="3">
        <f t="shared" si="17"/>
        <v>87.638800266221892</v>
      </c>
    </row>
    <row r="220" spans="1:10" x14ac:dyDescent="0.25">
      <c r="A220">
        <f t="shared" si="14"/>
        <v>29</v>
      </c>
      <c r="B220" s="1">
        <f t="shared" si="15"/>
        <v>44676</v>
      </c>
      <c r="C220" s="2">
        <f t="shared" si="11"/>
        <v>83.09087489299074</v>
      </c>
      <c r="E220" s="2">
        <f t="shared" si="16"/>
        <v>4.5479253732311609</v>
      </c>
      <c r="F220" s="2">
        <f t="shared" si="12"/>
        <v>4.5479253732311609</v>
      </c>
      <c r="G220" s="3">
        <f t="shared" si="13"/>
        <v>0</v>
      </c>
      <c r="J220" s="3">
        <f t="shared" si="17"/>
        <v>87.638800266221907</v>
      </c>
    </row>
    <row r="221" spans="1:10" x14ac:dyDescent="0.25">
      <c r="A221">
        <f t="shared" si="14"/>
        <v>30</v>
      </c>
      <c r="B221" s="1">
        <f t="shared" si="15"/>
        <v>44706</v>
      </c>
      <c r="C221" s="2">
        <f t="shared" si="11"/>
        <v>83.22935968447905</v>
      </c>
      <c r="E221" s="2">
        <f t="shared" si="16"/>
        <v>4.4094405817428415</v>
      </c>
      <c r="F221" s="2">
        <f t="shared" si="12"/>
        <v>4.4094405817428415</v>
      </c>
      <c r="G221" s="3">
        <f t="shared" si="13"/>
        <v>0</v>
      </c>
      <c r="J221" s="3">
        <f t="shared" si="17"/>
        <v>87.638800266221892</v>
      </c>
    </row>
    <row r="222" spans="1:10" x14ac:dyDescent="0.25">
      <c r="A222">
        <f t="shared" si="14"/>
        <v>31</v>
      </c>
      <c r="B222" s="1">
        <f t="shared" si="15"/>
        <v>44737</v>
      </c>
      <c r="C222" s="2">
        <f t="shared" si="11"/>
        <v>83.368075283953175</v>
      </c>
      <c r="E222" s="2">
        <f t="shared" si="16"/>
        <v>4.2707249822687112</v>
      </c>
      <c r="F222" s="2">
        <f t="shared" si="12"/>
        <v>4.2707249822687112</v>
      </c>
      <c r="G222" s="3">
        <f t="shared" si="13"/>
        <v>0</v>
      </c>
      <c r="J222" s="3">
        <f t="shared" si="17"/>
        <v>87.638800266221892</v>
      </c>
    </row>
    <row r="223" spans="1:10" x14ac:dyDescent="0.25">
      <c r="A223">
        <f t="shared" si="14"/>
        <v>32</v>
      </c>
      <c r="B223" s="1">
        <f t="shared" si="15"/>
        <v>44767</v>
      </c>
      <c r="C223" s="2">
        <f t="shared" si="11"/>
        <v>83.507022076093108</v>
      </c>
      <c r="E223" s="2">
        <f t="shared" si="16"/>
        <v>4.1317781901287889</v>
      </c>
      <c r="F223" s="2">
        <f t="shared" si="12"/>
        <v>4.1317781901287889</v>
      </c>
      <c r="G223" s="3">
        <f t="shared" si="13"/>
        <v>0</v>
      </c>
      <c r="J223" s="3">
        <f t="shared" si="17"/>
        <v>87.638800266221892</v>
      </c>
    </row>
    <row r="224" spans="1:10" x14ac:dyDescent="0.25">
      <c r="A224">
        <f t="shared" si="14"/>
        <v>33</v>
      </c>
      <c r="B224" s="1">
        <f t="shared" si="15"/>
        <v>44798</v>
      </c>
      <c r="C224" s="2">
        <f t="shared" si="11"/>
        <v>83.646200446219936</v>
      </c>
      <c r="E224" s="2">
        <f t="shared" si="16"/>
        <v>3.9925998200019674</v>
      </c>
      <c r="F224" s="2">
        <f t="shared" si="12"/>
        <v>3.9925998200019674</v>
      </c>
      <c r="G224" s="3">
        <f t="shared" si="13"/>
        <v>0</v>
      </c>
      <c r="J224" s="3">
        <f t="shared" si="17"/>
        <v>87.638800266221907</v>
      </c>
    </row>
    <row r="225" spans="1:10" x14ac:dyDescent="0.25">
      <c r="A225">
        <f t="shared" si="14"/>
        <v>34</v>
      </c>
      <c r="B225" s="1">
        <f t="shared" si="15"/>
        <v>44829</v>
      </c>
      <c r="C225" s="2">
        <f t="shared" si="11"/>
        <v>83.785610780296963</v>
      </c>
      <c r="E225" s="2">
        <f t="shared" si="16"/>
        <v>3.8531894859249349</v>
      </c>
      <c r="F225" s="2">
        <f t="shared" si="12"/>
        <v>3.8531894859249349</v>
      </c>
      <c r="G225" s="3">
        <f t="shared" si="13"/>
        <v>0</v>
      </c>
      <c r="J225" s="3">
        <f t="shared" si="17"/>
        <v>87.638800266221892</v>
      </c>
    </row>
    <row r="226" spans="1:10" x14ac:dyDescent="0.25">
      <c r="A226">
        <f t="shared" si="14"/>
        <v>35</v>
      </c>
      <c r="B226" s="1">
        <f t="shared" si="15"/>
        <v>44859</v>
      </c>
      <c r="C226" s="2">
        <f t="shared" si="11"/>
        <v>83.925253464930805</v>
      </c>
      <c r="E226" s="2">
        <f t="shared" si="16"/>
        <v>3.7135468012911059</v>
      </c>
      <c r="F226" s="2">
        <f t="shared" si="12"/>
        <v>3.7135468012911059</v>
      </c>
      <c r="G226" s="3">
        <f t="shared" si="13"/>
        <v>0</v>
      </c>
      <c r="J226" s="3">
        <f t="shared" si="17"/>
        <v>87.638800266221907</v>
      </c>
    </row>
    <row r="227" spans="1:10" x14ac:dyDescent="0.25">
      <c r="A227">
        <f t="shared" si="14"/>
        <v>36</v>
      </c>
      <c r="B227" s="1">
        <f t="shared" si="15"/>
        <v>44890</v>
      </c>
      <c r="C227" s="2">
        <f t="shared" si="11"/>
        <v>84.065128887372339</v>
      </c>
      <c r="E227" s="2">
        <f t="shared" si="16"/>
        <v>3.5736713788495544</v>
      </c>
      <c r="F227" s="2">
        <f t="shared" si="12"/>
        <v>3.5736713788495544</v>
      </c>
      <c r="G227" s="3">
        <f t="shared" si="13"/>
        <v>0</v>
      </c>
      <c r="J227" s="3">
        <f t="shared" si="17"/>
        <v>87.638800266221892</v>
      </c>
    </row>
    <row r="228" spans="1:10" x14ac:dyDescent="0.25">
      <c r="A228">
        <f t="shared" si="14"/>
        <v>37</v>
      </c>
      <c r="B228" s="1">
        <f t="shared" si="15"/>
        <v>44920</v>
      </c>
      <c r="C228" s="2">
        <f t="shared" si="11"/>
        <v>84.205237435517958</v>
      </c>
      <c r="E228" s="2">
        <f t="shared" si="16"/>
        <v>3.4335628307039339</v>
      </c>
      <c r="F228" s="2">
        <f t="shared" si="12"/>
        <v>3.4335628307039339</v>
      </c>
      <c r="G228" s="3">
        <f t="shared" si="13"/>
        <v>0</v>
      </c>
      <c r="J228" s="3">
        <f t="shared" si="17"/>
        <v>87.638800266221892</v>
      </c>
    </row>
    <row r="229" spans="1:10" x14ac:dyDescent="0.25">
      <c r="A229">
        <f t="shared" si="14"/>
        <v>38</v>
      </c>
      <c r="B229" s="1">
        <f t="shared" si="15"/>
        <v>44951</v>
      </c>
      <c r="C229" s="2">
        <f t="shared" si="11"/>
        <v>84.345579497910492</v>
      </c>
      <c r="E229" s="2">
        <f t="shared" si="16"/>
        <v>3.2932207683114036</v>
      </c>
      <c r="F229" s="2">
        <f t="shared" si="12"/>
        <v>3.2932207683114036</v>
      </c>
      <c r="G229" s="3">
        <f t="shared" si="13"/>
        <v>0</v>
      </c>
      <c r="J229" s="3">
        <f t="shared" si="17"/>
        <v>87.638800266221892</v>
      </c>
    </row>
    <row r="230" spans="1:10" x14ac:dyDescent="0.25">
      <c r="A230">
        <f t="shared" si="14"/>
        <v>39</v>
      </c>
      <c r="B230" s="1">
        <f t="shared" si="15"/>
        <v>44982</v>
      </c>
      <c r="C230" s="2">
        <f t="shared" si="11"/>
        <v>84.486155463740346</v>
      </c>
      <c r="E230" s="2">
        <f t="shared" si="16"/>
        <v>3.1526448024815523</v>
      </c>
      <c r="F230" s="2">
        <f t="shared" si="12"/>
        <v>3.1526448024815523</v>
      </c>
      <c r="G230" s="3">
        <f t="shared" si="13"/>
        <v>0</v>
      </c>
      <c r="J230" s="3">
        <f t="shared" si="17"/>
        <v>87.638800266221892</v>
      </c>
    </row>
    <row r="231" spans="1:10" x14ac:dyDescent="0.25">
      <c r="A231">
        <f t="shared" si="14"/>
        <v>40</v>
      </c>
      <c r="B231" s="1">
        <f t="shared" si="15"/>
        <v>45010</v>
      </c>
      <c r="C231" s="2">
        <f t="shared" si="11"/>
        <v>84.626965722846577</v>
      </c>
      <c r="E231" s="2">
        <f t="shared" si="16"/>
        <v>3.0118345433753189</v>
      </c>
      <c r="F231" s="2">
        <f t="shared" si="12"/>
        <v>3.0118345433753189</v>
      </c>
      <c r="G231" s="3">
        <f t="shared" si="13"/>
        <v>0</v>
      </c>
      <c r="J231" s="3">
        <f t="shared" si="17"/>
        <v>87.638800266221892</v>
      </c>
    </row>
    <row r="232" spans="1:10" x14ac:dyDescent="0.25">
      <c r="A232">
        <f t="shared" si="14"/>
        <v>41</v>
      </c>
      <c r="B232" s="1">
        <f t="shared" si="15"/>
        <v>45041</v>
      </c>
      <c r="C232" s="2">
        <f t="shared" si="11"/>
        <v>84.768010665717981</v>
      </c>
      <c r="E232" s="2">
        <f t="shared" si="16"/>
        <v>2.8707896005039077</v>
      </c>
      <c r="F232" s="2">
        <f t="shared" si="12"/>
        <v>2.8707896005039077</v>
      </c>
      <c r="G232" s="3">
        <f t="shared" si="13"/>
        <v>0</v>
      </c>
      <c r="J232" s="3">
        <f t="shared" si="17"/>
        <v>87.638800266221892</v>
      </c>
    </row>
    <row r="233" spans="1:10" x14ac:dyDescent="0.25">
      <c r="A233">
        <f t="shared" si="14"/>
        <v>42</v>
      </c>
      <c r="B233" s="1">
        <f t="shared" si="15"/>
        <v>45071</v>
      </c>
      <c r="C233" s="2">
        <f t="shared" si="11"/>
        <v>84.909290683494177</v>
      </c>
      <c r="E233" s="2">
        <f t="shared" si="16"/>
        <v>2.7295095827277112</v>
      </c>
      <c r="F233" s="2">
        <f t="shared" si="12"/>
        <v>2.7295095827277112</v>
      </c>
      <c r="G233" s="3">
        <f t="shared" si="13"/>
        <v>0</v>
      </c>
      <c r="J233" s="3">
        <f t="shared" si="17"/>
        <v>87.638800266221892</v>
      </c>
    </row>
    <row r="234" spans="1:10" x14ac:dyDescent="0.25">
      <c r="A234">
        <f t="shared" si="14"/>
        <v>43</v>
      </c>
      <c r="B234" s="1">
        <f t="shared" si="15"/>
        <v>45102</v>
      </c>
      <c r="C234" s="2">
        <f t="shared" si="11"/>
        <v>85.05080616796667</v>
      </c>
      <c r="E234" s="2">
        <f t="shared" si="16"/>
        <v>2.587994098255221</v>
      </c>
      <c r="F234" s="2">
        <f t="shared" si="12"/>
        <v>2.587994098255221</v>
      </c>
      <c r="G234" s="3">
        <f t="shared" si="13"/>
        <v>0</v>
      </c>
      <c r="J234" s="3">
        <f t="shared" si="17"/>
        <v>87.638800266221892</v>
      </c>
    </row>
    <row r="235" spans="1:10" x14ac:dyDescent="0.25">
      <c r="A235">
        <f t="shared" si="14"/>
        <v>44</v>
      </c>
      <c r="B235" s="1">
        <f t="shared" si="15"/>
        <v>45132</v>
      </c>
      <c r="C235" s="2">
        <f t="shared" si="11"/>
        <v>85.192557511579949</v>
      </c>
      <c r="E235" s="2">
        <f t="shared" si="16"/>
        <v>2.446242754641943</v>
      </c>
      <c r="F235" s="2">
        <f t="shared" si="12"/>
        <v>2.446242754641943</v>
      </c>
      <c r="G235" s="3">
        <f t="shared" si="13"/>
        <v>0</v>
      </c>
      <c r="J235" s="3">
        <f t="shared" si="17"/>
        <v>87.638800266221892</v>
      </c>
    </row>
    <row r="236" spans="1:10" x14ac:dyDescent="0.25">
      <c r="A236">
        <f t="shared" si="14"/>
        <v>45</v>
      </c>
      <c r="B236" s="1">
        <f t="shared" si="15"/>
        <v>45163</v>
      </c>
      <c r="C236" s="2">
        <f t="shared" si="11"/>
        <v>85.334545107432589</v>
      </c>
      <c r="E236" s="2">
        <f t="shared" si="16"/>
        <v>2.3042551587893096</v>
      </c>
      <c r="F236" s="2">
        <f t="shared" si="12"/>
        <v>2.3042551587893096</v>
      </c>
      <c r="G236" s="3">
        <f t="shared" si="13"/>
        <v>0</v>
      </c>
      <c r="J236" s="3">
        <f t="shared" si="17"/>
        <v>87.638800266221892</v>
      </c>
    </row>
    <row r="237" spans="1:10" x14ac:dyDescent="0.25">
      <c r="A237">
        <f t="shared" si="14"/>
        <v>46</v>
      </c>
      <c r="B237" s="1">
        <f t="shared" si="15"/>
        <v>45194</v>
      </c>
      <c r="C237" s="2">
        <f t="shared" si="11"/>
        <v>85.476769349278314</v>
      </c>
      <c r="E237" s="2">
        <f t="shared" si="16"/>
        <v>2.1620309169435892</v>
      </c>
      <c r="F237" s="2">
        <f t="shared" si="12"/>
        <v>2.1620309169435892</v>
      </c>
      <c r="G237" s="3">
        <f t="shared" si="13"/>
        <v>0</v>
      </c>
      <c r="J237" s="3">
        <f t="shared" si="17"/>
        <v>87.638800266221907</v>
      </c>
    </row>
    <row r="238" spans="1:10" x14ac:dyDescent="0.25">
      <c r="A238">
        <f t="shared" si="14"/>
        <v>47</v>
      </c>
      <c r="B238" s="1">
        <f t="shared" si="15"/>
        <v>45224</v>
      </c>
      <c r="C238" s="2">
        <f t="shared" si="11"/>
        <v>85.619230631527103</v>
      </c>
      <c r="E238" s="2">
        <f t="shared" si="16"/>
        <v>2.019569634694792</v>
      </c>
      <c r="F238" s="2">
        <f t="shared" si="12"/>
        <v>2.019569634694792</v>
      </c>
      <c r="G238" s="3">
        <f t="shared" si="13"/>
        <v>0</v>
      </c>
      <c r="J238" s="3">
        <f t="shared" si="17"/>
        <v>87.638800266221892</v>
      </c>
    </row>
    <row r="239" spans="1:10" x14ac:dyDescent="0.25">
      <c r="A239">
        <f t="shared" si="14"/>
        <v>48</v>
      </c>
      <c r="B239" s="1">
        <f t="shared" si="15"/>
        <v>45255</v>
      </c>
      <c r="C239" s="2">
        <f t="shared" si="11"/>
        <v>85.761929349246316</v>
      </c>
      <c r="E239" s="2">
        <f t="shared" si="16"/>
        <v>1.8768709169755802</v>
      </c>
      <c r="F239" s="2">
        <f t="shared" si="12"/>
        <v>1.8768709169755802</v>
      </c>
      <c r="G239" s="3">
        <f t="shared" si="13"/>
        <v>0</v>
      </c>
      <c r="J239" s="3">
        <f t="shared" si="17"/>
        <v>87.638800266221892</v>
      </c>
    </row>
    <row r="240" spans="1:10" x14ac:dyDescent="0.25">
      <c r="A240">
        <f t="shared" si="14"/>
        <v>49</v>
      </c>
      <c r="B240" s="1">
        <f t="shared" si="15"/>
        <v>45285</v>
      </c>
      <c r="C240" s="2">
        <f t="shared" si="11"/>
        <v>85.904865898161731</v>
      </c>
      <c r="E240" s="2">
        <f t="shared" si="16"/>
        <v>1.7339343680601693</v>
      </c>
      <c r="F240" s="2">
        <f t="shared" si="12"/>
        <v>1.7339343680601693</v>
      </c>
      <c r="G240" s="3">
        <f t="shared" si="13"/>
        <v>0</v>
      </c>
      <c r="J240" s="3">
        <f t="shared" si="17"/>
        <v>87.638800266221907</v>
      </c>
    </row>
    <row r="241" spans="1:10" x14ac:dyDescent="0.25">
      <c r="A241">
        <f t="shared" si="14"/>
        <v>50</v>
      </c>
      <c r="B241" s="1">
        <f t="shared" si="15"/>
        <v>45316</v>
      </c>
      <c r="C241" s="2">
        <f t="shared" si="11"/>
        <v>86.048040674658665</v>
      </c>
      <c r="E241" s="2">
        <f t="shared" si="16"/>
        <v>1.5907595915632329</v>
      </c>
      <c r="F241" s="2">
        <f t="shared" si="12"/>
        <v>1.5907595915632329</v>
      </c>
      <c r="G241" s="3">
        <f t="shared" si="13"/>
        <v>0</v>
      </c>
      <c r="J241" s="3">
        <f t="shared" si="17"/>
        <v>87.638800266221892</v>
      </c>
    </row>
    <row r="242" spans="1:10" x14ac:dyDescent="0.25">
      <c r="A242">
        <f t="shared" si="14"/>
        <v>51</v>
      </c>
      <c r="B242" s="1">
        <f t="shared" si="15"/>
        <v>45347</v>
      </c>
      <c r="C242" s="2">
        <f t="shared" si="11"/>
        <v>86.191454075783099</v>
      </c>
      <c r="E242" s="2">
        <f t="shared" si="16"/>
        <v>1.4473461904388019</v>
      </c>
      <c r="F242" s="2">
        <f t="shared" si="12"/>
        <v>1.4473461904388019</v>
      </c>
      <c r="G242" s="3">
        <f t="shared" si="13"/>
        <v>0</v>
      </c>
      <c r="J242" s="3">
        <f t="shared" si="17"/>
        <v>87.638800266221907</v>
      </c>
    </row>
    <row r="243" spans="1:10" x14ac:dyDescent="0.25">
      <c r="A243">
        <f t="shared" si="14"/>
        <v>52</v>
      </c>
      <c r="B243" s="1">
        <f t="shared" si="15"/>
        <v>45376</v>
      </c>
      <c r="C243" s="2">
        <f t="shared" si="11"/>
        <v>86.335106499242727</v>
      </c>
      <c r="E243" s="2">
        <f t="shared" si="16"/>
        <v>1.3036937669791633</v>
      </c>
      <c r="F243" s="2">
        <f t="shared" si="12"/>
        <v>1.3036937669791633</v>
      </c>
      <c r="G243" s="3">
        <f t="shared" si="13"/>
        <v>0</v>
      </c>
      <c r="J243" s="3">
        <f t="shared" si="17"/>
        <v>87.638800266221892</v>
      </c>
    </row>
    <row r="244" spans="1:10" x14ac:dyDescent="0.25">
      <c r="A244">
        <f t="shared" si="14"/>
        <v>53</v>
      </c>
      <c r="B244" s="1">
        <f t="shared" si="15"/>
        <v>45407</v>
      </c>
      <c r="C244" s="2">
        <f t="shared" si="11"/>
        <v>86.478998343408136</v>
      </c>
      <c r="E244" s="2">
        <f t="shared" si="16"/>
        <v>1.1598019228137588</v>
      </c>
      <c r="F244" s="2">
        <f t="shared" si="12"/>
        <v>1.1598019228137588</v>
      </c>
      <c r="G244" s="3">
        <f t="shared" si="13"/>
        <v>0</v>
      </c>
      <c r="J244" s="3">
        <f t="shared" si="17"/>
        <v>87.638800266221892</v>
      </c>
    </row>
    <row r="245" spans="1:10" x14ac:dyDescent="0.25">
      <c r="A245">
        <f t="shared" si="14"/>
        <v>54</v>
      </c>
      <c r="B245" s="1">
        <f t="shared" si="15"/>
        <v>45437</v>
      </c>
      <c r="C245" s="2">
        <f t="shared" si="11"/>
        <v>86.623130007313819</v>
      </c>
      <c r="E245" s="2">
        <f t="shared" si="16"/>
        <v>1.0156702589080786</v>
      </c>
      <c r="F245" s="2">
        <f t="shared" si="12"/>
        <v>1.0156702589080786</v>
      </c>
      <c r="G245" s="3">
        <f t="shared" si="13"/>
        <v>0</v>
      </c>
      <c r="J245" s="3">
        <f t="shared" si="17"/>
        <v>87.638800266221892</v>
      </c>
    </row>
    <row r="246" spans="1:10" x14ac:dyDescent="0.25">
      <c r="A246">
        <f t="shared" si="14"/>
        <v>55</v>
      </c>
      <c r="B246" s="1">
        <f t="shared" si="15"/>
        <v>45468</v>
      </c>
      <c r="C246" s="2">
        <f t="shared" si="11"/>
        <v>86.767501890659332</v>
      </c>
      <c r="E246" s="2">
        <f t="shared" si="16"/>
        <v>0.87129837556255574</v>
      </c>
      <c r="F246" s="2">
        <f t="shared" si="12"/>
        <v>0.87129837556255574</v>
      </c>
      <c r="G246" s="3">
        <f t="shared" si="13"/>
        <v>0</v>
      </c>
      <c r="J246" s="3">
        <f t="shared" si="17"/>
        <v>87.638800266221892</v>
      </c>
    </row>
    <row r="247" spans="1:10" x14ac:dyDescent="0.25">
      <c r="A247">
        <f t="shared" si="14"/>
        <v>56</v>
      </c>
      <c r="B247" s="1">
        <f t="shared" si="15"/>
        <v>45498</v>
      </c>
      <c r="C247" s="2">
        <f t="shared" si="11"/>
        <v>86.912114393810441</v>
      </c>
      <c r="E247" s="2">
        <f t="shared" si="16"/>
        <v>0.72668587241145666</v>
      </c>
      <c r="F247" s="2">
        <f t="shared" si="12"/>
        <v>0.72668587241145666</v>
      </c>
      <c r="G247" s="3">
        <f t="shared" si="13"/>
        <v>0</v>
      </c>
      <c r="J247" s="3">
        <f t="shared" si="17"/>
        <v>87.638800266221892</v>
      </c>
    </row>
    <row r="248" spans="1:10" x14ac:dyDescent="0.25">
      <c r="A248">
        <f t="shared" si="14"/>
        <v>57</v>
      </c>
      <c r="B248" s="1">
        <f t="shared" si="15"/>
        <v>45529</v>
      </c>
      <c r="C248" s="2">
        <f t="shared" si="11"/>
        <v>87.056967917800122</v>
      </c>
      <c r="E248" s="2">
        <f t="shared" si="16"/>
        <v>0.58183234842177267</v>
      </c>
      <c r="F248" s="2">
        <f t="shared" si="12"/>
        <v>0.58183234842177267</v>
      </c>
      <c r="G248" s="3">
        <f t="shared" si="13"/>
        <v>0</v>
      </c>
      <c r="J248" s="3">
        <f t="shared" si="17"/>
        <v>87.638800266221892</v>
      </c>
    </row>
    <row r="249" spans="1:10" x14ac:dyDescent="0.25">
      <c r="A249">
        <f t="shared" si="14"/>
        <v>58</v>
      </c>
      <c r="B249" s="1">
        <f t="shared" si="15"/>
        <v>45560</v>
      </c>
      <c r="C249" s="2">
        <f t="shared" si="11"/>
        <v>87.20206286432979</v>
      </c>
      <c r="E249" s="2">
        <f t="shared" si="16"/>
        <v>0.4367374018921058</v>
      </c>
      <c r="F249" s="2">
        <f t="shared" si="12"/>
        <v>0.4367374018921058</v>
      </c>
      <c r="G249" s="3">
        <f t="shared" si="13"/>
        <v>0</v>
      </c>
      <c r="J249" s="3">
        <f t="shared" si="17"/>
        <v>87.638800266221892</v>
      </c>
    </row>
    <row r="250" spans="1:10" x14ac:dyDescent="0.25">
      <c r="A250">
        <f t="shared" si="14"/>
        <v>59</v>
      </c>
      <c r="B250" s="1">
        <f t="shared" si="15"/>
        <v>45590</v>
      </c>
      <c r="C250" s="2">
        <f t="shared" si="11"/>
        <v>87.347399635770344</v>
      </c>
      <c r="E250" s="2">
        <f t="shared" si="16"/>
        <v>0.29140063045155606</v>
      </c>
      <c r="F250" s="2">
        <f t="shared" si="12"/>
        <v>0.29140063045155606</v>
      </c>
      <c r="G250" s="3">
        <f t="shared" si="13"/>
        <v>0</v>
      </c>
      <c r="J250" s="3">
        <f t="shared" si="17"/>
        <v>87.638800266221907</v>
      </c>
    </row>
    <row r="251" spans="1:10" x14ac:dyDescent="0.25">
      <c r="A251">
        <f t="shared" si="14"/>
        <v>60</v>
      </c>
      <c r="B251" s="1">
        <f t="shared" si="15"/>
        <v>45621</v>
      </c>
      <c r="C251" s="2">
        <f t="shared" si="11"/>
        <v>87.492978635163283</v>
      </c>
      <c r="E251" s="2">
        <f t="shared" si="16"/>
        <v>0.14582163105860552</v>
      </c>
      <c r="F251" s="2">
        <f t="shared" si="12"/>
        <v>0.14582163105860552</v>
      </c>
      <c r="G251" s="3">
        <f t="shared" si="13"/>
        <v>0</v>
      </c>
      <c r="J251" s="3">
        <f t="shared" si="17"/>
        <v>87.638800266221892</v>
      </c>
    </row>
    <row r="252" spans="1:10" x14ac:dyDescent="0.25">
      <c r="A252" t="str">
        <f t="shared" si="14"/>
        <v/>
      </c>
      <c r="B252" s="1" t="str">
        <f t="shared" si="15"/>
        <v/>
      </c>
      <c r="C252" s="2" t="str">
        <f t="shared" si="11"/>
        <v/>
      </c>
      <c r="E252" s="2" t="str">
        <f t="shared" si="16"/>
        <v/>
      </c>
      <c r="F252" s="2" t="str">
        <f t="shared" si="12"/>
        <v/>
      </c>
      <c r="G252" s="3" t="str">
        <f t="shared" si="13"/>
        <v/>
      </c>
      <c r="J252" s="3" t="str">
        <f t="shared" si="17"/>
        <v/>
      </c>
    </row>
    <row r="253" spans="1:10" x14ac:dyDescent="0.25">
      <c r="A253" t="str">
        <f t="shared" si="14"/>
        <v/>
      </c>
      <c r="B253" s="1" t="str">
        <f t="shared" si="15"/>
        <v/>
      </c>
      <c r="C253" s="2" t="str">
        <f t="shared" si="11"/>
        <v/>
      </c>
      <c r="E253" s="2" t="str">
        <f t="shared" si="16"/>
        <v/>
      </c>
      <c r="F253" s="2" t="str">
        <f t="shared" si="12"/>
        <v/>
      </c>
      <c r="G253" s="3" t="str">
        <f t="shared" si="13"/>
        <v/>
      </c>
      <c r="J253" s="3" t="str">
        <f t="shared" si="17"/>
        <v/>
      </c>
    </row>
    <row r="254" spans="1:10" x14ac:dyDescent="0.25">
      <c r="A254" t="str">
        <f t="shared" si="14"/>
        <v/>
      </c>
      <c r="B254" s="1" t="str">
        <f t="shared" si="15"/>
        <v/>
      </c>
      <c r="C254" s="2" t="str">
        <f t="shared" si="11"/>
        <v/>
      </c>
      <c r="E254" s="2" t="str">
        <f t="shared" si="16"/>
        <v/>
      </c>
      <c r="F254" s="2" t="str">
        <f t="shared" si="12"/>
        <v/>
      </c>
      <c r="G254" s="3" t="str">
        <f t="shared" si="13"/>
        <v/>
      </c>
      <c r="J254" s="3" t="str">
        <f t="shared" si="17"/>
        <v/>
      </c>
    </row>
    <row r="255" spans="1:10" x14ac:dyDescent="0.25">
      <c r="A255" t="str">
        <f t="shared" si="14"/>
        <v/>
      </c>
      <c r="B255" s="1" t="str">
        <f t="shared" si="15"/>
        <v/>
      </c>
      <c r="C255" s="2" t="str">
        <f t="shared" si="11"/>
        <v/>
      </c>
      <c r="E255" s="2" t="str">
        <f t="shared" si="16"/>
        <v/>
      </c>
      <c r="F255" s="2" t="str">
        <f t="shared" si="12"/>
        <v/>
      </c>
      <c r="G255" s="3" t="str">
        <f t="shared" si="13"/>
        <v/>
      </c>
      <c r="J255" s="3" t="str">
        <f t="shared" si="17"/>
        <v/>
      </c>
    </row>
    <row r="256" spans="1:10" x14ac:dyDescent="0.25">
      <c r="A256" t="str">
        <f t="shared" si="14"/>
        <v/>
      </c>
      <c r="B256" s="1" t="str">
        <f t="shared" si="15"/>
        <v/>
      </c>
      <c r="C256" s="2" t="str">
        <f t="shared" si="11"/>
        <v/>
      </c>
      <c r="E256" s="2" t="str">
        <f t="shared" si="16"/>
        <v/>
      </c>
      <c r="F256" s="2" t="str">
        <f t="shared" si="12"/>
        <v/>
      </c>
      <c r="G256" s="3" t="str">
        <f t="shared" si="13"/>
        <v/>
      </c>
      <c r="J256" s="3" t="str">
        <f t="shared" si="17"/>
        <v/>
      </c>
    </row>
    <row r="257" spans="1:10" x14ac:dyDescent="0.25">
      <c r="A257" t="str">
        <f t="shared" si="14"/>
        <v/>
      </c>
      <c r="B257" s="1" t="str">
        <f t="shared" si="15"/>
        <v/>
      </c>
      <c r="C257" s="2" t="str">
        <f t="shared" si="11"/>
        <v/>
      </c>
      <c r="E257" s="2" t="str">
        <f t="shared" si="16"/>
        <v/>
      </c>
      <c r="F257" s="2" t="str">
        <f t="shared" si="12"/>
        <v/>
      </c>
      <c r="G257" s="3" t="str">
        <f t="shared" si="13"/>
        <v/>
      </c>
      <c r="J257" s="3" t="str">
        <f t="shared" si="17"/>
        <v/>
      </c>
    </row>
    <row r="258" spans="1:10" x14ac:dyDescent="0.25">
      <c r="A258" t="str">
        <f t="shared" si="14"/>
        <v/>
      </c>
      <c r="B258" s="1" t="str">
        <f t="shared" si="15"/>
        <v/>
      </c>
      <c r="C258" s="2" t="str">
        <f t="shared" si="11"/>
        <v/>
      </c>
      <c r="E258" s="2" t="str">
        <f t="shared" si="16"/>
        <v/>
      </c>
      <c r="F258" s="2" t="str">
        <f t="shared" si="12"/>
        <v/>
      </c>
      <c r="G258" s="3" t="str">
        <f t="shared" si="13"/>
        <v/>
      </c>
      <c r="J258" s="3" t="str">
        <f t="shared" si="17"/>
        <v/>
      </c>
    </row>
    <row r="259" spans="1:10" x14ac:dyDescent="0.25">
      <c r="A259" t="str">
        <f t="shared" si="14"/>
        <v/>
      </c>
      <c r="B259" s="1" t="str">
        <f t="shared" si="15"/>
        <v/>
      </c>
      <c r="C259" s="2" t="str">
        <f t="shared" si="11"/>
        <v/>
      </c>
      <c r="E259" s="2" t="str">
        <f t="shared" si="16"/>
        <v/>
      </c>
      <c r="F259" s="2" t="str">
        <f t="shared" si="12"/>
        <v/>
      </c>
      <c r="G259" s="3" t="str">
        <f t="shared" si="13"/>
        <v/>
      </c>
      <c r="J259" s="3" t="str">
        <f t="shared" si="17"/>
        <v/>
      </c>
    </row>
    <row r="260" spans="1:10" x14ac:dyDescent="0.25">
      <c r="A260" t="str">
        <f t="shared" si="14"/>
        <v/>
      </c>
      <c r="B260" s="1" t="str">
        <f t="shared" si="15"/>
        <v/>
      </c>
      <c r="C260" s="2" t="str">
        <f t="shared" si="11"/>
        <v/>
      </c>
      <c r="E260" s="2" t="str">
        <f t="shared" si="16"/>
        <v/>
      </c>
      <c r="F260" s="2" t="str">
        <f t="shared" si="12"/>
        <v/>
      </c>
      <c r="G260" s="3" t="str">
        <f t="shared" si="13"/>
        <v/>
      </c>
      <c r="J260" s="3" t="str">
        <f t="shared" si="17"/>
        <v/>
      </c>
    </row>
    <row r="261" spans="1:10" x14ac:dyDescent="0.25">
      <c r="A261" t="str">
        <f t="shared" si="14"/>
        <v/>
      </c>
      <c r="B261" s="1" t="str">
        <f t="shared" si="15"/>
        <v/>
      </c>
      <c r="C261" s="2" t="str">
        <f t="shared" si="11"/>
        <v/>
      </c>
      <c r="E261" s="2" t="str">
        <f t="shared" si="16"/>
        <v/>
      </c>
      <c r="F261" s="2" t="str">
        <f t="shared" si="12"/>
        <v/>
      </c>
      <c r="G261" s="3" t="str">
        <f t="shared" si="13"/>
        <v/>
      </c>
      <c r="J261" s="3" t="str">
        <f t="shared" si="17"/>
        <v/>
      </c>
    </row>
    <row r="262" spans="1:10" x14ac:dyDescent="0.25">
      <c r="A262" t="str">
        <f t="shared" si="14"/>
        <v/>
      </c>
      <c r="B262" s="1" t="str">
        <f t="shared" si="15"/>
        <v/>
      </c>
      <c r="C262" s="2" t="str">
        <f t="shared" si="11"/>
        <v/>
      </c>
      <c r="E262" s="2" t="str">
        <f t="shared" si="16"/>
        <v/>
      </c>
      <c r="F262" s="2" t="str">
        <f t="shared" si="12"/>
        <v/>
      </c>
      <c r="G262" s="3" t="str">
        <f t="shared" si="13"/>
        <v/>
      </c>
      <c r="J262" s="3" t="str">
        <f t="shared" si="17"/>
        <v/>
      </c>
    </row>
    <row r="263" spans="1:10" x14ac:dyDescent="0.25">
      <c r="A263" t="str">
        <f t="shared" si="14"/>
        <v/>
      </c>
      <c r="B263" s="1" t="str">
        <f t="shared" si="15"/>
        <v/>
      </c>
      <c r="C263" s="2" t="str">
        <f t="shared" si="11"/>
        <v/>
      </c>
      <c r="E263" s="2" t="str">
        <f t="shared" si="16"/>
        <v/>
      </c>
      <c r="F263" s="2" t="str">
        <f t="shared" si="12"/>
        <v/>
      </c>
      <c r="G263" s="3" t="str">
        <f t="shared" si="13"/>
        <v/>
      </c>
      <c r="J263" s="3" t="str">
        <f t="shared" si="17"/>
        <v/>
      </c>
    </row>
    <row r="264" spans="1:10" x14ac:dyDescent="0.25">
      <c r="A264" t="str">
        <f t="shared" si="14"/>
        <v/>
      </c>
      <c r="B264" s="1" t="str">
        <f t="shared" si="15"/>
        <v/>
      </c>
      <c r="C264" s="2" t="str">
        <f t="shared" si="11"/>
        <v/>
      </c>
      <c r="E264" s="2" t="str">
        <f t="shared" si="16"/>
        <v/>
      </c>
      <c r="F264" s="2" t="str">
        <f t="shared" si="12"/>
        <v/>
      </c>
      <c r="G264" s="3" t="str">
        <f t="shared" si="13"/>
        <v/>
      </c>
      <c r="J264" s="3" t="str">
        <f t="shared" si="17"/>
        <v/>
      </c>
    </row>
    <row r="265" spans="1:10" x14ac:dyDescent="0.25">
      <c r="A265" t="str">
        <f t="shared" si="14"/>
        <v/>
      </c>
      <c r="B265" s="1" t="str">
        <f t="shared" si="15"/>
        <v/>
      </c>
      <c r="C265" s="2" t="str">
        <f t="shared" si="11"/>
        <v/>
      </c>
      <c r="E265" s="2" t="str">
        <f t="shared" si="16"/>
        <v/>
      </c>
      <c r="F265" s="2" t="str">
        <f t="shared" si="12"/>
        <v/>
      </c>
      <c r="G265" s="3" t="str">
        <f t="shared" si="13"/>
        <v/>
      </c>
      <c r="J265" s="3" t="str">
        <f t="shared" si="17"/>
        <v/>
      </c>
    </row>
    <row r="266" spans="1:10" x14ac:dyDescent="0.25">
      <c r="A266" t="str">
        <f t="shared" si="14"/>
        <v/>
      </c>
      <c r="B266" s="1" t="str">
        <f t="shared" si="15"/>
        <v/>
      </c>
      <c r="C266" s="2" t="str">
        <f t="shared" si="11"/>
        <v/>
      </c>
      <c r="E266" s="2" t="str">
        <f t="shared" si="16"/>
        <v/>
      </c>
      <c r="F266" s="2" t="str">
        <f t="shared" si="12"/>
        <v/>
      </c>
      <c r="G266" s="3" t="str">
        <f t="shared" si="13"/>
        <v/>
      </c>
      <c r="J266" s="3" t="str">
        <f t="shared" si="17"/>
        <v/>
      </c>
    </row>
    <row r="267" spans="1:10" x14ac:dyDescent="0.25">
      <c r="A267" t="str">
        <f t="shared" si="14"/>
        <v/>
      </c>
      <c r="B267" s="1" t="str">
        <f t="shared" si="15"/>
        <v/>
      </c>
      <c r="C267" s="2" t="str">
        <f t="shared" si="11"/>
        <v/>
      </c>
      <c r="E267" s="2" t="str">
        <f t="shared" si="16"/>
        <v/>
      </c>
      <c r="F267" s="2" t="str">
        <f t="shared" si="12"/>
        <v/>
      </c>
      <c r="G267" s="3" t="str">
        <f t="shared" si="13"/>
        <v/>
      </c>
      <c r="J267" s="3" t="str">
        <f t="shared" si="17"/>
        <v/>
      </c>
    </row>
    <row r="268" spans="1:10" x14ac:dyDescent="0.25">
      <c r="A268" t="str">
        <f t="shared" si="14"/>
        <v/>
      </c>
      <c r="B268" s="1" t="str">
        <f t="shared" si="15"/>
        <v/>
      </c>
      <c r="C268" s="2" t="str">
        <f t="shared" si="11"/>
        <v/>
      </c>
      <c r="E268" s="2" t="str">
        <f t="shared" si="16"/>
        <v/>
      </c>
      <c r="F268" s="2" t="str">
        <f t="shared" si="12"/>
        <v/>
      </c>
      <c r="G268" s="3" t="str">
        <f t="shared" si="13"/>
        <v/>
      </c>
      <c r="J268" s="3" t="str">
        <f t="shared" si="17"/>
        <v/>
      </c>
    </row>
    <row r="269" spans="1:10" x14ac:dyDescent="0.25">
      <c r="A269" t="str">
        <f t="shared" si="14"/>
        <v/>
      </c>
      <c r="B269" s="1" t="str">
        <f t="shared" si="15"/>
        <v/>
      </c>
      <c r="C269" s="2" t="str">
        <f t="shared" si="11"/>
        <v/>
      </c>
      <c r="E269" s="2" t="str">
        <f t="shared" si="16"/>
        <v/>
      </c>
      <c r="F269" s="2" t="str">
        <f t="shared" si="12"/>
        <v/>
      </c>
      <c r="G269" s="3" t="str">
        <f t="shared" si="13"/>
        <v/>
      </c>
      <c r="J269" s="3" t="str">
        <f t="shared" si="17"/>
        <v/>
      </c>
    </row>
    <row r="270" spans="1:10" x14ac:dyDescent="0.25">
      <c r="A270" t="str">
        <f t="shared" si="14"/>
        <v/>
      </c>
      <c r="B270" s="1" t="str">
        <f t="shared" si="15"/>
        <v/>
      </c>
      <c r="C270" s="2" t="str">
        <f t="shared" ref="C270:C297" si="18">IFERROR(-PPMT(tauxcontrat1/12,A270,durée1,Capital1,0,0),"")</f>
        <v/>
      </c>
      <c r="E270" s="2" t="str">
        <f t="shared" si="16"/>
        <v/>
      </c>
      <c r="F270" s="2" t="str">
        <f t="shared" ref="F270:F297" si="19">IFERROR(-IPMT(tauxcontrat1/12,A270,durée1,Capital1,0,0),"")</f>
        <v/>
      </c>
      <c r="G270" s="3" t="str">
        <f t="shared" ref="G270:G298" si="20">IF(A270="","",$B$6/12*Capital1)</f>
        <v/>
      </c>
      <c r="J270" s="3" t="str">
        <f t="shared" si="17"/>
        <v/>
      </c>
    </row>
    <row r="271" spans="1:10" x14ac:dyDescent="0.25">
      <c r="A271" t="str">
        <f t="shared" ref="A271:A297" si="21">IF(A270&gt;=durée1*1,"",A270+1)</f>
        <v/>
      </c>
      <c r="B271" s="1" t="str">
        <f t="shared" ref="B271:B298" si="22">IF(A271="","",EDATE(contrat1,A271))</f>
        <v/>
      </c>
      <c r="C271" s="2" t="str">
        <f t="shared" si="18"/>
        <v/>
      </c>
      <c r="E271" s="2" t="str">
        <f t="shared" ref="E271:E297" si="23">IF(A271="","",G271+F271)</f>
        <v/>
      </c>
      <c r="F271" s="2" t="str">
        <f t="shared" si="19"/>
        <v/>
      </c>
      <c r="G271" s="3" t="str">
        <f t="shared" si="20"/>
        <v/>
      </c>
      <c r="J271" s="3" t="str">
        <f t="shared" ref="J271:J298" si="24">IF(A271="","",C271+F271)</f>
        <v/>
      </c>
    </row>
    <row r="272" spans="1:10" x14ac:dyDescent="0.25">
      <c r="A272" t="str">
        <f t="shared" si="21"/>
        <v/>
      </c>
      <c r="B272" s="1" t="str">
        <f t="shared" si="22"/>
        <v/>
      </c>
      <c r="C272" s="2" t="str">
        <f t="shared" si="18"/>
        <v/>
      </c>
      <c r="E272" s="2" t="str">
        <f t="shared" si="23"/>
        <v/>
      </c>
      <c r="F272" s="2" t="str">
        <f t="shared" si="19"/>
        <v/>
      </c>
      <c r="G272" s="3" t="str">
        <f t="shared" si="20"/>
        <v/>
      </c>
      <c r="J272" s="3" t="str">
        <f t="shared" si="24"/>
        <v/>
      </c>
    </row>
    <row r="273" spans="1:10" x14ac:dyDescent="0.25">
      <c r="A273" t="str">
        <f t="shared" si="21"/>
        <v/>
      </c>
      <c r="B273" s="1" t="str">
        <f t="shared" si="22"/>
        <v/>
      </c>
      <c r="C273" s="2" t="str">
        <f t="shared" si="18"/>
        <v/>
      </c>
      <c r="E273" s="2" t="str">
        <f t="shared" si="23"/>
        <v/>
      </c>
      <c r="F273" s="2" t="str">
        <f t="shared" si="19"/>
        <v/>
      </c>
      <c r="G273" s="3" t="str">
        <f t="shared" si="20"/>
        <v/>
      </c>
      <c r="J273" s="3" t="str">
        <f t="shared" si="24"/>
        <v/>
      </c>
    </row>
    <row r="274" spans="1:10" x14ac:dyDescent="0.25">
      <c r="A274" t="str">
        <f t="shared" si="21"/>
        <v/>
      </c>
      <c r="B274" s="1" t="str">
        <f t="shared" si="22"/>
        <v/>
      </c>
      <c r="C274" s="2" t="str">
        <f t="shared" si="18"/>
        <v/>
      </c>
      <c r="E274" s="2" t="str">
        <f t="shared" si="23"/>
        <v/>
      </c>
      <c r="F274" s="2" t="str">
        <f t="shared" si="19"/>
        <v/>
      </c>
      <c r="G274" s="3" t="str">
        <f t="shared" si="20"/>
        <v/>
      </c>
      <c r="J274" s="3" t="str">
        <f t="shared" si="24"/>
        <v/>
      </c>
    </row>
    <row r="275" spans="1:10" x14ac:dyDescent="0.25">
      <c r="A275" t="str">
        <f t="shared" si="21"/>
        <v/>
      </c>
      <c r="B275" s="1" t="str">
        <f t="shared" si="22"/>
        <v/>
      </c>
      <c r="C275" s="2" t="str">
        <f t="shared" si="18"/>
        <v/>
      </c>
      <c r="E275" s="2" t="str">
        <f t="shared" si="23"/>
        <v/>
      </c>
      <c r="F275" s="2" t="str">
        <f t="shared" si="19"/>
        <v/>
      </c>
      <c r="G275" s="3" t="str">
        <f t="shared" si="20"/>
        <v/>
      </c>
      <c r="J275" s="3" t="str">
        <f t="shared" si="24"/>
        <v/>
      </c>
    </row>
    <row r="276" spans="1:10" x14ac:dyDescent="0.25">
      <c r="A276" t="str">
        <f t="shared" si="21"/>
        <v/>
      </c>
      <c r="B276" s="1" t="str">
        <f t="shared" si="22"/>
        <v/>
      </c>
      <c r="C276" s="2" t="str">
        <f t="shared" si="18"/>
        <v/>
      </c>
      <c r="E276" s="2" t="str">
        <f t="shared" si="23"/>
        <v/>
      </c>
      <c r="F276" s="2" t="str">
        <f t="shared" si="19"/>
        <v/>
      </c>
      <c r="G276" s="3" t="str">
        <f t="shared" si="20"/>
        <v/>
      </c>
      <c r="J276" s="3" t="str">
        <f t="shared" si="24"/>
        <v/>
      </c>
    </row>
    <row r="277" spans="1:10" x14ac:dyDescent="0.25">
      <c r="A277" t="str">
        <f t="shared" si="21"/>
        <v/>
      </c>
      <c r="B277" s="1" t="str">
        <f t="shared" si="22"/>
        <v/>
      </c>
      <c r="C277" s="2" t="str">
        <f t="shared" si="18"/>
        <v/>
      </c>
      <c r="E277" s="2" t="str">
        <f t="shared" si="23"/>
        <v/>
      </c>
      <c r="F277" s="2" t="str">
        <f t="shared" si="19"/>
        <v/>
      </c>
      <c r="G277" s="3" t="str">
        <f t="shared" si="20"/>
        <v/>
      </c>
      <c r="J277" s="3" t="str">
        <f t="shared" si="24"/>
        <v/>
      </c>
    </row>
    <row r="278" spans="1:10" x14ac:dyDescent="0.25">
      <c r="A278" t="str">
        <f t="shared" si="21"/>
        <v/>
      </c>
      <c r="B278" s="1" t="str">
        <f t="shared" si="22"/>
        <v/>
      </c>
      <c r="C278" s="2" t="str">
        <f t="shared" si="18"/>
        <v/>
      </c>
      <c r="E278" s="2" t="str">
        <f t="shared" si="23"/>
        <v/>
      </c>
      <c r="F278" s="2" t="str">
        <f t="shared" si="19"/>
        <v/>
      </c>
      <c r="G278" s="3" t="str">
        <f t="shared" si="20"/>
        <v/>
      </c>
      <c r="J278" s="3" t="str">
        <f t="shared" si="24"/>
        <v/>
      </c>
    </row>
    <row r="279" spans="1:10" x14ac:dyDescent="0.25">
      <c r="A279" t="str">
        <f t="shared" si="21"/>
        <v/>
      </c>
      <c r="B279" s="1" t="str">
        <f t="shared" si="22"/>
        <v/>
      </c>
      <c r="C279" s="2" t="str">
        <f t="shared" si="18"/>
        <v/>
      </c>
      <c r="E279" s="2" t="str">
        <f t="shared" si="23"/>
        <v/>
      </c>
      <c r="F279" s="2" t="str">
        <f t="shared" si="19"/>
        <v/>
      </c>
      <c r="G279" s="3" t="str">
        <f t="shared" si="20"/>
        <v/>
      </c>
      <c r="J279" s="3" t="str">
        <f t="shared" si="24"/>
        <v/>
      </c>
    </row>
    <row r="280" spans="1:10" x14ac:dyDescent="0.25">
      <c r="A280" t="str">
        <f t="shared" si="21"/>
        <v/>
      </c>
      <c r="B280" s="1" t="str">
        <f t="shared" si="22"/>
        <v/>
      </c>
      <c r="C280" s="2" t="str">
        <f t="shared" si="18"/>
        <v/>
      </c>
      <c r="E280" s="2" t="str">
        <f t="shared" si="23"/>
        <v/>
      </c>
      <c r="F280" s="2" t="str">
        <f t="shared" si="19"/>
        <v/>
      </c>
      <c r="G280" s="3" t="str">
        <f t="shared" si="20"/>
        <v/>
      </c>
      <c r="J280" s="3" t="str">
        <f t="shared" si="24"/>
        <v/>
      </c>
    </row>
    <row r="281" spans="1:10" x14ac:dyDescent="0.25">
      <c r="A281" t="str">
        <f t="shared" si="21"/>
        <v/>
      </c>
      <c r="B281" s="1" t="str">
        <f t="shared" si="22"/>
        <v/>
      </c>
      <c r="C281" s="2" t="str">
        <f t="shared" si="18"/>
        <v/>
      </c>
      <c r="E281" s="2" t="str">
        <f t="shared" si="23"/>
        <v/>
      </c>
      <c r="F281" s="2" t="str">
        <f t="shared" si="19"/>
        <v/>
      </c>
      <c r="G281" s="3" t="str">
        <f t="shared" si="20"/>
        <v/>
      </c>
      <c r="J281" s="3" t="str">
        <f t="shared" si="24"/>
        <v/>
      </c>
    </row>
    <row r="282" spans="1:10" x14ac:dyDescent="0.25">
      <c r="A282" t="str">
        <f t="shared" si="21"/>
        <v/>
      </c>
      <c r="B282" s="1" t="str">
        <f t="shared" si="22"/>
        <v/>
      </c>
      <c r="C282" s="2" t="str">
        <f t="shared" si="18"/>
        <v/>
      </c>
      <c r="E282" s="2" t="str">
        <f t="shared" si="23"/>
        <v/>
      </c>
      <c r="F282" s="2" t="str">
        <f t="shared" si="19"/>
        <v/>
      </c>
      <c r="G282" s="3" t="str">
        <f t="shared" si="20"/>
        <v/>
      </c>
      <c r="J282" s="3" t="str">
        <f t="shared" si="24"/>
        <v/>
      </c>
    </row>
    <row r="283" spans="1:10" x14ac:dyDescent="0.25">
      <c r="A283" t="str">
        <f t="shared" si="21"/>
        <v/>
      </c>
      <c r="B283" s="1" t="str">
        <f t="shared" si="22"/>
        <v/>
      </c>
      <c r="C283" s="2" t="str">
        <f t="shared" si="18"/>
        <v/>
      </c>
      <c r="E283" s="2" t="str">
        <f t="shared" si="23"/>
        <v/>
      </c>
      <c r="F283" s="2" t="str">
        <f t="shared" si="19"/>
        <v/>
      </c>
      <c r="G283" s="3" t="str">
        <f t="shared" si="20"/>
        <v/>
      </c>
      <c r="J283" s="3" t="str">
        <f t="shared" si="24"/>
        <v/>
      </c>
    </row>
    <row r="284" spans="1:10" x14ac:dyDescent="0.25">
      <c r="A284" t="str">
        <f t="shared" si="21"/>
        <v/>
      </c>
      <c r="B284" s="1" t="str">
        <f t="shared" si="22"/>
        <v/>
      </c>
      <c r="C284" s="2" t="str">
        <f t="shared" si="18"/>
        <v/>
      </c>
      <c r="E284" s="2" t="str">
        <f t="shared" si="23"/>
        <v/>
      </c>
      <c r="F284" s="2" t="str">
        <f t="shared" si="19"/>
        <v/>
      </c>
      <c r="G284" s="3" t="str">
        <f t="shared" si="20"/>
        <v/>
      </c>
      <c r="J284" s="3" t="str">
        <f t="shared" si="24"/>
        <v/>
      </c>
    </row>
    <row r="285" spans="1:10" x14ac:dyDescent="0.25">
      <c r="A285" t="str">
        <f t="shared" si="21"/>
        <v/>
      </c>
      <c r="B285" s="1" t="str">
        <f t="shared" si="22"/>
        <v/>
      </c>
      <c r="C285" s="2" t="str">
        <f t="shared" si="18"/>
        <v/>
      </c>
      <c r="E285" s="2" t="str">
        <f t="shared" si="23"/>
        <v/>
      </c>
      <c r="F285" s="2" t="str">
        <f t="shared" si="19"/>
        <v/>
      </c>
      <c r="G285" s="3" t="str">
        <f t="shared" si="20"/>
        <v/>
      </c>
      <c r="J285" s="3" t="str">
        <f t="shared" si="24"/>
        <v/>
      </c>
    </row>
    <row r="286" spans="1:10" x14ac:dyDescent="0.25">
      <c r="A286" t="str">
        <f t="shared" si="21"/>
        <v/>
      </c>
      <c r="B286" s="1" t="str">
        <f t="shared" si="22"/>
        <v/>
      </c>
      <c r="C286" s="2" t="str">
        <f t="shared" si="18"/>
        <v/>
      </c>
      <c r="E286" s="2" t="str">
        <f t="shared" si="23"/>
        <v/>
      </c>
      <c r="F286" s="2" t="str">
        <f t="shared" si="19"/>
        <v/>
      </c>
      <c r="G286" s="3" t="str">
        <f t="shared" si="20"/>
        <v/>
      </c>
      <c r="J286" s="3" t="str">
        <f t="shared" si="24"/>
        <v/>
      </c>
    </row>
    <row r="287" spans="1:10" x14ac:dyDescent="0.25">
      <c r="A287" t="str">
        <f t="shared" si="21"/>
        <v/>
      </c>
      <c r="B287" s="1" t="str">
        <f t="shared" si="22"/>
        <v/>
      </c>
      <c r="C287" s="2" t="str">
        <f t="shared" si="18"/>
        <v/>
      </c>
      <c r="E287" s="2" t="str">
        <f t="shared" si="23"/>
        <v/>
      </c>
      <c r="F287" s="2" t="str">
        <f t="shared" si="19"/>
        <v/>
      </c>
      <c r="G287" s="3" t="str">
        <f t="shared" si="20"/>
        <v/>
      </c>
      <c r="J287" s="3" t="str">
        <f t="shared" si="24"/>
        <v/>
      </c>
    </row>
    <row r="288" spans="1:10" x14ac:dyDescent="0.25">
      <c r="A288" t="str">
        <f t="shared" si="21"/>
        <v/>
      </c>
      <c r="B288" s="1" t="str">
        <f t="shared" si="22"/>
        <v/>
      </c>
      <c r="C288" s="2" t="str">
        <f t="shared" si="18"/>
        <v/>
      </c>
      <c r="E288" s="2" t="str">
        <f t="shared" si="23"/>
        <v/>
      </c>
      <c r="F288" s="2" t="str">
        <f t="shared" si="19"/>
        <v/>
      </c>
      <c r="G288" s="3" t="str">
        <f t="shared" si="20"/>
        <v/>
      </c>
      <c r="J288" s="3" t="str">
        <f t="shared" si="24"/>
        <v/>
      </c>
    </row>
    <row r="289" spans="1:10" x14ac:dyDescent="0.25">
      <c r="A289" t="str">
        <f t="shared" si="21"/>
        <v/>
      </c>
      <c r="B289" s="1" t="str">
        <f t="shared" si="22"/>
        <v/>
      </c>
      <c r="C289" s="2" t="str">
        <f t="shared" si="18"/>
        <v/>
      </c>
      <c r="E289" s="2" t="str">
        <f t="shared" si="23"/>
        <v/>
      </c>
      <c r="F289" s="2" t="str">
        <f t="shared" si="19"/>
        <v/>
      </c>
      <c r="G289" s="3" t="str">
        <f t="shared" si="20"/>
        <v/>
      </c>
      <c r="J289" s="3" t="str">
        <f t="shared" si="24"/>
        <v/>
      </c>
    </row>
    <row r="290" spans="1:10" x14ac:dyDescent="0.25">
      <c r="A290" t="str">
        <f t="shared" si="21"/>
        <v/>
      </c>
      <c r="B290" s="1" t="str">
        <f t="shared" si="22"/>
        <v/>
      </c>
      <c r="C290" s="2" t="str">
        <f t="shared" si="18"/>
        <v/>
      </c>
      <c r="E290" s="2" t="str">
        <f t="shared" si="23"/>
        <v/>
      </c>
      <c r="F290" s="2" t="str">
        <f t="shared" si="19"/>
        <v/>
      </c>
      <c r="G290" s="3" t="str">
        <f t="shared" si="20"/>
        <v/>
      </c>
      <c r="J290" s="3" t="str">
        <f t="shared" si="24"/>
        <v/>
      </c>
    </row>
    <row r="291" spans="1:10" x14ac:dyDescent="0.25">
      <c r="A291" t="str">
        <f t="shared" si="21"/>
        <v/>
      </c>
      <c r="B291" s="1" t="str">
        <f t="shared" si="22"/>
        <v/>
      </c>
      <c r="C291" s="2" t="str">
        <f t="shared" si="18"/>
        <v/>
      </c>
      <c r="E291" s="2" t="str">
        <f t="shared" si="23"/>
        <v/>
      </c>
      <c r="F291" s="2" t="str">
        <f t="shared" si="19"/>
        <v/>
      </c>
      <c r="G291" s="3" t="str">
        <f t="shared" si="20"/>
        <v/>
      </c>
      <c r="J291" s="3" t="str">
        <f t="shared" si="24"/>
        <v/>
      </c>
    </row>
    <row r="292" spans="1:10" x14ac:dyDescent="0.25">
      <c r="A292" t="str">
        <f t="shared" si="21"/>
        <v/>
      </c>
      <c r="B292" s="1" t="str">
        <f t="shared" si="22"/>
        <v/>
      </c>
      <c r="C292" s="2" t="str">
        <f t="shared" si="18"/>
        <v/>
      </c>
      <c r="E292" s="2" t="str">
        <f t="shared" si="23"/>
        <v/>
      </c>
      <c r="F292" s="2" t="str">
        <f t="shared" si="19"/>
        <v/>
      </c>
      <c r="G292" s="3" t="str">
        <f t="shared" si="20"/>
        <v/>
      </c>
      <c r="J292" s="3" t="str">
        <f t="shared" si="24"/>
        <v/>
      </c>
    </row>
    <row r="293" spans="1:10" x14ac:dyDescent="0.25">
      <c r="A293" t="str">
        <f t="shared" si="21"/>
        <v/>
      </c>
      <c r="B293" s="1" t="str">
        <f t="shared" si="22"/>
        <v/>
      </c>
      <c r="C293" s="2" t="str">
        <f t="shared" si="18"/>
        <v/>
      </c>
      <c r="E293" s="2" t="str">
        <f t="shared" si="23"/>
        <v/>
      </c>
      <c r="F293" s="2" t="str">
        <f t="shared" si="19"/>
        <v/>
      </c>
      <c r="G293" s="3" t="str">
        <f t="shared" si="20"/>
        <v/>
      </c>
      <c r="J293" s="3" t="str">
        <f t="shared" si="24"/>
        <v/>
      </c>
    </row>
    <row r="294" spans="1:10" x14ac:dyDescent="0.25">
      <c r="A294" t="str">
        <f t="shared" si="21"/>
        <v/>
      </c>
      <c r="B294" s="1" t="str">
        <f t="shared" si="22"/>
        <v/>
      </c>
      <c r="C294" s="2" t="str">
        <f t="shared" si="18"/>
        <v/>
      </c>
      <c r="E294" s="2" t="str">
        <f t="shared" si="23"/>
        <v/>
      </c>
      <c r="F294" s="2" t="str">
        <f t="shared" si="19"/>
        <v/>
      </c>
      <c r="G294" s="3" t="str">
        <f t="shared" si="20"/>
        <v/>
      </c>
      <c r="J294" s="3" t="str">
        <f t="shared" si="24"/>
        <v/>
      </c>
    </row>
    <row r="295" spans="1:10" x14ac:dyDescent="0.25">
      <c r="A295" t="str">
        <f t="shared" si="21"/>
        <v/>
      </c>
      <c r="B295" s="1" t="str">
        <f t="shared" si="22"/>
        <v/>
      </c>
      <c r="C295" s="2" t="str">
        <f t="shared" si="18"/>
        <v/>
      </c>
      <c r="E295" s="2" t="str">
        <f t="shared" si="23"/>
        <v/>
      </c>
      <c r="F295" s="2" t="str">
        <f t="shared" si="19"/>
        <v/>
      </c>
      <c r="G295" s="3" t="str">
        <f t="shared" si="20"/>
        <v/>
      </c>
      <c r="J295" s="3" t="str">
        <f t="shared" si="24"/>
        <v/>
      </c>
    </row>
    <row r="296" spans="1:10" x14ac:dyDescent="0.25">
      <c r="A296" t="str">
        <f t="shared" si="21"/>
        <v/>
      </c>
      <c r="B296" s="1" t="str">
        <f t="shared" si="22"/>
        <v/>
      </c>
      <c r="C296" s="2" t="str">
        <f t="shared" si="18"/>
        <v/>
      </c>
      <c r="E296" s="2" t="str">
        <f t="shared" si="23"/>
        <v/>
      </c>
      <c r="F296" s="2" t="str">
        <f t="shared" si="19"/>
        <v/>
      </c>
      <c r="G296" s="3" t="str">
        <f t="shared" si="20"/>
        <v/>
      </c>
      <c r="J296" s="3" t="str">
        <f t="shared" si="24"/>
        <v/>
      </c>
    </row>
    <row r="297" spans="1:10" x14ac:dyDescent="0.25">
      <c r="A297" t="str">
        <f t="shared" si="21"/>
        <v/>
      </c>
      <c r="B297" s="1" t="str">
        <f t="shared" si="22"/>
        <v/>
      </c>
      <c r="C297" s="2" t="str">
        <f t="shared" si="18"/>
        <v/>
      </c>
      <c r="E297" s="2" t="str">
        <f t="shared" si="23"/>
        <v/>
      </c>
      <c r="F297" s="2" t="str">
        <f t="shared" si="19"/>
        <v/>
      </c>
      <c r="G297" s="3" t="str">
        <f t="shared" si="20"/>
        <v/>
      </c>
      <c r="J297" s="3" t="str">
        <f t="shared" si="24"/>
        <v/>
      </c>
    </row>
    <row r="298" spans="1:10" x14ac:dyDescent="0.25">
      <c r="A298" t="str">
        <f>IF(A297&gt;=durée1*12,"",A297+1)</f>
        <v/>
      </c>
      <c r="B298" s="1" t="str">
        <f t="shared" si="22"/>
        <v/>
      </c>
      <c r="C298" s="2" t="str">
        <f>IFERROR(-PPMT(tauxcontrat1/12,A298,durée1*12,Capital1,0,0),"")</f>
        <v/>
      </c>
      <c r="F298" s="2" t="str">
        <f>IFERROR(-IPMT(tauxcontrat1/12,A298,durée1*12,Capital1,0,0),"")</f>
        <v/>
      </c>
      <c r="G298" s="3" t="str">
        <f t="shared" si="20"/>
        <v/>
      </c>
      <c r="J298" s="3" t="str">
        <f t="shared" si="24"/>
        <v/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F1F609-DCAE-4640-9A0B-333FB65C4601}">
  <dimension ref="A3:F10"/>
  <sheetViews>
    <sheetView showGridLines="0" tabSelected="1" workbookViewId="0">
      <selection activeCell="B14" sqref="B14"/>
    </sheetView>
  </sheetViews>
  <sheetFormatPr defaultRowHeight="15" x14ac:dyDescent="0.25"/>
  <cols>
    <col min="1" max="1" width="17.7109375" bestFit="1" customWidth="1"/>
    <col min="2" max="2" width="16.85546875" bestFit="1" customWidth="1"/>
    <col min="3" max="3" width="9.5703125" bestFit="1" customWidth="1"/>
    <col min="4" max="4" width="13.140625" bestFit="1" customWidth="1"/>
    <col min="5" max="5" width="9.42578125" bestFit="1" customWidth="1"/>
    <col min="6" max="6" width="20.7109375" bestFit="1" customWidth="1"/>
    <col min="7" max="7" width="9.42578125" bestFit="1" customWidth="1"/>
    <col min="8" max="8" width="20.7109375" bestFit="1" customWidth="1"/>
  </cols>
  <sheetData>
    <row r="3" spans="1:6" x14ac:dyDescent="0.25">
      <c r="A3" s="22" t="s">
        <v>4</v>
      </c>
      <c r="B3" s="18" t="s">
        <v>27</v>
      </c>
      <c r="C3" s="18" t="s">
        <v>28</v>
      </c>
      <c r="D3" s="18" t="s">
        <v>29</v>
      </c>
      <c r="E3" s="18" t="s">
        <v>31</v>
      </c>
      <c r="F3" s="18" t="s">
        <v>30</v>
      </c>
    </row>
    <row r="4" spans="1:6" x14ac:dyDescent="0.25">
      <c r="A4" s="1" t="s">
        <v>21</v>
      </c>
      <c r="B4" s="21">
        <v>79.305466932888564</v>
      </c>
      <c r="C4" s="21">
        <v>8.3333333333333339</v>
      </c>
      <c r="D4" s="21">
        <v>0</v>
      </c>
      <c r="E4" s="21">
        <v>8.3333333333333339</v>
      </c>
      <c r="F4" s="21">
        <v>87.638800266221892</v>
      </c>
    </row>
    <row r="5" spans="1:6" x14ac:dyDescent="0.25">
      <c r="A5" s="1" t="s">
        <v>22</v>
      </c>
      <c r="B5" s="21">
        <v>962.0385809886393</v>
      </c>
      <c r="C5" s="21">
        <v>89.627022206023454</v>
      </c>
      <c r="D5" s="21">
        <v>0</v>
      </c>
      <c r="E5" s="21">
        <v>89.627022206023454</v>
      </c>
      <c r="F5" s="21">
        <v>1051.6656031946627</v>
      </c>
    </row>
    <row r="6" spans="1:6" x14ac:dyDescent="0.25">
      <c r="A6" s="1" t="s">
        <v>23</v>
      </c>
      <c r="B6" s="21">
        <v>981.45670988664074</v>
      </c>
      <c r="C6" s="21">
        <v>70.208893308021956</v>
      </c>
      <c r="D6" s="21">
        <v>0</v>
      </c>
      <c r="E6" s="21">
        <v>70.208893308021956</v>
      </c>
      <c r="F6" s="21">
        <v>1051.6656031946627</v>
      </c>
    </row>
    <row r="7" spans="1:6" x14ac:dyDescent="0.25">
      <c r="A7" s="1" t="s">
        <v>24</v>
      </c>
      <c r="B7" s="21">
        <v>1001.2667812049889</v>
      </c>
      <c r="C7" s="21">
        <v>50.398821989673955</v>
      </c>
      <c r="D7" s="21">
        <v>0</v>
      </c>
      <c r="E7" s="21">
        <v>50.398821989673955</v>
      </c>
      <c r="F7" s="21">
        <v>1051.6656031946627</v>
      </c>
    </row>
    <row r="8" spans="1:6" x14ac:dyDescent="0.25">
      <c r="A8" s="1" t="s">
        <v>25</v>
      </c>
      <c r="B8" s="21">
        <v>1021.4767060489023</v>
      </c>
      <c r="C8" s="21">
        <v>30.1888971457605</v>
      </c>
      <c r="D8" s="21">
        <v>0</v>
      </c>
      <c r="E8" s="21">
        <v>30.1888971457605</v>
      </c>
      <c r="F8" s="21">
        <v>1051.6656031946627</v>
      </c>
    </row>
    <row r="9" spans="1:6" x14ac:dyDescent="0.25">
      <c r="A9" s="1" t="s">
        <v>26</v>
      </c>
      <c r="B9" s="21">
        <v>954.45575493793967</v>
      </c>
      <c r="C9" s="21">
        <v>9.5710479905010892</v>
      </c>
      <c r="D9" s="21">
        <v>0</v>
      </c>
      <c r="E9" s="21">
        <v>9.5710479905010892</v>
      </c>
      <c r="F9" s="21">
        <v>964.02680292844082</v>
      </c>
    </row>
    <row r="10" spans="1:6" x14ac:dyDescent="0.25">
      <c r="A10" s="1" t="s">
        <v>20</v>
      </c>
      <c r="B10" s="21">
        <v>4999.9999999999991</v>
      </c>
      <c r="C10" s="21">
        <v>258.32801597331434</v>
      </c>
      <c r="D10" s="21">
        <v>0</v>
      </c>
      <c r="E10" s="21">
        <v>258.32801597331434</v>
      </c>
      <c r="F10" s="21">
        <v>5258.328015973314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6CED157-8F1E-4853-BB4A-AA7C369002F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5</vt:i4>
      </vt:variant>
    </vt:vector>
  </HeadingPairs>
  <TitlesOfParts>
    <vt:vector size="7" baseType="lpstr">
      <vt:lpstr>TA</vt:lpstr>
      <vt:lpstr>TCD</vt:lpstr>
      <vt:lpstr>Capital1</vt:lpstr>
      <vt:lpstr>contrat1</vt:lpstr>
      <vt:lpstr>durée1</vt:lpstr>
      <vt:lpstr>mensualité1</vt:lpstr>
      <vt:lpstr>tauxcontrat1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2019-12-05T01:33:13Z</dcterms:modified>
</cp:coreProperties>
</file>