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F8F6A7F-E36E-494B-BB9C-F216A29646A6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Suivi" sheetId="1" r:id="rId1"/>
    <sheet name="Calendrier" sheetId="2" r:id="rId2"/>
  </sheets>
  <definedNames>
    <definedName name="DonnéesExternes_1" localSheetId="0" hidden="1">Suivi!#REF!</definedName>
    <definedName name="fériés">Calendrier!$C$2:$C$12</definedName>
    <definedName name="regroup.accdb" localSheetId="0" hidden="1">Suivi!#REF!</definedName>
    <definedName name="Suivie_OF.accdb" localSheetId="0" hidden="1">Suivi!$A$1:$D$2</definedName>
    <definedName name="Suivie_OF.accdb_1" localSheetId="0" hidden="1">Suivi!#REF!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1" l="1"/>
  <c r="E2" i="1"/>
  <c r="I4" i="1"/>
  <c r="F4" i="1"/>
  <c r="E4" i="1"/>
  <c r="G4" i="1" s="1"/>
  <c r="D6" i="1" a="1"/>
  <c r="D12" i="1"/>
  <c r="D11" i="1"/>
  <c r="D10" i="1"/>
  <c r="D9" i="1"/>
  <c r="D8" i="1"/>
  <c r="D6" i="1" l="1"/>
  <c r="H4" i="1"/>
  <c r="C3" i="2"/>
  <c r="F2" i="1" l="1"/>
  <c r="C12" i="2" l="1"/>
  <c r="B12" i="2" s="1"/>
  <c r="C11" i="2"/>
  <c r="B11" i="2" s="1"/>
  <c r="C10" i="2"/>
  <c r="B10" i="2" s="1"/>
  <c r="C9" i="2"/>
  <c r="B9" i="2" s="1"/>
  <c r="C8" i="2"/>
  <c r="B8" i="2" s="1"/>
  <c r="C5" i="2"/>
  <c r="B5" i="2" s="1"/>
  <c r="C4" i="2"/>
  <c r="B4" i="2" s="1"/>
  <c r="C2" i="2"/>
  <c r="B2" i="2" l="1"/>
  <c r="C7" i="2"/>
  <c r="B7" i="2" s="1"/>
  <c r="B3" i="2"/>
  <c r="C6" i="2"/>
  <c r="B6" i="2" s="1"/>
  <c r="H2" i="1" l="1"/>
  <c r="I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24E29F-3E2E-4D12-AB2E-A3A747BC0F0A}" keepAlive="1" name="Suivie_OF" type="5" refreshedVersion="6" deleted="1" background="1" refreshOnLoad="1" saveData="1">
    <dbPr connection="" command="" commandType="3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<sst xmlns="http://schemas.openxmlformats.org/spreadsheetml/2006/main" count="30" uniqueCount="30">
  <si>
    <t>NumOFouKit</t>
  </si>
  <si>
    <t xml:space="preserve">Date dépôt </t>
  </si>
  <si>
    <t>21640811</t>
  </si>
  <si>
    <t>Commentaires</t>
  </si>
  <si>
    <t xml:space="preserve">Demande PZ </t>
  </si>
  <si>
    <t xml:space="preserve">dates des jours fériés en </t>
  </si>
  <si>
    <t>Jour de l'An</t>
  </si>
  <si>
    <t>Lundi de Pâques</t>
  </si>
  <si>
    <t>Fête du travail</t>
  </si>
  <si>
    <t>Victoire 1945</t>
  </si>
  <si>
    <t>Lundi de Pentecôte</t>
  </si>
  <si>
    <t>Jeudi de l'Ascension</t>
  </si>
  <si>
    <t>Fête nationale</t>
  </si>
  <si>
    <t>Assomption</t>
  </si>
  <si>
    <t>Toussaint</t>
  </si>
  <si>
    <t>Armistice 1919</t>
  </si>
  <si>
    <t>Noël</t>
  </si>
  <si>
    <t>DateMouvt</t>
  </si>
  <si>
    <t>Nb(s) jours ouvrés</t>
  </si>
  <si>
    <t>Nb jours WE</t>
  </si>
  <si>
    <t>Nb jours fériés</t>
  </si>
  <si>
    <t>Total nbres heures jours fériés + WE</t>
  </si>
  <si>
    <t>Temp de traversé/Heure</t>
  </si>
  <si>
    <t xml:space="preserve">E4 : </t>
  </si>
  <si>
    <t xml:space="preserve">F4 : </t>
  </si>
  <si>
    <t xml:space="preserve">G4 : </t>
  </si>
  <si>
    <t xml:space="preserve">H4 : </t>
  </si>
  <si>
    <t xml:space="preserve">G2 : </t>
  </si>
  <si>
    <t xml:space="preserve">I4 : </t>
  </si>
  <si>
    <t>Pas besoin de colonnes intermédiares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</si>
</sst>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&quot;[$€-40C];[Red]&quot;-&quot;#,##0.00&quot; &quot;[$€-40C]"/>
    <numFmt numFmtId="165" formatCode="\ [h]:mm"/>
    <numFmt numFmtId="167" formatCode="[hh]:mm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Arial"/>
      <family val="2"/>
    </font>
    <font>
      <b/>
      <sz val="16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8"/>
      <color indexed="12"/>
      <name val="Arial"/>
      <family val="2"/>
    </font>
    <font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64" fontId="4" fillId="0" borderId="4" xfId="0" applyNumberFormat="1" applyFont="1" applyBorder="1" applyProtection="1">
      <protection hidden="1"/>
    </xf>
    <xf numFmtId="164" fontId="5" fillId="2" borderId="5" xfId="0" applyNumberFormat="1" applyFont="1" applyFill="1" applyBorder="1" applyAlignment="1" applyProtection="1">
      <alignment horizontal="center"/>
      <protection hidden="1"/>
    </xf>
    <xf numFmtId="164" fontId="4" fillId="0" borderId="7" xfId="0" applyNumberFormat="1" applyFont="1" applyBorder="1" applyProtection="1">
      <protection hidden="1"/>
    </xf>
    <xf numFmtId="164" fontId="5" fillId="2" borderId="8" xfId="0" applyNumberFormat="1" applyFont="1" applyFill="1" applyBorder="1" applyAlignment="1" applyProtection="1">
      <alignment horizontal="center"/>
      <protection hidden="1"/>
    </xf>
    <xf numFmtId="164" fontId="4" fillId="0" borderId="10" xfId="0" applyNumberFormat="1" applyFont="1" applyBorder="1" applyProtection="1">
      <protection hidden="1"/>
    </xf>
    <xf numFmtId="164" fontId="5" fillId="2" borderId="11" xfId="0" applyNumberFormat="1" applyFont="1" applyFill="1" applyBorder="1" applyAlignment="1" applyProtection="1">
      <alignment horizontal="center"/>
      <protection hidden="1"/>
    </xf>
    <xf numFmtId="2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9" fontId="2" fillId="4" borderId="1" xfId="0" applyNumberFormat="1" applyFont="1" applyFill="1" applyBorder="1" applyAlignment="1" applyProtection="1">
      <alignment horizontal="center" vertical="center"/>
      <protection hidden="1"/>
    </xf>
    <xf numFmtId="49" fontId="2" fillId="4" borderId="2" xfId="0" applyNumberFormat="1" applyFont="1" applyFill="1" applyBorder="1" applyAlignment="1" applyProtection="1">
      <alignment horizontal="center" vertical="center"/>
      <protection hidden="1"/>
    </xf>
    <xf numFmtId="0" fontId="3" fillId="4" borderId="3" xfId="0" applyNumberFormat="1" applyFont="1" applyFill="1" applyBorder="1" applyAlignment="1" applyProtection="1">
      <protection hidden="1"/>
    </xf>
    <xf numFmtId="14" fontId="6" fillId="3" borderId="6" xfId="0" applyNumberFormat="1" applyFont="1" applyFill="1" applyBorder="1" applyAlignment="1" applyProtection="1">
      <protection hidden="1"/>
    </xf>
    <xf numFmtId="14" fontId="6" fillId="3" borderId="9" xfId="0" applyNumberFormat="1" applyFont="1" applyFill="1" applyBorder="1" applyAlignment="1" applyProtection="1">
      <protection hidden="1"/>
    </xf>
    <xf numFmtId="14" fontId="6" fillId="3" borderId="12" xfId="0" applyNumberFormat="1" applyFont="1" applyFill="1" applyBorder="1" applyAlignment="1" applyProtection="1">
      <protection hidden="1"/>
    </xf>
    <xf numFmtId="0" fontId="0" fillId="0" borderId="0" xfId="0" applyAlignment="1"/>
    <xf numFmtId="0" fontId="7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left" vertical="center"/>
    </xf>
    <xf numFmtId="22" fontId="7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8" fillId="0" borderId="0" xfId="0" applyFont="1" applyAlignment="1">
      <alignment vertical="center"/>
    </xf>
    <xf numFmtId="22" fontId="7" fillId="7" borderId="0" xfId="0" applyNumberFormat="1" applyFont="1" applyFill="1" applyAlignment="1">
      <alignment horizontal="right" vertical="center"/>
    </xf>
    <xf numFmtId="0" fontId="7" fillId="7" borderId="0" xfId="0" applyFont="1" applyFill="1" applyAlignment="1">
      <alignment vertical="center"/>
    </xf>
    <xf numFmtId="0" fontId="0" fillId="7" borderId="0" xfId="0" applyFill="1" applyAlignment="1">
      <alignment horizontal="center" vertical="center"/>
    </xf>
    <xf numFmtId="22" fontId="0" fillId="7" borderId="0" xfId="0" applyNumberFormat="1" applyFill="1" applyAlignment="1">
      <alignment horizontal="center" vertical="center"/>
    </xf>
    <xf numFmtId="0" fontId="0" fillId="7" borderId="0" xfId="0" applyNumberFormat="1" applyFill="1"/>
    <xf numFmtId="167" fontId="0" fillId="7" borderId="0" xfId="0" applyNumberFormat="1" applyFill="1" applyAlignment="1">
      <alignment horizontal="center" vertical="center"/>
    </xf>
  </cellXfs>
  <cellStyles count="1">
    <cellStyle name="Normal" xfId="0" builtinId="0"/>
  </cellStyles>
  <dxfs count="11">
    <dxf>
      <numFmt numFmtId="165" formatCode="\ [h]:m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6</xdr:row>
      <xdr:rowOff>0</xdr:rowOff>
    </xdr:from>
    <xdr:to>
      <xdr:col>9</xdr:col>
      <xdr:colOff>161390</xdr:colOff>
      <xdr:row>23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4E6ABE1-A949-4FFE-9DF3-52B6CF8C9D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029575" y="1143000"/>
          <a:ext cx="4276190" cy="3285714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uivie_OF.accdb" refreshOnLoad="1" connectionId="1" xr16:uid="{FBBC84C7-8608-4770-890E-DBCECEF698E7}" autoFormatId="16" applyNumberFormats="0" applyBorderFormats="0" applyFontFormats="0" applyPatternFormats="0" applyAlignmentFormats="0" applyWidthHeightFormats="0">
  <queryTableRefresh nextId="10" unboundColumnsRight="5">
    <queryTableFields count="9">
      <queryTableField id="1" name="NumOFouKit" tableColumnId="1"/>
      <queryTableField id="2" name="Date dépôt " tableColumnId="2"/>
      <queryTableField id="3" name="DateMouvt" tableColumnId="3"/>
      <queryTableField id="4" name="Commentaires" tableColumnId="4"/>
      <queryTableField id="5" dataBound="0" tableColumnId="5"/>
      <queryTableField id="6" dataBound="0" tableColumnId="6"/>
      <queryTableField id="7" dataBound="0" tableColumnId="7"/>
      <queryTableField id="8" dataBound="0" tableColumnId="8"/>
      <queryTableField id="9" dataBound="0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373C4A-8418-4EC5-8A17-969C7C285D09}" name="T_Suivi" displayName="T_Suivi" ref="A1:I2" tableType="queryTable" totalsRowShown="0" headerRowDxfId="10" dataDxfId="9">
  <autoFilter ref="A1:I2" xr:uid="{32FBFA58-C67A-4317-8AFB-D8B39D9AB66C}"/>
  <tableColumns count="9">
    <tableColumn id="1" xr3:uid="{712C5C80-53E2-4BAC-8244-3091A42F7D5E}" uniqueName="1" name="NumOFouKit" queryTableFieldId="1" dataDxfId="8"/>
    <tableColumn id="2" xr3:uid="{3BCEB689-AEAD-492D-B2B0-85B04C910B8F}" uniqueName="2" name="Date dépôt " queryTableFieldId="2" dataDxfId="7"/>
    <tableColumn id="3" xr3:uid="{F6ED7D32-DB77-431F-85C9-05E233D44C8D}" uniqueName="3" name="DateMouvt" queryTableFieldId="3" dataDxfId="6"/>
    <tableColumn id="4" xr3:uid="{0CB9DD88-082E-42BC-B778-00F60CB6439A}" uniqueName="4" name="Commentaires" queryTableFieldId="4" dataDxfId="5"/>
    <tableColumn id="5" xr3:uid="{DC3A26C2-C368-4841-BA87-9582EC3A496A}" uniqueName="5" name="Nb(s) jours ouvrés" queryTableFieldId="5" dataDxfId="4">
      <calculatedColumnFormula>NETWORKDAYS(T_Suivi[[#This Row],[Date dépôt ]],T_Suivi[[#This Row],[DateMouvt]])</calculatedColumnFormula>
    </tableColumn>
    <tableColumn id="6" xr3:uid="{F990B247-215A-42BA-85A1-8433DB68737C}" uniqueName="6" name="Nb jours WE" queryTableFieldId="6" dataDxfId="3">
      <calculatedColumnFormula>(INT(T_Suivi[[#This Row],[DateMouvt]])-INT(T_Suivi[[Date dépôt ]]))-$E$2+1</calculatedColumnFormula>
    </tableColumn>
    <tableColumn id="7" xr3:uid="{C8A37D0E-1D93-488B-969E-D8ABF696826E}" uniqueName="7" name="Nb jours fériés" queryTableFieldId="7" dataDxfId="2">
      <calculatedColumnFormula>COUNTIFS(fériés,"&gt;="&amp;INT(B2),fériés,"&lt;="&amp;INT(C2))</calculatedColumnFormula>
    </tableColumn>
    <tableColumn id="8" xr3:uid="{B03F9729-9391-41D8-B032-8C84824883E3}" uniqueName="8" name="Total nbres heures jours fériés + WE" queryTableFieldId="8" dataDxfId="1">
      <calculatedColumnFormula>(T_Suivi[[#This Row],[Nb jours WE]]+T_Suivi[[#This Row],[Nb jours fériés]])*24</calculatedColumnFormula>
    </tableColumn>
    <tableColumn id="9" xr3:uid="{92FBFBD5-69D1-4E21-A0F6-EEA1736FA28F}" uniqueName="9" name="Temp de traversé/Heure" queryTableFieldId="9" dataDxfId="0">
      <calculatedColumnFormula>(T_Suivi[[#This Row],[DateMouvt]]-T_Suivi[[#This Row],[Date dépôt ]])-((T_Suivi[[#This Row],[Total nbres heures jours fériés + WE]])/24)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showGridLines="0" tabSelected="1" workbookViewId="0">
      <selection activeCell="D14" sqref="D14"/>
    </sheetView>
  </sheetViews>
  <sheetFormatPr baseColWidth="10" defaultColWidth="17.7109375" defaultRowHeight="15" x14ac:dyDescent="0.25"/>
  <cols>
    <col min="1" max="1" width="16.28515625" style="1" bestFit="1" customWidth="1"/>
    <col min="2" max="3" width="15.5703125" style="8" bestFit="1" customWidth="1"/>
    <col min="4" max="4" width="17.7109375" style="1" bestFit="1" customWidth="1"/>
    <col min="5" max="5" width="20.85546875" style="1" bestFit="1" customWidth="1"/>
    <col min="6" max="6" width="16.85546875" style="1" bestFit="1" customWidth="1"/>
    <col min="7" max="7" width="17.5703125" style="1" bestFit="1" customWidth="1"/>
    <col min="8" max="8" width="35.5703125" style="1" bestFit="1" customWidth="1"/>
    <col min="9" max="9" width="26.140625" style="9" bestFit="1" customWidth="1"/>
    <col min="10" max="16384" width="17.7109375" style="1"/>
  </cols>
  <sheetData>
    <row r="1" spans="1:9" x14ac:dyDescent="0.25">
      <c r="A1" s="1" t="s">
        <v>0</v>
      </c>
      <c r="B1" s="8" t="s">
        <v>1</v>
      </c>
      <c r="C1" s="8" t="s">
        <v>17</v>
      </c>
      <c r="D1" s="1" t="s">
        <v>3</v>
      </c>
      <c r="E1" s="1" t="s">
        <v>18</v>
      </c>
      <c r="F1" s="1" t="s">
        <v>19</v>
      </c>
      <c r="G1" s="1" t="s">
        <v>20</v>
      </c>
      <c r="H1" s="1" t="s">
        <v>21</v>
      </c>
      <c r="I1" s="10" t="s">
        <v>22</v>
      </c>
    </row>
    <row r="2" spans="1:9" x14ac:dyDescent="0.25">
      <c r="A2" s="1" t="s">
        <v>2</v>
      </c>
      <c r="B2" s="8">
        <v>43831.514826388891</v>
      </c>
      <c r="C2" s="8">
        <v>43840.62427083333</v>
      </c>
      <c r="D2" s="1" t="s">
        <v>4</v>
      </c>
      <c r="E2" s="1">
        <f>NETWORKDAYS(T_Suivi[[#This Row],[Date dépôt ]],T_Suivi[[#This Row],[DateMouvt]])</f>
        <v>8</v>
      </c>
      <c r="F2" s="1">
        <f>(INT(T_Suivi[[#This Row],[DateMouvt]])-INT(T_Suivi[[Date dépôt ]]))-$E$2+1</f>
        <v>2</v>
      </c>
      <c r="G2" s="11">
        <f>COUNTIFS(fériés,"&gt;="&amp;INT(B2),fériés,"&lt;="&amp;INT(C2))</f>
        <v>1</v>
      </c>
      <c r="H2" s="1">
        <f>(T_Suivi[[#This Row],[Nb jours WE]]+T_Suivi[[#This Row],[Nb jours fériés]])*24</f>
        <v>72</v>
      </c>
      <c r="I2" s="12">
        <f>(T_Suivi[[#This Row],[DateMouvt]]-T_Suivi[[#This Row],[Date dépôt ]])-((T_Suivi[[#This Row],[Total nbres heures jours fériés + WE]])/24)</f>
        <v>6.10944444443885</v>
      </c>
    </row>
    <row r="3" spans="1:9" x14ac:dyDescent="0.25">
      <c r="B3" s="1"/>
      <c r="C3" s="1"/>
    </row>
    <row r="4" spans="1:9" x14ac:dyDescent="0.25">
      <c r="B4" s="1"/>
      <c r="C4" s="1"/>
      <c r="E4" s="28">
        <f>NETWORKDAYS.INTL(B2,C2,1)</f>
        <v>8</v>
      </c>
      <c r="F4" s="28">
        <f>NETWORKDAYS.INTL(B2,C2,"1111100")</f>
        <v>2</v>
      </c>
      <c r="G4" s="30">
        <f>E4-NETWORKDAYS.INTL(B2,C2,1,fériés)</f>
        <v>1</v>
      </c>
      <c r="H4" s="28">
        <f>(F4+G4)*24</f>
        <v>72</v>
      </c>
      <c r="I4" s="31">
        <f>MOD(C2-B2,1)+NETWORKDAYS.INTL(B2,C2,1,fériés)-1</f>
        <v>6.10944444443885</v>
      </c>
    </row>
    <row r="5" spans="1:9" x14ac:dyDescent="0.25">
      <c r="B5" s="1"/>
      <c r="C5" s="1"/>
    </row>
    <row r="6" spans="1:9" x14ac:dyDescent="0.25">
      <c r="B6" s="1"/>
      <c r="C6" s="24" t="s">
        <v>27</v>
      </c>
      <c r="D6" s="25" t="str" cm="1">
        <f t="array" aca="1" ref="D6" ca="1">_xlfn.FORMULATEXT(T_Suivi[Nb jours fériés])</f>
        <v>=NB.SI.ENS(fériés;"&gt;="&amp;ENT(B2);fériés;"&lt;="&amp;ENT(C2))</v>
      </c>
    </row>
    <row r="7" spans="1:9" x14ac:dyDescent="0.25">
      <c r="B7" s="1"/>
      <c r="C7" s="1"/>
    </row>
    <row r="8" spans="1:9" x14ac:dyDescent="0.25">
      <c r="B8" s="1"/>
      <c r="C8" s="20" t="s">
        <v>23</v>
      </c>
      <c r="D8" s="21" t="str">
        <f ca="1">_xlfn.FORMULATEXT(E4)</f>
        <v>=NB.JOURS.OUVRES.INTL(B2;C2;1)</v>
      </c>
    </row>
    <row r="9" spans="1:9" x14ac:dyDescent="0.25">
      <c r="B9" s="1"/>
      <c r="C9" s="20" t="s">
        <v>24</v>
      </c>
      <c r="D9" s="22" t="str">
        <f ca="1">_xlfn.FORMULATEXT(F4)</f>
        <v>=NB.JOURS.OUVRES.INTL(B2;C2;"1111100")</v>
      </c>
    </row>
    <row r="10" spans="1:9" x14ac:dyDescent="0.25">
      <c r="B10" s="1"/>
      <c r="C10" s="20" t="s">
        <v>25</v>
      </c>
      <c r="D10" s="21" t="str">
        <f ca="1">_xlfn.FORMULATEXT(G4)</f>
        <v>=E4-NB.JOURS.OUVRES.INTL(B2;C2;1;fériés)</v>
      </c>
    </row>
    <row r="11" spans="1:9" x14ac:dyDescent="0.25">
      <c r="C11" s="23" t="s">
        <v>26</v>
      </c>
      <c r="D11" s="21" t="str">
        <f ca="1">_xlfn.FORMULATEXT(H4)</f>
        <v>=(F4+G4)*24</v>
      </c>
    </row>
    <row r="12" spans="1:9" x14ac:dyDescent="0.25">
      <c r="C12" s="26" t="s">
        <v>28</v>
      </c>
      <c r="D12" s="27" t="str">
        <f ca="1">_xlfn.FORMULATEXT(I4)</f>
        <v>=MOD(C2-B2;1)+NB.JOURS.OUVRES.INTL(B2;C2;1;fériés)-1</v>
      </c>
      <c r="E12" s="28"/>
      <c r="F12" s="28"/>
    </row>
    <row r="13" spans="1:9" x14ac:dyDescent="0.25">
      <c r="C13" s="29"/>
      <c r="D13" s="27" t="s">
        <v>29</v>
      </c>
      <c r="E13" s="28"/>
      <c r="F13" s="28"/>
    </row>
  </sheetData>
  <phoneticPr fontId="1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0FD083-BC21-4B91-990B-C3E59FD2DF38}">
  <dimension ref="A1:C13"/>
  <sheetViews>
    <sheetView workbookViewId="0">
      <selection activeCell="C2" sqref="C2:C12"/>
    </sheetView>
  </sheetViews>
  <sheetFormatPr baseColWidth="10" defaultRowHeight="15" x14ac:dyDescent="0.25"/>
  <cols>
    <col min="3" max="3" width="11.42578125" style="19"/>
  </cols>
  <sheetData>
    <row r="1" spans="1:3" ht="21" thickBot="1" x14ac:dyDescent="0.35">
      <c r="A1" s="13" t="s">
        <v>5</v>
      </c>
      <c r="B1" s="14"/>
      <c r="C1" s="15">
        <v>2020</v>
      </c>
    </row>
    <row r="2" spans="1:3" x14ac:dyDescent="0.25">
      <c r="A2" s="2" t="s">
        <v>6</v>
      </c>
      <c r="B2" s="3" t="str">
        <f t="shared" ref="B2:B12" si="0">PROPER(TEXT(C2,"jjjj"))</f>
        <v>Mercredi</v>
      </c>
      <c r="C2" s="16">
        <f>DATE(C1,1,1)</f>
        <v>43831</v>
      </c>
    </row>
    <row r="3" spans="1:3" x14ac:dyDescent="0.25">
      <c r="A3" s="4" t="s">
        <v>7</v>
      </c>
      <c r="B3" s="5" t="str">
        <f t="shared" si="0"/>
        <v>Lundi</v>
      </c>
      <c r="C3" s="17">
        <f>FLOOR(DAY(MINUTE($C$1/38)/2+56)&amp;"/5/"&amp;$C$1,7)-34+1</f>
        <v>43934</v>
      </c>
    </row>
    <row r="4" spans="1:3" x14ac:dyDescent="0.25">
      <c r="A4" s="4" t="s">
        <v>8</v>
      </c>
      <c r="B4" s="5" t="str">
        <f t="shared" si="0"/>
        <v>Vendredi</v>
      </c>
      <c r="C4" s="17">
        <f>DATE(C1,5,1)</f>
        <v>43952</v>
      </c>
    </row>
    <row r="5" spans="1:3" x14ac:dyDescent="0.25">
      <c r="A5" s="4" t="s">
        <v>9</v>
      </c>
      <c r="B5" s="5" t="str">
        <f t="shared" si="0"/>
        <v>Vendredi</v>
      </c>
      <c r="C5" s="17">
        <f>DATE(C1,5,8)</f>
        <v>43959</v>
      </c>
    </row>
    <row r="6" spans="1:3" x14ac:dyDescent="0.25">
      <c r="A6" s="4" t="s">
        <v>10</v>
      </c>
      <c r="B6" s="5" t="str">
        <f t="shared" si="0"/>
        <v>Lundi</v>
      </c>
      <c r="C6" s="17">
        <f>C3+49</f>
        <v>43983</v>
      </c>
    </row>
    <row r="7" spans="1:3" x14ac:dyDescent="0.25">
      <c r="A7" s="4" t="s">
        <v>11</v>
      </c>
      <c r="B7" s="5" t="str">
        <f t="shared" si="0"/>
        <v>Jeudi</v>
      </c>
      <c r="C7" s="17">
        <f>C3+38</f>
        <v>43972</v>
      </c>
    </row>
    <row r="8" spans="1:3" x14ac:dyDescent="0.25">
      <c r="A8" s="4" t="s">
        <v>12</v>
      </c>
      <c r="B8" s="5" t="str">
        <f t="shared" si="0"/>
        <v>Mardi</v>
      </c>
      <c r="C8" s="17">
        <f>DATE(C1,7,14)</f>
        <v>44026</v>
      </c>
    </row>
    <row r="9" spans="1:3" x14ac:dyDescent="0.25">
      <c r="A9" s="4" t="s">
        <v>13</v>
      </c>
      <c r="B9" s="5" t="str">
        <f t="shared" si="0"/>
        <v>Samedi</v>
      </c>
      <c r="C9" s="17">
        <f>DATE(C1,8,15)</f>
        <v>44058</v>
      </c>
    </row>
    <row r="10" spans="1:3" x14ac:dyDescent="0.25">
      <c r="A10" s="4" t="s">
        <v>14</v>
      </c>
      <c r="B10" s="5" t="str">
        <f t="shared" si="0"/>
        <v>Dimanche</v>
      </c>
      <c r="C10" s="17">
        <f>DATE(C1,11,1)</f>
        <v>44136</v>
      </c>
    </row>
    <row r="11" spans="1:3" x14ac:dyDescent="0.25">
      <c r="A11" s="4" t="s">
        <v>15</v>
      </c>
      <c r="B11" s="5" t="str">
        <f t="shared" si="0"/>
        <v>Mercredi</v>
      </c>
      <c r="C11" s="17">
        <f>DATE(C1,11,11)</f>
        <v>44146</v>
      </c>
    </row>
    <row r="12" spans="1:3" ht="15.75" thickBot="1" x14ac:dyDescent="0.3">
      <c r="A12" s="6" t="s">
        <v>16</v>
      </c>
      <c r="B12" s="7" t="str">
        <f t="shared" si="0"/>
        <v>Vendredi</v>
      </c>
      <c r="C12" s="18">
        <f>DATE(C1,12,25)</f>
        <v>44190</v>
      </c>
    </row>
    <row r="13" spans="1:3" ht="15.75" thickTop="1" x14ac:dyDescent="0.25"/>
  </sheetData>
  <mergeCells count="1">
    <mergeCell ref="A1:B1"/>
  </mergeCells>
  <phoneticPr fontId="1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7A97DA-706A-438A-BE6A-1CAA8D1F4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Calendrier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Jean-Eric</cp:lastModifiedBy>
  <dcterms:created xsi:type="dcterms:W3CDTF">2015-06-05T18:19:34Z</dcterms:created>
  <dcterms:modified xsi:type="dcterms:W3CDTF">2020-01-26T07:40:13Z</dcterms:modified>
</cp:coreProperties>
</file>