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05" windowWidth="16380" windowHeight="8940" activeTab="1"/>
  </bookViews>
  <sheets>
    <sheet name="forêt" sheetId="4" r:id="rId1"/>
    <sheet name="TNI" sheetId="1" r:id="rId2"/>
    <sheet name="Données" sheetId="5" r:id="rId3"/>
  </sheets>
  <functionGroups builtInGroupCount="17"/>
  <definedNames>
    <definedName name="foret">forêt!$C$6:$V$13</definedName>
    <definedName name="Hasard_PH">#REF!</definedName>
    <definedName name="poum1">Données!$J$2</definedName>
    <definedName name="poum10">Données!$J$11</definedName>
    <definedName name="poum2">Données!$J$3</definedName>
    <definedName name="poum3">Données!$J$4</definedName>
    <definedName name="poum4">Données!$J$5</definedName>
    <definedName name="poum5">Données!$J$6</definedName>
    <definedName name="poum6">Données!$J$7</definedName>
    <definedName name="poum7">Données!$J$8</definedName>
    <definedName name="poum8">Données!$J$9</definedName>
    <definedName name="poum9">Données!$J$10</definedName>
  </definedNames>
  <calcPr calcId="145621"/>
</workbook>
</file>

<file path=xl/calcChain.xml><?xml version="1.0" encoding="utf-8"?>
<calcChain xmlns="http://schemas.openxmlformats.org/spreadsheetml/2006/main">
  <c r="Z7" i="4" l="1"/>
  <c r="Z8" i="4"/>
  <c r="Z9" i="4"/>
  <c r="Z10" i="4"/>
  <c r="Z11" i="4"/>
  <c r="Z12" i="4"/>
  <c r="Z13" i="4"/>
  <c r="Z6" i="4"/>
  <c r="J13" i="5"/>
  <c r="J14" i="5"/>
  <c r="J15" i="5"/>
  <c r="J16" i="5"/>
  <c r="J17" i="5"/>
  <c r="J18" i="5"/>
  <c r="J19" i="5"/>
  <c r="J12" i="5"/>
  <c r="C2" i="5" l="1"/>
  <c r="C3" i="5"/>
  <c r="C4" i="5"/>
  <c r="C5" i="5"/>
  <c r="C6" i="5"/>
  <c r="C7" i="5"/>
  <c r="C8" i="5"/>
  <c r="C9" i="5"/>
  <c r="AA7" i="4"/>
  <c r="AA8" i="4"/>
  <c r="AA9" i="4"/>
  <c r="AA10" i="4"/>
  <c r="AA11" i="4"/>
  <c r="AA12" i="4"/>
  <c r="AA13" i="4"/>
  <c r="AA6" i="4"/>
  <c r="D2" i="5" l="1"/>
  <c r="D8" i="5"/>
  <c r="D6" i="5"/>
  <c r="D4" i="5"/>
  <c r="D9" i="5"/>
  <c r="D7" i="5"/>
  <c r="D5" i="5"/>
  <c r="D3" i="5"/>
  <c r="L8" i="4"/>
  <c r="I3" i="5"/>
  <c r="I4" i="5" s="1"/>
  <c r="H4" i="5"/>
  <c r="H5" i="5" s="1"/>
  <c r="H3" i="5"/>
  <c r="J3" i="5" s="1"/>
  <c r="H8" i="4" s="1"/>
  <c r="J2" i="5"/>
  <c r="H13" i="4" s="1"/>
  <c r="M7" i="4"/>
  <c r="M8" i="4"/>
  <c r="M9" i="4"/>
  <c r="M10" i="4"/>
  <c r="M11" i="4"/>
  <c r="M12" i="4"/>
  <c r="M13" i="4"/>
  <c r="M6" i="4"/>
  <c r="L6" i="4"/>
  <c r="L7" i="4"/>
  <c r="L9" i="4"/>
  <c r="L10" i="4"/>
  <c r="L11" i="4"/>
  <c r="L12" i="4"/>
  <c r="L13" i="4"/>
  <c r="E4" i="5"/>
  <c r="E3" i="5"/>
  <c r="E2" i="5"/>
  <c r="C4" i="1" l="1"/>
  <c r="C5" i="1"/>
  <c r="C3" i="1"/>
  <c r="I5" i="5"/>
  <c r="I6" i="5" s="1"/>
  <c r="I7" i="5" s="1"/>
  <c r="I8" i="5" s="1"/>
  <c r="I9" i="5" s="1"/>
  <c r="I10" i="5" s="1"/>
  <c r="I11" i="5" s="1"/>
  <c r="J4" i="5"/>
  <c r="H9" i="4" s="1"/>
  <c r="J20" i="4"/>
  <c r="J19" i="4"/>
  <c r="J18" i="4"/>
  <c r="H20" i="4"/>
  <c r="J13" i="4"/>
  <c r="J8" i="4"/>
  <c r="J7" i="4"/>
  <c r="J6" i="4"/>
  <c r="F13" i="4"/>
  <c r="H6" i="5"/>
  <c r="J5" i="5"/>
  <c r="F21" i="4" s="1"/>
  <c r="L21" i="4"/>
  <c r="L20" i="4"/>
  <c r="L19" i="4"/>
  <c r="L18" i="4"/>
  <c r="J10" i="4" l="1"/>
  <c r="H18" i="4"/>
  <c r="H12" i="4"/>
  <c r="F8" i="4"/>
  <c r="J12" i="4"/>
  <c r="F20" i="4"/>
  <c r="H19" i="4"/>
  <c r="H21" i="4"/>
  <c r="F10" i="4"/>
  <c r="J11" i="4"/>
  <c r="H11" i="4"/>
  <c r="F9" i="4"/>
  <c r="H7" i="4"/>
  <c r="H10" i="4"/>
  <c r="H6" i="4"/>
  <c r="H7" i="5"/>
  <c r="J6" i="5"/>
  <c r="J21" i="4" s="1"/>
  <c r="A5" i="1" l="1"/>
  <c r="N5" i="1"/>
  <c r="M5" i="1"/>
  <c r="N4" i="1"/>
  <c r="M4" i="1"/>
  <c r="A3" i="1"/>
  <c r="M3" i="1"/>
  <c r="A4" i="1"/>
  <c r="N3" i="1"/>
  <c r="E4" i="1"/>
  <c r="E5" i="1"/>
  <c r="E3" i="1"/>
  <c r="F11" i="4"/>
  <c r="J9" i="4"/>
  <c r="F5" i="1" s="1"/>
  <c r="H8" i="5"/>
  <c r="J7" i="5"/>
  <c r="F3" i="1" l="1"/>
  <c r="F4" i="1"/>
  <c r="H9" i="5"/>
  <c r="J8" i="5"/>
  <c r="F12" i="4" s="1"/>
  <c r="H10" i="5" l="1"/>
  <c r="J9" i="5"/>
  <c r="F7" i="4" l="1"/>
  <c r="F19" i="4"/>
  <c r="H11" i="5"/>
  <c r="J11" i="5" s="1"/>
  <c r="J10" i="5"/>
  <c r="F6" i="4" l="1"/>
  <c r="D5" i="1" s="1"/>
  <c r="L5" i="1" s="1"/>
  <c r="F18" i="4"/>
  <c r="D3" i="1" l="1"/>
  <c r="L3" i="1" s="1"/>
  <c r="D4" i="1"/>
  <c r="K4" i="1" s="1"/>
  <c r="H5" i="1"/>
  <c r="K5" i="1"/>
  <c r="J5" i="1"/>
  <c r="H3" i="1" l="1"/>
  <c r="K3" i="1"/>
  <c r="J3" i="1"/>
  <c r="L4" i="1"/>
  <c r="H4" i="1"/>
  <c r="J4" i="1"/>
</calcChain>
</file>

<file path=xl/sharedStrings.xml><?xml version="1.0" encoding="utf-8"?>
<sst xmlns="http://schemas.openxmlformats.org/spreadsheetml/2006/main" count="216" uniqueCount="146">
  <si>
    <t>bête</t>
  </si>
  <si>
    <t>PH/PI</t>
  </si>
  <si>
    <t>Def</t>
  </si>
  <si>
    <t>H/T</t>
  </si>
  <si>
    <t>Pt fuite</t>
  </si>
  <si>
    <t>Pt fuite Pt fuite</t>
  </si>
  <si>
    <t>PV</t>
  </si>
  <si>
    <t>Numéro</t>
  </si>
  <si>
    <t>Niveau</t>
  </si>
  <si>
    <t>Bête</t>
  </si>
  <si>
    <t>Créateur</t>
  </si>
  <si>
    <t>plus ou moins</t>
  </si>
  <si>
    <t>PA</t>
  </si>
  <si>
    <t>Plus ou moins</t>
  </si>
  <si>
    <t>PD</t>
  </si>
  <si>
    <t>H ou T</t>
  </si>
  <si>
    <t>cadeau 1</t>
  </si>
  <si>
    <t>cadeau 2</t>
  </si>
  <si>
    <t>cadeau 3</t>
  </si>
  <si>
    <t>cadeau 4</t>
  </si>
  <si>
    <t>cadeau 5</t>
  </si>
  <si>
    <t>Distance d'attaque</t>
  </si>
  <si>
    <t>Particularité 1</t>
  </si>
  <si>
    <t>Particularité 2</t>
  </si>
  <si>
    <t>Particularité 3</t>
  </si>
  <si>
    <t>Ours</t>
  </si>
  <si>
    <t>Sophie</t>
  </si>
  <si>
    <t>h</t>
  </si>
  <si>
    <t>viande</t>
  </si>
  <si>
    <t>8 or</t>
  </si>
  <si>
    <t>griffe d'ours</t>
  </si>
  <si>
    <t>12 or</t>
  </si>
  <si>
    <t>dent  d'ours</t>
  </si>
  <si>
    <t>3 cases</t>
  </si>
  <si>
    <t>seul</t>
  </si>
  <si>
    <t>Loup</t>
  </si>
  <si>
    <t>dent de loup</t>
  </si>
  <si>
    <t>fourrure</t>
  </si>
  <si>
    <t>7 or</t>
  </si>
  <si>
    <t>griffe de loup</t>
  </si>
  <si>
    <t>4 cases</t>
  </si>
  <si>
    <t>(2 à 10)</t>
  </si>
  <si>
    <t>(10 à 20)</t>
  </si>
  <si>
    <t>Mouche</t>
  </si>
  <si>
    <t>t</t>
  </si>
  <si>
    <t>nourriture</t>
  </si>
  <si>
    <t>2 or</t>
  </si>
  <si>
    <t>1 case</t>
  </si>
  <si>
    <t>(10 à 30)</t>
  </si>
  <si>
    <t>(30 à 70)</t>
  </si>
  <si>
    <t>(70 à 90)</t>
  </si>
  <si>
    <t>Guêpe</t>
  </si>
  <si>
    <t>dard</t>
  </si>
  <si>
    <t xml:space="preserve">nourriture </t>
  </si>
  <si>
    <t>3 or</t>
  </si>
  <si>
    <t>2cases</t>
  </si>
  <si>
    <t>(2 à 15)</t>
  </si>
  <si>
    <t>(15 à 30)</t>
  </si>
  <si>
    <t>Araignée</t>
  </si>
  <si>
    <t>2 cases</t>
  </si>
  <si>
    <t>(2 à 6)</t>
  </si>
  <si>
    <t>Cerf</t>
  </si>
  <si>
    <t>os</t>
  </si>
  <si>
    <t>Hérisson</t>
  </si>
  <si>
    <t>criquet</t>
  </si>
  <si>
    <t>Shahab</t>
  </si>
  <si>
    <t>8 cases</t>
  </si>
  <si>
    <t>2 à 5</t>
  </si>
  <si>
    <t>3 à 6</t>
  </si>
  <si>
    <t>1+1</t>
  </si>
  <si>
    <t>1+2</t>
  </si>
  <si>
    <t>1+3</t>
  </si>
  <si>
    <t>1+4</t>
  </si>
  <si>
    <t>1+5</t>
  </si>
  <si>
    <t>1+6</t>
  </si>
  <si>
    <t>1+7</t>
  </si>
  <si>
    <t>1+8</t>
  </si>
  <si>
    <t>1+9</t>
  </si>
  <si>
    <t>1+10</t>
  </si>
  <si>
    <t>1+11</t>
  </si>
  <si>
    <t>1+12</t>
  </si>
  <si>
    <t>1+13</t>
  </si>
  <si>
    <t>1+14</t>
  </si>
  <si>
    <t>1+15</t>
  </si>
  <si>
    <t>1+16</t>
  </si>
  <si>
    <t>1+17</t>
  </si>
  <si>
    <t>1+18</t>
  </si>
  <si>
    <t>Cad 1</t>
  </si>
  <si>
    <t>ici un random</t>
  </si>
  <si>
    <t>plusieurs tableaux, 2,3,4,5,6,7,8,9,10…</t>
  </si>
  <si>
    <t>sur la feuille 1, faire apparaître la somme des deux cases pour avoir le résultat</t>
  </si>
  <si>
    <t>Random 10 à 14</t>
  </si>
  <si>
    <t>=+ ou - 2</t>
  </si>
  <si>
    <t>=+ ou - 3</t>
  </si>
  <si>
    <t>=+ ou - 4</t>
  </si>
  <si>
    <t>=+ ou - 5</t>
  </si>
  <si>
    <t>=+ ou - 6</t>
  </si>
  <si>
    <t>=+ ou - 7</t>
  </si>
  <si>
    <t>=+ ou - 8</t>
  </si>
  <si>
    <t>=+ ou - 9</t>
  </si>
  <si>
    <t>=+ ou - 10</t>
  </si>
  <si>
    <t>=+ ou - 1</t>
  </si>
  <si>
    <t>pour le village</t>
  </si>
  <si>
    <t>Armes</t>
  </si>
  <si>
    <t>collation</t>
  </si>
  <si>
    <t>2 repas</t>
  </si>
  <si>
    <t>4 repas</t>
  </si>
  <si>
    <t>bonbon</t>
  </si>
  <si>
    <t>poils</t>
  </si>
  <si>
    <t>3 repas</t>
  </si>
  <si>
    <t>1 repas</t>
  </si>
  <si>
    <t>aiguille</t>
  </si>
  <si>
    <t>15 Écus</t>
  </si>
  <si>
    <t>22 Écus</t>
  </si>
  <si>
    <t>11 Écus</t>
  </si>
  <si>
    <t>Fourrure</t>
  </si>
  <si>
    <t>ailles</t>
  </si>
  <si>
    <t>Miel (collation)</t>
  </si>
  <si>
    <t>fil</t>
  </si>
  <si>
    <t>13 Écus</t>
  </si>
  <si>
    <t>15 écus</t>
  </si>
  <si>
    <t>random 10 à 14</t>
  </si>
  <si>
    <t>col 10</t>
  </si>
  <si>
    <t>col 11</t>
  </si>
  <si>
    <t>random pour savoir les cadeaux</t>
  </si>
  <si>
    <t>Dans les plaines et forêt</t>
  </si>
  <si>
    <t>Points de rareté</t>
  </si>
  <si>
    <t>Nombre de tête</t>
  </si>
  <si>
    <t>Facteur - repro</t>
  </si>
  <si>
    <t>min</t>
  </si>
  <si>
    <t>max</t>
  </si>
  <si>
    <t>valeur</t>
  </si>
  <si>
    <t>nom</t>
  </si>
  <si>
    <t>Animal</t>
  </si>
  <si>
    <t>Hasard</t>
  </si>
  <si>
    <t>Résultat tirage</t>
  </si>
  <si>
    <t>#</t>
  </si>
  <si>
    <t>Criquet</t>
  </si>
  <si>
    <t>Tirage</t>
  </si>
  <si>
    <t>Classement</t>
  </si>
  <si>
    <t>&lt;---</t>
  </si>
  <si>
    <t>Base = % des points de rareté</t>
  </si>
  <si>
    <t>A définir ou redéfinir!!</t>
  </si>
  <si>
    <t>Formule pour pallier aux éventuels</t>
  </si>
  <si>
    <t>dysfonctionnements de la fonction</t>
  </si>
  <si>
    <t>"alea.entre.bornes" (langues française, anglaise,etc…!?)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</si>
</sst>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.000"/>
    <numFmt numFmtId="166" formatCode="General;;;@"/>
  </numFmts>
  <fonts count="25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color rgb="FF00206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3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1" fillId="21" borderId="3" applyNumberFormat="0" applyFont="0" applyAlignment="0" applyProtection="0"/>
    <xf numFmtId="0" fontId="8" fillId="7" borderId="1" applyNumberFormat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  <xf numFmtId="9" fontId="22" fillId="0" borderId="0" applyFont="0" applyFill="0" applyBorder="0" applyAlignment="0" applyProtection="0"/>
  </cellStyleXfs>
  <cellXfs count="25">
    <xf numFmtId="0" fontId="0" fillId="0" borderId="0" xfId="0"/>
    <xf numFmtId="0" fontId="0" fillId="24" borderId="0" xfId="0" applyFill="1"/>
    <xf numFmtId="0" fontId="0" fillId="25" borderId="0" xfId="0" applyFill="1"/>
    <xf numFmtId="0" fontId="20" fillId="25" borderId="0" xfId="0" applyFont="1" applyFill="1"/>
    <xf numFmtId="0" fontId="0" fillId="26" borderId="0" xfId="0" applyFill="1"/>
    <xf numFmtId="0" fontId="20" fillId="26" borderId="0" xfId="0" applyFont="1" applyFill="1"/>
    <xf numFmtId="0" fontId="0" fillId="27" borderId="0" xfId="0" applyFill="1"/>
    <xf numFmtId="0" fontId="20" fillId="27" borderId="0" xfId="0" applyFont="1" applyFill="1"/>
    <xf numFmtId="0" fontId="21" fillId="0" borderId="0" xfId="0" applyFont="1" applyBorder="1"/>
    <xf numFmtId="0" fontId="21" fillId="0" borderId="0" xfId="0" applyFont="1" applyFill="1" applyBorder="1"/>
    <xf numFmtId="165" fontId="0" fillId="0" borderId="0" xfId="0" applyNumberFormat="1"/>
    <xf numFmtId="166" fontId="0" fillId="0" borderId="0" xfId="0" applyNumberFormat="1"/>
    <xf numFmtId="0" fontId="0" fillId="0" borderId="0" xfId="0" applyNumberFormat="1"/>
    <xf numFmtId="166" fontId="21" fillId="0" borderId="0" xfId="0" applyNumberFormat="1" applyFont="1" applyBorder="1"/>
    <xf numFmtId="166" fontId="21" fillId="0" borderId="0" xfId="0" applyNumberFormat="1" applyFont="1" applyFill="1" applyBorder="1"/>
    <xf numFmtId="0" fontId="21" fillId="0" borderId="0" xfId="0" applyNumberFormat="1" applyFont="1" applyBorder="1"/>
    <xf numFmtId="165" fontId="1" fillId="0" borderId="0" xfId="0" applyNumberFormat="1" applyFont="1"/>
    <xf numFmtId="165" fontId="0" fillId="0" borderId="0" xfId="42" applyNumberFormat="1" applyFont="1"/>
    <xf numFmtId="0" fontId="21" fillId="0" borderId="0" xfId="0" applyFont="1"/>
    <xf numFmtId="1" fontId="21" fillId="0" borderId="0" xfId="0" applyNumberFormat="1" applyFont="1"/>
    <xf numFmtId="0" fontId="21" fillId="28" borderId="0" xfId="0" applyFont="1" applyFill="1"/>
    <xf numFmtId="0" fontId="23" fillId="0" borderId="0" xfId="0" applyFont="1"/>
    <xf numFmtId="0" fontId="23" fillId="0" borderId="0" xfId="0" applyFont="1" applyAlignment="1">
      <alignment horizontal="center"/>
    </xf>
    <xf numFmtId="0" fontId="24" fillId="0" borderId="0" xfId="0" applyFont="1" applyAlignment="1">
      <alignment horizontal="center"/>
    </xf>
    <xf numFmtId="0" fontId="24" fillId="0" borderId="0" xfId="0" applyFont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Pourcentage" xfId="42" builtinId="5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4"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6</xdr:row>
          <xdr:rowOff>57150</xdr:rowOff>
        </xdr:from>
        <xdr:to>
          <xdr:col>0</xdr:col>
          <xdr:colOff>1019175</xdr:colOff>
          <xdr:row>8</xdr:row>
          <xdr:rowOff>0</xdr:rowOff>
        </xdr:to>
        <xdr:sp macro="" textlink="">
          <xdr:nvSpPr>
            <xdr:cNvPr id="3077" name="cmdRecalcul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D23"/>
  <sheetViews>
    <sheetView topLeftCell="Q1" workbookViewId="0">
      <selection activeCell="W9" sqref="W9"/>
    </sheetView>
  </sheetViews>
  <sheetFormatPr baseColWidth="10" defaultRowHeight="12.75"/>
  <cols>
    <col min="22" max="22" width="12.42578125" bestFit="1" customWidth="1"/>
    <col min="23" max="23" width="17.28515625" style="2" customWidth="1"/>
    <col min="24" max="24" width="14.85546875" style="4" customWidth="1"/>
    <col min="25" max="25" width="11.42578125" style="6"/>
  </cols>
  <sheetData>
    <row r="3" spans="1:30">
      <c r="L3" t="s">
        <v>124</v>
      </c>
    </row>
    <row r="4" spans="1:30">
      <c r="C4" t="s">
        <v>69</v>
      </c>
      <c r="D4" t="s">
        <v>70</v>
      </c>
      <c r="E4" t="s">
        <v>71</v>
      </c>
      <c r="F4" t="s">
        <v>72</v>
      </c>
      <c r="G4" t="s">
        <v>73</v>
      </c>
      <c r="H4" t="s">
        <v>74</v>
      </c>
      <c r="I4" t="s">
        <v>75</v>
      </c>
      <c r="J4" t="s">
        <v>76</v>
      </c>
      <c r="K4" t="s">
        <v>77</v>
      </c>
      <c r="L4" t="s">
        <v>122</v>
      </c>
      <c r="M4" t="s">
        <v>123</v>
      </c>
      <c r="N4" t="s">
        <v>78</v>
      </c>
      <c r="O4" t="s">
        <v>79</v>
      </c>
      <c r="P4" t="s">
        <v>80</v>
      </c>
      <c r="Q4" t="s">
        <v>81</v>
      </c>
      <c r="R4" t="s">
        <v>82</v>
      </c>
      <c r="S4" t="s">
        <v>83</v>
      </c>
      <c r="T4" t="s">
        <v>84</v>
      </c>
      <c r="U4" t="s">
        <v>85</v>
      </c>
      <c r="V4" t="s">
        <v>86</v>
      </c>
    </row>
    <row r="5" spans="1:30">
      <c r="A5" t="s">
        <v>7</v>
      </c>
      <c r="B5" t="s">
        <v>8</v>
      </c>
      <c r="C5" t="s">
        <v>9</v>
      </c>
      <c r="D5" t="s">
        <v>10</v>
      </c>
      <c r="E5" t="s">
        <v>6</v>
      </c>
      <c r="F5" t="s">
        <v>11</v>
      </c>
      <c r="G5" t="s">
        <v>12</v>
      </c>
      <c r="H5" t="s">
        <v>13</v>
      </c>
      <c r="I5" t="s">
        <v>14</v>
      </c>
      <c r="J5" t="s">
        <v>13</v>
      </c>
      <c r="K5" t="s">
        <v>15</v>
      </c>
      <c r="L5" t="s">
        <v>91</v>
      </c>
      <c r="M5" t="s">
        <v>121</v>
      </c>
      <c r="N5" t="s">
        <v>16</v>
      </c>
      <c r="O5" t="s">
        <v>17</v>
      </c>
      <c r="P5" t="s">
        <v>18</v>
      </c>
      <c r="Q5" t="s">
        <v>19</v>
      </c>
      <c r="R5" t="s">
        <v>20</v>
      </c>
      <c r="S5" t="s">
        <v>21</v>
      </c>
      <c r="T5" t="s">
        <v>22</v>
      </c>
      <c r="U5" t="s">
        <v>23</v>
      </c>
      <c r="V5" t="s">
        <v>24</v>
      </c>
      <c r="W5" s="3" t="s">
        <v>126</v>
      </c>
      <c r="X5" s="5" t="s">
        <v>127</v>
      </c>
      <c r="Y5" s="7" t="s">
        <v>128</v>
      </c>
    </row>
    <row r="6" spans="1:30">
      <c r="B6">
        <v>1</v>
      </c>
      <c r="C6" t="s">
        <v>25</v>
      </c>
      <c r="D6" s="1" t="s">
        <v>26</v>
      </c>
      <c r="E6">
        <v>57</v>
      </c>
      <c r="F6">
        <f ca="1">poum10</f>
        <v>-2</v>
      </c>
      <c r="G6">
        <v>9</v>
      </c>
      <c r="H6">
        <f ca="1">poum4</f>
        <v>-1</v>
      </c>
      <c r="I6">
        <v>6</v>
      </c>
      <c r="J6">
        <f ca="1">poum1</f>
        <v>-1</v>
      </c>
      <c r="K6" t="s">
        <v>44</v>
      </c>
      <c r="L6" s="11" t="str">
        <f t="shared" ref="L6:L7" ca="1" si="0">INDEX(N6:R6,INT(RAND()*COUNTA(N6:R6)+1))</f>
        <v>11 Écus</v>
      </c>
      <c r="M6" s="11" t="str">
        <f ca="1">INDEX(O6:S6,INT(RAND()*COUNTA(O6:S6))+1)</f>
        <v>3 cases</v>
      </c>
      <c r="N6" s="11" t="s">
        <v>106</v>
      </c>
      <c r="O6" s="11" t="s">
        <v>114</v>
      </c>
      <c r="P6" s="11" t="s">
        <v>115</v>
      </c>
      <c r="Q6" s="11" t="s">
        <v>113</v>
      </c>
      <c r="R6" s="11" t="s">
        <v>32</v>
      </c>
      <c r="S6" t="s">
        <v>33</v>
      </c>
      <c r="T6" t="s">
        <v>34</v>
      </c>
      <c r="W6" s="2">
        <v>5</v>
      </c>
      <c r="X6" s="4">
        <v>150</v>
      </c>
      <c r="Y6" s="6">
        <v>2</v>
      </c>
      <c r="Z6" s="17">
        <f>W6/SUM($W$6:$W$13)</f>
        <v>8.0645161290322578E-2</v>
      </c>
      <c r="AA6" s="10">
        <f>ROUND(Z6*100,0)</f>
        <v>8</v>
      </c>
      <c r="AB6" s="10"/>
      <c r="AC6" s="16"/>
      <c r="AD6" s="10"/>
    </row>
    <row r="7" spans="1:30">
      <c r="B7">
        <v>1</v>
      </c>
      <c r="C7" t="s">
        <v>35</v>
      </c>
      <c r="D7" s="1" t="s">
        <v>26</v>
      </c>
      <c r="E7">
        <v>60</v>
      </c>
      <c r="F7">
        <f ca="1">poum8</f>
        <v>-8</v>
      </c>
      <c r="G7">
        <v>8</v>
      </c>
      <c r="H7">
        <f ca="1">poum4</f>
        <v>-1</v>
      </c>
      <c r="I7">
        <v>8</v>
      </c>
      <c r="J7">
        <f ca="1">poum2</f>
        <v>2</v>
      </c>
      <c r="K7" t="s">
        <v>27</v>
      </c>
      <c r="L7" s="11" t="str">
        <f t="shared" ca="1" si="0"/>
        <v>fourrure</v>
      </c>
      <c r="M7" s="11" t="str">
        <f t="shared" ref="M7:M13" ca="1" si="1">INDEX(O7:S7,INT(RAND()*COUNTA(O7:S7))+1)</f>
        <v>fourrure</v>
      </c>
      <c r="N7" s="11" t="s">
        <v>105</v>
      </c>
      <c r="O7" s="11" t="s">
        <v>36</v>
      </c>
      <c r="P7" s="11" t="s">
        <v>37</v>
      </c>
      <c r="Q7" s="11" t="s">
        <v>112</v>
      </c>
      <c r="R7" s="11" t="s">
        <v>39</v>
      </c>
      <c r="S7" t="s">
        <v>40</v>
      </c>
      <c r="T7" t="s">
        <v>41</v>
      </c>
      <c r="U7" t="s">
        <v>42</v>
      </c>
      <c r="W7" s="2">
        <v>5</v>
      </c>
      <c r="X7" s="4">
        <v>45</v>
      </c>
      <c r="Y7" s="6">
        <v>2</v>
      </c>
      <c r="Z7" s="17">
        <f t="shared" ref="Z7:Z13" si="2">W7/SUM($W$6:$W$13)</f>
        <v>8.0645161290322578E-2</v>
      </c>
      <c r="AA7" s="10">
        <f t="shared" ref="AA7:AA13" si="3">ROUND(Z7*100,0)</f>
        <v>8</v>
      </c>
      <c r="AB7" s="10"/>
      <c r="AC7" s="10"/>
      <c r="AD7" s="10"/>
    </row>
    <row r="8" spans="1:30">
      <c r="B8">
        <v>1</v>
      </c>
      <c r="C8" t="s">
        <v>43</v>
      </c>
      <c r="D8" t="s">
        <v>26</v>
      </c>
      <c r="E8">
        <v>10</v>
      </c>
      <c r="F8">
        <f ca="1">poum3</f>
        <v>1</v>
      </c>
      <c r="G8">
        <v>5</v>
      </c>
      <c r="H8">
        <f ca="1">poum2</f>
        <v>2</v>
      </c>
      <c r="I8">
        <v>5</v>
      </c>
      <c r="J8">
        <f ca="1">poum1</f>
        <v>-1</v>
      </c>
      <c r="K8" t="s">
        <v>44</v>
      </c>
      <c r="L8" s="11" t="str">
        <f ca="1">INDEX(N8:R8,INT(RAND()*COUNTA(N8:R8)+1))</f>
        <v>ailles</v>
      </c>
      <c r="M8" s="11" t="str">
        <f t="shared" ca="1" si="1"/>
        <v>ailles</v>
      </c>
      <c r="N8" s="11" t="s">
        <v>104</v>
      </c>
      <c r="O8" s="11" t="s">
        <v>116</v>
      </c>
      <c r="P8" s="11"/>
      <c r="Q8" s="11"/>
      <c r="R8" s="11"/>
      <c r="S8" t="s">
        <v>47</v>
      </c>
      <c r="T8" t="s">
        <v>48</v>
      </c>
      <c r="U8" t="s">
        <v>49</v>
      </c>
      <c r="V8" t="s">
        <v>50</v>
      </c>
      <c r="W8" s="2">
        <v>10</v>
      </c>
      <c r="X8" s="4">
        <v>100</v>
      </c>
      <c r="Y8" s="6">
        <v>10</v>
      </c>
      <c r="Z8" s="17">
        <f t="shared" si="2"/>
        <v>0.16129032258064516</v>
      </c>
      <c r="AA8" s="10">
        <f t="shared" si="3"/>
        <v>16</v>
      </c>
      <c r="AB8" s="10"/>
      <c r="AC8" s="10"/>
      <c r="AD8" s="10"/>
    </row>
    <row r="9" spans="1:30">
      <c r="B9">
        <v>1</v>
      </c>
      <c r="C9" t="s">
        <v>51</v>
      </c>
      <c r="D9" s="1" t="s">
        <v>26</v>
      </c>
      <c r="E9">
        <v>18</v>
      </c>
      <c r="F9">
        <f ca="1">poum4</f>
        <v>-1</v>
      </c>
      <c r="G9">
        <v>5</v>
      </c>
      <c r="H9">
        <f ca="1">poum3</f>
        <v>1</v>
      </c>
      <c r="I9">
        <v>4</v>
      </c>
      <c r="J9">
        <f ca="1">poum5</f>
        <v>3</v>
      </c>
      <c r="K9" t="s">
        <v>27</v>
      </c>
      <c r="L9" s="12" t="str">
        <f t="shared" ref="L9:L13" ca="1" si="4">INDEX(N9:R9,INT(RAND()*COUNTA(N9:R9)+1))</f>
        <v>dard</v>
      </c>
      <c r="M9" s="11" t="str">
        <f t="shared" ca="1" si="1"/>
        <v>bonbon</v>
      </c>
      <c r="N9" s="11" t="s">
        <v>52</v>
      </c>
      <c r="O9" s="11" t="s">
        <v>107</v>
      </c>
      <c r="P9" s="11" t="s">
        <v>117</v>
      </c>
      <c r="Q9" s="11"/>
      <c r="R9" s="11"/>
      <c r="S9" t="s">
        <v>55</v>
      </c>
      <c r="T9" t="s">
        <v>56</v>
      </c>
      <c r="U9" t="s">
        <v>57</v>
      </c>
      <c r="W9" s="2">
        <v>10</v>
      </c>
      <c r="X9" s="4">
        <v>100</v>
      </c>
      <c r="Y9" s="6">
        <v>10</v>
      </c>
      <c r="Z9" s="17">
        <f t="shared" si="2"/>
        <v>0.16129032258064516</v>
      </c>
      <c r="AA9" s="10">
        <f t="shared" si="3"/>
        <v>16</v>
      </c>
      <c r="AB9" s="10"/>
      <c r="AC9" s="10"/>
      <c r="AD9" s="10"/>
    </row>
    <row r="10" spans="1:30">
      <c r="B10">
        <v>1</v>
      </c>
      <c r="C10" t="s">
        <v>58</v>
      </c>
      <c r="D10" s="1" t="s">
        <v>26</v>
      </c>
      <c r="E10">
        <v>24</v>
      </c>
      <c r="F10">
        <f ca="1">poum4</f>
        <v>-1</v>
      </c>
      <c r="G10">
        <v>5</v>
      </c>
      <c r="H10">
        <f ca="1">poum4</f>
        <v>-1</v>
      </c>
      <c r="I10">
        <v>6</v>
      </c>
      <c r="J10">
        <f ca="1">poum3</f>
        <v>1</v>
      </c>
      <c r="K10" t="s">
        <v>44</v>
      </c>
      <c r="L10" s="11" t="str">
        <f t="shared" ca="1" si="4"/>
        <v>fil</v>
      </c>
      <c r="M10" s="11" t="str">
        <f t="shared" ca="1" si="1"/>
        <v>poils</v>
      </c>
      <c r="N10" s="11" t="s">
        <v>118</v>
      </c>
      <c r="O10" s="11" t="s">
        <v>108</v>
      </c>
      <c r="P10" s="11"/>
      <c r="Q10" s="11"/>
      <c r="R10" s="11"/>
      <c r="S10" t="s">
        <v>59</v>
      </c>
      <c r="T10" t="s">
        <v>60</v>
      </c>
      <c r="W10" s="2">
        <v>10</v>
      </c>
      <c r="X10" s="4">
        <v>100</v>
      </c>
      <c r="Y10" s="6">
        <v>10</v>
      </c>
      <c r="Z10" s="17">
        <f t="shared" si="2"/>
        <v>0.16129032258064516</v>
      </c>
      <c r="AA10" s="10">
        <f t="shared" si="3"/>
        <v>16</v>
      </c>
      <c r="AB10" s="10"/>
      <c r="AC10" s="10"/>
      <c r="AD10" s="10"/>
    </row>
    <row r="11" spans="1:30">
      <c r="B11">
        <v>1</v>
      </c>
      <c r="C11" t="s">
        <v>61</v>
      </c>
      <c r="D11" t="s">
        <v>26</v>
      </c>
      <c r="E11">
        <v>49</v>
      </c>
      <c r="F11">
        <f ca="1">poum5</f>
        <v>3</v>
      </c>
      <c r="G11">
        <v>7</v>
      </c>
      <c r="H11">
        <f ca="1">poum4</f>
        <v>-1</v>
      </c>
      <c r="I11">
        <v>7</v>
      </c>
      <c r="J11">
        <f ca="1">poum4</f>
        <v>-1</v>
      </c>
      <c r="K11" t="s">
        <v>44</v>
      </c>
      <c r="L11" s="11" t="str">
        <f t="shared" ca="1" si="4"/>
        <v>3 repas</v>
      </c>
      <c r="M11" s="11" t="str">
        <f t="shared" ca="1" si="1"/>
        <v>os</v>
      </c>
      <c r="N11" s="11" t="s">
        <v>109</v>
      </c>
      <c r="O11" s="11" t="s">
        <v>37</v>
      </c>
      <c r="P11" s="11" t="s">
        <v>119</v>
      </c>
      <c r="Q11" s="11" t="s">
        <v>62</v>
      </c>
      <c r="R11" s="11" t="s">
        <v>120</v>
      </c>
      <c r="S11" t="s">
        <v>33</v>
      </c>
      <c r="T11" t="s">
        <v>34</v>
      </c>
      <c r="U11">
        <v>2</v>
      </c>
      <c r="W11" s="2">
        <v>6</v>
      </c>
      <c r="X11" s="4">
        <v>68</v>
      </c>
      <c r="Y11" s="6">
        <v>2</v>
      </c>
      <c r="Z11" s="17">
        <f t="shared" si="2"/>
        <v>9.6774193548387094E-2</v>
      </c>
      <c r="AA11" s="10">
        <f t="shared" si="3"/>
        <v>10</v>
      </c>
      <c r="AB11" s="10"/>
      <c r="AC11" s="10"/>
      <c r="AD11" s="10"/>
    </row>
    <row r="12" spans="1:30">
      <c r="B12">
        <v>1</v>
      </c>
      <c r="C12" t="s">
        <v>63</v>
      </c>
      <c r="D12" t="s">
        <v>26</v>
      </c>
      <c r="E12">
        <v>32</v>
      </c>
      <c r="F12">
        <f ca="1">poum7</f>
        <v>3</v>
      </c>
      <c r="G12">
        <v>3</v>
      </c>
      <c r="H12">
        <f ca="1">poum3</f>
        <v>1</v>
      </c>
      <c r="I12">
        <v>9</v>
      </c>
      <c r="J12">
        <f ca="1">poum3</f>
        <v>1</v>
      </c>
      <c r="K12" t="s">
        <v>44</v>
      </c>
      <c r="L12" s="11">
        <f t="shared" ca="1" si="4"/>
        <v>0</v>
      </c>
      <c r="M12" s="11" t="str">
        <f t="shared" ca="1" si="1"/>
        <v>aiguille</v>
      </c>
      <c r="N12" s="11"/>
      <c r="O12" s="11" t="s">
        <v>110</v>
      </c>
      <c r="P12" s="11" t="s">
        <v>111</v>
      </c>
      <c r="Q12" s="11" t="s">
        <v>62</v>
      </c>
      <c r="R12" s="11"/>
      <c r="S12" t="s">
        <v>47</v>
      </c>
      <c r="T12" t="s">
        <v>34</v>
      </c>
      <c r="U12">
        <v>2</v>
      </c>
      <c r="W12" s="2">
        <v>7</v>
      </c>
      <c r="X12" s="4">
        <v>125</v>
      </c>
      <c r="Y12" s="6">
        <v>4</v>
      </c>
      <c r="Z12" s="17">
        <f t="shared" si="2"/>
        <v>0.11290322580645161</v>
      </c>
      <c r="AA12" s="10">
        <f t="shared" si="3"/>
        <v>11</v>
      </c>
      <c r="AB12" s="10"/>
      <c r="AC12" s="10"/>
      <c r="AD12" s="10"/>
    </row>
    <row r="13" spans="1:30">
      <c r="B13">
        <v>1</v>
      </c>
      <c r="C13" t="s">
        <v>64</v>
      </c>
      <c r="D13" s="1" t="s">
        <v>65</v>
      </c>
      <c r="E13">
        <v>18</v>
      </c>
      <c r="F13">
        <f ca="1">poum2</f>
        <v>2</v>
      </c>
      <c r="G13">
        <v>2</v>
      </c>
      <c r="H13">
        <f ca="1">poum1</f>
        <v>-1</v>
      </c>
      <c r="I13">
        <v>4</v>
      </c>
      <c r="J13">
        <f ca="1">poum2</f>
        <v>2</v>
      </c>
      <c r="K13" t="s">
        <v>44</v>
      </c>
      <c r="L13" s="11">
        <f t="shared" ca="1" si="4"/>
        <v>0</v>
      </c>
      <c r="M13" s="11" t="str">
        <f t="shared" ca="1" si="1"/>
        <v>bonbon</v>
      </c>
      <c r="N13" s="11"/>
      <c r="O13" s="11" t="s">
        <v>107</v>
      </c>
      <c r="P13" s="11" t="s">
        <v>104</v>
      </c>
      <c r="Q13" s="11"/>
      <c r="R13" s="11"/>
      <c r="S13" t="s">
        <v>66</v>
      </c>
      <c r="T13" t="s">
        <v>34</v>
      </c>
      <c r="U13" t="s">
        <v>67</v>
      </c>
      <c r="V13" t="s">
        <v>68</v>
      </c>
      <c r="W13" s="2">
        <v>9</v>
      </c>
      <c r="X13" s="4">
        <v>600</v>
      </c>
      <c r="Y13" s="6">
        <v>10</v>
      </c>
      <c r="Z13" s="17">
        <f t="shared" si="2"/>
        <v>0.14516129032258066</v>
      </c>
      <c r="AA13" s="10">
        <f>ROUND(Z13*100,0)-1</f>
        <v>14</v>
      </c>
      <c r="AB13" s="10"/>
      <c r="AC13" s="10"/>
      <c r="AD13" s="10"/>
    </row>
    <row r="14" spans="1:30">
      <c r="D14" t="s">
        <v>65</v>
      </c>
    </row>
    <row r="16" spans="1:30">
      <c r="F16" t="s">
        <v>88</v>
      </c>
      <c r="G16" t="s">
        <v>89</v>
      </c>
      <c r="AA16" s="10"/>
    </row>
    <row r="17" spans="2:27">
      <c r="C17" t="s">
        <v>102</v>
      </c>
      <c r="F17" t="s">
        <v>90</v>
      </c>
      <c r="AA17" s="10"/>
    </row>
    <row r="18" spans="2:27">
      <c r="B18">
        <v>1</v>
      </c>
      <c r="C18" t="s">
        <v>25</v>
      </c>
      <c r="D18" s="1" t="s">
        <v>26</v>
      </c>
      <c r="E18">
        <v>57</v>
      </c>
      <c r="F18">
        <f ca="1">poum10</f>
        <v>-2</v>
      </c>
      <c r="G18">
        <v>7</v>
      </c>
      <c r="H18">
        <f ca="1">poum3</f>
        <v>1</v>
      </c>
      <c r="I18">
        <v>6</v>
      </c>
      <c r="J18">
        <f ca="1">poum1</f>
        <v>-1</v>
      </c>
      <c r="K18" t="s">
        <v>44</v>
      </c>
      <c r="L18" s="11" t="str">
        <f ca="1">INDEX(N18:R18,INT(RAND()*5)+1)</f>
        <v>griffe d'ours</v>
      </c>
      <c r="M18" s="11"/>
      <c r="N18" s="11" t="s">
        <v>28</v>
      </c>
      <c r="O18" s="11" t="s">
        <v>29</v>
      </c>
      <c r="P18" s="11" t="s">
        <v>30</v>
      </c>
      <c r="Q18" s="11" t="s">
        <v>31</v>
      </c>
      <c r="R18" s="11" t="s">
        <v>32</v>
      </c>
      <c r="S18" t="s">
        <v>33</v>
      </c>
      <c r="T18" t="s">
        <v>34</v>
      </c>
      <c r="AA18" s="10"/>
    </row>
    <row r="19" spans="2:27">
      <c r="B19">
        <v>1</v>
      </c>
      <c r="C19" t="s">
        <v>35</v>
      </c>
      <c r="D19" s="1" t="s">
        <v>26</v>
      </c>
      <c r="E19">
        <v>60</v>
      </c>
      <c r="F19">
        <f ca="1">poum8</f>
        <v>-8</v>
      </c>
      <c r="G19">
        <v>6</v>
      </c>
      <c r="H19">
        <f ca="1">poum3</f>
        <v>1</v>
      </c>
      <c r="I19">
        <v>8</v>
      </c>
      <c r="J19">
        <f ca="1">poum2</f>
        <v>2</v>
      </c>
      <c r="K19" t="s">
        <v>44</v>
      </c>
      <c r="L19" s="11" t="str">
        <f ca="1">INDEX(N19:R19,INT(RAND()*5)+1)</f>
        <v>dent de loup</v>
      </c>
      <c r="M19" s="11"/>
      <c r="N19" s="11" t="s">
        <v>28</v>
      </c>
      <c r="O19" s="11" t="s">
        <v>36</v>
      </c>
      <c r="P19" s="11" t="s">
        <v>37</v>
      </c>
      <c r="Q19" s="11" t="s">
        <v>38</v>
      </c>
      <c r="R19" s="11" t="s">
        <v>39</v>
      </c>
      <c r="S19" t="s">
        <v>40</v>
      </c>
      <c r="T19" t="s">
        <v>41</v>
      </c>
      <c r="U19" t="s">
        <v>42</v>
      </c>
      <c r="AA19" s="10"/>
    </row>
    <row r="20" spans="2:27">
      <c r="B20">
        <v>1</v>
      </c>
      <c r="C20" t="s">
        <v>43</v>
      </c>
      <c r="D20" t="s">
        <v>26</v>
      </c>
      <c r="E20">
        <v>10</v>
      </c>
      <c r="F20">
        <f ca="1">poum3</f>
        <v>1</v>
      </c>
      <c r="G20">
        <v>5</v>
      </c>
      <c r="H20">
        <f ca="1">poum2</f>
        <v>2</v>
      </c>
      <c r="I20">
        <v>5</v>
      </c>
      <c r="J20">
        <f ca="1">poum1</f>
        <v>-1</v>
      </c>
      <c r="K20" t="s">
        <v>44</v>
      </c>
      <c r="L20" s="11" t="str">
        <f ca="1">INDEX(N20:R20,INT(RAND()*5)+1)</f>
        <v>nourriture</v>
      </c>
      <c r="M20" s="11"/>
      <c r="N20" s="11" t="s">
        <v>45</v>
      </c>
      <c r="O20" s="11" t="s">
        <v>46</v>
      </c>
      <c r="P20" s="11"/>
      <c r="Q20" s="11"/>
      <c r="R20" s="11"/>
      <c r="S20" t="s">
        <v>47</v>
      </c>
      <c r="T20" t="s">
        <v>48</v>
      </c>
      <c r="U20" t="s">
        <v>49</v>
      </c>
      <c r="V20" t="s">
        <v>50</v>
      </c>
      <c r="AA20" s="10"/>
    </row>
    <row r="21" spans="2:27">
      <c r="B21">
        <v>1</v>
      </c>
      <c r="C21" t="s">
        <v>51</v>
      </c>
      <c r="D21" t="s">
        <v>26</v>
      </c>
      <c r="E21">
        <v>18</v>
      </c>
      <c r="F21">
        <f ca="1">poum4</f>
        <v>-1</v>
      </c>
      <c r="G21">
        <v>5</v>
      </c>
      <c r="H21">
        <f ca="1">poum3</f>
        <v>1</v>
      </c>
      <c r="I21">
        <v>4</v>
      </c>
      <c r="J21">
        <f ca="1">poum5</f>
        <v>3</v>
      </c>
      <c r="K21" t="s">
        <v>27</v>
      </c>
      <c r="L21" s="11">
        <f ca="1">INDEX(N21:R21,INT(RAND()*5)+1)</f>
        <v>0</v>
      </c>
      <c r="M21" s="11"/>
      <c r="N21" s="11" t="s">
        <v>52</v>
      </c>
      <c r="O21" s="11" t="s">
        <v>53</v>
      </c>
      <c r="P21" s="11" t="s">
        <v>54</v>
      </c>
      <c r="Q21" s="11"/>
      <c r="R21" s="11"/>
      <c r="S21" t="s">
        <v>55</v>
      </c>
      <c r="T21" t="s">
        <v>56</v>
      </c>
      <c r="U21" t="s">
        <v>57</v>
      </c>
      <c r="AA21" s="10"/>
    </row>
    <row r="22" spans="2:27">
      <c r="AA22" s="10"/>
    </row>
    <row r="23" spans="2:27">
      <c r="AA23" s="10"/>
    </row>
  </sheetData>
  <phoneticPr fontId="0" type="noConversion"/>
  <conditionalFormatting sqref="K6:M23">
    <cfRule type="cellIs" dxfId="3" priority="1" stopIfTrue="1" operator="equal">
      <formula>"h"</formula>
    </cfRule>
    <cfRule type="cellIs" dxfId="2" priority="2" stopIfTrue="1" operator="equal">
      <formula>"t"</formula>
    </cfRule>
  </conditionalFormatting>
  <pageMargins left="0.78740157499999996" right="0.78740157499999996" top="0.984251969" bottom="0.984251969" header="0.4921259845" footer="0.4921259845"/>
  <pageSetup paperSize="161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6"/>
  <sheetViews>
    <sheetView tabSelected="1" zoomScaleNormal="100" workbookViewId="0">
      <selection activeCell="A18" sqref="A18"/>
    </sheetView>
  </sheetViews>
  <sheetFormatPr baseColWidth="10" defaultRowHeight="12.75"/>
  <cols>
    <col min="1" max="1" width="21.28515625" style="8" bestFit="1" customWidth="1"/>
    <col min="2" max="2" width="6.7109375" style="8" customWidth="1"/>
    <col min="3" max="3" width="17.85546875" style="8" customWidth="1"/>
    <col min="4" max="4" width="3.5703125" style="8" bestFit="1" customWidth="1"/>
    <col min="5" max="6" width="6.7109375" style="8" customWidth="1"/>
    <col min="7" max="7" width="7.85546875" style="8" customWidth="1"/>
    <col min="8" max="8" width="6.42578125" style="8" bestFit="1" customWidth="1"/>
    <col min="9" max="9" width="6.85546875" style="8" customWidth="1"/>
    <col min="10" max="12" width="6.7109375" style="8" customWidth="1"/>
    <col min="13" max="14" width="7.85546875" style="8" bestFit="1" customWidth="1"/>
    <col min="15" max="69" width="6.7109375" style="8" customWidth="1"/>
    <col min="70" max="16384" width="11.42578125" style="8"/>
  </cols>
  <sheetData>
    <row r="1" spans="1:14" s="9" customFormat="1" ht="12.75" customHeight="1">
      <c r="A1" s="9" t="s">
        <v>125</v>
      </c>
    </row>
    <row r="2" spans="1:14" s="9" customFormat="1" ht="12.75" customHeight="1">
      <c r="A2" s="9" t="s">
        <v>3</v>
      </c>
      <c r="C2" s="9" t="s">
        <v>0</v>
      </c>
      <c r="D2" s="9" t="s">
        <v>6</v>
      </c>
      <c r="E2" s="9" t="s">
        <v>1</v>
      </c>
      <c r="F2" s="9" t="s">
        <v>2</v>
      </c>
      <c r="H2" s="9" t="s">
        <v>103</v>
      </c>
      <c r="J2" s="9" t="s">
        <v>4</v>
      </c>
      <c r="K2" s="9" t="s">
        <v>5</v>
      </c>
      <c r="M2" s="9" t="s">
        <v>87</v>
      </c>
    </row>
    <row r="3" spans="1:14">
      <c r="A3" s="13" t="str">
        <f ca="1">VLOOKUP(C3,(foret),9,FALSE)</f>
        <v>t</v>
      </c>
      <c r="B3" s="13"/>
      <c r="C3" s="15" t="str">
        <f ca="1">Données!E2</f>
        <v>Araignée</v>
      </c>
      <c r="D3" s="13">
        <f ca="1">SUM((VLOOKUP(C3,(foret),3,FALSE)+(VLOOKUP(C3,(foret),4,FALSE))))</f>
        <v>23</v>
      </c>
      <c r="E3" s="13">
        <f ca="1">SUM((VLOOKUP(C3,(foret),5,FALSE)+(VLOOKUP(C3,(foret),6,FALSE))))</f>
        <v>4</v>
      </c>
      <c r="F3" s="13">
        <f ca="1">SUM((VLOOKUP(C3,(foret),7,FALSE)+(VLOOKUP(C3,(foret),8,FALSE))))</f>
        <v>7</v>
      </c>
      <c r="G3" s="13"/>
      <c r="H3" s="13">
        <f ca="1">(D3-E3)/F3</f>
        <v>2.7142857142857144</v>
      </c>
      <c r="I3" s="13"/>
      <c r="J3" s="13">
        <f ca="1">D3*0.4</f>
        <v>9.2000000000000011</v>
      </c>
      <c r="K3" s="13">
        <f ca="1">D3*0.2</f>
        <v>4.6000000000000005</v>
      </c>
      <c r="L3" s="13">
        <f ca="1">D3*0.1</f>
        <v>2.3000000000000003</v>
      </c>
      <c r="M3" s="14" t="str">
        <f ca="1">VLOOKUP(C3,(foret),10,FALSE)</f>
        <v>fil</v>
      </c>
      <c r="N3" s="14" t="str">
        <f ca="1">VLOOKUP(C3,(foret),11,FALSE)</f>
        <v>poils</v>
      </c>
    </row>
    <row r="4" spans="1:14">
      <c r="A4" s="13" t="str">
        <f ca="1">VLOOKUP(C4,(foret),9,FALSE)</f>
        <v>h</v>
      </c>
      <c r="B4" s="13"/>
      <c r="C4" s="15" t="str">
        <f ca="1">Données!E3</f>
        <v>Guêpe</v>
      </c>
      <c r="D4" s="13">
        <f ca="1">SUM((VLOOKUP(C4,(foret),3,FALSE)+(VLOOKUP(C4,(foret),4,FALSE))))</f>
        <v>17</v>
      </c>
      <c r="E4" s="13">
        <f ca="1">SUM((VLOOKUP(C4,(foret),5,FALSE)+(VLOOKUP(C4,(foret),6,FALSE))))</f>
        <v>6</v>
      </c>
      <c r="F4" s="13">
        <f ca="1">SUM((VLOOKUP(C4,(foret),7,FALSE)+(VLOOKUP(C4,(foret),8,FALSE))))</f>
        <v>7</v>
      </c>
      <c r="G4" s="13"/>
      <c r="H4" s="13">
        <f ca="1">(D4-E4)/F4</f>
        <v>1.5714285714285714</v>
      </c>
      <c r="I4" s="13"/>
      <c r="J4" s="13">
        <f ca="1">D4*0.4</f>
        <v>6.8000000000000007</v>
      </c>
      <c r="K4" s="13">
        <f ca="1">D4*0.2</f>
        <v>3.4000000000000004</v>
      </c>
      <c r="L4" s="13">
        <f ca="1">D4*0.1</f>
        <v>1.7000000000000002</v>
      </c>
      <c r="M4" s="14" t="str">
        <f ca="1">VLOOKUP(C4,(foret),10,FALSE)</f>
        <v>dard</v>
      </c>
      <c r="N4" s="14" t="str">
        <f ca="1">VLOOKUP(C4,(foret),11,FALSE)</f>
        <v>bonbon</v>
      </c>
    </row>
    <row r="5" spans="1:14">
      <c r="A5" s="13" t="str">
        <f ca="1">VLOOKUP(C5,(foret),9,FALSE)</f>
        <v>h</v>
      </c>
      <c r="B5" s="13"/>
      <c r="C5" s="15" t="str">
        <f ca="1">Données!E4</f>
        <v>Loup</v>
      </c>
      <c r="D5" s="13">
        <f ca="1">SUM((VLOOKUP(C5,(foret),3,FALSE)+(VLOOKUP(C5,(foret),4,FALSE))))</f>
        <v>52</v>
      </c>
      <c r="E5" s="13">
        <f ca="1">SUM((VLOOKUP(C5,(foret),5,FALSE)+(VLOOKUP(C5,(foret),6,FALSE))))</f>
        <v>7</v>
      </c>
      <c r="F5" s="13">
        <f ca="1">SUM((VLOOKUP(C5,(foret),7,FALSE)+(VLOOKUP(C5,(foret),8,FALSE))))</f>
        <v>10</v>
      </c>
      <c r="G5" s="13"/>
      <c r="H5" s="13">
        <f ca="1">(D5-E5)/F5</f>
        <v>4.5</v>
      </c>
      <c r="I5" s="13"/>
      <c r="J5" s="13">
        <f ca="1">D5*0.4</f>
        <v>20.8</v>
      </c>
      <c r="K5" s="13">
        <f ca="1">D5*0.2</f>
        <v>10.4</v>
      </c>
      <c r="L5" s="13">
        <f ca="1">D5*0.1</f>
        <v>5.2</v>
      </c>
      <c r="M5" s="14" t="str">
        <f ca="1">VLOOKUP(C5,(foret),10,FALSE)</f>
        <v>fourrure</v>
      </c>
      <c r="N5" s="14" t="str">
        <f ca="1">VLOOKUP(C5,(foret),11,FALSE)</f>
        <v>fourrure</v>
      </c>
    </row>
    <row r="6" spans="1:14" ht="18.75" customHeight="1"/>
    <row r="7" spans="1:14" ht="15.75" customHeight="1"/>
    <row r="8" spans="1:14" ht="12.75" customHeight="1"/>
    <row r="12" spans="1:14" ht="9.75" customHeight="1"/>
    <row r="13" spans="1:14" ht="18" customHeight="1"/>
    <row r="14" spans="1:14" ht="12.75" customHeight="1"/>
    <row r="18" ht="9.75" customHeight="1"/>
    <row r="19" ht="15.75" customHeight="1"/>
    <row r="20" ht="15" customHeight="1"/>
    <row r="24" ht="15" customHeight="1"/>
    <row r="25" ht="19.5" customHeight="1"/>
    <row r="26" ht="21.75" customHeight="1"/>
  </sheetData>
  <phoneticPr fontId="2" type="noConversion"/>
  <conditionalFormatting sqref="A3:B5">
    <cfRule type="cellIs" dxfId="1" priority="3" stopIfTrue="1" operator="equal">
      <formula>"t"</formula>
    </cfRule>
    <cfRule type="cellIs" dxfId="0" priority="4" stopIfTrue="1" operator="equal">
      <formula>"h"</formula>
    </cfRule>
  </conditionalFormatting>
  <pageMargins left="0.78740157499999996" right="0.78740157499999996" top="0.984251969" bottom="0.984251969" header="0.4921259845" footer="0.4921259845"/>
  <pageSetup paperSize="161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7" r:id="rId4" name="cmdRecalcul">
          <controlPr defaultSize="0" autoLine="0" r:id="rId5">
            <anchor moveWithCells="1">
              <from>
                <xdr:col>0</xdr:col>
                <xdr:colOff>381000</xdr:colOff>
                <xdr:row>6</xdr:row>
                <xdr:rowOff>57150</xdr:rowOff>
              </from>
              <to>
                <xdr:col>0</xdr:col>
                <xdr:colOff>1019175</xdr:colOff>
                <xdr:row>8</xdr:row>
                <xdr:rowOff>0</xdr:rowOff>
              </to>
            </anchor>
          </controlPr>
        </control>
      </mc:Choice>
      <mc:Fallback>
        <control shapeId="3077" r:id="rId4" name="cmdRecalcul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9"/>
  <sheetViews>
    <sheetView workbookViewId="0">
      <selection activeCell="E2" sqref="E2"/>
    </sheetView>
  </sheetViews>
  <sheetFormatPr baseColWidth="10" defaultRowHeight="12.75"/>
  <cols>
    <col min="1" max="1" width="2" style="18" bestFit="1" customWidth="1"/>
    <col min="2" max="2" width="11.42578125" style="18"/>
    <col min="3" max="3" width="6" style="19" bestFit="1" customWidth="1"/>
    <col min="4" max="4" width="11.42578125" style="19"/>
    <col min="5" max="16384" width="11.42578125" style="18"/>
  </cols>
  <sheetData>
    <row r="1" spans="1:12">
      <c r="A1" s="18" t="s">
        <v>136</v>
      </c>
      <c r="B1" s="18" t="s">
        <v>133</v>
      </c>
      <c r="C1" s="19" t="s">
        <v>138</v>
      </c>
      <c r="D1" s="19" t="s">
        <v>139</v>
      </c>
      <c r="E1" s="18" t="s">
        <v>135</v>
      </c>
      <c r="G1" s="18" t="s">
        <v>134</v>
      </c>
      <c r="H1" s="18" t="s">
        <v>129</v>
      </c>
      <c r="I1" s="18" t="s">
        <v>130</v>
      </c>
      <c r="J1" s="18" t="s">
        <v>131</v>
      </c>
      <c r="K1" s="18" t="s">
        <v>132</v>
      </c>
    </row>
    <row r="2" spans="1:12">
      <c r="A2" s="18">
        <v>1</v>
      </c>
      <c r="B2" s="18" t="s">
        <v>58</v>
      </c>
      <c r="C2" s="19">
        <f ca="1">J12</f>
        <v>13.000000011999999</v>
      </c>
      <c r="D2" s="19">
        <f ca="1">LARGE($C$2:$C$9,A2)</f>
        <v>13.000000011999999</v>
      </c>
      <c r="E2" s="20" t="str">
        <f ca="1">INDEX_EQUIV($C$2:$C$9,D2,$B$2:$B$9)</f>
        <v>Araignée</v>
      </c>
      <c r="G2" s="18" t="s">
        <v>101</v>
      </c>
      <c r="H2" s="18">
        <v>-1</v>
      </c>
      <c r="I2" s="18">
        <v>1</v>
      </c>
      <c r="J2" s="18">
        <f t="shared" ref="J2:J10" ca="1" si="0">H2+INT((I2-H2+1)*RAND())</f>
        <v>-1</v>
      </c>
    </row>
    <row r="3" spans="1:12">
      <c r="A3" s="18">
        <v>2</v>
      </c>
      <c r="B3" s="18" t="s">
        <v>61</v>
      </c>
      <c r="C3" s="19">
        <f t="shared" ref="C3:C9" ca="1" si="1">J13</f>
        <v>1.3000000000000001E-8</v>
      </c>
      <c r="D3" s="19">
        <f t="shared" ref="D3:D9" ca="1" si="2">LARGE($C$2:$C$9,A3)</f>
        <v>10.000000014999999</v>
      </c>
      <c r="E3" s="20" t="str">
        <f t="shared" ref="E3:E4" ca="1" si="3">INDEX_EQUIV($C$2:$C$9,D3,$B$2:$B$9)</f>
        <v>Guêpe</v>
      </c>
      <c r="G3" s="18" t="s">
        <v>92</v>
      </c>
      <c r="H3" s="18">
        <f>H2-1</f>
        <v>-2</v>
      </c>
      <c r="I3" s="18">
        <f>I2+1</f>
        <v>2</v>
      </c>
      <c r="J3" s="18">
        <f t="shared" ca="1" si="0"/>
        <v>2</v>
      </c>
    </row>
    <row r="4" spans="1:12">
      <c r="A4" s="18">
        <v>3</v>
      </c>
      <c r="B4" s="18" t="s">
        <v>137</v>
      </c>
      <c r="C4" s="19">
        <f t="shared" ca="1" si="1"/>
        <v>5.0000000140000003</v>
      </c>
      <c r="D4" s="19">
        <f t="shared" ca="1" si="2"/>
        <v>8.0000000169999996</v>
      </c>
      <c r="E4" s="20" t="str">
        <f t="shared" ca="1" si="3"/>
        <v>Loup</v>
      </c>
      <c r="G4" s="18" t="s">
        <v>93</v>
      </c>
      <c r="H4" s="18">
        <f t="shared" ref="H4:H11" si="4">H3-1</f>
        <v>-3</v>
      </c>
      <c r="I4" s="18">
        <f t="shared" ref="I4:I11" si="5">I3+1</f>
        <v>3</v>
      </c>
      <c r="J4" s="18">
        <f t="shared" ca="1" si="0"/>
        <v>1</v>
      </c>
    </row>
    <row r="5" spans="1:12">
      <c r="A5" s="18">
        <v>4</v>
      </c>
      <c r="B5" s="18" t="s">
        <v>51</v>
      </c>
      <c r="C5" s="19">
        <f t="shared" ca="1" si="1"/>
        <v>10.000000014999999</v>
      </c>
      <c r="D5" s="19">
        <f t="shared" ca="1" si="2"/>
        <v>7.0000000189999998</v>
      </c>
      <c r="G5" s="18" t="s">
        <v>94</v>
      </c>
      <c r="H5" s="18">
        <f t="shared" si="4"/>
        <v>-4</v>
      </c>
      <c r="I5" s="18">
        <f t="shared" si="5"/>
        <v>4</v>
      </c>
      <c r="J5" s="18">
        <f t="shared" ca="1" si="0"/>
        <v>-1</v>
      </c>
    </row>
    <row r="6" spans="1:12">
      <c r="A6" s="18">
        <v>5</v>
      </c>
      <c r="B6" s="18" t="s">
        <v>63</v>
      </c>
      <c r="C6" s="19">
        <f t="shared" ca="1" si="1"/>
        <v>2.000000016</v>
      </c>
      <c r="D6" s="19">
        <f t="shared" ca="1" si="2"/>
        <v>7.0000000179999997</v>
      </c>
      <c r="G6" s="18" t="s">
        <v>95</v>
      </c>
      <c r="H6" s="18">
        <f t="shared" si="4"/>
        <v>-5</v>
      </c>
      <c r="I6" s="18">
        <f t="shared" si="5"/>
        <v>5</v>
      </c>
      <c r="J6" s="18">
        <f t="shared" ca="1" si="0"/>
        <v>3</v>
      </c>
    </row>
    <row r="7" spans="1:12">
      <c r="A7" s="18">
        <v>6</v>
      </c>
      <c r="B7" s="18" t="s">
        <v>35</v>
      </c>
      <c r="C7" s="19">
        <f t="shared" ca="1" si="1"/>
        <v>8.0000000169999996</v>
      </c>
      <c r="D7" s="19">
        <f t="shared" ca="1" si="2"/>
        <v>5.0000000140000003</v>
      </c>
      <c r="G7" s="18" t="s">
        <v>96</v>
      </c>
      <c r="H7" s="18">
        <f t="shared" si="4"/>
        <v>-6</v>
      </c>
      <c r="I7" s="18">
        <f t="shared" si="5"/>
        <v>6</v>
      </c>
      <c r="J7" s="18">
        <f t="shared" ca="1" si="0"/>
        <v>-2</v>
      </c>
    </row>
    <row r="8" spans="1:12">
      <c r="A8" s="18">
        <v>7</v>
      </c>
      <c r="B8" s="18" t="s">
        <v>43</v>
      </c>
      <c r="C8" s="19">
        <f t="shared" ca="1" si="1"/>
        <v>7.0000000179999997</v>
      </c>
      <c r="D8" s="19">
        <f t="shared" ca="1" si="2"/>
        <v>2.000000016</v>
      </c>
      <c r="G8" s="18" t="s">
        <v>97</v>
      </c>
      <c r="H8" s="18">
        <f t="shared" si="4"/>
        <v>-7</v>
      </c>
      <c r="I8" s="18">
        <f t="shared" si="5"/>
        <v>7</v>
      </c>
      <c r="J8" s="18">
        <f t="shared" ca="1" si="0"/>
        <v>3</v>
      </c>
    </row>
    <row r="9" spans="1:12">
      <c r="A9" s="18">
        <v>8</v>
      </c>
      <c r="B9" s="18" t="s">
        <v>25</v>
      </c>
      <c r="C9" s="19">
        <f t="shared" ca="1" si="1"/>
        <v>7.0000000189999998</v>
      </c>
      <c r="D9" s="19">
        <f t="shared" ca="1" si="2"/>
        <v>1.3000000000000001E-8</v>
      </c>
      <c r="G9" s="18" t="s">
        <v>98</v>
      </c>
      <c r="H9" s="18">
        <f t="shared" si="4"/>
        <v>-8</v>
      </c>
      <c r="I9" s="18">
        <f t="shared" si="5"/>
        <v>8</v>
      </c>
      <c r="J9" s="18">
        <f t="shared" ca="1" si="0"/>
        <v>-8</v>
      </c>
    </row>
    <row r="10" spans="1:12">
      <c r="G10" s="18" t="s">
        <v>99</v>
      </c>
      <c r="H10" s="18">
        <f t="shared" si="4"/>
        <v>-9</v>
      </c>
      <c r="I10" s="18">
        <f t="shared" si="5"/>
        <v>9</v>
      </c>
      <c r="J10" s="18">
        <f t="shared" ca="1" si="0"/>
        <v>-3</v>
      </c>
    </row>
    <row r="11" spans="1:12">
      <c r="G11" s="18" t="s">
        <v>100</v>
      </c>
      <c r="H11" s="18">
        <f t="shared" si="4"/>
        <v>-10</v>
      </c>
      <c r="I11" s="18">
        <f t="shared" si="5"/>
        <v>10</v>
      </c>
      <c r="J11" s="18">
        <f ca="1">H11+INT((I11-H11+1)*RAND())</f>
        <v>-2</v>
      </c>
    </row>
    <row r="12" spans="1:12">
      <c r="G12" s="18" t="s">
        <v>58</v>
      </c>
      <c r="H12" s="18">
        <v>0</v>
      </c>
      <c r="I12" s="18">
        <v>16</v>
      </c>
      <c r="J12" s="19">
        <f ca="1">H12+INT((I12-H12+1)*RAND())+(ROW()/10^9)</f>
        <v>13.000000011999999</v>
      </c>
      <c r="K12" s="22" t="s">
        <v>140</v>
      </c>
      <c r="L12" s="21" t="s">
        <v>141</v>
      </c>
    </row>
    <row r="13" spans="1:12">
      <c r="G13" s="18" t="s">
        <v>61</v>
      </c>
      <c r="H13" s="18">
        <v>0</v>
      </c>
      <c r="I13" s="18">
        <v>10</v>
      </c>
      <c r="J13" s="19">
        <f t="shared" ref="J13:J19" ca="1" si="6">H13+INT((I13-H13+1)*RAND())+(ROW()/10^9)</f>
        <v>1.3000000000000001E-8</v>
      </c>
      <c r="L13" s="21" t="s">
        <v>142</v>
      </c>
    </row>
    <row r="14" spans="1:12">
      <c r="G14" s="18" t="s">
        <v>137</v>
      </c>
      <c r="H14" s="18">
        <v>0</v>
      </c>
      <c r="I14" s="18">
        <v>14</v>
      </c>
      <c r="J14" s="19">
        <f t="shared" ca="1" si="6"/>
        <v>5.0000000140000003</v>
      </c>
      <c r="K14" s="23" t="s">
        <v>140</v>
      </c>
      <c r="L14" s="24" t="s">
        <v>143</v>
      </c>
    </row>
    <row r="15" spans="1:12">
      <c r="G15" s="18" t="s">
        <v>51</v>
      </c>
      <c r="H15" s="18">
        <v>0</v>
      </c>
      <c r="I15" s="18">
        <v>16</v>
      </c>
      <c r="J15" s="19">
        <f t="shared" ca="1" si="6"/>
        <v>10.000000014999999</v>
      </c>
      <c r="L15" s="24" t="s">
        <v>144</v>
      </c>
    </row>
    <row r="16" spans="1:12">
      <c r="G16" s="18" t="s">
        <v>63</v>
      </c>
      <c r="H16" s="18">
        <v>0</v>
      </c>
      <c r="I16" s="18">
        <v>11</v>
      </c>
      <c r="J16" s="19">
        <f t="shared" ca="1" si="6"/>
        <v>2.000000016</v>
      </c>
      <c r="L16" s="24" t="s">
        <v>145</v>
      </c>
    </row>
    <row r="17" spans="7:10">
      <c r="G17" s="18" t="s">
        <v>35</v>
      </c>
      <c r="H17" s="18">
        <v>0</v>
      </c>
      <c r="I17" s="18">
        <v>8</v>
      </c>
      <c r="J17" s="19">
        <f t="shared" ca="1" si="6"/>
        <v>8.0000000169999996</v>
      </c>
    </row>
    <row r="18" spans="7:10">
      <c r="G18" s="18" t="s">
        <v>43</v>
      </c>
      <c r="H18" s="18">
        <v>0</v>
      </c>
      <c r="I18" s="18">
        <v>16</v>
      </c>
      <c r="J18" s="19">
        <f t="shared" ca="1" si="6"/>
        <v>7.0000000179999997</v>
      </c>
    </row>
    <row r="19" spans="7:10">
      <c r="G19" s="18" t="s">
        <v>25</v>
      </c>
      <c r="H19" s="18">
        <v>0</v>
      </c>
      <c r="I19" s="18">
        <v>8</v>
      </c>
      <c r="J19" s="19">
        <f t="shared" ca="1" si="6"/>
        <v>7.0000000189999998</v>
      </c>
    </row>
  </sheetData>
  <sortState ref="G12:I19">
    <sortCondition ref="G12:G1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forêt</vt:lpstr>
      <vt:lpstr>TNI</vt:lpstr>
      <vt:lpstr>Données</vt:lpstr>
      <vt:lpstr>foret</vt:lpstr>
      <vt:lpstr>poum1</vt:lpstr>
      <vt:lpstr>poum10</vt:lpstr>
      <vt:lpstr>poum2</vt:lpstr>
      <vt:lpstr>poum3</vt:lpstr>
      <vt:lpstr>poum4</vt:lpstr>
      <vt:lpstr>poum5</vt:lpstr>
      <vt:lpstr>poum6</vt:lpstr>
      <vt:lpstr>poum7</vt:lpstr>
      <vt:lpstr>poum8</vt:lpstr>
      <vt:lpstr>poum9</vt:lpstr>
    </vt:vector>
  </TitlesOfParts>
  <Company>École primaire Murielle-Dumont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cotest6</dc:creator>
  <cp:lastModifiedBy>Jean-Eric Pelouas</cp:lastModifiedBy>
  <dcterms:created xsi:type="dcterms:W3CDTF">2012-11-14T17:50:18Z</dcterms:created>
  <dcterms:modified xsi:type="dcterms:W3CDTF">2013-08-25T06:25:39Z</dcterms:modified>
</cp:coreProperties>
</file>