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G7" i="2"/>
  <c r="F7" i="2"/>
  <c r="H7" i="2" s="1"/>
  <c r="F6" i="2"/>
  <c r="H6" i="2" s="1"/>
  <c r="M6" i="1"/>
  <c r="M5" i="1"/>
  <c r="K6" i="1"/>
  <c r="N6" i="1" s="1"/>
  <c r="O6" i="1" s="1"/>
  <c r="K5" i="1"/>
  <c r="N5" i="1" s="1"/>
  <c r="O5" i="1" s="1"/>
  <c r="I5" i="1"/>
  <c r="H5" i="1"/>
  <c r="G5" i="1"/>
  <c r="F5" i="1"/>
  <c r="I7" i="2" l="1"/>
  <c r="I6" i="2"/>
  <c r="I3" i="1"/>
  <c r="H3" i="1"/>
</calcChain>
</file>

<file path=xl/sharedStrings.xml><?xml version="1.0" encoding="utf-8"?>
<sst xmlns="http://schemas.openxmlformats.org/spreadsheetml/2006/main" count="30" uniqueCount="26">
  <si>
    <t>Numero</t>
  </si>
  <si>
    <t>Nom</t>
  </si>
  <si>
    <t xml:space="preserve">         6</t>
  </si>
  <si>
    <t>Date ancienneté</t>
  </si>
  <si>
    <t>24 mois</t>
  </si>
  <si>
    <t>48 mois</t>
  </si>
  <si>
    <t>72 mois</t>
  </si>
  <si>
    <t>96 mois</t>
  </si>
  <si>
    <t>Valeur point:</t>
  </si>
  <si>
    <t>XXX</t>
  </si>
  <si>
    <t>Temps de travail</t>
  </si>
  <si>
    <t>pour 151,67 heures</t>
  </si>
  <si>
    <t>Ancienneté</t>
  </si>
  <si>
    <t>Tps travail</t>
  </si>
  <si>
    <t>Valeur point</t>
  </si>
  <si>
    <t>Prime</t>
  </si>
  <si>
    <t>yyy</t>
  </si>
  <si>
    <t>Nommbre de points</t>
  </si>
  <si>
    <t>Base</t>
  </si>
  <si>
    <t>Matricule</t>
  </si>
  <si>
    <t>Date arrivée</t>
  </si>
  <si>
    <t>Nombre de points</t>
  </si>
  <si>
    <t>AAA</t>
  </si>
  <si>
    <t>BBB</t>
  </si>
  <si>
    <t>Ancienneté
(mois)</t>
  </si>
  <si>
    <t>Heures 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</si>
</sst>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0" fontId="0" fillId="0" borderId="1" xfId="0" quotePrefix="1" applyBorder="1"/>
    <xf numFmtId="0" fontId="0" fillId="0" borderId="4" xfId="0" quotePrefix="1" applyBorder="1"/>
    <xf numFmtId="0" fontId="0" fillId="0" borderId="5" xfId="0" quotePrefix="1" applyBorder="1"/>
    <xf numFmtId="0" fontId="0" fillId="0" borderId="7" xfId="0" quotePrefix="1" applyBorder="1"/>
    <xf numFmtId="0" fontId="0" fillId="0" borderId="8" xfId="0" quotePrefix="1" applyBorder="1"/>
    <xf numFmtId="0" fontId="0" fillId="0" borderId="0" xfId="0" applyAlignment="1">
      <alignment horizontal="center"/>
    </xf>
    <xf numFmtId="0" fontId="1" fillId="2" borderId="10" xfId="0" quotePrefix="1" applyFont="1" applyFill="1" applyBorder="1"/>
    <xf numFmtId="0" fontId="1" fillId="2" borderId="11" xfId="0" quotePrefix="1" applyFont="1" applyFill="1" applyBorder="1"/>
    <xf numFmtId="0" fontId="1" fillId="2" borderId="12" xfId="0" quotePrefix="1" applyFont="1" applyFill="1" applyBorder="1" applyAlignment="1">
      <alignment horizontal="center"/>
    </xf>
    <xf numFmtId="14" fontId="0" fillId="0" borderId="5" xfId="0" quotePrefix="1" applyNumberFormat="1" applyBorder="1" applyAlignment="1">
      <alignment horizontal="center"/>
    </xf>
    <xf numFmtId="14" fontId="0" fillId="0" borderId="6" xfId="0" quotePrefix="1" applyNumberFormat="1" applyBorder="1" applyAlignment="1">
      <alignment horizontal="center"/>
    </xf>
    <xf numFmtId="14" fontId="0" fillId="0" borderId="8" xfId="0" quotePrefix="1" applyNumberFormat="1" applyBorder="1" applyAlignment="1">
      <alignment horizontal="center"/>
    </xf>
    <xf numFmtId="14" fontId="0" fillId="0" borderId="9" xfId="0" quotePrefix="1" applyNumberFormat="1" applyBorder="1" applyAlignment="1">
      <alignment horizontal="center"/>
    </xf>
    <xf numFmtId="0" fontId="1" fillId="2" borderId="13" xfId="0" quotePrefix="1" applyFont="1" applyFill="1" applyBorder="1"/>
    <xf numFmtId="0" fontId="0" fillId="0" borderId="14" xfId="0" quotePrefix="1" applyBorder="1"/>
    <xf numFmtId="0" fontId="0" fillId="0" borderId="15" xfId="0" quotePrefix="1" applyBorder="1"/>
    <xf numFmtId="0" fontId="0" fillId="0" borderId="16" xfId="0" quotePrefix="1" applyBorder="1"/>
    <xf numFmtId="0" fontId="1" fillId="2" borderId="17" xfId="0" quotePrefix="1" applyFont="1" applyFill="1" applyBorder="1" applyAlignment="1">
      <alignment horizontal="center"/>
    </xf>
    <xf numFmtId="14" fontId="0" fillId="0" borderId="4" xfId="0" quotePrefix="1" applyNumberFormat="1" applyBorder="1" applyAlignment="1">
      <alignment horizontal="center"/>
    </xf>
    <xf numFmtId="14" fontId="0" fillId="0" borderId="7" xfId="0" quotePrefix="1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18" xfId="0" applyBorder="1"/>
    <xf numFmtId="14" fontId="0" fillId="0" borderId="2" xfId="0" quotePrefix="1" applyNumberFormat="1" applyBorder="1" applyAlignment="1">
      <alignment horizontal="left"/>
    </xf>
    <xf numFmtId="0" fontId="1" fillId="2" borderId="17" xfId="0" quotePrefix="1" applyFont="1" applyFill="1" applyBorder="1"/>
    <xf numFmtId="0" fontId="0" fillId="0" borderId="19" xfId="0" quotePrefix="1" applyBorder="1"/>
    <xf numFmtId="0" fontId="0" fillId="0" borderId="20" xfId="0" quotePrefix="1" applyBorder="1"/>
    <xf numFmtId="0" fontId="0" fillId="0" borderId="21" xfId="0" quotePrefix="1" applyBorder="1"/>
    <xf numFmtId="2" fontId="0" fillId="0" borderId="1" xfId="0" quotePrefix="1" applyNumberFormat="1" applyBorder="1" applyAlignment="1">
      <alignment horizontal="center"/>
    </xf>
    <xf numFmtId="2" fontId="0" fillId="0" borderId="2" xfId="0" quotePrefix="1" applyNumberFormat="1" applyBorder="1" applyAlignment="1">
      <alignment horizontal="center"/>
    </xf>
    <xf numFmtId="2" fontId="0" fillId="0" borderId="3" xfId="0" quotePrefix="1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" fontId="0" fillId="0" borderId="0" xfId="0" applyNumberFormat="1"/>
    <xf numFmtId="14" fontId="0" fillId="0" borderId="5" xfId="0" quotePrefix="1" applyNumberFormat="1" applyBorder="1"/>
    <xf numFmtId="1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4" fontId="0" fillId="0" borderId="0" xfId="0" applyNumberFormat="1" applyAlignment="1"/>
    <xf numFmtId="0" fontId="0" fillId="0" borderId="5" xfId="0" applyBorder="1"/>
    <xf numFmtId="0" fontId="2" fillId="3" borderId="5" xfId="0" applyFont="1" applyFill="1" applyBorder="1"/>
  </cellXfs>
  <cellStyles count="1">
    <cellStyle name="Normal" xfId="0" builtinId="0"/>
  </cellStyles>
  <dxfs count="10">
    <dxf>
      <alignment horizontal="general" vertical="bottom" textRotation="0" wrapText="0" indent="0" justifyLastLine="0" shrinkToFit="0" readingOrder="0"/>
    </dxf>
    <dxf>
      <numFmt numFmtId="4" formatCode="#,##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I7" totalsRowShown="0" headerRowDxfId="9" dataDxfId="0">
  <autoFilter ref="B5:I7"/>
  <tableColumns count="8">
    <tableColumn id="1" name="Matricule" dataDxfId="8"/>
    <tableColumn id="2" name="Nom" dataDxfId="7"/>
    <tableColumn id="3" name="Date arrivée" dataDxfId="6"/>
    <tableColumn id="4" name="Heures  mensuelles" dataDxfId="5"/>
    <tableColumn id="5" name="Ancienneté_x000a_(mois)" dataDxfId="4">
      <calculatedColumnFormula>INT((TODAY()-Tableau1[Date arrivée])/(365.25/12))</calculatedColumnFormula>
    </tableColumn>
    <tableColumn id="6" name="Valeur point" dataDxfId="3">
      <calculatedColumnFormula>$C$2/$C$3*Tableau1[Heures  mensuelles]</calculatedColumnFormula>
    </tableColumn>
    <tableColumn id="7" name="Nombre de points" dataDxfId="2">
      <calculatedColumnFormula>IF(Tableau1[Ancienneté
(mois)]&lt;24,0,4+(INT((Tableau1[Ancienneté
(mois)]-24)/4)))</calculatedColumnFormula>
    </tableColumn>
    <tableColumn id="8" name="Prime" dataDxfId="1">
      <calculatedColumnFormula>Tableau1[Valeur point]*Tableau1[Nombre de points]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8"/>
  <sheetViews>
    <sheetView workbookViewId="0">
      <selection activeCell="N5" sqref="N5"/>
    </sheetView>
  </sheetViews>
  <sheetFormatPr baseColWidth="10" defaultRowHeight="15" x14ac:dyDescent="0.25"/>
  <cols>
    <col min="2" max="2" width="8.7109375" customWidth="1"/>
    <col min="3" max="3" width="15.5703125" bestFit="1" customWidth="1"/>
    <col min="4" max="4" width="13.140625" bestFit="1" customWidth="1"/>
    <col min="5" max="5" width="15.5703125" bestFit="1" customWidth="1"/>
    <col min="6" max="9" width="14" style="8" customWidth="1"/>
  </cols>
  <sheetData>
    <row r="1" spans="2:15" x14ac:dyDescent="0.25">
      <c r="B1" s="1"/>
      <c r="D1" s="2"/>
      <c r="E1" s="2"/>
    </row>
    <row r="2" spans="2:15" x14ac:dyDescent="0.25">
      <c r="B2" s="23" t="s">
        <v>8</v>
      </c>
      <c r="C2" s="24">
        <v>5.98</v>
      </c>
      <c r="D2" t="s">
        <v>11</v>
      </c>
    </row>
    <row r="3" spans="2:15" ht="15.75" thickBot="1" x14ac:dyDescent="0.3">
      <c r="F3" s="8">
        <v>24</v>
      </c>
      <c r="G3" s="8">
        <v>48</v>
      </c>
      <c r="H3" s="8">
        <f>F3*3</f>
        <v>72</v>
      </c>
      <c r="I3" s="8">
        <f>F3*4</f>
        <v>96</v>
      </c>
    </row>
    <row r="4" spans="2:15" ht="15.75" thickBot="1" x14ac:dyDescent="0.3">
      <c r="B4" s="9" t="s">
        <v>0</v>
      </c>
      <c r="C4" s="10" t="s">
        <v>3</v>
      </c>
      <c r="D4" s="16" t="s">
        <v>1</v>
      </c>
      <c r="E4" s="26" t="s">
        <v>10</v>
      </c>
      <c r="F4" s="20" t="s">
        <v>4</v>
      </c>
      <c r="G4" s="11" t="s">
        <v>5</v>
      </c>
      <c r="H4" s="11" t="s">
        <v>6</v>
      </c>
      <c r="I4" s="11" t="s">
        <v>7</v>
      </c>
      <c r="K4" s="34" t="s">
        <v>12</v>
      </c>
      <c r="L4" s="35" t="s">
        <v>13</v>
      </c>
      <c r="M4" t="s">
        <v>14</v>
      </c>
      <c r="N4" t="s">
        <v>17</v>
      </c>
      <c r="O4" t="s">
        <v>15</v>
      </c>
    </row>
    <row r="5" spans="2:15" x14ac:dyDescent="0.25">
      <c r="B5" s="3" t="s">
        <v>2</v>
      </c>
      <c r="C5" s="25">
        <v>39533</v>
      </c>
      <c r="D5" s="17" t="s">
        <v>9</v>
      </c>
      <c r="E5" s="27">
        <v>130</v>
      </c>
      <c r="F5" s="30">
        <f>((F$3/4+4)*$C$2)/(35*52/12)*$E5</f>
        <v>51.257142857142867</v>
      </c>
      <c r="G5" s="31">
        <f t="shared" ref="G5:I5" si="0">((G$3/4+4)*$C$2)/(35*52/12)*$E5</f>
        <v>82.011428571428581</v>
      </c>
      <c r="H5" s="31">
        <f t="shared" si="0"/>
        <v>112.7657142857143</v>
      </c>
      <c r="I5" s="32">
        <f t="shared" si="0"/>
        <v>143.52000000000001</v>
      </c>
      <c r="K5" s="33">
        <f ca="1">INT((TODAY()-C5)/(365.25/12))</f>
        <v>86</v>
      </c>
      <c r="L5">
        <v>130</v>
      </c>
      <c r="M5" s="36">
        <f>C$2/151.67*L5</f>
        <v>5.1256016351288993</v>
      </c>
      <c r="N5" s="38">
        <f ca="1">IF(K5&lt;24,0,4+INT(K5/4))</f>
        <v>25</v>
      </c>
      <c r="O5" s="36">
        <f ca="1">M5*N5</f>
        <v>128.14004087822249</v>
      </c>
    </row>
    <row r="6" spans="2:15" x14ac:dyDescent="0.25">
      <c r="B6" s="4"/>
      <c r="C6" s="37">
        <v>41426</v>
      </c>
      <c r="D6" s="18" t="s">
        <v>16</v>
      </c>
      <c r="E6" s="28">
        <v>130</v>
      </c>
      <c r="F6" s="21"/>
      <c r="G6" s="12"/>
      <c r="H6" s="12"/>
      <c r="I6" s="13"/>
      <c r="K6" s="33">
        <f ca="1">INT((TODAY()-C6)/(365.25/12))</f>
        <v>24</v>
      </c>
      <c r="L6">
        <v>130</v>
      </c>
      <c r="M6" s="36">
        <f>C$2/151.67*L6</f>
        <v>5.1256016351288993</v>
      </c>
      <c r="N6" s="38">
        <f ca="1">IF(K6&lt;24,0,4+INT(K6/4))</f>
        <v>10</v>
      </c>
      <c r="O6" s="36">
        <f ca="1">M6*N6</f>
        <v>51.256016351288991</v>
      </c>
    </row>
    <row r="7" spans="2:15" x14ac:dyDescent="0.25">
      <c r="B7" s="4"/>
      <c r="C7" s="5"/>
      <c r="D7" s="18"/>
      <c r="E7" s="28"/>
      <c r="F7" s="21"/>
      <c r="G7" s="12"/>
      <c r="H7" s="12"/>
      <c r="I7" s="13"/>
    </row>
    <row r="8" spans="2:15" x14ac:dyDescent="0.25">
      <c r="B8" s="4"/>
      <c r="C8" s="5"/>
      <c r="D8" s="18"/>
      <c r="E8" s="28"/>
      <c r="F8" s="21"/>
      <c r="G8" s="12"/>
      <c r="H8" s="12"/>
      <c r="I8" s="13"/>
    </row>
    <row r="9" spans="2:15" x14ac:dyDescent="0.25">
      <c r="B9" s="4"/>
      <c r="C9" s="5"/>
      <c r="D9" s="18"/>
      <c r="E9" s="28"/>
      <c r="F9" s="21"/>
      <c r="G9" s="12"/>
      <c r="H9" s="12"/>
      <c r="I9" s="13"/>
    </row>
    <row r="10" spans="2:15" x14ac:dyDescent="0.25">
      <c r="B10" s="4"/>
      <c r="C10" s="5"/>
      <c r="D10" s="18"/>
      <c r="E10" s="28"/>
      <c r="F10" s="21"/>
      <c r="G10" s="12"/>
      <c r="H10" s="12"/>
      <c r="I10" s="13"/>
    </row>
    <row r="11" spans="2:15" x14ac:dyDescent="0.25">
      <c r="B11" s="4"/>
      <c r="C11" s="5"/>
      <c r="D11" s="18"/>
      <c r="E11" s="28"/>
      <c r="F11" s="21"/>
      <c r="G11" s="12"/>
      <c r="H11" s="12"/>
      <c r="I11" s="13"/>
    </row>
    <row r="12" spans="2:15" x14ac:dyDescent="0.25">
      <c r="B12" s="4"/>
      <c r="C12" s="5"/>
      <c r="D12" s="18"/>
      <c r="E12" s="28"/>
      <c r="F12" s="21"/>
      <c r="G12" s="12"/>
      <c r="H12" s="12"/>
      <c r="I12" s="13"/>
    </row>
    <row r="13" spans="2:15" x14ac:dyDescent="0.25">
      <c r="B13" s="4"/>
      <c r="C13" s="5"/>
      <c r="D13" s="18"/>
      <c r="E13" s="28"/>
      <c r="F13" s="21"/>
      <c r="G13" s="12"/>
      <c r="H13" s="12"/>
      <c r="I13" s="13"/>
    </row>
    <row r="14" spans="2:15" x14ac:dyDescent="0.25">
      <c r="B14" s="4"/>
      <c r="C14" s="5"/>
      <c r="D14" s="18"/>
      <c r="E14" s="28"/>
      <c r="F14" s="21"/>
      <c r="G14" s="12"/>
      <c r="H14" s="12"/>
      <c r="I14" s="13"/>
    </row>
    <row r="15" spans="2:15" x14ac:dyDescent="0.25">
      <c r="B15" s="4"/>
      <c r="C15" s="5"/>
      <c r="D15" s="18"/>
      <c r="E15" s="28"/>
      <c r="F15" s="21"/>
      <c r="G15" s="12"/>
      <c r="H15" s="12"/>
      <c r="I15" s="13"/>
    </row>
    <row r="16" spans="2:15" x14ac:dyDescent="0.25">
      <c r="B16" s="4"/>
      <c r="C16" s="5"/>
      <c r="D16" s="18"/>
      <c r="E16" s="28"/>
      <c r="F16" s="21"/>
      <c r="G16" s="12"/>
      <c r="H16" s="12"/>
      <c r="I16" s="13"/>
    </row>
    <row r="17" spans="2:9" x14ac:dyDescent="0.25">
      <c r="B17" s="4"/>
      <c r="C17" s="5"/>
      <c r="D17" s="18"/>
      <c r="E17" s="28"/>
      <c r="F17" s="21"/>
      <c r="G17" s="12"/>
      <c r="H17" s="12"/>
      <c r="I17" s="13"/>
    </row>
    <row r="18" spans="2:9" ht="15.75" thickBot="1" x14ac:dyDescent="0.3">
      <c r="B18" s="6"/>
      <c r="C18" s="7"/>
      <c r="D18" s="19"/>
      <c r="E18" s="29"/>
      <c r="F18" s="22"/>
      <c r="G18" s="14"/>
      <c r="H18" s="14"/>
      <c r="I18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7"/>
  <sheetViews>
    <sheetView tabSelected="1" workbookViewId="0">
      <selection activeCell="B11" sqref="B11"/>
    </sheetView>
  </sheetViews>
  <sheetFormatPr baseColWidth="10" defaultRowHeight="15" x14ac:dyDescent="0.25"/>
  <cols>
    <col min="2" max="2" width="12" bestFit="1" customWidth="1"/>
    <col min="4" max="4" width="14" customWidth="1"/>
    <col min="5" max="5" width="12.85546875" customWidth="1"/>
    <col min="6" max="6" width="13.42578125" customWidth="1"/>
    <col min="7" max="7" width="10.28515625" customWidth="1"/>
    <col min="8" max="8" width="12.5703125" customWidth="1"/>
  </cols>
  <sheetData>
    <row r="2" spans="2:9" x14ac:dyDescent="0.25">
      <c r="B2" s="45" t="s">
        <v>14</v>
      </c>
      <c r="C2" s="44">
        <v>5.98</v>
      </c>
    </row>
    <row r="3" spans="2:9" x14ac:dyDescent="0.25">
      <c r="B3" s="45" t="s">
        <v>18</v>
      </c>
      <c r="C3" s="44">
        <v>151.69999999999999</v>
      </c>
    </row>
    <row r="5" spans="2:9" ht="30" x14ac:dyDescent="0.25">
      <c r="B5" s="39" t="s">
        <v>19</v>
      </c>
      <c r="C5" s="39" t="s">
        <v>1</v>
      </c>
      <c r="D5" s="39" t="s">
        <v>20</v>
      </c>
      <c r="E5" s="39" t="s">
        <v>25</v>
      </c>
      <c r="F5" s="39" t="s">
        <v>24</v>
      </c>
      <c r="G5" s="39" t="s">
        <v>14</v>
      </c>
      <c r="H5" s="39" t="s">
        <v>21</v>
      </c>
      <c r="I5" s="39" t="s">
        <v>15</v>
      </c>
    </row>
    <row r="6" spans="2:9" x14ac:dyDescent="0.25">
      <c r="B6" s="40">
        <v>6</v>
      </c>
      <c r="C6" s="40" t="s">
        <v>22</v>
      </c>
      <c r="D6" s="41">
        <v>39533</v>
      </c>
      <c r="E6" s="40">
        <v>130</v>
      </c>
      <c r="F6" s="40">
        <f ca="1">INT((TODAY()-Tableau1[Date arrivée])/(365.25/12))</f>
        <v>86</v>
      </c>
      <c r="G6" s="42">
        <f>$C$2/$C$3*Tableau1[Heures  mensuelles]</f>
        <v>5.1245880026367834</v>
      </c>
      <c r="H6" s="40">
        <f ca="1">IF(Tableau1[Ancienneté
(mois)]&lt;24,0,4+(INT((Tableau1[Ancienneté
(mois)]-24)/4)))</f>
        <v>19</v>
      </c>
      <c r="I6" s="43">
        <f ca="1">Tableau1[Valeur point]*Tableau1[Nombre de points]</f>
        <v>97.367172050098887</v>
      </c>
    </row>
    <row r="7" spans="2:9" x14ac:dyDescent="0.25">
      <c r="B7" s="40">
        <v>7</v>
      </c>
      <c r="C7" s="40" t="s">
        <v>23</v>
      </c>
      <c r="D7" s="41">
        <v>41426</v>
      </c>
      <c r="E7" s="40">
        <v>151.66999999999999</v>
      </c>
      <c r="F7" s="40">
        <f ca="1">INT((TODAY()-Tableau1[Date arrivée])/(365.25/12))</f>
        <v>24</v>
      </c>
      <c r="G7" s="42">
        <f>$C$2/$C$3*Tableau1[Heures  mensuelles]</f>
        <v>5.9788174027686223</v>
      </c>
      <c r="H7" s="40">
        <f ca="1">IF(Tableau1[Ancienneté
(mois)]&lt;24,0,4+(INT((Tableau1[Ancienneté
(mois)]-24)/4)))</f>
        <v>4</v>
      </c>
      <c r="I7" s="43">
        <f ca="1">Tableau1[Valeur point]*Tableau1[Nombre de points]</f>
        <v>23.915269611074489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GERROLDT-KESSLER Céline</dc:creator>
  <cp:lastModifiedBy>Jean-Eric</cp:lastModifiedBy>
  <dcterms:created xsi:type="dcterms:W3CDTF">2015-06-09T09:53:33Z</dcterms:created>
  <dcterms:modified xsi:type="dcterms:W3CDTF">2015-06-24T08:46:07Z</dcterms:modified>
</cp:coreProperties>
</file>