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1"/>
  </bookViews>
  <sheets>
    <sheet name="JF" sheetId="3" r:id="rId1"/>
    <sheet name="TEST" sheetId="9" r:id="rId2"/>
  </sheets>
  <definedNames>
    <definedName name="JF" localSheetId="1">Tableau1[]</definedName>
    <definedName name="JF">Tableau1[]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3" i="9" l="1"/>
  <c r="E13" i="9"/>
  <c r="F13" i="9"/>
  <c r="G13" i="9"/>
  <c r="H13" i="9"/>
  <c r="C6" i="9"/>
  <c r="D6" i="9"/>
  <c r="E6" i="9"/>
  <c r="F6" i="9"/>
  <c r="G6" i="9"/>
  <c r="H6" i="9"/>
  <c r="I6" i="9"/>
  <c r="J6" i="9"/>
  <c r="K6" i="9"/>
  <c r="L6" i="9"/>
  <c r="F10" i="9"/>
  <c r="F11" i="9"/>
  <c r="F12" i="9"/>
  <c r="F9" i="9"/>
  <c r="H10" i="9"/>
  <c r="H11" i="9"/>
  <c r="H12" i="9"/>
  <c r="H9" i="9"/>
  <c r="G10" i="9"/>
  <c r="G11" i="9"/>
  <c r="G12" i="9"/>
  <c r="G9" i="9"/>
  <c r="D12" i="9"/>
  <c r="E12" i="9"/>
  <c r="C5" i="9"/>
  <c r="D5" i="9"/>
  <c r="E5" i="9"/>
  <c r="F5" i="9"/>
  <c r="G5" i="9"/>
  <c r="H5" i="9"/>
  <c r="I5" i="9"/>
  <c r="J5" i="9"/>
  <c r="K5" i="9"/>
  <c r="L5" i="9"/>
  <c r="D11" i="9"/>
  <c r="E11" i="9"/>
  <c r="C4" i="9"/>
  <c r="D4" i="9"/>
  <c r="E4" i="9"/>
  <c r="F4" i="9"/>
  <c r="G4" i="9"/>
  <c r="H4" i="9"/>
  <c r="I4" i="9"/>
  <c r="J4" i="9"/>
  <c r="K4" i="9"/>
  <c r="L4" i="9"/>
  <c r="D10" i="9"/>
  <c r="E10" i="9"/>
  <c r="I2" i="9"/>
  <c r="E9" i="9"/>
  <c r="D9" i="9"/>
  <c r="H2" i="9"/>
  <c r="H3" i="9"/>
  <c r="J2" i="9"/>
  <c r="L2" i="9"/>
  <c r="L3" i="9"/>
  <c r="J3" i="9"/>
  <c r="G2" i="9"/>
  <c r="G3" i="9"/>
  <c r="K2" i="9"/>
  <c r="K3" i="9"/>
  <c r="I3" i="9"/>
  <c r="F2" i="9"/>
  <c r="F3" i="9"/>
  <c r="C3" i="9"/>
  <c r="D3" i="9"/>
  <c r="E3" i="9"/>
  <c r="E2" i="9"/>
  <c r="D2" i="9"/>
  <c r="C2" i="9"/>
</calcChain>
</file>

<file path=xl/sharedStrings.xml><?xml version="1.0" encoding="utf-8"?>
<sst xmlns="http://schemas.openxmlformats.org/spreadsheetml/2006/main" count="106" uniqueCount="34">
  <si>
    <t>Jour de l'An</t>
  </si>
  <si>
    <t>Lundi de Pâques</t>
  </si>
  <si>
    <t>Fête du Travail</t>
  </si>
  <si>
    <t>Jeudi de l'Ascension</t>
  </si>
  <si>
    <t>Lundi de la Pentecôte</t>
  </si>
  <si>
    <t>Fête Nationale</t>
  </si>
  <si>
    <t>Assomption</t>
  </si>
  <si>
    <t>Toussaint</t>
  </si>
  <si>
    <t>Fête de l'Armistice</t>
  </si>
  <si>
    <t>Fête du Roi</t>
  </si>
  <si>
    <t>Noël</t>
  </si>
  <si>
    <t>RAISON</t>
  </si>
  <si>
    <t>JOUR</t>
  </si>
  <si>
    <t>Début
période</t>
  </si>
  <si>
    <t>Fin
période</t>
  </si>
  <si>
    <t>J. ouvr.</t>
  </si>
  <si>
    <t>J. ouvr.
prestés</t>
  </si>
  <si>
    <t>J. cal.</t>
  </si>
  <si>
    <t>ABS SUPPLEMENTAIRE - REGIME</t>
  </si>
  <si>
    <t>Début</t>
  </si>
  <si>
    <t>Fin</t>
  </si>
  <si>
    <t>Nb semaine</t>
  </si>
  <si>
    <t>Jour(s) de non-prestation - semaine 1</t>
  </si>
  <si>
    <t>Jour(s) de non-prestation - semaine 2</t>
  </si>
  <si>
    <t>Jour(s) de non-prestation - semaine 3</t>
  </si>
  <si>
    <t>Attention, les jours fériés de 2019 ne sont pas implémentés !</t>
  </si>
  <si>
    <t>Attention, les absences supplémentaires ne comptabilisent pas les demi-jours !</t>
  </si>
  <si>
    <t>Nombre de mercredis</t>
  </si>
  <si>
    <t>Nombre de lundis semaines paires</t>
  </si>
  <si>
    <t>Nombre de vendredis semaines impaires</t>
  </si>
  <si>
    <t>Nombre de mercredis fériés</t>
  </si>
  <si>
    <t>Nombre de lundis semaines paires et fériés</t>
  </si>
  <si>
    <t>Nombre de vendredis semaines impaires et fériés</t>
  </si>
  <si>
    <t>J. ouvr.
Prestés sauf mercredis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</si>
</sst>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d\,\ d\ mmm\,\ yyyy"/>
    <numFmt numFmtId="165" formatCode="dd\.mm\.yy"/>
    <numFmt numFmtId="166" formatCode="dd\.mm\.yy;@"/>
    <numFmt numFmtId="167" formatCode="dddd\ dd\.mm\.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5050"/>
        <bgColor theme="5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5" tint="0.39982299264503923"/>
      </left>
      <right style="thin">
        <color theme="5" tint="0.39982299264503923"/>
      </right>
      <top style="thin">
        <color theme="5" tint="0.39982299264503923"/>
      </top>
      <bottom style="thin">
        <color theme="5" tint="0.3998229926450392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167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7" fontId="3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vertical="center"/>
    </xf>
    <xf numFmtId="165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/>
    <xf numFmtId="0" fontId="0" fillId="5" borderId="0" xfId="0" applyFill="1" applyAlignment="1">
      <alignment horizontal="center" vertical="center"/>
    </xf>
  </cellXfs>
  <cellStyles count="1">
    <cellStyle name="Normal" xfId="0" builtinId="0"/>
  </cellStyles>
  <dxfs count="31"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66" formatCode="dd\.mm\.yy;@"/>
      <alignment horizontal="center" vertical="center" textRotation="0" wrapText="0" indent="0" justifyLastLine="0" shrinkToFit="0" readingOrder="0"/>
    </dxf>
    <dxf>
      <numFmt numFmtId="166" formatCode="dd\.mm\.yy;@"/>
      <alignment horizontal="center" vertical="center" textRotation="0" wrapText="0" indent="0" justifyLastLine="0" shrinkToFit="0" readingOrder="0"/>
    </dxf>
    <dxf>
      <numFmt numFmtId="165" formatCode="dd\.mm\.yy"/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56" totalsRowShown="0" headerRowDxfId="30" dataDxfId="29">
  <autoFilter ref="A1:B56"/>
  <sortState ref="A2:B56">
    <sortCondition ref="B1:B56"/>
  </sortState>
  <tableColumns count="2">
    <tableColumn id="1" name="RAISON" dataDxfId="16"/>
    <tableColumn id="2" name="JOUR" dataDxfId="15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1" name="ABS_2018" displayName="ABS_2018" ref="A1:L6" headerRowDxfId="0" dataDxfId="1" totalsRowDxfId="2">
  <autoFilter ref="A1:L6"/>
  <tableColumns count="12">
    <tableColumn id="1" name="Début_x000a_période" totalsRowLabel="Total" dataDxfId="14" totalsRowDxfId="28"/>
    <tableColumn id="2" name="Fin_x000a_période" dataDxfId="13" totalsRowDxfId="27"/>
    <tableColumn id="3" name="J. cal." dataDxfId="12" totalsRowDxfId="26">
      <calculatedColumnFormula>_xlfn.DAYS(B2,A2)+1</calculatedColumnFormula>
    </tableColumn>
    <tableColumn id="4" name="J. ouvr." dataDxfId="11" totalsRowDxfId="25">
      <calculatedColumnFormula>NETWORKDAYS(A2,B2)</calculatedColumnFormula>
    </tableColumn>
    <tableColumn id="5" name="J. ouvr._x000a_prestés" dataDxfId="10" totalsRowDxfId="24">
      <calculatedColumnFormula>NETWORKDAYS(A2,B2,Tableau1[JOUR])</calculatedColumnFormula>
    </tableColumn>
    <tableColumn id="8" name="Nombre de mercredis" dataDxfId="9" totalsRowDxfId="23">
      <calculatedColumnFormula>SUMPRODUCT(N(WEEKDAY(ROW(INDIRECT(ABS_2018[[#This Row],[Début
période]]&amp;":"&amp;ABS_2018[[#This Row],[Fin
période]])),2)=3))</calculatedColumnFormula>
    </tableColumn>
    <tableColumn id="6" name="Nombre de mercredis fériés" dataDxfId="8" totalsRowDxfId="22">
      <calculatedColumnFormula>SUMPRODUCT((WEEKDAY(Tableau1[JOUR],2)=3)*(Tableau1[JOUR]&gt;=ABS_2018[[#This Row],[Début
période]])*(Tableau1[JOUR]&lt;=ABS_2018[[#This Row],[Fin
période]]))</calculatedColumnFormula>
    </tableColumn>
    <tableColumn id="12" name="J. ouvr._x000a_Prestés sauf mercredis" dataDxfId="7" totalsRowDxfId="21">
      <calculatedColumnFormula>NETWORKDAYS(A2,B2,Tableau1[JOUR])-SUMPRODUCT(N(WEEKDAY(ROW(INDIRECT(ABS_2018[[#This Row],[Début
période]]&amp;":"&amp;ABS_2018[[#This Row],[Fin
période]])),2)=3))+SUMPRODUCT((WEEKDAY(Tableau1[JOUR],2)=3)*(Tableau1[JOUR]&gt;=ABS_2018[[#This Row],[Début
période]])*(Tableau1[JOUR]&lt;=ABS_2018[[#This Row],[Fin
période]]))</calculatedColumnFormula>
    </tableColumn>
    <tableColumn id="7" name="Nombre de lundis semaines paires" dataDxfId="6" totalsRowDxfId="20">
      <calculatedColumnFormula>SUMPRODUCT((MOD(_xlfn.ISOWEEKNUM(ROW(INDIRECT(ABS_2018[[#This Row],[Début
période]]&amp;":"&amp;ABS_2018[[#This Row],[Fin
période]]))),2)=0)*(WEEKDAY(ROW(INDIRECT(ABS_2018[[#This Row],[Début
période]]&amp;":"&amp;ABS_2018[[#This Row],[Fin
période]])),2)=1))</calculatedColumnFormula>
    </tableColumn>
    <tableColumn id="9" name="Nombre de lundis semaines paires et fériés" dataDxfId="5" totalsRowDxfId="19">
      <calculatedColumnFormula>SUMPRODUCT((WEEKDAY(Tableau1[JOUR],2)=1)*(Tableau1[JOUR]&gt;=ABS_2018[[#This Row],[Début
période]])*(Tableau1[JOUR]&lt;=ABS_2018[[#This Row],[Fin
période]])*(MOD(_xlfn.ISOWEEKNUM(Tableau1[JOUR]),2)=0))</calculatedColumnFormula>
    </tableColumn>
    <tableColumn id="10" name="Nombre de vendredis semaines impaires" dataDxfId="4" totalsRowDxfId="18">
      <calculatedColumnFormula>SUMPRODUCT((MOD(_xlfn.ISOWEEKNUM(ROW(INDIRECT(ABS_2018[[#This Row],[Début
période]]&amp;":"&amp;ABS_2018[[#This Row],[Fin
période]]))),2)=1)*(WEEKDAY(ROW(INDIRECT(ABS_2018[[#This Row],[Début
période]]&amp;":"&amp;ABS_2018[[#This Row],[Fin
période]])),2)=5))</calculatedColumnFormula>
    </tableColumn>
    <tableColumn id="11" name="Nombre de vendredis semaines impaires et fériés" dataDxfId="3" totalsRowDxfId="17">
      <calculatedColumnFormula>SUMPRODUCT((WEEKDAY(Tableau1[JOUR],2)=5)*(Tableau1[JOUR]&gt;=ABS_2018[[#This Row],[Début
période]])*(Tableau1[JOUR]&lt;=ABS_2018[[#This Row],[Fin
période]])*(MOD(_xlfn.ISOWEEKNUM(Tableau1[JOUR]),2)=1))</calculatedColumnFormula>
    </tableColumn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J56"/>
  <sheetViews>
    <sheetView workbookViewId="0">
      <selection activeCell="B12" sqref="B12"/>
    </sheetView>
  </sheetViews>
  <sheetFormatPr baseColWidth="10" defaultColWidth="10.85546875" defaultRowHeight="15" x14ac:dyDescent="0.25"/>
  <cols>
    <col min="1" max="1" width="21" style="5" customWidth="1"/>
    <col min="2" max="2" width="21" style="14" customWidth="1"/>
    <col min="3" max="3" width="10.85546875" style="5"/>
    <col min="4" max="6" width="22.85546875" style="5" customWidth="1"/>
    <col min="7" max="7" width="10.85546875" style="5"/>
    <col min="8" max="10" width="22.7109375" style="5" customWidth="1"/>
    <col min="11" max="16384" width="10.85546875" style="5"/>
  </cols>
  <sheetData>
    <row r="1" spans="1:10" ht="15" customHeight="1" x14ac:dyDescent="0.25">
      <c r="A1" s="1" t="s">
        <v>11</v>
      </c>
      <c r="B1" s="12" t="s">
        <v>12</v>
      </c>
      <c r="D1" s="10" t="s">
        <v>18</v>
      </c>
      <c r="E1" s="10"/>
      <c r="F1" s="10"/>
      <c r="G1"/>
      <c r="H1" s="11" t="s">
        <v>25</v>
      </c>
      <c r="I1" s="11"/>
      <c r="J1" s="11"/>
    </row>
    <row r="2" spans="1:10" ht="15" customHeight="1" x14ac:dyDescent="0.25">
      <c r="A2" s="5" t="s">
        <v>0</v>
      </c>
      <c r="B2" s="13">
        <v>41640</v>
      </c>
      <c r="D2" s="6" t="s">
        <v>19</v>
      </c>
      <c r="E2" s="6" t="s">
        <v>20</v>
      </c>
      <c r="F2" s="6" t="s">
        <v>21</v>
      </c>
      <c r="G2"/>
      <c r="H2" s="11"/>
      <c r="I2" s="11"/>
      <c r="J2" s="11"/>
    </row>
    <row r="3" spans="1:10" x14ac:dyDescent="0.25">
      <c r="A3" s="5" t="s">
        <v>1</v>
      </c>
      <c r="B3" s="13">
        <v>41750</v>
      </c>
      <c r="D3" s="7">
        <v>41640</v>
      </c>
      <c r="E3" s="7">
        <v>42004</v>
      </c>
      <c r="F3" s="8">
        <v>2</v>
      </c>
      <c r="G3"/>
      <c r="H3"/>
    </row>
    <row r="4" spans="1:10" ht="15" customHeight="1" x14ac:dyDescent="0.25">
      <c r="A4" s="5" t="s">
        <v>2</v>
      </c>
      <c r="B4" s="13">
        <v>41760</v>
      </c>
      <c r="D4" s="10" t="s">
        <v>22</v>
      </c>
      <c r="E4" s="10"/>
      <c r="F4" s="10"/>
      <c r="H4" s="11" t="s">
        <v>26</v>
      </c>
      <c r="I4" s="11"/>
      <c r="J4" s="11"/>
    </row>
    <row r="5" spans="1:10" ht="15" customHeight="1" x14ac:dyDescent="0.25">
      <c r="A5" s="5" t="s">
        <v>3</v>
      </c>
      <c r="B5" s="13">
        <v>41788</v>
      </c>
      <c r="D5" s="9">
        <v>41649</v>
      </c>
      <c r="E5" s="9"/>
      <c r="F5" s="9"/>
      <c r="H5" s="11"/>
      <c r="I5" s="11"/>
      <c r="J5" s="11"/>
    </row>
    <row r="6" spans="1:10" ht="15" customHeight="1" x14ac:dyDescent="0.25">
      <c r="A6" s="5" t="s">
        <v>4</v>
      </c>
      <c r="B6" s="13">
        <v>41799</v>
      </c>
      <c r="D6" s="10" t="s">
        <v>23</v>
      </c>
      <c r="E6" s="10"/>
      <c r="F6" s="10"/>
    </row>
    <row r="7" spans="1:10" x14ac:dyDescent="0.25">
      <c r="A7" s="5" t="s">
        <v>5</v>
      </c>
      <c r="B7" s="13">
        <v>41841</v>
      </c>
      <c r="D7" s="9">
        <v>41652</v>
      </c>
      <c r="E7" s="9"/>
      <c r="F7" s="9"/>
    </row>
    <row r="8" spans="1:10" x14ac:dyDescent="0.25">
      <c r="A8" s="5" t="s">
        <v>6</v>
      </c>
      <c r="B8" s="13">
        <v>41866</v>
      </c>
      <c r="D8" s="10" t="s">
        <v>24</v>
      </c>
      <c r="E8" s="10"/>
      <c r="F8" s="10"/>
    </row>
    <row r="9" spans="1:10" x14ac:dyDescent="0.25">
      <c r="A9" s="5" t="s">
        <v>7</v>
      </c>
      <c r="B9" s="13">
        <v>41944</v>
      </c>
      <c r="D9" s="9"/>
      <c r="E9" s="9"/>
      <c r="F9" s="9"/>
    </row>
    <row r="10" spans="1:10" x14ac:dyDescent="0.25">
      <c r="A10" s="5" t="s">
        <v>8</v>
      </c>
      <c r="B10" s="13">
        <v>41954</v>
      </c>
    </row>
    <row r="11" spans="1:10" x14ac:dyDescent="0.25">
      <c r="A11" s="5" t="s">
        <v>9</v>
      </c>
      <c r="B11" s="13">
        <v>41958</v>
      </c>
      <c r="D11" s="10" t="s">
        <v>18</v>
      </c>
      <c r="E11" s="10"/>
      <c r="F11" s="10"/>
    </row>
    <row r="12" spans="1:10" x14ac:dyDescent="0.25">
      <c r="A12" s="5" t="s">
        <v>10</v>
      </c>
      <c r="B12" s="13">
        <v>41998</v>
      </c>
      <c r="D12" s="6" t="s">
        <v>19</v>
      </c>
      <c r="E12" s="6" t="s">
        <v>20</v>
      </c>
      <c r="F12" s="6" t="s">
        <v>21</v>
      </c>
    </row>
    <row r="13" spans="1:10" x14ac:dyDescent="0.25">
      <c r="A13" s="5" t="s">
        <v>0</v>
      </c>
      <c r="B13" s="13">
        <v>42005</v>
      </c>
      <c r="D13" s="7"/>
      <c r="E13" s="7"/>
      <c r="F13" s="8">
        <v>1</v>
      </c>
    </row>
    <row r="14" spans="1:10" x14ac:dyDescent="0.25">
      <c r="A14" s="5" t="s">
        <v>1</v>
      </c>
      <c r="B14" s="13">
        <v>42100</v>
      </c>
      <c r="D14" s="10" t="s">
        <v>22</v>
      </c>
      <c r="E14" s="10"/>
      <c r="F14" s="10"/>
    </row>
    <row r="15" spans="1:10" x14ac:dyDescent="0.25">
      <c r="A15" s="5" t="s">
        <v>2</v>
      </c>
      <c r="B15" s="13">
        <v>42125</v>
      </c>
      <c r="D15" s="9"/>
      <c r="E15" s="9"/>
      <c r="F15" s="9"/>
    </row>
    <row r="16" spans="1:10" x14ac:dyDescent="0.25">
      <c r="A16" s="5" t="s">
        <v>3</v>
      </c>
      <c r="B16" s="13">
        <v>42138</v>
      </c>
      <c r="D16" s="10" t="s">
        <v>23</v>
      </c>
      <c r="E16" s="10"/>
      <c r="F16" s="10"/>
    </row>
    <row r="17" spans="1:6" x14ac:dyDescent="0.25">
      <c r="A17" s="5" t="s">
        <v>4</v>
      </c>
      <c r="B17" s="13">
        <v>42149</v>
      </c>
      <c r="D17" s="9"/>
      <c r="E17" s="9"/>
      <c r="F17" s="9"/>
    </row>
    <row r="18" spans="1:6" x14ac:dyDescent="0.25">
      <c r="A18" s="5" t="s">
        <v>5</v>
      </c>
      <c r="B18" s="13">
        <v>42206</v>
      </c>
      <c r="D18" s="10" t="s">
        <v>24</v>
      </c>
      <c r="E18" s="10"/>
      <c r="F18" s="10"/>
    </row>
    <row r="19" spans="1:6" x14ac:dyDescent="0.25">
      <c r="A19" s="5" t="s">
        <v>6</v>
      </c>
      <c r="B19" s="13">
        <v>42231</v>
      </c>
      <c r="D19" s="9"/>
      <c r="E19" s="9"/>
      <c r="F19" s="9"/>
    </row>
    <row r="20" spans="1:6" x14ac:dyDescent="0.25">
      <c r="A20" s="5" t="s">
        <v>7</v>
      </c>
      <c r="B20" s="13">
        <v>42309</v>
      </c>
    </row>
    <row r="21" spans="1:6" x14ac:dyDescent="0.25">
      <c r="A21" s="5" t="s">
        <v>8</v>
      </c>
      <c r="B21" s="13">
        <v>42319</v>
      </c>
      <c r="D21" s="10" t="s">
        <v>18</v>
      </c>
      <c r="E21" s="10"/>
      <c r="F21" s="10"/>
    </row>
    <row r="22" spans="1:6" x14ac:dyDescent="0.25">
      <c r="A22" s="5" t="s">
        <v>9</v>
      </c>
      <c r="B22" s="13">
        <v>42323</v>
      </c>
      <c r="D22" s="6" t="s">
        <v>19</v>
      </c>
      <c r="E22" s="6" t="s">
        <v>20</v>
      </c>
      <c r="F22" s="6" t="s">
        <v>21</v>
      </c>
    </row>
    <row r="23" spans="1:6" x14ac:dyDescent="0.25">
      <c r="A23" s="5" t="s">
        <v>10</v>
      </c>
      <c r="B23" s="13">
        <v>42363</v>
      </c>
      <c r="D23" s="7"/>
      <c r="E23" s="7"/>
      <c r="F23" s="8">
        <v>1</v>
      </c>
    </row>
    <row r="24" spans="1:6" x14ac:dyDescent="0.25">
      <c r="A24" s="5" t="s">
        <v>0</v>
      </c>
      <c r="B24" s="13">
        <v>42370</v>
      </c>
      <c r="D24" s="10" t="s">
        <v>22</v>
      </c>
      <c r="E24" s="10"/>
      <c r="F24" s="10"/>
    </row>
    <row r="25" spans="1:6" x14ac:dyDescent="0.25">
      <c r="A25" s="5" t="s">
        <v>1</v>
      </c>
      <c r="B25" s="13">
        <v>42457</v>
      </c>
      <c r="D25" s="9"/>
      <c r="E25" s="9"/>
      <c r="F25" s="9"/>
    </row>
    <row r="26" spans="1:6" x14ac:dyDescent="0.25">
      <c r="A26" s="5" t="s">
        <v>2</v>
      </c>
      <c r="B26" s="13">
        <v>42491</v>
      </c>
      <c r="D26" s="10" t="s">
        <v>23</v>
      </c>
      <c r="E26" s="10"/>
      <c r="F26" s="10"/>
    </row>
    <row r="27" spans="1:6" x14ac:dyDescent="0.25">
      <c r="A27" s="5" t="s">
        <v>3</v>
      </c>
      <c r="B27" s="13">
        <v>42495</v>
      </c>
      <c r="D27" s="9"/>
      <c r="E27" s="9"/>
      <c r="F27" s="9"/>
    </row>
    <row r="28" spans="1:6" x14ac:dyDescent="0.25">
      <c r="A28" s="5" t="s">
        <v>4</v>
      </c>
      <c r="B28" s="13">
        <v>42506</v>
      </c>
      <c r="D28" s="10" t="s">
        <v>24</v>
      </c>
      <c r="E28" s="10"/>
      <c r="F28" s="10"/>
    </row>
    <row r="29" spans="1:6" x14ac:dyDescent="0.25">
      <c r="A29" s="5" t="s">
        <v>5</v>
      </c>
      <c r="B29" s="13">
        <v>42572</v>
      </c>
      <c r="D29" s="9"/>
      <c r="E29" s="9"/>
      <c r="F29" s="9"/>
    </row>
    <row r="30" spans="1:6" x14ac:dyDescent="0.25">
      <c r="A30" s="5" t="s">
        <v>6</v>
      </c>
      <c r="B30" s="13">
        <v>42597</v>
      </c>
    </row>
    <row r="31" spans="1:6" x14ac:dyDescent="0.25">
      <c r="A31" s="5" t="s">
        <v>7</v>
      </c>
      <c r="B31" s="13">
        <v>42675</v>
      </c>
      <c r="D31" s="10" t="s">
        <v>18</v>
      </c>
      <c r="E31" s="10"/>
      <c r="F31" s="10"/>
    </row>
    <row r="32" spans="1:6" x14ac:dyDescent="0.25">
      <c r="A32" s="5" t="s">
        <v>8</v>
      </c>
      <c r="B32" s="13">
        <v>42685</v>
      </c>
      <c r="D32" s="6" t="s">
        <v>19</v>
      </c>
      <c r="E32" s="6" t="s">
        <v>20</v>
      </c>
      <c r="F32" s="6" t="s">
        <v>21</v>
      </c>
    </row>
    <row r="33" spans="1:6" x14ac:dyDescent="0.25">
      <c r="A33" s="5" t="s">
        <v>9</v>
      </c>
      <c r="B33" s="13">
        <v>42689</v>
      </c>
      <c r="D33" s="7"/>
      <c r="E33" s="7"/>
      <c r="F33" s="8">
        <v>1</v>
      </c>
    </row>
    <row r="34" spans="1:6" x14ac:dyDescent="0.25">
      <c r="A34" s="5" t="s">
        <v>10</v>
      </c>
      <c r="B34" s="13">
        <v>42729</v>
      </c>
      <c r="D34" s="10" t="s">
        <v>22</v>
      </c>
      <c r="E34" s="10"/>
      <c r="F34" s="10"/>
    </row>
    <row r="35" spans="1:6" x14ac:dyDescent="0.25">
      <c r="A35" s="5" t="s">
        <v>0</v>
      </c>
      <c r="B35" s="13">
        <v>42736</v>
      </c>
      <c r="D35" s="9"/>
      <c r="E35" s="9"/>
      <c r="F35" s="9"/>
    </row>
    <row r="36" spans="1:6" x14ac:dyDescent="0.25">
      <c r="A36" s="5" t="s">
        <v>1</v>
      </c>
      <c r="B36" s="13">
        <v>42842</v>
      </c>
      <c r="D36" s="10" t="s">
        <v>23</v>
      </c>
      <c r="E36" s="10"/>
      <c r="F36" s="10"/>
    </row>
    <row r="37" spans="1:6" x14ac:dyDescent="0.25">
      <c r="A37" s="5" t="s">
        <v>2</v>
      </c>
      <c r="B37" s="13">
        <v>42856</v>
      </c>
      <c r="D37" s="9"/>
      <c r="E37" s="9"/>
      <c r="F37" s="9"/>
    </row>
    <row r="38" spans="1:6" x14ac:dyDescent="0.25">
      <c r="A38" s="5" t="s">
        <v>3</v>
      </c>
      <c r="B38" s="13">
        <v>42880</v>
      </c>
      <c r="D38" s="10" t="s">
        <v>24</v>
      </c>
      <c r="E38" s="10"/>
      <c r="F38" s="10"/>
    </row>
    <row r="39" spans="1:6" x14ac:dyDescent="0.25">
      <c r="A39" s="5" t="s">
        <v>4</v>
      </c>
      <c r="B39" s="13">
        <v>42891</v>
      </c>
      <c r="D39" s="9"/>
      <c r="E39" s="9"/>
      <c r="F39" s="9"/>
    </row>
    <row r="40" spans="1:6" x14ac:dyDescent="0.25">
      <c r="A40" s="5" t="s">
        <v>5</v>
      </c>
      <c r="B40" s="13">
        <v>42937</v>
      </c>
    </row>
    <row r="41" spans="1:6" x14ac:dyDescent="0.25">
      <c r="A41" s="5" t="s">
        <v>6</v>
      </c>
      <c r="B41" s="13">
        <v>42962</v>
      </c>
      <c r="D41" s="10" t="s">
        <v>18</v>
      </c>
      <c r="E41" s="10"/>
      <c r="F41" s="10"/>
    </row>
    <row r="42" spans="1:6" x14ac:dyDescent="0.25">
      <c r="A42" s="5" t="s">
        <v>7</v>
      </c>
      <c r="B42" s="13">
        <v>43040</v>
      </c>
      <c r="D42" s="6" t="s">
        <v>19</v>
      </c>
      <c r="E42" s="6" t="s">
        <v>20</v>
      </c>
      <c r="F42" s="6" t="s">
        <v>21</v>
      </c>
    </row>
    <row r="43" spans="1:6" x14ac:dyDescent="0.25">
      <c r="A43" s="5" t="s">
        <v>8</v>
      </c>
      <c r="B43" s="13">
        <v>43050</v>
      </c>
      <c r="D43" s="7"/>
      <c r="E43" s="7"/>
      <c r="F43" s="8">
        <v>1</v>
      </c>
    </row>
    <row r="44" spans="1:6" x14ac:dyDescent="0.25">
      <c r="A44" s="5" t="s">
        <v>9</v>
      </c>
      <c r="B44" s="13">
        <v>43054</v>
      </c>
      <c r="D44" s="10" t="s">
        <v>22</v>
      </c>
      <c r="E44" s="10"/>
      <c r="F44" s="10"/>
    </row>
    <row r="45" spans="1:6" x14ac:dyDescent="0.25">
      <c r="A45" s="5" t="s">
        <v>10</v>
      </c>
      <c r="B45" s="13">
        <v>43094</v>
      </c>
      <c r="D45" s="9"/>
      <c r="E45" s="9"/>
      <c r="F45" s="9"/>
    </row>
    <row r="46" spans="1:6" x14ac:dyDescent="0.25">
      <c r="A46" s="5" t="s">
        <v>0</v>
      </c>
      <c r="B46" s="13">
        <v>43101</v>
      </c>
      <c r="D46" s="10" t="s">
        <v>23</v>
      </c>
      <c r="E46" s="10"/>
      <c r="F46" s="10"/>
    </row>
    <row r="47" spans="1:6" x14ac:dyDescent="0.25">
      <c r="A47" s="5" t="s">
        <v>1</v>
      </c>
      <c r="B47" s="13">
        <v>43192</v>
      </c>
      <c r="D47" s="9"/>
      <c r="E47" s="9"/>
      <c r="F47" s="9"/>
    </row>
    <row r="48" spans="1:6" x14ac:dyDescent="0.25">
      <c r="A48" s="5" t="s">
        <v>2</v>
      </c>
      <c r="B48" s="13">
        <v>43221</v>
      </c>
      <c r="D48" s="10" t="s">
        <v>24</v>
      </c>
      <c r="E48" s="10"/>
      <c r="F48" s="10"/>
    </row>
    <row r="49" spans="1:6" x14ac:dyDescent="0.25">
      <c r="A49" s="5" t="s">
        <v>3</v>
      </c>
      <c r="B49" s="13">
        <v>43230</v>
      </c>
      <c r="D49" s="9"/>
      <c r="E49" s="9"/>
      <c r="F49" s="9"/>
    </row>
    <row r="50" spans="1:6" x14ac:dyDescent="0.25">
      <c r="A50" s="5" t="s">
        <v>4</v>
      </c>
      <c r="B50" s="13">
        <v>43241</v>
      </c>
    </row>
    <row r="51" spans="1:6" x14ac:dyDescent="0.25">
      <c r="A51" s="5" t="s">
        <v>5</v>
      </c>
      <c r="B51" s="13">
        <v>43302</v>
      </c>
    </row>
    <row r="52" spans="1:6" x14ac:dyDescent="0.25">
      <c r="A52" s="5" t="s">
        <v>6</v>
      </c>
      <c r="B52" s="13">
        <v>43327</v>
      </c>
    </row>
    <row r="53" spans="1:6" x14ac:dyDescent="0.25">
      <c r="A53" s="5" t="s">
        <v>7</v>
      </c>
      <c r="B53" s="13">
        <v>43405</v>
      </c>
    </row>
    <row r="54" spans="1:6" x14ac:dyDescent="0.25">
      <c r="A54" s="5" t="s">
        <v>8</v>
      </c>
      <c r="B54" s="13">
        <v>43415</v>
      </c>
    </row>
    <row r="55" spans="1:6" x14ac:dyDescent="0.25">
      <c r="A55" s="5" t="s">
        <v>9</v>
      </c>
      <c r="B55" s="13">
        <v>43419</v>
      </c>
    </row>
    <row r="56" spans="1:6" x14ac:dyDescent="0.25">
      <c r="A56" s="5" t="s">
        <v>10</v>
      </c>
      <c r="B56" s="13">
        <v>43459</v>
      </c>
    </row>
  </sheetData>
  <mergeCells count="22">
    <mergeCell ref="D48:F48"/>
    <mergeCell ref="D36:F36"/>
    <mergeCell ref="D38:F38"/>
    <mergeCell ref="D41:F41"/>
    <mergeCell ref="D44:F44"/>
    <mergeCell ref="D46:F46"/>
    <mergeCell ref="D24:F24"/>
    <mergeCell ref="D26:F26"/>
    <mergeCell ref="D28:F28"/>
    <mergeCell ref="D31:F31"/>
    <mergeCell ref="D34:F34"/>
    <mergeCell ref="D11:F11"/>
    <mergeCell ref="D14:F14"/>
    <mergeCell ref="D16:F16"/>
    <mergeCell ref="D18:F18"/>
    <mergeCell ref="D21:F21"/>
    <mergeCell ref="D4:F4"/>
    <mergeCell ref="D6:F6"/>
    <mergeCell ref="D8:F8"/>
    <mergeCell ref="D1:F1"/>
    <mergeCell ref="H1:J2"/>
    <mergeCell ref="H4:J5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/>
  </sheetPr>
  <dimension ref="A1:M13"/>
  <sheetViews>
    <sheetView tabSelected="1" workbookViewId="0">
      <selection activeCell="H9" sqref="H9:H13"/>
    </sheetView>
  </sheetViews>
  <sheetFormatPr baseColWidth="10" defaultColWidth="11.5703125" defaultRowHeight="15" x14ac:dyDescent="0.25"/>
  <cols>
    <col min="1" max="2" width="13" style="15" customWidth="1"/>
    <col min="3" max="3" width="10.42578125" style="15" bestFit="1" customWidth="1"/>
    <col min="4" max="4" width="11.85546875" style="15" bestFit="1" customWidth="1"/>
    <col min="5" max="5" width="12.140625" style="15" bestFit="1" customWidth="1"/>
    <col min="6" max="6" width="13.28515625" style="15" customWidth="1"/>
    <col min="7" max="7" width="16.140625" style="15" customWidth="1"/>
    <col min="8" max="8" width="15.85546875" style="15" customWidth="1"/>
    <col min="9" max="12" width="18.28515625" style="15" customWidth="1"/>
    <col min="13" max="13" width="11.5703125" style="17"/>
    <col min="14" max="16384" width="11.5703125" style="15"/>
  </cols>
  <sheetData>
    <row r="1" spans="1:13" ht="60" x14ac:dyDescent="0.25">
      <c r="A1" s="2" t="s">
        <v>13</v>
      </c>
      <c r="B1" s="2" t="s">
        <v>14</v>
      </c>
      <c r="C1" s="2" t="s">
        <v>17</v>
      </c>
      <c r="D1" s="2" t="s">
        <v>15</v>
      </c>
      <c r="E1" s="2" t="s">
        <v>16</v>
      </c>
      <c r="F1" s="2" t="s">
        <v>27</v>
      </c>
      <c r="G1" s="2" t="s">
        <v>30</v>
      </c>
      <c r="H1" s="2" t="s">
        <v>33</v>
      </c>
      <c r="I1" s="2" t="s">
        <v>28</v>
      </c>
      <c r="J1" s="2" t="s">
        <v>31</v>
      </c>
      <c r="K1" s="2" t="s">
        <v>29</v>
      </c>
      <c r="L1" s="2" t="s">
        <v>32</v>
      </c>
      <c r="M1" s="15"/>
    </row>
    <row r="2" spans="1:13" x14ac:dyDescent="0.25">
      <c r="A2" s="3">
        <v>42716</v>
      </c>
      <c r="B2" s="3">
        <v>43193</v>
      </c>
      <c r="C2" s="4">
        <f>_xlfn.DAYS(B2,A2)+1</f>
        <v>478</v>
      </c>
      <c r="D2" s="4">
        <f t="shared" ref="D2" si="0">NETWORKDAYS(A2,B2)</f>
        <v>342</v>
      </c>
      <c r="E2" s="4">
        <f>NETWORKDAYS(A2,B2,Tableau1[JOUR])</f>
        <v>331</v>
      </c>
      <c r="F2" s="4">
        <f ca="1">SUMPRODUCT(N(WEEKDAY(ROW(INDIRECT(ABS_2018[[#This Row],[Début
période]]&amp;":"&amp;ABS_2018[[#This Row],[Fin
période]])),2)=3))</f>
        <v>68</v>
      </c>
      <c r="G2" s="4">
        <f>SUMPRODUCT((WEEKDAY(Tableau1[JOUR],2)=3)*(Tableau1[JOUR]&gt;=ABS_2018[[#This Row],[Début
période]])*(Tableau1[JOUR]&lt;=ABS_2018[[#This Row],[Fin
période]]))</f>
        <v>2</v>
      </c>
      <c r="H2" s="4">
        <f ca="1">NETWORKDAYS(A2,B2,Tableau1[JOUR])-SUMPRODUCT(N(WEEKDAY(ROW(INDIRECT(ABS_2018[[#This Row],[Début
période]]&amp;":"&amp;ABS_2018[[#This Row],[Fin
période]])),2)=3))+SUMPRODUCT((WEEKDAY(Tableau1[JOUR],2)=3)*(Tableau1[JOUR]&gt;=ABS_2018[[#This Row],[Début
période]])*(Tableau1[JOUR]&lt;=ABS_2018[[#This Row],[Fin
période]]))</f>
        <v>265</v>
      </c>
      <c r="I2" s="4">
        <f ca="1">SUMPRODUCT((MOD(_xlfn.ISOWEEKNUM(ROW(INDIRECT(ABS_2018[[#This Row],[Début
période]]&amp;":"&amp;ABS_2018[[#This Row],[Fin
période]]))),2)=0)*(WEEKDAY(ROW(INDIRECT(ABS_2018[[#This Row],[Début
période]]&amp;":"&amp;ABS_2018[[#This Row],[Fin
période]])),2)=1))</f>
        <v>35</v>
      </c>
      <c r="J2" s="4">
        <f>SUMPRODUCT((WEEKDAY(Tableau1[JOUR],2)=1)*(Tableau1[JOUR]&gt;=ABS_2018[[#This Row],[Début
période]])*(Tableau1[JOUR]&lt;=ABS_2018[[#This Row],[Fin
période]])*(MOD(_xlfn.ISOWEEKNUM(Tableau1[JOUR]),2)=0))</f>
        <v>4</v>
      </c>
      <c r="K2" s="4">
        <f ca="1">SUMPRODUCT((MOD(_xlfn.ISOWEEKNUM(ROW(INDIRECT(ABS_2018[[#This Row],[Début
période]]&amp;":"&amp;ABS_2018[[#This Row],[Fin
période]]))),2)=1)*(WEEKDAY(ROW(INDIRECT(ABS_2018[[#This Row],[Début
période]]&amp;":"&amp;ABS_2018[[#This Row],[Fin
période]])),2)=5))</f>
        <v>34</v>
      </c>
      <c r="L2" s="4">
        <f>SUMPRODUCT((WEEKDAY(Tableau1[JOUR],2)=5)*(Tableau1[JOUR]&gt;=ABS_2018[[#This Row],[Début
période]])*(Tableau1[JOUR]&lt;=ABS_2018[[#This Row],[Fin
période]])*(MOD(_xlfn.ISOWEEKNUM(Tableau1[JOUR]),2)=1))</f>
        <v>1</v>
      </c>
      <c r="M2" s="15"/>
    </row>
    <row r="3" spans="1:13" x14ac:dyDescent="0.25">
      <c r="A3" s="3">
        <v>43290</v>
      </c>
      <c r="B3" s="3">
        <v>43301</v>
      </c>
      <c r="C3" s="4">
        <f>_xlfn.DAYS(B3,A3)+1</f>
        <v>12</v>
      </c>
      <c r="D3" s="4">
        <f>NETWORKDAYS(A3,B3)</f>
        <v>10</v>
      </c>
      <c r="E3" s="4">
        <f>NETWORKDAYS(A3,B3,Tableau1[JOUR])</f>
        <v>10</v>
      </c>
      <c r="F3" s="4">
        <f ca="1">SUMPRODUCT(N(WEEKDAY(ROW(INDIRECT(ABS_2018[[#This Row],[Début
période]]&amp;":"&amp;ABS_2018[[#This Row],[Fin
période]])),2)=3))</f>
        <v>2</v>
      </c>
      <c r="G3" s="4">
        <f>SUMPRODUCT((WEEKDAY(Tableau1[JOUR],2)=3)*(Tableau1[JOUR]&gt;=ABS_2018[[#This Row],[Début
période]])*(Tableau1[JOUR]&lt;=ABS_2018[[#This Row],[Fin
période]]))</f>
        <v>0</v>
      </c>
      <c r="H3" s="4">
        <f ca="1">NETWORKDAYS(A3,B3,Tableau1[JOUR])-SUMPRODUCT(N(WEEKDAY(ROW(INDIRECT(ABS_2018[[#This Row],[Début
période]]&amp;":"&amp;ABS_2018[[#This Row],[Fin
période]])),2)=3))+SUMPRODUCT((WEEKDAY(Tableau1[JOUR],2)=3)*(Tableau1[JOUR]&gt;=ABS_2018[[#This Row],[Début
période]])*(Tableau1[JOUR]&lt;=ABS_2018[[#This Row],[Fin
période]]))</f>
        <v>8</v>
      </c>
      <c r="I3" s="4">
        <f ca="1">SUMPRODUCT((MOD(_xlfn.ISOWEEKNUM(ROW(INDIRECT(ABS_2018[[#This Row],[Début
période]]&amp;":"&amp;ABS_2018[[#This Row],[Fin
période]]))),2)=0)*(WEEKDAY(ROW(INDIRECT(ABS_2018[[#This Row],[Début
période]]&amp;":"&amp;ABS_2018[[#This Row],[Fin
période]])),2)=1))</f>
        <v>1</v>
      </c>
      <c r="J3" s="4">
        <f>SUMPRODUCT((WEEKDAY(Tableau1[JOUR],2)=1)*(Tableau1[JOUR]&gt;=ABS_2018[[#This Row],[Début
période]])*(Tableau1[JOUR]&lt;=ABS_2018[[#This Row],[Fin
période]])*(MOD(_xlfn.ISOWEEKNUM(Tableau1[JOUR]),2)=0))</f>
        <v>0</v>
      </c>
      <c r="K3" s="4">
        <f ca="1">SUMPRODUCT((MOD(_xlfn.ISOWEEKNUM(ROW(INDIRECT(ABS_2018[[#This Row],[Début
période]]&amp;":"&amp;ABS_2018[[#This Row],[Fin
période]]))),2)=1)*(WEEKDAY(ROW(INDIRECT(ABS_2018[[#This Row],[Début
période]]&amp;":"&amp;ABS_2018[[#This Row],[Fin
période]])),2)=5))</f>
        <v>1</v>
      </c>
      <c r="L3" s="4">
        <f>SUMPRODUCT((WEEKDAY(Tableau1[JOUR],2)=5)*(Tableau1[JOUR]&gt;=ABS_2018[[#This Row],[Début
période]])*(Tableau1[JOUR]&lt;=ABS_2018[[#This Row],[Fin
période]])*(MOD(_xlfn.ISOWEEKNUM(Tableau1[JOUR]),2)=1))</f>
        <v>0</v>
      </c>
      <c r="M3" s="15"/>
    </row>
    <row r="4" spans="1:13" x14ac:dyDescent="0.25">
      <c r="A4" s="3">
        <v>43297</v>
      </c>
      <c r="B4" s="3">
        <v>43303</v>
      </c>
      <c r="C4" s="4">
        <f>_xlfn.DAYS(B4,A4)+1</f>
        <v>7</v>
      </c>
      <c r="D4" s="4">
        <f>NETWORKDAYS(A4,B4)</f>
        <v>5</v>
      </c>
      <c r="E4" s="4">
        <f>NETWORKDAYS(A4,B4,Tableau1[JOUR])</f>
        <v>5</v>
      </c>
      <c r="F4" s="4">
        <f ca="1">SUMPRODUCT(N(WEEKDAY(ROW(INDIRECT(ABS_2018[[#This Row],[Début
période]]&amp;":"&amp;ABS_2018[[#This Row],[Fin
période]])),2)=3))</f>
        <v>1</v>
      </c>
      <c r="G4" s="4">
        <f>SUMPRODUCT((WEEKDAY(Tableau1[JOUR],2)=3)*(Tableau1[JOUR]&gt;=ABS_2018[[#This Row],[Début
période]])*(Tableau1[JOUR]&lt;=ABS_2018[[#This Row],[Fin
période]]))</f>
        <v>0</v>
      </c>
      <c r="H4" s="4">
        <f ca="1">NETWORKDAYS(A4,B4,Tableau1[JOUR])-SUMPRODUCT(N(WEEKDAY(ROW(INDIRECT(ABS_2018[[#This Row],[Début
période]]&amp;":"&amp;ABS_2018[[#This Row],[Fin
période]])),2)=3))+SUMPRODUCT((WEEKDAY(Tableau1[JOUR],2)=3)*(Tableau1[JOUR]&gt;=ABS_2018[[#This Row],[Début
période]])*(Tableau1[JOUR]&lt;=ABS_2018[[#This Row],[Fin
période]]))</f>
        <v>4</v>
      </c>
      <c r="I4" s="4">
        <f ca="1">SUMPRODUCT((MOD(_xlfn.ISOWEEKNUM(ROW(INDIRECT(ABS_2018[[#This Row],[Début
période]]&amp;":"&amp;ABS_2018[[#This Row],[Fin
période]]))),2)=0)*(WEEKDAY(ROW(INDIRECT(ABS_2018[[#This Row],[Début
période]]&amp;":"&amp;ABS_2018[[#This Row],[Fin
période]])),2)=1))</f>
        <v>0</v>
      </c>
      <c r="J4" s="4">
        <f>SUMPRODUCT((WEEKDAY(Tableau1[JOUR],2)=1)*(Tableau1[JOUR]&gt;=ABS_2018[[#This Row],[Début
période]])*(Tableau1[JOUR]&lt;=ABS_2018[[#This Row],[Fin
période]])*(MOD(_xlfn.ISOWEEKNUM(Tableau1[JOUR]),2)=0))</f>
        <v>0</v>
      </c>
      <c r="K4" s="4">
        <f ca="1">SUMPRODUCT((MOD(_xlfn.ISOWEEKNUM(ROW(INDIRECT(ABS_2018[[#This Row],[Début
période]]&amp;":"&amp;ABS_2018[[#This Row],[Fin
période]]))),2)=1)*(WEEKDAY(ROW(INDIRECT(ABS_2018[[#This Row],[Début
période]]&amp;":"&amp;ABS_2018[[#This Row],[Fin
période]])),2)=5))</f>
        <v>1</v>
      </c>
      <c r="L4" s="4">
        <f>SUMPRODUCT((WEEKDAY(Tableau1[JOUR],2)=5)*(Tableau1[JOUR]&gt;=ABS_2018[[#This Row],[Début
période]])*(Tableau1[JOUR]&lt;=ABS_2018[[#This Row],[Fin
période]])*(MOD(_xlfn.ISOWEEKNUM(Tableau1[JOUR]),2)=1))</f>
        <v>0</v>
      </c>
      <c r="M4" s="15"/>
    </row>
    <row r="5" spans="1:13" x14ac:dyDescent="0.25">
      <c r="A5" s="3">
        <v>43101</v>
      </c>
      <c r="B5" s="3">
        <v>43465</v>
      </c>
      <c r="C5" s="4">
        <f>_xlfn.DAYS(B5,A5)+1</f>
        <v>365</v>
      </c>
      <c r="D5" s="4">
        <f>NETWORKDAYS(A5,B5)</f>
        <v>261</v>
      </c>
      <c r="E5" s="4">
        <f>NETWORKDAYS(A5,B5,Tableau1[JOUR])</f>
        <v>252</v>
      </c>
      <c r="F5" s="4">
        <f ca="1">SUMPRODUCT(N(WEEKDAY(ROW(INDIRECT(ABS_2018[[#This Row],[Début
période]]&amp;":"&amp;ABS_2018[[#This Row],[Fin
période]])),2)=3))</f>
        <v>52</v>
      </c>
      <c r="G5" s="4">
        <f>SUMPRODUCT((WEEKDAY(Tableau1[JOUR],2)=3)*(Tableau1[JOUR]&gt;=ABS_2018[[#This Row],[Début
période]])*(Tableau1[JOUR]&lt;=ABS_2018[[#This Row],[Fin
période]]))</f>
        <v>1</v>
      </c>
      <c r="H5" s="4">
        <f ca="1">NETWORKDAYS(A5,B5,Tableau1[JOUR])-SUMPRODUCT(N(WEEKDAY(ROW(INDIRECT(ABS_2018[[#This Row],[Début
période]]&amp;":"&amp;ABS_2018[[#This Row],[Fin
période]])),2)=3))+SUMPRODUCT((WEEKDAY(Tableau1[JOUR],2)=3)*(Tableau1[JOUR]&gt;=ABS_2018[[#This Row],[Début
période]])*(Tableau1[JOUR]&lt;=ABS_2018[[#This Row],[Fin
période]]))</f>
        <v>201</v>
      </c>
      <c r="I5" s="4">
        <f ca="1">SUMPRODUCT((MOD(_xlfn.ISOWEEKNUM(ROW(INDIRECT(ABS_2018[[#This Row],[Début
période]]&amp;":"&amp;ABS_2018[[#This Row],[Fin
période]]))),2)=0)*(WEEKDAY(ROW(INDIRECT(ABS_2018[[#This Row],[Début
période]]&amp;":"&amp;ABS_2018[[#This Row],[Fin
période]])),2)=1))</f>
        <v>26</v>
      </c>
      <c r="J5" s="4">
        <f>SUMPRODUCT((WEEKDAY(Tableau1[JOUR],2)=1)*(Tableau1[JOUR]&gt;=ABS_2018[[#This Row],[Début
période]])*(Tableau1[JOUR]&lt;=ABS_2018[[#This Row],[Fin
période]])*(MOD(_xlfn.ISOWEEKNUM(Tableau1[JOUR]),2)=0))</f>
        <v>1</v>
      </c>
      <c r="K5" s="4">
        <f ca="1">SUMPRODUCT((MOD(_xlfn.ISOWEEKNUM(ROW(INDIRECT(ABS_2018[[#This Row],[Début
période]]&amp;":"&amp;ABS_2018[[#This Row],[Fin
période]]))),2)=1)*(WEEKDAY(ROW(INDIRECT(ABS_2018[[#This Row],[Début
période]]&amp;":"&amp;ABS_2018[[#This Row],[Fin
période]])),2)=5))</f>
        <v>26</v>
      </c>
      <c r="L5" s="4">
        <f>SUMPRODUCT((WEEKDAY(Tableau1[JOUR],2)=5)*(Tableau1[JOUR]&gt;=ABS_2018[[#This Row],[Début
période]])*(Tableau1[JOUR]&lt;=ABS_2018[[#This Row],[Fin
période]])*(MOD(_xlfn.ISOWEEKNUM(Tableau1[JOUR]),2)=1))</f>
        <v>0</v>
      </c>
      <c r="M5" s="15"/>
    </row>
    <row r="6" spans="1:13" x14ac:dyDescent="0.25">
      <c r="A6" s="3">
        <v>43101</v>
      </c>
      <c r="B6" s="3">
        <v>43458</v>
      </c>
      <c r="C6" s="4">
        <f>_xlfn.DAYS(B6,A6)+1</f>
        <v>358</v>
      </c>
      <c r="D6" s="4">
        <f>NETWORKDAYS(A6,B6)</f>
        <v>256</v>
      </c>
      <c r="E6" s="4">
        <f>NETWORKDAYS(A6,B6,Tableau1[JOUR])</f>
        <v>248</v>
      </c>
      <c r="F6" s="4">
        <f ca="1">SUMPRODUCT(N(WEEKDAY(ROW(INDIRECT(ABS_2018[[#This Row],[Début
période]]&amp;":"&amp;ABS_2018[[#This Row],[Fin
période]])),2)=3))</f>
        <v>51</v>
      </c>
      <c r="G6" s="4">
        <f>SUMPRODUCT((WEEKDAY(Tableau1[JOUR],2)=3)*(Tableau1[JOUR]&gt;=ABS_2018[[#This Row],[Début
période]])*(Tableau1[JOUR]&lt;=ABS_2018[[#This Row],[Fin
période]]))</f>
        <v>1</v>
      </c>
      <c r="H6" s="4">
        <f ca="1">NETWORKDAYS(A6,B6,Tableau1[JOUR])-SUMPRODUCT(N(WEEKDAY(ROW(INDIRECT(ABS_2018[[#This Row],[Début
période]]&amp;":"&amp;ABS_2018[[#This Row],[Fin
période]])),2)=3))+SUMPRODUCT((WEEKDAY(Tableau1[JOUR],2)=3)*(Tableau1[JOUR]&gt;=ABS_2018[[#This Row],[Début
période]])*(Tableau1[JOUR]&lt;=ABS_2018[[#This Row],[Fin
période]]))</f>
        <v>198</v>
      </c>
      <c r="I6" s="4">
        <f ca="1">SUMPRODUCT((MOD(_xlfn.ISOWEEKNUM(ROW(INDIRECT(ABS_2018[[#This Row],[Début
période]]&amp;":"&amp;ABS_2018[[#This Row],[Fin
période]]))),2)=0)*(WEEKDAY(ROW(INDIRECT(ABS_2018[[#This Row],[Début
période]]&amp;":"&amp;ABS_2018[[#This Row],[Fin
période]])),2)=1))</f>
        <v>26</v>
      </c>
      <c r="J6" s="4">
        <f>SUMPRODUCT((WEEKDAY(Tableau1[JOUR],2)=1)*(Tableau1[JOUR]&gt;=ABS_2018[[#This Row],[Début
période]])*(Tableau1[JOUR]&lt;=ABS_2018[[#This Row],[Fin
période]])*(MOD(_xlfn.ISOWEEKNUM(Tableau1[JOUR]),2)=0))</f>
        <v>1</v>
      </c>
      <c r="K6" s="4">
        <f ca="1">SUMPRODUCT((MOD(_xlfn.ISOWEEKNUM(ROW(INDIRECT(ABS_2018[[#This Row],[Début
période]]&amp;":"&amp;ABS_2018[[#This Row],[Fin
période]]))),2)=1)*(WEEKDAY(ROW(INDIRECT(ABS_2018[[#This Row],[Début
période]]&amp;":"&amp;ABS_2018[[#This Row],[Fin
période]])),2)=5))</f>
        <v>26</v>
      </c>
      <c r="L6" s="4">
        <f>SUMPRODUCT((WEEKDAY(Tableau1[JOUR],2)=5)*(Tableau1[JOUR]&gt;=ABS_2018[[#This Row],[Début
période]])*(Tableau1[JOUR]&lt;=ABS_2018[[#This Row],[Fin
période]])*(MOD(_xlfn.ISOWEEKNUM(Tableau1[JOUR]),2)=1))</f>
        <v>0</v>
      </c>
      <c r="M6" s="15"/>
    </row>
    <row r="7" spans="1:13" x14ac:dyDescent="0.25">
      <c r="M7" s="15"/>
    </row>
    <row r="8" spans="1:13" x14ac:dyDescent="0.25">
      <c r="M8" s="15"/>
    </row>
    <row r="9" spans="1:13" x14ac:dyDescent="0.25">
      <c r="A9" s="16"/>
      <c r="B9" s="16"/>
      <c r="D9" s="15">
        <f>NETWORKDAYS.INTL(A2,B2,1)</f>
        <v>342</v>
      </c>
      <c r="E9" s="15">
        <f>NETWORKDAYS.INTL(A2,B2,1,Tableau1[JOUR])</f>
        <v>331</v>
      </c>
      <c r="F9" s="18">
        <f>NETWORKDAYS.INTL(A2,B2,"1101111")</f>
        <v>68</v>
      </c>
      <c r="G9" s="18">
        <f>F9-NETWORKDAYS.INTL(A2,B2,"1101111",Tableau1[JOUR])</f>
        <v>2</v>
      </c>
      <c r="H9" s="18">
        <f>NETWORKDAYS.INTL(A2,B2,"0010011",Tableau1[JOUR])</f>
        <v>265</v>
      </c>
      <c r="I9" s="16"/>
      <c r="J9" s="16"/>
    </row>
    <row r="10" spans="1:13" x14ac:dyDescent="0.25">
      <c r="A10" s="16"/>
      <c r="B10" s="16"/>
      <c r="D10" s="15">
        <f>NETWORKDAYS.INTL(A3,B3,1)</f>
        <v>10</v>
      </c>
      <c r="E10" s="15">
        <f>NETWORKDAYS.INTL(A3,B3,1,Tableau1[JOUR])</f>
        <v>10</v>
      </c>
      <c r="F10" s="18">
        <f t="shared" ref="F10:F12" si="1">NETWORKDAYS.INTL(A3,B3,"1101111")</f>
        <v>2</v>
      </c>
      <c r="G10" s="18">
        <f>F10-NETWORKDAYS.INTL(A3,B3,"1101111",Tableau1[JOUR])</f>
        <v>0</v>
      </c>
      <c r="H10" s="18">
        <f>NETWORKDAYS.INTL(A3,B3,"0010011",Tableau1[JOUR])</f>
        <v>8</v>
      </c>
      <c r="I10" s="16"/>
      <c r="J10" s="16"/>
    </row>
    <row r="11" spans="1:13" x14ac:dyDescent="0.25">
      <c r="A11" s="16"/>
      <c r="B11" s="16"/>
      <c r="D11" s="15">
        <f>NETWORKDAYS.INTL(A4,B4,1)</f>
        <v>5</v>
      </c>
      <c r="E11" s="15">
        <f>NETWORKDAYS.INTL(A4,B4,1,Tableau1[JOUR])</f>
        <v>5</v>
      </c>
      <c r="F11" s="18">
        <f t="shared" si="1"/>
        <v>1</v>
      </c>
      <c r="G11" s="18">
        <f>F11-NETWORKDAYS.INTL(A4,B4,"1101111",Tableau1[JOUR])</f>
        <v>0</v>
      </c>
      <c r="H11" s="18">
        <f>NETWORKDAYS.INTL(A4,B4,"0010011",Tableau1[JOUR])</f>
        <v>4</v>
      </c>
      <c r="I11" s="16"/>
      <c r="J11" s="16"/>
    </row>
    <row r="12" spans="1:13" x14ac:dyDescent="0.25">
      <c r="A12" s="16"/>
      <c r="B12" s="16"/>
      <c r="D12" s="15">
        <f>NETWORKDAYS.INTL(A5,B5,1)</f>
        <v>261</v>
      </c>
      <c r="E12" s="15">
        <f>NETWORKDAYS.INTL(A5,B5,1,Tableau1[JOUR])</f>
        <v>252</v>
      </c>
      <c r="F12" s="18">
        <f t="shared" si="1"/>
        <v>52</v>
      </c>
      <c r="G12" s="18">
        <f>F12-NETWORKDAYS.INTL(A5,B5,"1101111",Tableau1[JOUR])</f>
        <v>1</v>
      </c>
      <c r="H12" s="18">
        <f>NETWORKDAYS.INTL(A5,B5,"0010011",Tableau1[JOUR])</f>
        <v>201</v>
      </c>
      <c r="I12" s="16"/>
      <c r="J12" s="16"/>
    </row>
    <row r="13" spans="1:13" x14ac:dyDescent="0.25">
      <c r="A13" s="16"/>
      <c r="B13" s="16"/>
      <c r="D13" s="15">
        <f>NETWORKDAYS.INTL(A6,B6,1)</f>
        <v>256</v>
      </c>
      <c r="E13" s="15">
        <f>NETWORKDAYS.INTL(A6,B6,1,Tableau1[JOUR])</f>
        <v>248</v>
      </c>
      <c r="F13" s="18">
        <f t="shared" ref="F13" si="2">NETWORKDAYS.INTL(A6,B6,"1101111")</f>
        <v>51</v>
      </c>
      <c r="G13" s="18">
        <f>F13-NETWORKDAYS.INTL(A6,B6,"1101111",Tableau1[JOUR])</f>
        <v>1</v>
      </c>
      <c r="H13" s="18">
        <f>NETWORKDAYS.INTL(A6,B6,"0010011",Tableau1[JOUR])</f>
        <v>198</v>
      </c>
      <c r="I13" s="16"/>
      <c r="J13" s="1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JF</vt:lpstr>
      <vt:lpstr>TEST</vt:lpstr>
      <vt:lpstr>TEST!JF</vt:lpstr>
      <vt:lpstr>JF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Jean-Eric Pelouas</cp:lastModifiedBy>
  <dcterms:created xsi:type="dcterms:W3CDTF">2018-06-07T12:57:27Z</dcterms:created>
  <dcterms:modified xsi:type="dcterms:W3CDTF">2018-07-15T08:18:55Z</dcterms:modified>
  <cp:category/>
</cp:coreProperties>
</file>