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_outil">Feuil1!$A:$A</definedName>
    <definedName name="L_sage">Feuil1!$B:$B</definedName>
    <definedName name="Liste_Moules">'[1]Numeros de Moules'!$D$1:$D$20</definedName>
    <definedName name="ref_outil">Feuil1!$A:$A</definedName>
    <definedName name="ref_sage">Feuil1!$B:$B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2" l="1"/>
  <c r="P9" i="2"/>
  <c r="P10" i="2"/>
  <c r="X4" i="2" l="1"/>
  <c r="W4" i="2"/>
  <c r="V4" i="2"/>
  <c r="U4" i="2"/>
  <c r="T4" i="2"/>
  <c r="S4" i="2"/>
  <c r="D4" i="2"/>
  <c r="L4" i="2"/>
  <c r="I4" i="2"/>
  <c r="J4" i="2" s="1"/>
</calcChain>
</file>

<file path=xl/sharedStrings.xml><?xml version="1.0" encoding="utf-8"?>
<sst xmlns="http://schemas.openxmlformats.org/spreadsheetml/2006/main" count="56" uniqueCount="48">
  <si>
    <t>60R</t>
  </si>
  <si>
    <t>BOUCHON CONIQUE 60 ROUGE</t>
  </si>
  <si>
    <t>GM30R</t>
  </si>
  <si>
    <t>35 TONNES</t>
  </si>
  <si>
    <t>GD100</t>
  </si>
  <si>
    <t>ROUGE</t>
  </si>
  <si>
    <t xml:space="preserve">REF  OUTILLAGE </t>
  </si>
  <si>
    <t xml:space="preserve">REF SAGE </t>
  </si>
  <si>
    <t xml:space="preserve">DESIGNATION POUR CLIENT </t>
  </si>
  <si>
    <t>couleur</t>
  </si>
  <si>
    <t>MATIERE</t>
  </si>
  <si>
    <t>type de machine</t>
  </si>
  <si>
    <t>Nb emp</t>
  </si>
  <si>
    <t>calucle h avec injec/sec</t>
  </si>
  <si>
    <t>pronoctics cedric</t>
  </si>
  <si>
    <t xml:space="preserve">temps de cycle classeur fabien </t>
  </si>
  <si>
    <t>calucle h /tmps de cycle</t>
  </si>
  <si>
    <t>n° SERIE</t>
  </si>
  <si>
    <t>REF     OUTIL</t>
  </si>
  <si>
    <t>Quantité a produire</t>
  </si>
  <si>
    <t>Temps prévu en heures</t>
  </si>
  <si>
    <t>Temps prévu                en jours</t>
  </si>
  <si>
    <t>Jours de prod /semaines</t>
  </si>
  <si>
    <t>semaine de prod</t>
  </si>
  <si>
    <t>EXPETITION</t>
  </si>
  <si>
    <t>date de debut de production</t>
  </si>
  <si>
    <t>Date d'expédition</t>
  </si>
  <si>
    <t>injec/sec</t>
  </si>
  <si>
    <t xml:space="preserve">Feuille de production </t>
  </si>
  <si>
    <t>LUN-VEN</t>
  </si>
  <si>
    <t>Etranger</t>
  </si>
  <si>
    <t xml:space="preserve">je ne sais pas quel mode de calcule serait le plus simple . </t>
  </si>
  <si>
    <t>. Rajouter des 2 jours de week end (si c'est du lun au vendredi)  et le calculer aux  les semaines de prod (L4) ou a la fin des tous mes calculs, soit avec le debut de production (p4)</t>
  </si>
  <si>
    <t>T_Destination</t>
  </si>
  <si>
    <t>T_fériés</t>
  </si>
  <si>
    <t>destination</t>
  </si>
  <si>
    <t>délai</t>
  </si>
  <si>
    <t>fériés</t>
  </si>
  <si>
    <t>date</t>
  </si>
  <si>
    <t>France</t>
  </si>
  <si>
    <t>T_Semaines</t>
  </si>
  <si>
    <t>type semaine</t>
  </si>
  <si>
    <t>jours</t>
  </si>
  <si>
    <t>nb jours</t>
  </si>
  <si>
    <t>lun-ven</t>
  </si>
  <si>
    <t>0000011</t>
  </si>
  <si>
    <t>lun-dim</t>
  </si>
  <si>
    <t>0000000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</si>
</sst>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"/>
    <numFmt numFmtId="165" formatCode="[$-F800]dddd\,\ mmmm\ dd\,\ yyyy"/>
    <numFmt numFmtId="166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0"/>
      <name val="Century Gothic"/>
      <family val="2"/>
    </font>
    <font>
      <b/>
      <sz val="9"/>
      <color theme="4" tint="-0.499984740745262"/>
      <name val="Century Gothic"/>
      <family val="2"/>
    </font>
    <font>
      <b/>
      <sz val="11"/>
      <color theme="4" tint="-0.499984740745262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16"/>
      <color theme="1"/>
      <name val="Century Gothic"/>
      <family val="2"/>
    </font>
    <font>
      <i/>
      <sz val="10"/>
      <color rgb="FF7F7F7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double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double">
        <color theme="4" tint="0.39997558519241921"/>
      </bottom>
      <diagonal/>
    </border>
    <border>
      <left/>
      <right style="medium">
        <color theme="4" tint="0.39997558519241921"/>
      </right>
      <top style="thin">
        <color theme="4" tint="0.39997558519241921"/>
      </top>
      <bottom style="double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textRotation="90" wrapText="1"/>
    </xf>
    <xf numFmtId="0" fontId="3" fillId="3" borderId="2" xfId="0" applyFont="1" applyFill="1" applyBorder="1" applyAlignment="1">
      <alignment horizontal="center" vertical="center" textRotation="90" wrapText="1"/>
    </xf>
    <xf numFmtId="0" fontId="3" fillId="3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4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 wrapText="1"/>
    </xf>
    <xf numFmtId="0" fontId="4" fillId="0" borderId="10" xfId="0" applyFont="1" applyBorder="1"/>
    <xf numFmtId="0" fontId="0" fillId="0" borderId="12" xfId="0" applyBorder="1"/>
    <xf numFmtId="1" fontId="0" fillId="0" borderId="12" xfId="0" applyNumberFormat="1" applyBorder="1"/>
    <xf numFmtId="165" fontId="0" fillId="0" borderId="12" xfId="0" applyNumberFormat="1" applyBorder="1"/>
    <xf numFmtId="0" fontId="0" fillId="0" borderId="13" xfId="0" applyBorder="1"/>
    <xf numFmtId="166" fontId="0" fillId="0" borderId="12" xfId="0" applyNumberFormat="1" applyBorder="1"/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7" fillId="0" borderId="0" xfId="1"/>
    <xf numFmtId="14" fontId="0" fillId="0" borderId="0" xfId="0" applyNumberFormat="1"/>
    <xf numFmtId="49" fontId="0" fillId="0" borderId="0" xfId="0" applyNumberFormat="1"/>
    <xf numFmtId="0" fontId="0" fillId="5" borderId="0" xfId="0" applyFill="1"/>
  </cellXfs>
  <cellStyles count="2">
    <cellStyle name="Normal" xfId="0" builtinId="0"/>
    <cellStyle name="Texte explicatif" xfId="1" builtinId="53"/>
  </cellStyles>
  <dxfs count="4">
    <dxf>
      <numFmt numFmtId="19" formatCode="dd/mm/yyyy"/>
    </dxf>
    <dxf>
      <numFmt numFmtId="30" formatCode="@"/>
    </dxf>
    <dxf>
      <font>
        <b val="0"/>
        <i/>
      </font>
      <fill>
        <patternFill>
          <bgColor theme="7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ANALYS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umeros de Moules (2)"/>
      <sheetName val="Numeros de Moules"/>
      <sheetName val="Liste Articles Actifs, Série, D"/>
      <sheetName val="info vente n n-1 n-2"/>
      <sheetName val="Emprein tes-Moules"/>
      <sheetName val="OUTILLAGE"/>
      <sheetName val="Emprein_tes-Moules"/>
      <sheetName val="NEGOCE A BROYER"/>
      <sheetName val="STOCK PROD A BROYER"/>
      <sheetName val="LIEN OUTILLAGE ET REF"/>
      <sheetName val="analyse vente ref 25,07 "/>
      <sheetName val="analyse negoce ref 25,07 "/>
      <sheetName val="analyse vente&amp;negoce ref 25,07 "/>
      <sheetName val="Palmarès Client par Année Civil"/>
      <sheetName val="analyse CA 2018-2001"/>
      <sheetName val="produit sage "/>
      <sheetName val="Paramètres Globaux"/>
      <sheetName val="feuille production"/>
      <sheetName val="Planificateur de projet"/>
    </sheetNames>
    <sheetDataSet>
      <sheetData sheetId="0"/>
      <sheetData sheetId="1">
        <row r="1">
          <cell r="D1" t="str">
            <v>dénomination</v>
          </cell>
        </row>
        <row r="2">
          <cell r="D2" t="str">
            <v>D 158 A - n° 1</v>
          </cell>
        </row>
        <row r="3">
          <cell r="D3" t="str">
            <v>D 158 - n° 2, 3</v>
          </cell>
        </row>
        <row r="4">
          <cell r="D4" t="str">
            <v>RECT - n° 4, 5, 6</v>
          </cell>
        </row>
        <row r="5">
          <cell r="D5" t="str">
            <v>CH 270 - n° 7, 8, 9, 10</v>
          </cell>
        </row>
        <row r="6">
          <cell r="D6" t="str">
            <v>CH 200 A - n° 11</v>
          </cell>
        </row>
        <row r="7">
          <cell r="D7" t="str">
            <v>CH 200 - n° 12, 13</v>
          </cell>
        </row>
        <row r="8">
          <cell r="D8" t="str">
            <v>MALE D 54 - n° 14, 15, 16, 17, 18</v>
          </cell>
        </row>
        <row r="9">
          <cell r="D9" t="str">
            <v>D 70 / D 110 A - n° 19</v>
          </cell>
        </row>
        <row r="10">
          <cell r="D10" t="str">
            <v>D 70 / D 110 - n° 20, 21</v>
          </cell>
        </row>
        <row r="11">
          <cell r="D11" t="str">
            <v>D 70 - n° 22</v>
          </cell>
        </row>
        <row r="12">
          <cell r="D12" t="str">
            <v>D 110 - n° 23</v>
          </cell>
        </row>
        <row r="13">
          <cell r="D13" t="str">
            <v>D 38 - n° 24</v>
          </cell>
        </row>
        <row r="14">
          <cell r="D14" t="str">
            <v>127 x 127 - n° 25</v>
          </cell>
        </row>
        <row r="15">
          <cell r="D15" t="str">
            <v>D 50  (2 emp) - n° 26</v>
          </cell>
        </row>
        <row r="16">
          <cell r="D16" t="str">
            <v>MALE D 54 (Arburg 2 emp) - n° 27</v>
          </cell>
        </row>
        <row r="17">
          <cell r="D17" t="str">
            <v>FEMELLE D 54 - n° 28, 29, 30</v>
          </cell>
        </row>
        <row r="18">
          <cell r="D18" t="str">
            <v>FEMELLE D 37 - n° 31, 32</v>
          </cell>
        </row>
        <row r="19">
          <cell r="D19" t="str">
            <v>D 180 - n° 33</v>
          </cell>
        </row>
        <row r="20">
          <cell r="D20" t="str">
            <v>MOULE 32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ables/table1.xml><?xml version="1.0" encoding="utf-8"?>
<table xmlns="http://schemas.openxmlformats.org/spreadsheetml/2006/main" id="1" name="T_Semaines" displayName="T_Semaines" ref="B8:D10" totalsRowShown="0">
  <autoFilter ref="B8:D10"/>
  <tableColumns count="3">
    <tableColumn id="1" name="type semaine"/>
    <tableColumn id="2" name="jours" dataDxfId="1"/>
    <tableColumn id="3" name="nb jour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Destination" displayName="T_Destination" ref="B3:C5" totalsRowShown="0">
  <autoFilter ref="B3:C5"/>
  <tableColumns count="2">
    <tableColumn id="1" name="destination"/>
    <tableColumn id="2" name="délai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_Fériés" displayName="T_Fériés" ref="F3:G14" totalsRowShown="0">
  <autoFilter ref="F3:G14"/>
  <tableColumns count="2">
    <tableColumn id="1" name="fériés"/>
    <tableColumn id="2" name="dat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"/>
  <sheetViews>
    <sheetView workbookViewId="0">
      <selection activeCell="D14" sqref="D14"/>
    </sheetView>
  </sheetViews>
  <sheetFormatPr baseColWidth="10" defaultRowHeight="16.5" x14ac:dyDescent="0.3"/>
  <cols>
    <col min="1" max="1" width="14.85546875" style="1" customWidth="1"/>
    <col min="2" max="3" width="11.5703125" style="1"/>
    <col min="4" max="4" width="33.28515625" style="1" customWidth="1"/>
    <col min="5" max="8" width="11.5703125" style="1"/>
    <col min="9" max="9" width="14.7109375" style="1" customWidth="1"/>
    <col min="10" max="11" width="11.5703125" style="1"/>
  </cols>
  <sheetData>
    <row r="1" spans="1:11" s="4" customFormat="1" ht="66" x14ac:dyDescent="0.25">
      <c r="A1" s="3" t="s">
        <v>6</v>
      </c>
      <c r="B1" s="3" t="s">
        <v>7</v>
      </c>
      <c r="C1" s="3" t="s">
        <v>17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14</v>
      </c>
      <c r="J1" s="3" t="s">
        <v>15</v>
      </c>
      <c r="K1" s="3" t="s">
        <v>16</v>
      </c>
    </row>
    <row r="2" spans="1:11" x14ac:dyDescent="0.3">
      <c r="A2" s="2">
        <v>60</v>
      </c>
      <c r="B2" s="2" t="s">
        <v>0</v>
      </c>
      <c r="C2" s="2" t="s">
        <v>4</v>
      </c>
      <c r="D2" s="2" t="s">
        <v>1</v>
      </c>
      <c r="E2" s="2" t="s">
        <v>5</v>
      </c>
      <c r="F2" s="2" t="s">
        <v>2</v>
      </c>
      <c r="G2" s="2" t="s">
        <v>3</v>
      </c>
      <c r="H2" s="2">
        <v>1</v>
      </c>
      <c r="I2" s="2">
        <v>300</v>
      </c>
      <c r="J2" s="2">
        <v>10.5</v>
      </c>
      <c r="K2" s="2">
        <v>335.99999999999994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43"/>
  <sheetViews>
    <sheetView zoomScaleNormal="100" workbookViewId="0">
      <selection activeCell="D10" sqref="D10"/>
    </sheetView>
  </sheetViews>
  <sheetFormatPr baseColWidth="10" defaultRowHeight="15" x14ac:dyDescent="0.25"/>
  <cols>
    <col min="4" max="4" width="30.140625" customWidth="1"/>
    <col min="16" max="16" width="20.7109375" bestFit="1" customWidth="1"/>
    <col min="17" max="17" width="20.28515625" customWidth="1"/>
  </cols>
  <sheetData>
    <row r="1" spans="1:25" ht="15.75" thickBot="1" x14ac:dyDescent="0.3"/>
    <row r="2" spans="1:25" ht="31.15" customHeight="1" thickBot="1" x14ac:dyDescent="0.3">
      <c r="A2" s="20" t="s">
        <v>28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2"/>
    </row>
    <row r="3" spans="1:25" s="10" customFormat="1" ht="48" customHeight="1" thickBot="1" x14ac:dyDescent="0.3">
      <c r="A3" s="25"/>
      <c r="B3" s="5" t="s">
        <v>18</v>
      </c>
      <c r="C3" s="6" t="s">
        <v>7</v>
      </c>
      <c r="D3" s="7" t="s">
        <v>8</v>
      </c>
      <c r="E3" s="23"/>
      <c r="F3" s="23"/>
      <c r="G3" s="23"/>
      <c r="H3" s="11" t="s">
        <v>19</v>
      </c>
      <c r="I3" s="12" t="s">
        <v>20</v>
      </c>
      <c r="J3" s="7" t="s">
        <v>21</v>
      </c>
      <c r="K3" s="7" t="s">
        <v>22</v>
      </c>
      <c r="L3" s="7" t="s">
        <v>23</v>
      </c>
      <c r="M3" s="23"/>
      <c r="N3" s="23"/>
      <c r="O3" s="11" t="s">
        <v>24</v>
      </c>
      <c r="P3" s="11" t="s">
        <v>25</v>
      </c>
      <c r="Q3" s="13" t="s">
        <v>26</v>
      </c>
      <c r="R3" s="23"/>
      <c r="S3" s="11" t="s">
        <v>9</v>
      </c>
      <c r="T3" s="12" t="s">
        <v>10</v>
      </c>
      <c r="U3" s="7" t="s">
        <v>11</v>
      </c>
      <c r="V3" s="11" t="s">
        <v>12</v>
      </c>
      <c r="W3" s="8" t="s">
        <v>27</v>
      </c>
      <c r="X3" s="9" t="s">
        <v>13</v>
      </c>
      <c r="Y3" s="14"/>
    </row>
    <row r="4" spans="1:25" ht="16.5" thickTop="1" thickBot="1" x14ac:dyDescent="0.3">
      <c r="A4" s="26"/>
      <c r="B4" s="15">
        <v>60</v>
      </c>
      <c r="C4" s="15" t="s">
        <v>0</v>
      </c>
      <c r="D4" s="15" t="str">
        <f>IF(B4="",VLOOKUP(C4,Feuil1!$B:$Q,3,FALSE),VLOOKUP(B4,Feuil1!$A:$Q,4,FALSE))</f>
        <v>BOUCHON CONIQUE 60 ROUGE</v>
      </c>
      <c r="E4" s="24"/>
      <c r="F4" s="24"/>
      <c r="G4" s="24"/>
      <c r="H4" s="15">
        <v>100000</v>
      </c>
      <c r="I4" s="16">
        <f>IF(H4="","",(H4/X4))</f>
        <v>297.61904761904765</v>
      </c>
      <c r="J4" s="16">
        <f>IF(I4="","",(I4/20))</f>
        <v>14.880952380952383</v>
      </c>
      <c r="K4" s="15" t="s">
        <v>29</v>
      </c>
      <c r="L4" s="19">
        <f>IF(COUNTIF(K4,"LUN-VEN"),(J4/5),IF(COUNTIF(K4,"LUN-DIM"),(J4/7),""))</f>
        <v>2.9761904761904767</v>
      </c>
      <c r="M4" s="24"/>
      <c r="N4" s="24"/>
      <c r="O4" s="15" t="s">
        <v>30</v>
      </c>
      <c r="P4" s="17">
        <f>WORKDAY.INTL(Q4-VLOOKUP(O4,T_Destination[],2,FALSE),-J4,VLOOKUP(K4,T_Semaines[],2,FALSE))</f>
        <v>43273</v>
      </c>
      <c r="Q4" s="17">
        <v>43304</v>
      </c>
      <c r="R4" s="24"/>
      <c r="S4" s="15" t="str">
        <f>IF(B4="",VLOOKUP(C4,Feuil1!$B:$Q,4,FALSE),VLOOKUP(B4,Feuil1!$A:$Q,5,FALSE))</f>
        <v>ROUGE</v>
      </c>
      <c r="T4" s="15" t="str">
        <f>IF(B4="",VLOOKUP(C4,Feuil1!$B:$Q,5,FALSE),VLOOKUP(B4,Feuil1!$A:$Q,6,FALSE))</f>
        <v>GM30R</v>
      </c>
      <c r="U4" s="15" t="str">
        <f>IF(B4="",VLOOKUP(C4,Feuil1!$B:$Q,6,FALSE),VLOOKUP(B4,Feuil1!$A:$Q,7,FALSE))</f>
        <v>35 TONNES</v>
      </c>
      <c r="V4" s="15">
        <f>IF(B4="",VLOOKUP(C4,Feuil1!$B:$Q,7,FALSE),VLOOKUP(B4,Feuil1!$A:$Q,8,FALSE))</f>
        <v>1</v>
      </c>
      <c r="W4" s="15">
        <f>IF(B4="",VLOOKUP(C4,Feuil1!$B:$Q,9,FALSE),VLOOKUP(B4,Feuil1!$A:$Q,10,FALSE))</f>
        <v>10.5</v>
      </c>
      <c r="X4" s="15">
        <f>IFERROR(IF(OR(B4="",B4="?",B4="//"),VLOOKUP(B4,Feuil1!$A:$Q,9,FALSE),VLOOKUP(B4,Feuil1!$A:$Q,11,FALSE)),IF(OR(C4="",C4="?",C4="//"),VLOOKUP(C4,Feuil1!$B:$Q,8,FALSE),VLOOKUP(C4,Feuil1!$B:$Q,10,FALSE)))</f>
        <v>335.99999999999994</v>
      </c>
      <c r="Y4" s="18"/>
    </row>
    <row r="6" spans="1:25" x14ac:dyDescent="0.25">
      <c r="D6" t="s">
        <v>31</v>
      </c>
    </row>
    <row r="7" spans="1:25" x14ac:dyDescent="0.25">
      <c r="D7" t="s">
        <v>32</v>
      </c>
    </row>
    <row r="9" spans="1:25" x14ac:dyDescent="0.25">
      <c r="P9" s="30" t="str">
        <f>IF(COUNTIF(O9,"France"),(Q9-J9-2),IF(COUNTIF(O9,"etranger"),(Q9-J9-10),IF(COUNTIF(O9,"."),"non connu","")))</f>
        <v/>
      </c>
    </row>
    <row r="10" spans="1:25" x14ac:dyDescent="0.25">
      <c r="L10" s="28"/>
      <c r="P10" t="str">
        <f ca="1">_xlfn.FORMULATEXT(P9)</f>
        <v>=SI(NB.SI(O9;"France");(Q9-J9-2);SI(NB.SI(O9;"etranger");(Q9-J9-10);SI(NB.SI(O9;".");"non connu";"")))</v>
      </c>
    </row>
    <row r="11" spans="1:25" x14ac:dyDescent="0.25">
      <c r="G11" s="28"/>
      <c r="L11" s="28"/>
    </row>
    <row r="12" spans="1:25" x14ac:dyDescent="0.25">
      <c r="G12" s="28"/>
    </row>
    <row r="13" spans="1:25" x14ac:dyDescent="0.25">
      <c r="G13" s="28"/>
    </row>
    <row r="14" spans="1:25" x14ac:dyDescent="0.25">
      <c r="G14" s="28"/>
    </row>
    <row r="15" spans="1:25" x14ac:dyDescent="0.25">
      <c r="G15" s="28"/>
    </row>
    <row r="16" spans="1:25" x14ac:dyDescent="0.25">
      <c r="G16" s="28"/>
    </row>
    <row r="17" spans="7:7" x14ac:dyDescent="0.25">
      <c r="G17" s="28"/>
    </row>
    <row r="18" spans="7:7" x14ac:dyDescent="0.25">
      <c r="G18" s="28"/>
    </row>
    <row r="19" spans="7:7" x14ac:dyDescent="0.25">
      <c r="G19" s="28"/>
    </row>
    <row r="20" spans="7:7" x14ac:dyDescent="0.25">
      <c r="G20" s="28"/>
    </row>
    <row r="21" spans="7:7" x14ac:dyDescent="0.25">
      <c r="G21" s="28"/>
    </row>
    <row r="22" spans="7:7" x14ac:dyDescent="0.25">
      <c r="G22" s="28"/>
    </row>
    <row r="23" spans="7:7" x14ac:dyDescent="0.25">
      <c r="G23" s="28"/>
    </row>
    <row r="24" spans="7:7" x14ac:dyDescent="0.25">
      <c r="G24" s="28"/>
    </row>
    <row r="25" spans="7:7" x14ac:dyDescent="0.25">
      <c r="G25" s="28"/>
    </row>
    <row r="26" spans="7:7" x14ac:dyDescent="0.25">
      <c r="G26" s="28"/>
    </row>
    <row r="27" spans="7:7" x14ac:dyDescent="0.25">
      <c r="G27" s="28"/>
    </row>
    <row r="28" spans="7:7" x14ac:dyDescent="0.25">
      <c r="G28" s="28"/>
    </row>
    <row r="29" spans="7:7" x14ac:dyDescent="0.25">
      <c r="G29" s="28"/>
    </row>
    <row r="30" spans="7:7" x14ac:dyDescent="0.25">
      <c r="G30" s="28"/>
    </row>
    <row r="31" spans="7:7" x14ac:dyDescent="0.25">
      <c r="G31" s="28"/>
    </row>
    <row r="32" spans="7:7" x14ac:dyDescent="0.25">
      <c r="G32" s="28"/>
    </row>
    <row r="33" spans="7:7" x14ac:dyDescent="0.25">
      <c r="G33" s="28"/>
    </row>
    <row r="34" spans="7:7" x14ac:dyDescent="0.25">
      <c r="G34" s="28"/>
    </row>
    <row r="35" spans="7:7" x14ac:dyDescent="0.25">
      <c r="G35" s="28"/>
    </row>
    <row r="36" spans="7:7" x14ac:dyDescent="0.25">
      <c r="G36" s="28"/>
    </row>
    <row r="37" spans="7:7" x14ac:dyDescent="0.25">
      <c r="G37" s="28"/>
    </row>
    <row r="38" spans="7:7" x14ac:dyDescent="0.25">
      <c r="G38" s="28"/>
    </row>
    <row r="39" spans="7:7" x14ac:dyDescent="0.25">
      <c r="G39" s="28"/>
    </row>
    <row r="40" spans="7:7" x14ac:dyDescent="0.25">
      <c r="G40" s="28"/>
    </row>
    <row r="41" spans="7:7" x14ac:dyDescent="0.25">
      <c r="G41" s="28"/>
    </row>
    <row r="42" spans="7:7" x14ac:dyDescent="0.25">
      <c r="G42" s="28"/>
    </row>
    <row r="43" spans="7:7" x14ac:dyDescent="0.25">
      <c r="G43" s="28"/>
    </row>
  </sheetData>
  <mergeCells count="5">
    <mergeCell ref="A2:Y2"/>
    <mergeCell ref="E3:G4"/>
    <mergeCell ref="M3:N4"/>
    <mergeCell ref="R3:R4"/>
    <mergeCell ref="A3:A4"/>
  </mergeCells>
  <conditionalFormatting sqref="S3">
    <cfRule type="containsText" dxfId="3" priority="1" operator="containsText" text="&quot;JAUNE&quot;">
      <formula>NOT(ISERROR(SEARCH("""JAUNE""",S3)))</formula>
    </cfRule>
  </conditionalFormatting>
  <conditionalFormatting sqref="W3">
    <cfRule type="containsText" dxfId="2" priority="2" operator="containsText" text="//">
      <formula>NOT(ISERROR(SEARCH("//",W3)))</formula>
    </cfRule>
  </conditionalFormatting>
  <dataValidations count="4">
    <dataValidation type="list" allowBlank="1" showInputMessage="1" showErrorMessage="1" sqref="C4">
      <formula1>IF(C5&lt;&gt;"",OFFSET(L_sage,MATCH(C5&amp;"*",L_sage,0)-1,,COUNTIF(L_sage,C5&amp;"*"),1),L_sage)</formula1>
    </dataValidation>
    <dataValidation type="list" allowBlank="1" showInputMessage="1" showErrorMessage="1" sqref="B4">
      <formula1>IF(B10&lt;&gt;"",OFFSET(L_outil,MATCH(B10&amp;"*",L_outil,0)-1,,COUNTIF(L_outil,B10&amp;"*"),1),L_outil)</formula1>
    </dataValidation>
    <dataValidation type="list" allowBlank="1" showInputMessage="1" showErrorMessage="1" sqref="K4">
      <formula1>"LUN-VEN,LUN-DIM"</formula1>
    </dataValidation>
    <dataValidation type="list" allowBlank="1" showInputMessage="1" showErrorMessage="1" sqref="O4">
      <formula1>"France,Etranger,.,"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4"/>
  <sheetViews>
    <sheetView tabSelected="1" workbookViewId="0">
      <selection activeCell="C6" sqref="C6"/>
    </sheetView>
  </sheetViews>
  <sheetFormatPr baseColWidth="10" defaultRowHeight="15" x14ac:dyDescent="0.25"/>
  <sheetData>
    <row r="2" spans="2:9" x14ac:dyDescent="0.25">
      <c r="B2" s="27" t="s">
        <v>33</v>
      </c>
      <c r="F2" s="27" t="s">
        <v>34</v>
      </c>
    </row>
    <row r="3" spans="2:9" x14ac:dyDescent="0.25">
      <c r="B3" t="s">
        <v>35</v>
      </c>
      <c r="C3" t="s">
        <v>36</v>
      </c>
      <c r="F3" t="s">
        <v>37</v>
      </c>
      <c r="G3" t="s">
        <v>38</v>
      </c>
    </row>
    <row r="4" spans="2:9" x14ac:dyDescent="0.25">
      <c r="B4" t="s">
        <v>30</v>
      </c>
      <c r="C4">
        <v>10</v>
      </c>
      <c r="G4" s="28"/>
      <c r="I4">
        <v>43101</v>
      </c>
    </row>
    <row r="5" spans="2:9" x14ac:dyDescent="0.25">
      <c r="B5" t="s">
        <v>39</v>
      </c>
      <c r="C5">
        <v>2</v>
      </c>
      <c r="G5" s="28"/>
      <c r="I5">
        <v>43192</v>
      </c>
    </row>
    <row r="6" spans="2:9" x14ac:dyDescent="0.25">
      <c r="G6" s="28"/>
      <c r="I6">
        <v>43221</v>
      </c>
    </row>
    <row r="7" spans="2:9" x14ac:dyDescent="0.25">
      <c r="B7" s="27" t="s">
        <v>40</v>
      </c>
      <c r="G7" s="28"/>
      <c r="I7">
        <v>43228</v>
      </c>
    </row>
    <row r="8" spans="2:9" x14ac:dyDescent="0.25">
      <c r="B8" t="s">
        <v>41</v>
      </c>
      <c r="C8" t="s">
        <v>42</v>
      </c>
      <c r="D8" t="s">
        <v>43</v>
      </c>
      <c r="G8" s="28"/>
      <c r="I8">
        <v>43230</v>
      </c>
    </row>
    <row r="9" spans="2:9" x14ac:dyDescent="0.25">
      <c r="B9" t="s">
        <v>44</v>
      </c>
      <c r="C9" s="29" t="s">
        <v>45</v>
      </c>
      <c r="D9">
        <v>5</v>
      </c>
      <c r="G9" s="28"/>
      <c r="I9">
        <v>43241</v>
      </c>
    </row>
    <row r="10" spans="2:9" x14ac:dyDescent="0.25">
      <c r="B10" t="s">
        <v>46</v>
      </c>
      <c r="C10" s="29" t="s">
        <v>47</v>
      </c>
      <c r="D10">
        <v>7</v>
      </c>
      <c r="G10" s="28"/>
      <c r="I10">
        <v>43295</v>
      </c>
    </row>
    <row r="11" spans="2:9" x14ac:dyDescent="0.25">
      <c r="G11" s="28"/>
      <c r="I11">
        <v>43327</v>
      </c>
    </row>
    <row r="12" spans="2:9" x14ac:dyDescent="0.25">
      <c r="G12" s="28"/>
      <c r="I12">
        <v>43405</v>
      </c>
    </row>
    <row r="13" spans="2:9" x14ac:dyDescent="0.25">
      <c r="G13" s="28"/>
      <c r="I13">
        <v>43415</v>
      </c>
    </row>
    <row r="14" spans="2:9" x14ac:dyDescent="0.25">
      <c r="G14" s="28"/>
      <c r="I14">
        <v>43459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L_outil</vt:lpstr>
      <vt:lpstr>L_sage</vt:lpstr>
      <vt:lpstr>ref_outil</vt:lpstr>
      <vt:lpstr>ref_sage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</cp:lastModifiedBy>
  <dcterms:created xsi:type="dcterms:W3CDTF">2018-07-30T08:17:04Z</dcterms:created>
  <dcterms:modified xsi:type="dcterms:W3CDTF">2018-07-30T10:26:56Z</dcterms:modified>
</cp:coreProperties>
</file>