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120" yWindow="60" windowWidth="28515" windowHeight="13605"/>
  </bookViews>
  <sheets>
    <sheet name="Matière" sheetId="1" r:id="rId1"/>
  </sheets>
  <externalReferences>
    <externalReference r:id="rId2"/>
  </externalReferences>
  <definedNames>
    <definedName name="_xlnm._FilterDatabase" localSheetId="0" hidden="1">Matière!#REF!</definedName>
    <definedName name="Matplutilisée_090718_FINAL_180718_Bobines" localSheetId="0" hidden="1">Matière!$A$2:$E$100</definedName>
  </definedNames>
  <calcPr calcId="162913" iterate="1"/>
</workbook>
</file>

<file path=xl/calcChain.xml><?xml version="1.0" encoding="utf-8"?>
<calcChain xmlns="http://schemas.openxmlformats.org/spreadsheetml/2006/main">
  <c r="AP8" i="1" l="1"/>
  <c r="AL8" i="1"/>
  <c r="AP7" i="1"/>
  <c r="R47" i="1" s="1"/>
  <c r="S47" i="1" s="1"/>
  <c r="AO6" i="1"/>
  <c r="AO7" i="1" s="1"/>
  <c r="AN6" i="1"/>
  <c r="AN7" i="1" s="1"/>
  <c r="L21" i="1" s="1"/>
  <c r="M21" i="1" s="1"/>
  <c r="AM6" i="1"/>
  <c r="AL6" i="1"/>
  <c r="AL7" i="1" s="1"/>
  <c r="R4" i="1"/>
  <c r="S4" i="1" s="1"/>
  <c r="R5" i="1" l="1"/>
  <c r="S5" i="1" s="1"/>
  <c r="L20" i="1"/>
  <c r="M20" i="1" s="1"/>
  <c r="F17" i="1"/>
  <c r="F53" i="1"/>
  <c r="G53" i="1" s="1"/>
  <c r="F43" i="1"/>
  <c r="F32" i="1"/>
  <c r="F39" i="1"/>
  <c r="F6" i="1"/>
  <c r="G6" i="1" s="1"/>
  <c r="F36" i="1"/>
  <c r="F11" i="1"/>
  <c r="G11" i="1" s="1"/>
  <c r="F5" i="1"/>
  <c r="F4" i="1"/>
  <c r="AO8" i="1"/>
  <c r="L7" i="1"/>
  <c r="M7" i="1" s="1"/>
  <c r="L37" i="1"/>
  <c r="M37" i="1" s="1"/>
  <c r="L6" i="1"/>
  <c r="M6" i="1" s="1"/>
  <c r="L8" i="1"/>
  <c r="M8" i="1" s="1"/>
  <c r="AN8" i="1"/>
  <c r="L19" i="1"/>
  <c r="M19" i="1" s="1"/>
  <c r="O97" i="1"/>
  <c r="P97" i="1" s="1"/>
  <c r="O94" i="1"/>
  <c r="P94" i="1" s="1"/>
  <c r="O86" i="1"/>
  <c r="P86" i="1" s="1"/>
  <c r="O100" i="1"/>
  <c r="P100" i="1" s="1"/>
  <c r="O92" i="1"/>
  <c r="P92" i="1" s="1"/>
  <c r="O96" i="1"/>
  <c r="P96" i="1" s="1"/>
  <c r="O85" i="1"/>
  <c r="P85" i="1" s="1"/>
  <c r="O76" i="1"/>
  <c r="P76" i="1" s="1"/>
  <c r="O91" i="1"/>
  <c r="P91" i="1" s="1"/>
  <c r="O88" i="1"/>
  <c r="P88" i="1" s="1"/>
  <c r="O78" i="1"/>
  <c r="P78" i="1" s="1"/>
  <c r="O71" i="1"/>
  <c r="P71" i="1" s="1"/>
  <c r="O69" i="1"/>
  <c r="P69" i="1" s="1"/>
  <c r="O95" i="1"/>
  <c r="P95" i="1" s="1"/>
  <c r="O87" i="1"/>
  <c r="P87" i="1" s="1"/>
  <c r="O81" i="1"/>
  <c r="P81" i="1" s="1"/>
  <c r="O73" i="1"/>
  <c r="P73" i="1" s="1"/>
  <c r="O70" i="1"/>
  <c r="P70" i="1" s="1"/>
  <c r="O93" i="1"/>
  <c r="P93" i="1" s="1"/>
  <c r="O63" i="1"/>
  <c r="P63" i="1" s="1"/>
  <c r="O82" i="1"/>
  <c r="P82" i="1" s="1"/>
  <c r="O66" i="1"/>
  <c r="P66" i="1" s="1"/>
  <c r="O89" i="1"/>
  <c r="P89" i="1" s="1"/>
  <c r="O90" i="1"/>
  <c r="P90" i="1" s="1"/>
  <c r="O80" i="1"/>
  <c r="P80" i="1" s="1"/>
  <c r="O74" i="1"/>
  <c r="P74" i="1" s="1"/>
  <c r="O98" i="1"/>
  <c r="P98" i="1" s="1"/>
  <c r="O55" i="1"/>
  <c r="P55" i="1" s="1"/>
  <c r="O79" i="1"/>
  <c r="P79" i="1" s="1"/>
  <c r="O60" i="1"/>
  <c r="P60" i="1" s="1"/>
  <c r="O50" i="1"/>
  <c r="P50" i="1" s="1"/>
  <c r="O75" i="1"/>
  <c r="P75" i="1" s="1"/>
  <c r="O53" i="1"/>
  <c r="P53" i="1" s="1"/>
  <c r="O45" i="1"/>
  <c r="P45" i="1" s="1"/>
  <c r="O64" i="1"/>
  <c r="P64" i="1" s="1"/>
  <c r="O59" i="1"/>
  <c r="P59" i="1" s="1"/>
  <c r="O57" i="1"/>
  <c r="P57" i="1" s="1"/>
  <c r="O46" i="1"/>
  <c r="P46" i="1" s="1"/>
  <c r="O99" i="1"/>
  <c r="P99" i="1" s="1"/>
  <c r="O83" i="1"/>
  <c r="P83" i="1" s="1"/>
  <c r="O61" i="1"/>
  <c r="P61" i="1" s="1"/>
  <c r="O51" i="1"/>
  <c r="P51" i="1" s="1"/>
  <c r="O47" i="1"/>
  <c r="P47" i="1" s="1"/>
  <c r="O39" i="1"/>
  <c r="P39" i="1" s="1"/>
  <c r="O52" i="1"/>
  <c r="P52" i="1" s="1"/>
  <c r="O49" i="1"/>
  <c r="P49" i="1" s="1"/>
  <c r="O42" i="1"/>
  <c r="P42" i="1" s="1"/>
  <c r="O34" i="1"/>
  <c r="P34" i="1" s="1"/>
  <c r="O32" i="1"/>
  <c r="P32" i="1" s="1"/>
  <c r="O30" i="1"/>
  <c r="P30" i="1" s="1"/>
  <c r="O28" i="1"/>
  <c r="P28" i="1" s="1"/>
  <c r="O77" i="1"/>
  <c r="P77" i="1" s="1"/>
  <c r="O65" i="1"/>
  <c r="P65" i="1" s="1"/>
  <c r="O48" i="1"/>
  <c r="P48" i="1" s="1"/>
  <c r="O25" i="1"/>
  <c r="P25" i="1" s="1"/>
  <c r="O23" i="1"/>
  <c r="P23" i="1" s="1"/>
  <c r="O21" i="1"/>
  <c r="P21" i="1" s="1"/>
  <c r="O19" i="1"/>
  <c r="P19" i="1" s="1"/>
  <c r="O56" i="1"/>
  <c r="P56" i="1" s="1"/>
  <c r="O41" i="1"/>
  <c r="P41" i="1" s="1"/>
  <c r="O72" i="1"/>
  <c r="P72" i="1" s="1"/>
  <c r="O67" i="1"/>
  <c r="P67" i="1" s="1"/>
  <c r="O43" i="1"/>
  <c r="P43" i="1" s="1"/>
  <c r="O29" i="1"/>
  <c r="P29" i="1" s="1"/>
  <c r="O12" i="1"/>
  <c r="P12" i="1" s="1"/>
  <c r="O37" i="1"/>
  <c r="P37" i="1" s="1"/>
  <c r="O11" i="1"/>
  <c r="P11" i="1" s="1"/>
  <c r="O7" i="1"/>
  <c r="P7" i="1" s="1"/>
  <c r="O3" i="1"/>
  <c r="P3" i="1" s="1"/>
  <c r="O84" i="1"/>
  <c r="P84" i="1" s="1"/>
  <c r="O17" i="1"/>
  <c r="P17" i="1" s="1"/>
  <c r="O13" i="1"/>
  <c r="P13" i="1" s="1"/>
  <c r="O40" i="1"/>
  <c r="P40" i="1" s="1"/>
  <c r="O36" i="1"/>
  <c r="P36" i="1" s="1"/>
  <c r="O31" i="1"/>
  <c r="P31" i="1" s="1"/>
  <c r="O27" i="1"/>
  <c r="P27" i="1" s="1"/>
  <c r="O26" i="1"/>
  <c r="P26" i="1" s="1"/>
  <c r="O22" i="1"/>
  <c r="P22" i="1" s="1"/>
  <c r="O18" i="1"/>
  <c r="P18" i="1" s="1"/>
  <c r="O15" i="1"/>
  <c r="P15" i="1" s="1"/>
  <c r="O9" i="1"/>
  <c r="P9" i="1" s="1"/>
  <c r="O4" i="1"/>
  <c r="P4" i="1" s="1"/>
  <c r="O5" i="1"/>
  <c r="P5" i="1" s="1"/>
  <c r="O38" i="1"/>
  <c r="P38" i="1" s="1"/>
  <c r="O62" i="1"/>
  <c r="P62" i="1" s="1"/>
  <c r="O44" i="1"/>
  <c r="P44" i="1" s="1"/>
  <c r="O68" i="1"/>
  <c r="P68" i="1" s="1"/>
  <c r="O54" i="1"/>
  <c r="P54" i="1" s="1"/>
  <c r="O24" i="1"/>
  <c r="P24" i="1" s="1"/>
  <c r="O20" i="1"/>
  <c r="P20" i="1" s="1"/>
  <c r="O33" i="1"/>
  <c r="P33" i="1" s="1"/>
  <c r="O16" i="1"/>
  <c r="P16" i="1" s="1"/>
  <c r="O10" i="1"/>
  <c r="P10" i="1" s="1"/>
  <c r="G32" i="1"/>
  <c r="G43" i="1"/>
  <c r="L3" i="1"/>
  <c r="M3" i="1" s="1"/>
  <c r="L4" i="1"/>
  <c r="M4" i="1" s="1"/>
  <c r="R100" i="1"/>
  <c r="S100" i="1" s="1"/>
  <c r="R92" i="1"/>
  <c r="S92" i="1" s="1"/>
  <c r="R97" i="1"/>
  <c r="S97" i="1" s="1"/>
  <c r="R89" i="1"/>
  <c r="S89" i="1" s="1"/>
  <c r="R81" i="1"/>
  <c r="S81" i="1" s="1"/>
  <c r="R93" i="1"/>
  <c r="S93" i="1" s="1"/>
  <c r="R94" i="1"/>
  <c r="S94" i="1" s="1"/>
  <c r="R95" i="1"/>
  <c r="S95" i="1" s="1"/>
  <c r="R88" i="1"/>
  <c r="S88" i="1" s="1"/>
  <c r="R77" i="1"/>
  <c r="S77" i="1" s="1"/>
  <c r="R99" i="1"/>
  <c r="S99" i="1" s="1"/>
  <c r="R87" i="1"/>
  <c r="S87" i="1" s="1"/>
  <c r="R80" i="1"/>
  <c r="S80" i="1" s="1"/>
  <c r="R78" i="1"/>
  <c r="S78" i="1" s="1"/>
  <c r="R71" i="1"/>
  <c r="S71" i="1" s="1"/>
  <c r="R98" i="1"/>
  <c r="S98" i="1" s="1"/>
  <c r="R82" i="1"/>
  <c r="S82" i="1" s="1"/>
  <c r="R74" i="1"/>
  <c r="S74" i="1" s="1"/>
  <c r="R79" i="1"/>
  <c r="S79" i="1" s="1"/>
  <c r="R66" i="1"/>
  <c r="S66" i="1" s="1"/>
  <c r="R58" i="1"/>
  <c r="S58" i="1" s="1"/>
  <c r="R84" i="1"/>
  <c r="S84" i="1" s="1"/>
  <c r="R83" i="1"/>
  <c r="S83" i="1" s="1"/>
  <c r="R69" i="1"/>
  <c r="S69" i="1" s="1"/>
  <c r="R61" i="1"/>
  <c r="S61" i="1" s="1"/>
  <c r="R90" i="1"/>
  <c r="S90" i="1" s="1"/>
  <c r="R56" i="1"/>
  <c r="S56" i="1" s="1"/>
  <c r="R75" i="1"/>
  <c r="S75" i="1" s="1"/>
  <c r="R57" i="1"/>
  <c r="S57" i="1" s="1"/>
  <c r="R91" i="1"/>
  <c r="S91" i="1" s="1"/>
  <c r="R64" i="1"/>
  <c r="S64" i="1" s="1"/>
  <c r="R59" i="1"/>
  <c r="S59" i="1" s="1"/>
  <c r="R50" i="1"/>
  <c r="S50" i="1" s="1"/>
  <c r="R72" i="1"/>
  <c r="S72" i="1" s="1"/>
  <c r="R68" i="1"/>
  <c r="S68" i="1" s="1"/>
  <c r="R65" i="1"/>
  <c r="S65" i="1" s="1"/>
  <c r="R53" i="1"/>
  <c r="S53" i="1" s="1"/>
  <c r="R96" i="1"/>
  <c r="S96" i="1" s="1"/>
  <c r="R76" i="1"/>
  <c r="S76" i="1" s="1"/>
  <c r="R54" i="1"/>
  <c r="S54" i="1" s="1"/>
  <c r="R51" i="1"/>
  <c r="S51" i="1" s="1"/>
  <c r="R48" i="1"/>
  <c r="S48" i="1" s="1"/>
  <c r="R40" i="1"/>
  <c r="S40" i="1" s="1"/>
  <c r="R41" i="1"/>
  <c r="S41" i="1" s="1"/>
  <c r="R85" i="1"/>
  <c r="S85" i="1" s="1"/>
  <c r="R42" i="1"/>
  <c r="S42" i="1" s="1"/>
  <c r="R34" i="1"/>
  <c r="S34" i="1" s="1"/>
  <c r="R32" i="1"/>
  <c r="S32" i="1" s="1"/>
  <c r="R30" i="1"/>
  <c r="S30" i="1" s="1"/>
  <c r="R28" i="1"/>
  <c r="S28" i="1" s="1"/>
  <c r="R67" i="1"/>
  <c r="S67" i="1" s="1"/>
  <c r="R62" i="1"/>
  <c r="S62" i="1" s="1"/>
  <c r="R45" i="1"/>
  <c r="S45" i="1" s="1"/>
  <c r="R37" i="1"/>
  <c r="S37" i="1" s="1"/>
  <c r="R52" i="1"/>
  <c r="S52" i="1" s="1"/>
  <c r="R43" i="1"/>
  <c r="S43" i="1" s="1"/>
  <c r="R60" i="1"/>
  <c r="S60" i="1" s="1"/>
  <c r="R35" i="1"/>
  <c r="S35" i="1" s="1"/>
  <c r="R31" i="1"/>
  <c r="S31" i="1" s="1"/>
  <c r="R27" i="1"/>
  <c r="S27" i="1" s="1"/>
  <c r="R26" i="1"/>
  <c r="S26" i="1" s="1"/>
  <c r="R24" i="1"/>
  <c r="S24" i="1" s="1"/>
  <c r="R22" i="1"/>
  <c r="S22" i="1" s="1"/>
  <c r="R20" i="1"/>
  <c r="S20" i="1" s="1"/>
  <c r="R70" i="1"/>
  <c r="S70" i="1" s="1"/>
  <c r="R36" i="1"/>
  <c r="S36" i="1" s="1"/>
  <c r="R11" i="1"/>
  <c r="S11" i="1" s="1"/>
  <c r="R44" i="1"/>
  <c r="S44" i="1" s="1"/>
  <c r="R25" i="1"/>
  <c r="S25" i="1" s="1"/>
  <c r="R23" i="1"/>
  <c r="S23" i="1" s="1"/>
  <c r="R21" i="1"/>
  <c r="S21" i="1" s="1"/>
  <c r="R19" i="1"/>
  <c r="S19" i="1" s="1"/>
  <c r="R17" i="1"/>
  <c r="S17" i="1" s="1"/>
  <c r="R15" i="1"/>
  <c r="S15" i="1" s="1"/>
  <c r="R86" i="1"/>
  <c r="S86" i="1" s="1"/>
  <c r="R38" i="1"/>
  <c r="S38" i="1" s="1"/>
  <c r="R12" i="1"/>
  <c r="S12" i="1" s="1"/>
  <c r="R6" i="1"/>
  <c r="S6" i="1" s="1"/>
  <c r="R39" i="1"/>
  <c r="S39" i="1" s="1"/>
  <c r="R29" i="1"/>
  <c r="S29" i="1" s="1"/>
  <c r="R10" i="1"/>
  <c r="S10" i="1" s="1"/>
  <c r="R49" i="1"/>
  <c r="S49" i="1" s="1"/>
  <c r="R13" i="1"/>
  <c r="S13" i="1" s="1"/>
  <c r="R8" i="1"/>
  <c r="S8" i="1" s="1"/>
  <c r="R73" i="1"/>
  <c r="S73" i="1" s="1"/>
  <c r="R14" i="1"/>
  <c r="S14" i="1" s="1"/>
  <c r="R55" i="1"/>
  <c r="S55" i="1" s="1"/>
  <c r="R7" i="1"/>
  <c r="S7" i="1" s="1"/>
  <c r="R3" i="1"/>
  <c r="S3" i="1" s="1"/>
  <c r="R46" i="1"/>
  <c r="S46" i="1" s="1"/>
  <c r="R9" i="1"/>
  <c r="S9" i="1" s="1"/>
  <c r="R16" i="1"/>
  <c r="S16" i="1" s="1"/>
  <c r="L32" i="1"/>
  <c r="M32" i="1" s="1"/>
  <c r="O6" i="1"/>
  <c r="P6" i="1" s="1"/>
  <c r="L24" i="1"/>
  <c r="M24" i="1" s="1"/>
  <c r="R63" i="1"/>
  <c r="S63" i="1" s="1"/>
  <c r="O14" i="1"/>
  <c r="P14" i="1" s="1"/>
  <c r="O8" i="1"/>
  <c r="P8" i="1" s="1"/>
  <c r="R33" i="1"/>
  <c r="S33" i="1" s="1"/>
  <c r="G36" i="1"/>
  <c r="G5" i="1"/>
  <c r="AM7" i="1"/>
  <c r="AM8" i="1"/>
  <c r="R18" i="1"/>
  <c r="S18" i="1" s="1"/>
  <c r="G39" i="1"/>
  <c r="O58" i="1"/>
  <c r="P58" i="1" s="1"/>
  <c r="O35" i="1"/>
  <c r="P35" i="1" s="1"/>
  <c r="L94" i="1"/>
  <c r="M94" i="1" s="1"/>
  <c r="L99" i="1"/>
  <c r="M99" i="1" s="1"/>
  <c r="L91" i="1"/>
  <c r="M91" i="1" s="1"/>
  <c r="L83" i="1"/>
  <c r="M83" i="1" s="1"/>
  <c r="L97" i="1"/>
  <c r="M97" i="1" s="1"/>
  <c r="L98" i="1"/>
  <c r="M98" i="1" s="1"/>
  <c r="L100" i="1"/>
  <c r="M100" i="1" s="1"/>
  <c r="L87" i="1"/>
  <c r="M87" i="1" s="1"/>
  <c r="L82" i="1"/>
  <c r="M82" i="1" s="1"/>
  <c r="L79" i="1"/>
  <c r="M79" i="1" s="1"/>
  <c r="L93" i="1"/>
  <c r="M93" i="1" s="1"/>
  <c r="L86" i="1"/>
  <c r="M86" i="1" s="1"/>
  <c r="L95" i="1"/>
  <c r="M95" i="1" s="1"/>
  <c r="L77" i="1"/>
  <c r="M77" i="1" s="1"/>
  <c r="L73" i="1"/>
  <c r="M73" i="1" s="1"/>
  <c r="L76" i="1"/>
  <c r="M76" i="1" s="1"/>
  <c r="L84" i="1"/>
  <c r="M84" i="1" s="1"/>
  <c r="L78" i="1"/>
  <c r="M78" i="1" s="1"/>
  <c r="L96" i="1"/>
  <c r="M96" i="1" s="1"/>
  <c r="L85" i="1"/>
  <c r="M85" i="1" s="1"/>
  <c r="L75" i="1"/>
  <c r="M75" i="1" s="1"/>
  <c r="L72" i="1"/>
  <c r="M72" i="1" s="1"/>
  <c r="L81" i="1"/>
  <c r="M81" i="1" s="1"/>
  <c r="L68" i="1"/>
  <c r="M68" i="1" s="1"/>
  <c r="L60" i="1"/>
  <c r="M60" i="1" s="1"/>
  <c r="L63" i="1"/>
  <c r="M63" i="1" s="1"/>
  <c r="L88" i="1"/>
  <c r="M88" i="1" s="1"/>
  <c r="L67" i="1"/>
  <c r="M67" i="1" s="1"/>
  <c r="L61" i="1"/>
  <c r="M61" i="1" s="1"/>
  <c r="L89" i="1"/>
  <c r="M89" i="1" s="1"/>
  <c r="L70" i="1"/>
  <c r="M70" i="1" s="1"/>
  <c r="L65" i="1"/>
  <c r="M65" i="1" s="1"/>
  <c r="L62" i="1"/>
  <c r="M62" i="1" s="1"/>
  <c r="L90" i="1"/>
  <c r="M90" i="1" s="1"/>
  <c r="L80" i="1"/>
  <c r="M80" i="1" s="1"/>
  <c r="L74" i="1"/>
  <c r="M74" i="1" s="1"/>
  <c r="L58" i="1"/>
  <c r="M58" i="1" s="1"/>
  <c r="L52" i="1"/>
  <c r="M52" i="1" s="1"/>
  <c r="L92" i="1"/>
  <c r="M92" i="1" s="1"/>
  <c r="L55" i="1"/>
  <c r="M55" i="1" s="1"/>
  <c r="L42" i="1"/>
  <c r="M42" i="1" s="1"/>
  <c r="L69" i="1"/>
  <c r="M69" i="1" s="1"/>
  <c r="L43" i="1"/>
  <c r="M43" i="1" s="1"/>
  <c r="L64" i="1"/>
  <c r="M64" i="1" s="1"/>
  <c r="L53" i="1"/>
  <c r="M53" i="1" s="1"/>
  <c r="L50" i="1"/>
  <c r="M50" i="1" s="1"/>
  <c r="L44" i="1"/>
  <c r="M44" i="1" s="1"/>
  <c r="L36" i="1"/>
  <c r="M36" i="1" s="1"/>
  <c r="L66" i="1"/>
  <c r="M66" i="1" s="1"/>
  <c r="L54" i="1"/>
  <c r="M54" i="1" s="1"/>
  <c r="L51" i="1"/>
  <c r="M51" i="1" s="1"/>
  <c r="L47" i="1"/>
  <c r="M47" i="1" s="1"/>
  <c r="L39" i="1"/>
  <c r="M39" i="1" s="1"/>
  <c r="L59" i="1"/>
  <c r="M59" i="1" s="1"/>
  <c r="L57" i="1"/>
  <c r="M57" i="1" s="1"/>
  <c r="L38" i="1"/>
  <c r="M38" i="1" s="1"/>
  <c r="L33" i="1"/>
  <c r="M33" i="1" s="1"/>
  <c r="L46" i="1"/>
  <c r="M46" i="1" s="1"/>
  <c r="L30" i="1"/>
  <c r="M30" i="1" s="1"/>
  <c r="L56" i="1"/>
  <c r="M56" i="1" s="1"/>
  <c r="L48" i="1"/>
  <c r="M48" i="1" s="1"/>
  <c r="L34" i="1"/>
  <c r="M34" i="1" s="1"/>
  <c r="L12" i="1"/>
  <c r="M12" i="1" s="1"/>
  <c r="L41" i="1"/>
  <c r="M41" i="1" s="1"/>
  <c r="L23" i="1"/>
  <c r="M23" i="1" s="1"/>
  <c r="L16" i="1"/>
  <c r="M16" i="1" s="1"/>
  <c r="L11" i="1"/>
  <c r="M11" i="1" s="1"/>
  <c r="L10" i="1"/>
  <c r="M10" i="1" s="1"/>
  <c r="L28" i="1"/>
  <c r="M28" i="1" s="1"/>
  <c r="L27" i="1"/>
  <c r="M27" i="1" s="1"/>
  <c r="L22" i="1"/>
  <c r="M22" i="1" s="1"/>
  <c r="L45" i="1"/>
  <c r="M45" i="1" s="1"/>
  <c r="L9" i="1"/>
  <c r="M9" i="1" s="1"/>
  <c r="L40" i="1"/>
  <c r="M40" i="1" s="1"/>
  <c r="L31" i="1"/>
  <c r="M31" i="1" s="1"/>
  <c r="L49" i="1"/>
  <c r="M49" i="1" s="1"/>
  <c r="L26" i="1"/>
  <c r="M26" i="1" s="1"/>
  <c r="L18" i="1"/>
  <c r="M18" i="1" s="1"/>
  <c r="L15" i="1"/>
  <c r="M15" i="1" s="1"/>
  <c r="L29" i="1"/>
  <c r="M29" i="1" s="1"/>
  <c r="L17" i="1"/>
  <c r="M17" i="1" s="1"/>
  <c r="L13" i="1"/>
  <c r="M13" i="1" s="1"/>
  <c r="L5" i="1"/>
  <c r="M5" i="1" s="1"/>
  <c r="L71" i="1"/>
  <c r="M71" i="1" s="1"/>
  <c r="L35" i="1"/>
  <c r="M35" i="1" s="1"/>
  <c r="L14" i="1"/>
  <c r="M14" i="1" s="1"/>
  <c r="G17" i="1"/>
  <c r="L25" i="1"/>
  <c r="M25" i="1" s="1"/>
  <c r="F8" i="1"/>
  <c r="F27" i="1"/>
  <c r="F28" i="1"/>
  <c r="F13" i="1"/>
  <c r="F96" i="1"/>
  <c r="F93" i="1"/>
  <c r="F85" i="1"/>
  <c r="F94" i="1"/>
  <c r="F86" i="1"/>
  <c r="F98" i="1"/>
  <c r="F91" i="1"/>
  <c r="F80" i="1"/>
  <c r="F75" i="1"/>
  <c r="F97" i="1"/>
  <c r="F84" i="1"/>
  <c r="F82" i="1"/>
  <c r="F78" i="1"/>
  <c r="F100" i="1"/>
  <c r="F99" i="1"/>
  <c r="F90" i="1"/>
  <c r="F76" i="1"/>
  <c r="F73" i="1"/>
  <c r="F68" i="1"/>
  <c r="F69" i="1"/>
  <c r="F79" i="1"/>
  <c r="F70" i="1"/>
  <c r="F62" i="1"/>
  <c r="F87" i="1"/>
  <c r="F81" i="1"/>
  <c r="F77" i="1"/>
  <c r="F72" i="1"/>
  <c r="F65" i="1"/>
  <c r="F95" i="1"/>
  <c r="F83" i="1"/>
  <c r="F71" i="1"/>
  <c r="F66" i="1"/>
  <c r="F63" i="1"/>
  <c r="F88" i="1"/>
  <c r="F54" i="1"/>
  <c r="F61" i="1"/>
  <c r="F57" i="1"/>
  <c r="F44" i="1"/>
  <c r="F74" i="1"/>
  <c r="F67" i="1"/>
  <c r="F60" i="1"/>
  <c r="F56" i="1"/>
  <c r="F51" i="1"/>
  <c r="F45" i="1"/>
  <c r="F46" i="1"/>
  <c r="F38" i="1"/>
  <c r="F33" i="1"/>
  <c r="F31" i="1"/>
  <c r="F29" i="1"/>
  <c r="F59" i="1"/>
  <c r="F49" i="1"/>
  <c r="F41" i="1"/>
  <c r="F92" i="1"/>
  <c r="F58" i="1"/>
  <c r="F47" i="1"/>
  <c r="F64" i="1"/>
  <c r="F55" i="1"/>
  <c r="F40" i="1"/>
  <c r="F34" i="1"/>
  <c r="F25" i="1"/>
  <c r="F23" i="1"/>
  <c r="F21" i="1"/>
  <c r="F50" i="1"/>
  <c r="F42" i="1"/>
  <c r="F35" i="1"/>
  <c r="F89" i="1"/>
  <c r="F52" i="1"/>
  <c r="F48" i="1"/>
  <c r="F30" i="1"/>
  <c r="F26" i="1"/>
  <c r="F24" i="1"/>
  <c r="F22" i="1"/>
  <c r="F20" i="1"/>
  <c r="F18" i="1"/>
  <c r="F16" i="1"/>
  <c r="F14" i="1"/>
  <c r="F10" i="1"/>
  <c r="F3" i="1"/>
  <c r="F7" i="1"/>
  <c r="F9" i="1"/>
  <c r="F12" i="1"/>
  <c r="F37" i="1"/>
  <c r="F15" i="1"/>
  <c r="F19" i="1"/>
  <c r="H17" i="1"/>
  <c r="H39" i="1"/>
  <c r="H11" i="1"/>
  <c r="H36" i="1"/>
  <c r="H5" i="1"/>
  <c r="H43" i="1"/>
  <c r="H32" i="1"/>
  <c r="G4" i="1" l="1"/>
  <c r="G23" i="1"/>
  <c r="G95" i="1"/>
  <c r="G19" i="1"/>
  <c r="G15" i="1"/>
  <c r="G10" i="1"/>
  <c r="G92" i="1"/>
  <c r="G78" i="1"/>
  <c r="G35" i="1"/>
  <c r="G60" i="1"/>
  <c r="G76" i="1"/>
  <c r="G37" i="1"/>
  <c r="G22" i="1"/>
  <c r="G42" i="1"/>
  <c r="G64" i="1"/>
  <c r="G31" i="1"/>
  <c r="G67" i="1"/>
  <c r="G66" i="1"/>
  <c r="G87" i="1"/>
  <c r="G90" i="1"/>
  <c r="G80" i="1"/>
  <c r="G30" i="1"/>
  <c r="G57" i="1"/>
  <c r="G86" i="1"/>
  <c r="G7" i="1"/>
  <c r="G55" i="1"/>
  <c r="G63" i="1"/>
  <c r="G75" i="1"/>
  <c r="I99" i="1"/>
  <c r="J99" i="1" s="1"/>
  <c r="I91" i="1"/>
  <c r="J91" i="1" s="1"/>
  <c r="I96" i="1"/>
  <c r="J96" i="1" s="1"/>
  <c r="I88" i="1"/>
  <c r="J88" i="1" s="1"/>
  <c r="I80" i="1"/>
  <c r="J80" i="1" s="1"/>
  <c r="I94" i="1"/>
  <c r="J94" i="1" s="1"/>
  <c r="I95" i="1"/>
  <c r="J95" i="1" s="1"/>
  <c r="I97" i="1"/>
  <c r="J97" i="1" s="1"/>
  <c r="I90" i="1"/>
  <c r="J90" i="1" s="1"/>
  <c r="I87" i="1"/>
  <c r="J87" i="1" s="1"/>
  <c r="I86" i="1"/>
  <c r="J86" i="1" s="1"/>
  <c r="I84" i="1"/>
  <c r="J84" i="1" s="1"/>
  <c r="I78" i="1"/>
  <c r="J78" i="1" s="1"/>
  <c r="I73" i="1"/>
  <c r="J73" i="1" s="1"/>
  <c r="I98" i="1"/>
  <c r="J98" i="1" s="1"/>
  <c r="I82" i="1"/>
  <c r="J82" i="1" s="1"/>
  <c r="I79" i="1"/>
  <c r="J79" i="1" s="1"/>
  <c r="I74" i="1"/>
  <c r="J74" i="1" s="1"/>
  <c r="I71" i="1"/>
  <c r="J71" i="1" s="1"/>
  <c r="I83" i="1"/>
  <c r="J83" i="1" s="1"/>
  <c r="I85" i="1"/>
  <c r="J85" i="1" s="1"/>
  <c r="I65" i="1"/>
  <c r="J65" i="1" s="1"/>
  <c r="I92" i="1"/>
  <c r="J92" i="1" s="1"/>
  <c r="I89" i="1"/>
  <c r="J89" i="1" s="1"/>
  <c r="I68" i="1"/>
  <c r="J68" i="1" s="1"/>
  <c r="I60" i="1"/>
  <c r="J60" i="1" s="1"/>
  <c r="I81" i="1"/>
  <c r="J81" i="1" s="1"/>
  <c r="I77" i="1"/>
  <c r="J77" i="1" s="1"/>
  <c r="I72" i="1"/>
  <c r="J72" i="1" s="1"/>
  <c r="I93" i="1"/>
  <c r="J93" i="1" s="1"/>
  <c r="I64" i="1"/>
  <c r="J64" i="1" s="1"/>
  <c r="I59" i="1"/>
  <c r="J59" i="1" s="1"/>
  <c r="I56" i="1"/>
  <c r="J56" i="1" s="1"/>
  <c r="I67" i="1"/>
  <c r="J67" i="1" s="1"/>
  <c r="I61" i="1"/>
  <c r="J61" i="1" s="1"/>
  <c r="I57" i="1"/>
  <c r="J57" i="1" s="1"/>
  <c r="I52" i="1"/>
  <c r="J52" i="1" s="1"/>
  <c r="I100" i="1"/>
  <c r="J100" i="1" s="1"/>
  <c r="I70" i="1"/>
  <c r="J70" i="1" s="1"/>
  <c r="I62" i="1"/>
  <c r="J62" i="1" s="1"/>
  <c r="I47" i="1"/>
  <c r="J47" i="1" s="1"/>
  <c r="I75" i="1"/>
  <c r="J75" i="1" s="1"/>
  <c r="I58" i="1"/>
  <c r="J58" i="1" s="1"/>
  <c r="I48" i="1"/>
  <c r="J48" i="1" s="1"/>
  <c r="I40" i="1"/>
  <c r="J40" i="1" s="1"/>
  <c r="I76" i="1"/>
  <c r="J76" i="1" s="1"/>
  <c r="I69" i="1"/>
  <c r="J69" i="1" s="1"/>
  <c r="I63" i="1"/>
  <c r="J63" i="1" s="1"/>
  <c r="I55" i="1"/>
  <c r="J55" i="1" s="1"/>
  <c r="I49" i="1"/>
  <c r="J49" i="1" s="1"/>
  <c r="I41" i="1"/>
  <c r="J41" i="1" s="1"/>
  <c r="I44" i="1"/>
  <c r="J44" i="1" s="1"/>
  <c r="I36" i="1"/>
  <c r="I42" i="1"/>
  <c r="J42" i="1" s="1"/>
  <c r="I35" i="1"/>
  <c r="J35" i="1" s="1"/>
  <c r="I31" i="1"/>
  <c r="J31" i="1" s="1"/>
  <c r="I50" i="1"/>
  <c r="J50" i="1" s="1"/>
  <c r="I37" i="1"/>
  <c r="J37" i="1" s="1"/>
  <c r="I27" i="1"/>
  <c r="J27" i="1" s="1"/>
  <c r="I66" i="1"/>
  <c r="J66" i="1" s="1"/>
  <c r="I38" i="1"/>
  <c r="J38" i="1" s="1"/>
  <c r="I33" i="1"/>
  <c r="J33" i="1" s="1"/>
  <c r="I28" i="1"/>
  <c r="J28" i="1" s="1"/>
  <c r="I26" i="1"/>
  <c r="J26" i="1" s="1"/>
  <c r="I24" i="1"/>
  <c r="J24" i="1" s="1"/>
  <c r="I22" i="1"/>
  <c r="J22" i="1" s="1"/>
  <c r="I20" i="1"/>
  <c r="J20" i="1" s="1"/>
  <c r="I18" i="1"/>
  <c r="J18" i="1" s="1"/>
  <c r="I16" i="1"/>
  <c r="J16" i="1" s="1"/>
  <c r="I14" i="1"/>
  <c r="J14" i="1" s="1"/>
  <c r="I53" i="1"/>
  <c r="I43" i="1"/>
  <c r="I39" i="1"/>
  <c r="I32" i="1"/>
  <c r="I46" i="1"/>
  <c r="J46" i="1" s="1"/>
  <c r="I30" i="1"/>
  <c r="J30" i="1" s="1"/>
  <c r="I13" i="1"/>
  <c r="J13" i="1" s="1"/>
  <c r="I5" i="1"/>
  <c r="I34" i="1"/>
  <c r="J34" i="1" s="1"/>
  <c r="I6" i="1"/>
  <c r="I11" i="1"/>
  <c r="I8" i="1"/>
  <c r="J8" i="1" s="1"/>
  <c r="I10" i="1"/>
  <c r="J10" i="1" s="1"/>
  <c r="I45" i="1"/>
  <c r="J45" i="1" s="1"/>
  <c r="I23" i="1"/>
  <c r="J23" i="1" s="1"/>
  <c r="I15" i="1"/>
  <c r="J15" i="1" s="1"/>
  <c r="I29" i="1"/>
  <c r="J29" i="1" s="1"/>
  <c r="I25" i="1"/>
  <c r="J25" i="1" s="1"/>
  <c r="I21" i="1"/>
  <c r="J21" i="1" s="1"/>
  <c r="I19" i="1"/>
  <c r="J19" i="1" s="1"/>
  <c r="I9" i="1"/>
  <c r="J9" i="1" s="1"/>
  <c r="I4" i="1"/>
  <c r="I3" i="1"/>
  <c r="J3" i="1" s="1"/>
  <c r="I51" i="1"/>
  <c r="J51" i="1" s="1"/>
  <c r="I17" i="1"/>
  <c r="I12" i="1"/>
  <c r="J12" i="1" s="1"/>
  <c r="I7" i="1"/>
  <c r="J7" i="1" s="1"/>
  <c r="I54" i="1"/>
  <c r="J54" i="1" s="1"/>
  <c r="G46" i="1"/>
  <c r="G79" i="1"/>
  <c r="G20" i="1"/>
  <c r="G29" i="1"/>
  <c r="G81" i="1"/>
  <c r="G96" i="1"/>
  <c r="G3" i="1"/>
  <c r="G26" i="1"/>
  <c r="G21" i="1"/>
  <c r="G58" i="1"/>
  <c r="G38" i="1"/>
  <c r="G44" i="1"/>
  <c r="G83" i="1"/>
  <c r="G70" i="1"/>
  <c r="G100" i="1"/>
  <c r="G98" i="1"/>
  <c r="G27" i="1"/>
  <c r="G24" i="1"/>
  <c r="G50" i="1"/>
  <c r="G47" i="1"/>
  <c r="G33" i="1"/>
  <c r="G74" i="1"/>
  <c r="G71" i="1"/>
  <c r="G62" i="1"/>
  <c r="G99" i="1"/>
  <c r="G91" i="1"/>
  <c r="G14" i="1"/>
  <c r="G48" i="1"/>
  <c r="G25" i="1"/>
  <c r="G41" i="1"/>
  <c r="G45" i="1"/>
  <c r="G61" i="1"/>
  <c r="G65" i="1"/>
  <c r="G69" i="1"/>
  <c r="G82" i="1"/>
  <c r="G94" i="1"/>
  <c r="G12" i="1"/>
  <c r="G16" i="1"/>
  <c r="G52" i="1"/>
  <c r="G34" i="1"/>
  <c r="G49" i="1"/>
  <c r="G51" i="1"/>
  <c r="G54" i="1"/>
  <c r="G72" i="1"/>
  <c r="G68" i="1"/>
  <c r="G84" i="1"/>
  <c r="G85" i="1"/>
  <c r="G8" i="1"/>
  <c r="G9" i="1"/>
  <c r="G18" i="1"/>
  <c r="G89" i="1"/>
  <c r="G40" i="1"/>
  <c r="G59" i="1"/>
  <c r="G56" i="1"/>
  <c r="G88" i="1"/>
  <c r="G77" i="1"/>
  <c r="G73" i="1"/>
  <c r="G97" i="1"/>
  <c r="G93" i="1"/>
  <c r="G13" i="1"/>
  <c r="G28" i="1"/>
  <c r="H53" i="1"/>
  <c r="AJ57" i="1"/>
  <c r="AI95" i="1"/>
  <c r="AJ15" i="1"/>
  <c r="AE78" i="1"/>
  <c r="W76" i="1"/>
  <c r="V76" i="1"/>
  <c r="AG76" i="1"/>
  <c r="Q22" i="1"/>
  <c r="V22" i="1"/>
  <c r="AJ64" i="1"/>
  <c r="AC66" i="1"/>
  <c r="Q29" i="1"/>
  <c r="AC57" i="1"/>
  <c r="U86" i="1"/>
  <c r="N55" i="1"/>
  <c r="AD23" i="1"/>
  <c r="K19" i="1"/>
  <c r="Y92" i="1"/>
  <c r="X10" i="1"/>
  <c r="AC35" i="1"/>
  <c r="Y76" i="1"/>
  <c r="AF22" i="1"/>
  <c r="W31" i="1"/>
  <c r="AC67" i="1"/>
  <c r="AE67" i="1"/>
  <c r="AA67" i="1"/>
  <c r="U80" i="1"/>
  <c r="AF30" i="1"/>
  <c r="AC92" i="1"/>
  <c r="AC55" i="1"/>
  <c r="AH23" i="1"/>
  <c r="AH19" i="1"/>
  <c r="AE92" i="1"/>
  <c r="AD63" i="1"/>
  <c r="AJ78" i="1"/>
  <c r="N35" i="1"/>
  <c r="AI60" i="1"/>
  <c r="AD76" i="1"/>
  <c r="AJ22" i="1"/>
  <c r="AD64" i="1"/>
  <c r="AF64" i="1"/>
  <c r="AE64" i="1"/>
  <c r="T66" i="1"/>
  <c r="T63" i="1"/>
  <c r="H57" i="1"/>
  <c r="Z7" i="1"/>
  <c r="Z55" i="1"/>
  <c r="AB23" i="1"/>
  <c r="AD19" i="1"/>
  <c r="AJ55" i="1"/>
  <c r="AH10" i="1"/>
  <c r="AH35" i="1"/>
  <c r="AC37" i="1"/>
  <c r="AD22" i="1"/>
  <c r="U31" i="1"/>
  <c r="W87" i="1"/>
  <c r="AE37" i="1"/>
  <c r="X57" i="1"/>
  <c r="AD7" i="1"/>
  <c r="AF63" i="1"/>
  <c r="AB63" i="1"/>
  <c r="Q75" i="1"/>
  <c r="AB66" i="1"/>
  <c r="Y20" i="1"/>
  <c r="T81" i="1"/>
  <c r="AG96" i="1"/>
  <c r="N3" i="1"/>
  <c r="AJ26" i="1"/>
  <c r="H38" i="1"/>
  <c r="AG70" i="1"/>
  <c r="AC98" i="1"/>
  <c r="U98" i="1"/>
  <c r="V98" i="1"/>
  <c r="AD98" i="1"/>
  <c r="V27" i="1"/>
  <c r="Z24" i="1"/>
  <c r="W24" i="1"/>
  <c r="AG50" i="1"/>
  <c r="AD91" i="1"/>
  <c r="AC91" i="1"/>
  <c r="AJ91" i="1"/>
  <c r="AE91" i="1"/>
  <c r="W91" i="1"/>
  <c r="K93" i="1"/>
  <c r="Q14" i="1"/>
  <c r="X14" i="1"/>
  <c r="AC25" i="1"/>
  <c r="AE61" i="1"/>
  <c r="AC61" i="1"/>
  <c r="V61" i="1"/>
  <c r="AA69" i="1"/>
  <c r="AE69" i="1"/>
  <c r="V69" i="1"/>
  <c r="AF94" i="1"/>
  <c r="V94" i="1"/>
  <c r="AC94" i="1"/>
  <c r="X94" i="1"/>
  <c r="AI61" i="1"/>
  <c r="AA12" i="1"/>
  <c r="W12" i="1"/>
  <c r="K16" i="1"/>
  <c r="AG15" i="1"/>
  <c r="U35" i="1"/>
  <c r="T42" i="1"/>
  <c r="AC90" i="1"/>
  <c r="Y57" i="1"/>
  <c r="Y7" i="1"/>
  <c r="W75" i="1"/>
  <c r="AG75" i="1"/>
  <c r="Q76" i="1"/>
  <c r="AC78" i="1"/>
  <c r="U29" i="1"/>
  <c r="H96" i="1"/>
  <c r="AD79" i="1"/>
  <c r="AE3" i="1"/>
  <c r="AG58" i="1"/>
  <c r="AD83" i="1"/>
  <c r="AE27" i="1"/>
  <c r="AG33" i="1"/>
  <c r="T73" i="1"/>
  <c r="AG25" i="1"/>
  <c r="AD41" i="1"/>
  <c r="Y45" i="1"/>
  <c r="T65" i="1"/>
  <c r="AG65" i="1"/>
  <c r="X65" i="1"/>
  <c r="H4" i="1"/>
  <c r="U23" i="1"/>
  <c r="AA19" i="1"/>
  <c r="AF81" i="1"/>
  <c r="AJ10" i="1"/>
  <c r="H35" i="1"/>
  <c r="AA76" i="1"/>
  <c r="AF76" i="1"/>
  <c r="Y60" i="1"/>
  <c r="W22" i="1"/>
  <c r="Z22" i="1"/>
  <c r="Y31" i="1"/>
  <c r="AB87" i="1"/>
  <c r="N37" i="1"/>
  <c r="AB57" i="1"/>
  <c r="K7" i="1"/>
  <c r="Z63" i="1"/>
  <c r="K95" i="1"/>
  <c r="X46" i="1"/>
  <c r="X15" i="1"/>
  <c r="AE10" i="1"/>
  <c r="K35" i="1"/>
  <c r="AG37" i="1"/>
  <c r="AC42" i="1"/>
  <c r="AF31" i="1"/>
  <c r="N67" i="1"/>
  <c r="AF67" i="1"/>
  <c r="H66" i="1"/>
  <c r="Q78" i="1"/>
  <c r="AF57" i="1"/>
  <c r="W7" i="1"/>
  <c r="T55" i="1"/>
  <c r="AI23" i="1"/>
  <c r="AE19" i="1"/>
  <c r="AC95" i="1"/>
  <c r="H10" i="1"/>
  <c r="AA35" i="1"/>
  <c r="W35" i="1"/>
  <c r="U60" i="1"/>
  <c r="AE86" i="1"/>
  <c r="N22" i="1"/>
  <c r="AC64" i="1"/>
  <c r="AA64" i="1"/>
  <c r="Z31" i="1"/>
  <c r="V87" i="1"/>
  <c r="AB10" i="1"/>
  <c r="W57" i="1"/>
  <c r="AI7" i="1"/>
  <c r="Q63" i="1"/>
  <c r="U95" i="1"/>
  <c r="U46" i="1"/>
  <c r="AF15" i="1"/>
  <c r="N10" i="1"/>
  <c r="T35" i="1"/>
  <c r="Z37" i="1"/>
  <c r="X42" i="1"/>
  <c r="T31" i="1"/>
  <c r="N90" i="1"/>
  <c r="Y30" i="1"/>
  <c r="V86" i="1"/>
  <c r="Y55" i="1"/>
  <c r="AE63" i="1"/>
  <c r="AJ63" i="1"/>
  <c r="AG81" i="1"/>
  <c r="AJ46" i="1"/>
  <c r="AB20" i="1"/>
  <c r="K63" i="1"/>
  <c r="Y95" i="1"/>
  <c r="X3" i="1"/>
  <c r="Y21" i="1"/>
  <c r="AC44" i="1"/>
  <c r="H100" i="1"/>
  <c r="AA98" i="1"/>
  <c r="Z98" i="1"/>
  <c r="Q98" i="1"/>
  <c r="Y98" i="1"/>
  <c r="T27" i="1"/>
  <c r="K24" i="1"/>
  <c r="AD24" i="1"/>
  <c r="AH47" i="1"/>
  <c r="AH91" i="1"/>
  <c r="K91" i="1"/>
  <c r="V91" i="1"/>
  <c r="Y91" i="1"/>
  <c r="U91" i="1"/>
  <c r="H6" i="1"/>
  <c r="AG95" i="1"/>
  <c r="AD15" i="1"/>
  <c r="H60" i="1"/>
  <c r="AC76" i="1"/>
  <c r="AI22" i="1"/>
  <c r="AG67" i="1"/>
  <c r="Z30" i="1"/>
  <c r="AG55" i="1"/>
  <c r="AC19" i="1"/>
  <c r="Z23" i="1"/>
  <c r="H76" i="1"/>
  <c r="X64" i="1"/>
  <c r="AH67" i="1"/>
  <c r="V90" i="1"/>
  <c r="K86" i="1"/>
  <c r="X75" i="1"/>
  <c r="AD55" i="1"/>
  <c r="Q92" i="1"/>
  <c r="AA60" i="1"/>
  <c r="V81" i="1"/>
  <c r="K64" i="1"/>
  <c r="X67" i="1"/>
  <c r="T30" i="1"/>
  <c r="H55" i="1"/>
  <c r="V19" i="1"/>
  <c r="AG10" i="1"/>
  <c r="T76" i="1"/>
  <c r="AC31" i="1"/>
  <c r="K67" i="1"/>
  <c r="AA7" i="1"/>
  <c r="W63" i="1"/>
  <c r="T90" i="1"/>
  <c r="AD29" i="1"/>
  <c r="Z3" i="1"/>
  <c r="AB58" i="1"/>
  <c r="AI98" i="1"/>
  <c r="AF98" i="1"/>
  <c r="W98" i="1"/>
  <c r="AA24" i="1"/>
  <c r="AG62" i="1"/>
  <c r="AF91" i="1"/>
  <c r="Q91" i="1"/>
  <c r="Z40" i="1"/>
  <c r="AA14" i="1"/>
  <c r="AG41" i="1"/>
  <c r="Z61" i="1"/>
  <c r="U61" i="1"/>
  <c r="N69" i="1"/>
  <c r="Z69" i="1"/>
  <c r="Z94" i="1"/>
  <c r="W94" i="1"/>
  <c r="AE94" i="1"/>
  <c r="N65" i="1"/>
  <c r="AF12" i="1"/>
  <c r="AI12" i="1"/>
  <c r="AH79" i="1"/>
  <c r="AJ75" i="1"/>
  <c r="Q31" i="1"/>
  <c r="W30" i="1"/>
  <c r="V55" i="1"/>
  <c r="AH75" i="1"/>
  <c r="AH76" i="1"/>
  <c r="U20" i="1"/>
  <c r="V29" i="1"/>
  <c r="AH87" i="1"/>
  <c r="N26" i="1"/>
  <c r="K38" i="1"/>
  <c r="AC27" i="1"/>
  <c r="AG74" i="1"/>
  <c r="Z62" i="1"/>
  <c r="N41" i="1"/>
  <c r="K65" i="1"/>
  <c r="Y65" i="1"/>
  <c r="AB65" i="1"/>
  <c r="X69" i="1"/>
  <c r="AA50" i="1"/>
  <c r="Y34" i="1"/>
  <c r="AB54" i="1"/>
  <c r="AF54" i="1"/>
  <c r="AJ54" i="1"/>
  <c r="N68" i="1"/>
  <c r="AB68" i="1"/>
  <c r="AD68" i="1"/>
  <c r="X68" i="1"/>
  <c r="AB8" i="1"/>
  <c r="Y9" i="1"/>
  <c r="AA40" i="1"/>
  <c r="AA88" i="1"/>
  <c r="AE88" i="1"/>
  <c r="T88" i="1"/>
  <c r="AI73" i="1"/>
  <c r="Y73" i="1"/>
  <c r="Q73" i="1"/>
  <c r="K73" i="1"/>
  <c r="W73" i="1"/>
  <c r="AG28" i="1"/>
  <c r="AB34" i="1"/>
  <c r="V57" i="1"/>
  <c r="AH95" i="1"/>
  <c r="X81" i="1"/>
  <c r="AB81" i="1"/>
  <c r="K26" i="1"/>
  <c r="N95" i="1"/>
  <c r="X78" i="1"/>
  <c r="AE60" i="1"/>
  <c r="N42" i="1"/>
  <c r="AI31" i="1"/>
  <c r="AJ30" i="1"/>
  <c r="AE55" i="1"/>
  <c r="AI55" i="1"/>
  <c r="Z95" i="1"/>
  <c r="AE96" i="1"/>
  <c r="AJ96" i="1"/>
  <c r="X96" i="1"/>
  <c r="AE87" i="1"/>
  <c r="AF26" i="1"/>
  <c r="Q21" i="1"/>
  <c r="U21" i="1"/>
  <c r="AD44" i="1"/>
  <c r="H27" i="1"/>
  <c r="U24" i="1"/>
  <c r="AH99" i="1"/>
  <c r="AE99" i="1"/>
  <c r="AI99" i="1"/>
  <c r="Y99" i="1"/>
  <c r="U99" i="1"/>
  <c r="AE50" i="1"/>
  <c r="H41" i="1"/>
  <c r="W23" i="1"/>
  <c r="AF10" i="1"/>
  <c r="AB76" i="1"/>
  <c r="W37" i="1"/>
  <c r="AG42" i="1"/>
  <c r="AB90" i="1"/>
  <c r="AI86" i="1"/>
  <c r="T75" i="1"/>
  <c r="AA55" i="1"/>
  <c r="V92" i="1"/>
  <c r="AA37" i="1"/>
  <c r="W67" i="1"/>
  <c r="AB67" i="1"/>
  <c r="AE15" i="1"/>
  <c r="T7" i="1"/>
  <c r="AJ95" i="1"/>
  <c r="H15" i="1"/>
  <c r="Z35" i="1"/>
  <c r="T60" i="1"/>
  <c r="U42" i="1"/>
  <c r="N64" i="1"/>
  <c r="U90" i="1"/>
  <c r="W86" i="1"/>
  <c r="K75" i="1"/>
  <c r="AE57" i="1"/>
  <c r="H78" i="1"/>
  <c r="U78" i="1"/>
  <c r="V67" i="1"/>
  <c r="AI30" i="1"/>
  <c r="AA63" i="1"/>
  <c r="AI63" i="1"/>
  <c r="N46" i="1"/>
  <c r="AB96" i="1"/>
  <c r="T3" i="1"/>
  <c r="N44" i="1"/>
  <c r="N98" i="1"/>
  <c r="AH98" i="1"/>
  <c r="AF44" i="1"/>
  <c r="AI24" i="1"/>
  <c r="AB91" i="1"/>
  <c r="Z91" i="1"/>
  <c r="X91" i="1"/>
  <c r="AD14" i="1"/>
  <c r="AB14" i="1"/>
  <c r="AC45" i="1"/>
  <c r="AH61" i="1"/>
  <c r="W61" i="1"/>
  <c r="W69" i="1"/>
  <c r="AC69" i="1"/>
  <c r="AB94" i="1"/>
  <c r="AA94" i="1"/>
  <c r="AJ94" i="1"/>
  <c r="Z25" i="1"/>
  <c r="AB12" i="1"/>
  <c r="X12" i="1"/>
  <c r="X30" i="1"/>
  <c r="U37" i="1"/>
  <c r="AG66" i="1"/>
  <c r="Q86" i="1"/>
  <c r="AE75" i="1"/>
  <c r="N75" i="1"/>
  <c r="H46" i="1"/>
  <c r="AJ29" i="1"/>
  <c r="K29" i="1"/>
  <c r="V10" i="1"/>
  <c r="X26" i="1"/>
  <c r="AJ44" i="1"/>
  <c r="AI27" i="1"/>
  <c r="Y62" i="1"/>
  <c r="AG48" i="1"/>
  <c r="W41" i="1"/>
  <c r="AI65" i="1"/>
  <c r="AJ65" i="1"/>
  <c r="U65" i="1"/>
  <c r="W59" i="1"/>
  <c r="AG16" i="1"/>
  <c r="AC51" i="1"/>
  <c r="V54" i="1"/>
  <c r="X54" i="1"/>
  <c r="W54" i="1"/>
  <c r="AC68" i="1"/>
  <c r="AG68" i="1"/>
  <c r="U68" i="1"/>
  <c r="K12" i="1"/>
  <c r="T8" i="1"/>
  <c r="Z9" i="1"/>
  <c r="AH56" i="1"/>
  <c r="AJ88" i="1"/>
  <c r="W88" i="1"/>
  <c r="AD88" i="1"/>
  <c r="AE73" i="1"/>
  <c r="AF73" i="1"/>
  <c r="AH73" i="1"/>
  <c r="AJ73" i="1"/>
  <c r="V73" i="1"/>
  <c r="N54" i="1"/>
  <c r="AF85" i="1"/>
  <c r="AE81" i="1"/>
  <c r="Q20" i="1"/>
  <c r="AC81" i="1"/>
  <c r="Z81" i="1"/>
  <c r="V26" i="1"/>
  <c r="V23" i="1"/>
  <c r="Q10" i="1"/>
  <c r="AF29" i="1"/>
  <c r="AE31" i="1"/>
  <c r="AD66" i="1"/>
  <c r="H86" i="1"/>
  <c r="H75" i="1"/>
  <c r="AE46" i="1"/>
  <c r="AC20" i="1"/>
  <c r="K96" i="1"/>
  <c r="AA96" i="1"/>
  <c r="AE79" i="1"/>
  <c r="U19" i="1"/>
  <c r="V21" i="1"/>
  <c r="AE21" i="1"/>
  <c r="AF58" i="1"/>
  <c r="V83" i="1"/>
  <c r="AA27" i="1"/>
  <c r="H50" i="1"/>
  <c r="AA99" i="1"/>
  <c r="AB99" i="1"/>
  <c r="AD99" i="1"/>
  <c r="AG99" i="1"/>
  <c r="K50" i="1"/>
  <c r="AH14" i="1"/>
  <c r="AB35" i="1"/>
  <c r="N92" i="1"/>
  <c r="K76" i="1"/>
  <c r="AD37" i="1"/>
  <c r="K42" i="1"/>
  <c r="X80" i="1"/>
  <c r="AA86" i="1"/>
  <c r="AC23" i="1"/>
  <c r="AH96" i="1"/>
  <c r="Z78" i="1"/>
  <c r="U22" i="1"/>
  <c r="T67" i="1"/>
  <c r="AD67" i="1"/>
  <c r="AC30" i="1"/>
  <c r="AB7" i="1"/>
  <c r="AE30" i="1"/>
  <c r="AA15" i="1"/>
  <c r="AJ35" i="1"/>
  <c r="AD60" i="1"/>
  <c r="Y64" i="1"/>
  <c r="T64" i="1"/>
  <c r="Q80" i="1"/>
  <c r="W92" i="1"/>
  <c r="H23" i="1"/>
  <c r="AB75" i="1"/>
  <c r="AE95" i="1"/>
  <c r="X22" i="1"/>
  <c r="W66" i="1"/>
  <c r="AD57" i="1"/>
  <c r="Y63" i="1"/>
  <c r="N63" i="1"/>
  <c r="T57" i="1"/>
  <c r="AF79" i="1"/>
  <c r="Y26" i="1"/>
  <c r="Q83" i="1"/>
  <c r="AB98" i="1"/>
  <c r="X98" i="1"/>
  <c r="Z44" i="1"/>
  <c r="V24" i="1"/>
  <c r="AG91" i="1"/>
  <c r="AI91" i="1"/>
  <c r="Q62" i="1"/>
  <c r="V14" i="1"/>
  <c r="N14" i="1"/>
  <c r="AD61" i="1"/>
  <c r="T61" i="1"/>
  <c r="AJ69" i="1"/>
  <c r="AD69" i="1"/>
  <c r="AF23" i="1"/>
  <c r="T22" i="1"/>
  <c r="T10" i="1"/>
  <c r="AI67" i="1"/>
  <c r="K23" i="1"/>
  <c r="U64" i="1"/>
  <c r="AG79" i="1"/>
  <c r="AF80" i="1"/>
  <c r="X29" i="1"/>
  <c r="AE98" i="1"/>
  <c r="T91" i="1"/>
  <c r="AH48" i="1"/>
  <c r="AI69" i="1"/>
  <c r="AD94" i="1"/>
  <c r="K18" i="1"/>
  <c r="T12" i="1"/>
  <c r="Y78" i="1"/>
  <c r="AB30" i="1"/>
  <c r="AD75" i="1"/>
  <c r="AJ79" i="1"/>
  <c r="AF78" i="1"/>
  <c r="X38" i="1"/>
  <c r="AC50" i="1"/>
  <c r="V41" i="1"/>
  <c r="AH65" i="1"/>
  <c r="W65" i="1"/>
  <c r="W52" i="1"/>
  <c r="AI54" i="1"/>
  <c r="AJ68" i="1"/>
  <c r="AI68" i="1"/>
  <c r="AH8" i="1"/>
  <c r="AH40" i="1"/>
  <c r="AI88" i="1"/>
  <c r="X88" i="1"/>
  <c r="AD73" i="1"/>
  <c r="Z73" i="1"/>
  <c r="Z16" i="1"/>
  <c r="AB46" i="1"/>
  <c r="U81" i="1"/>
  <c r="Y23" i="1"/>
  <c r="Y35" i="1"/>
  <c r="AA31" i="1"/>
  <c r="X7" i="1"/>
  <c r="K79" i="1"/>
  <c r="AF96" i="1"/>
  <c r="AJ87" i="1"/>
  <c r="N21" i="1"/>
  <c r="AG44" i="1"/>
  <c r="AE26" i="1"/>
  <c r="AJ99" i="1"/>
  <c r="AC99" i="1"/>
  <c r="AA16" i="1"/>
  <c r="AC65" i="1"/>
  <c r="AI14" i="1"/>
  <c r="AB16" i="1"/>
  <c r="K52" i="1"/>
  <c r="N52" i="1"/>
  <c r="N51" i="1"/>
  <c r="W51" i="1"/>
  <c r="AF51" i="1"/>
  <c r="N24" i="1"/>
  <c r="AJ8" i="1"/>
  <c r="AA8" i="1"/>
  <c r="AE9" i="1"/>
  <c r="AF9" i="1"/>
  <c r="AC59" i="1"/>
  <c r="H13" i="1"/>
  <c r="AJ25" i="1"/>
  <c r="Z19" i="1"/>
  <c r="K55" i="1"/>
  <c r="AA3" i="1"/>
  <c r="AI100" i="1"/>
  <c r="U100" i="1"/>
  <c r="T100" i="1"/>
  <c r="Z100" i="1"/>
  <c r="Q95" i="1"/>
  <c r="AD10" i="1"/>
  <c r="AH37" i="1"/>
  <c r="AH31" i="1"/>
  <c r="AJ20" i="1"/>
  <c r="H7" i="1"/>
  <c r="AF95" i="1"/>
  <c r="T79" i="1"/>
  <c r="T29" i="1"/>
  <c r="AI80" i="1"/>
  <c r="AI3" i="1"/>
  <c r="AD21" i="1"/>
  <c r="Q44" i="1"/>
  <c r="AH27" i="1"/>
  <c r="AC24" i="1"/>
  <c r="AB71" i="1"/>
  <c r="AI71" i="1"/>
  <c r="AE71" i="1"/>
  <c r="Z71" i="1"/>
  <c r="Q88" i="1"/>
  <c r="H48" i="1"/>
  <c r="H65" i="1"/>
  <c r="AD82" i="1"/>
  <c r="T82" i="1"/>
  <c r="AE82" i="1"/>
  <c r="V82" i="1"/>
  <c r="Q8" i="1"/>
  <c r="X16" i="1"/>
  <c r="Y54" i="1"/>
  <c r="AG8" i="1"/>
  <c r="AB51" i="1"/>
  <c r="V18" i="1"/>
  <c r="Y40" i="1"/>
  <c r="AA97" i="1"/>
  <c r="Z97" i="1"/>
  <c r="AE97" i="1"/>
  <c r="U97" i="1"/>
  <c r="AF97" i="1"/>
  <c r="AE13" i="1"/>
  <c r="AF8" i="1"/>
  <c r="AA22" i="1"/>
  <c r="AB21" i="1"/>
  <c r="W95" i="1"/>
  <c r="AB15" i="1"/>
  <c r="X92" i="1"/>
  <c r="H37" i="1"/>
  <c r="Y67" i="1"/>
  <c r="N80" i="1"/>
  <c r="AB80" i="1"/>
  <c r="AA30" i="1"/>
  <c r="N7" i="1"/>
  <c r="Z15" i="1"/>
  <c r="AG20" i="1"/>
  <c r="U96" i="1"/>
  <c r="AA78" i="1"/>
  <c r="AC26" i="1"/>
  <c r="T58" i="1"/>
  <c r="H70" i="1"/>
  <c r="Q55" i="1"/>
  <c r="Y47" i="1"/>
  <c r="AA33" i="1"/>
  <c r="Z33" i="1"/>
  <c r="H91" i="1"/>
  <c r="Z68" i="1"/>
  <c r="AB41" i="1"/>
  <c r="N40" i="1"/>
  <c r="Y12" i="1"/>
  <c r="AA34" i="1"/>
  <c r="X34" i="1"/>
  <c r="AJ34" i="1"/>
  <c r="AH54" i="1"/>
  <c r="N84" i="1"/>
  <c r="AB84" i="1"/>
  <c r="K84" i="1"/>
  <c r="AD84" i="1"/>
  <c r="K94" i="1"/>
  <c r="AF69" i="1"/>
  <c r="W18" i="1"/>
  <c r="U88" i="1"/>
  <c r="T13" i="1"/>
  <c r="X13" i="1"/>
  <c r="AB28" i="1"/>
  <c r="AB69" i="1"/>
  <c r="K78" i="1"/>
  <c r="H92" i="1"/>
  <c r="Y37" i="1"/>
  <c r="AD42" i="1"/>
  <c r="AJ42" i="1"/>
  <c r="Q87" i="1"/>
  <c r="Y87" i="1"/>
  <c r="K87" i="1"/>
  <c r="N30" i="1"/>
  <c r="AJ7" i="1"/>
  <c r="U63" i="1"/>
  <c r="W79" i="1"/>
  <c r="H81" i="1"/>
  <c r="AJ67" i="1"/>
  <c r="AJ3" i="1"/>
  <c r="H58" i="1"/>
  <c r="V44" i="1"/>
  <c r="AJ70" i="1"/>
  <c r="AC70" i="1"/>
  <c r="W70" i="1"/>
  <c r="AD27" i="1"/>
  <c r="K60" i="1"/>
  <c r="H47" i="1"/>
  <c r="AI56" i="1"/>
  <c r="Z48" i="1"/>
  <c r="U48" i="1"/>
  <c r="X48" i="1"/>
  <c r="N45" i="1"/>
  <c r="T45" i="1"/>
  <c r="Q48" i="1"/>
  <c r="AG12" i="1"/>
  <c r="H49" i="1"/>
  <c r="T33" i="1"/>
  <c r="AA65" i="1"/>
  <c r="Y18" i="1"/>
  <c r="AC56" i="1"/>
  <c r="AH28" i="1"/>
  <c r="AA45" i="1"/>
  <c r="U15" i="1"/>
  <c r="AH92" i="1"/>
  <c r="AB37" i="1"/>
  <c r="Y42" i="1"/>
  <c r="Q30" i="1"/>
  <c r="H20" i="1"/>
  <c r="Y80" i="1"/>
  <c r="AC58" i="1"/>
  <c r="AG60" i="1"/>
  <c r="AH90" i="1"/>
  <c r="Y90" i="1"/>
  <c r="AG57" i="1"/>
  <c r="AA79" i="1"/>
  <c r="Y58" i="1"/>
  <c r="T83" i="1"/>
  <c r="Y83" i="1"/>
  <c r="Z83" i="1"/>
  <c r="N100" i="1"/>
  <c r="Y69" i="1"/>
  <c r="AF16" i="1"/>
  <c r="U34" i="1"/>
  <c r="W9" i="1"/>
  <c r="AD56" i="1"/>
  <c r="K56" i="1"/>
  <c r="AJ28" i="1"/>
  <c r="T28" i="1"/>
  <c r="W28" i="1"/>
  <c r="AH45" i="1"/>
  <c r="AF77" i="1"/>
  <c r="K77" i="1"/>
  <c r="W77" i="1"/>
  <c r="AD77" i="1"/>
  <c r="V77" i="1"/>
  <c r="Q89" i="1"/>
  <c r="K25" i="1"/>
  <c r="AE25" i="1"/>
  <c r="V13" i="1"/>
  <c r="H24" i="1"/>
  <c r="K13" i="1"/>
  <c r="H22" i="1"/>
  <c r="AA29" i="1"/>
  <c r="AE58" i="1"/>
  <c r="Z58" i="1"/>
  <c r="N58" i="1"/>
  <c r="U83" i="1"/>
  <c r="H74" i="1"/>
  <c r="Y41" i="1"/>
  <c r="H52" i="1"/>
  <c r="Q49" i="1"/>
  <c r="V49" i="1"/>
  <c r="U49" i="1"/>
  <c r="U72" i="1"/>
  <c r="AC72" i="1"/>
  <c r="Q72" i="1"/>
  <c r="K72" i="1"/>
  <c r="W8" i="1"/>
  <c r="AB89" i="1"/>
  <c r="K89" i="1"/>
  <c r="AC89" i="1"/>
  <c r="W15" i="1"/>
  <c r="X31" i="1"/>
  <c r="Q15" i="1"/>
  <c r="X87" i="1"/>
  <c r="Z10" i="1"/>
  <c r="N31" i="1"/>
  <c r="T15" i="1"/>
  <c r="V7" i="1"/>
  <c r="W19" i="1"/>
  <c r="AJ98" i="1"/>
  <c r="AA91" i="1"/>
  <c r="AA61" i="1"/>
  <c r="U69" i="1"/>
  <c r="T94" i="1"/>
  <c r="AJ12" i="1"/>
  <c r="AH86" i="1"/>
  <c r="AE22" i="1"/>
  <c r="AB86" i="1"/>
  <c r="AF75" i="1"/>
  <c r="AI29" i="1"/>
  <c r="W3" i="1"/>
  <c r="T70" i="1"/>
  <c r="Q45" i="1"/>
  <c r="AE41" i="1"/>
  <c r="Q65" i="1"/>
  <c r="Q69" i="1"/>
  <c r="AE54" i="1"/>
  <c r="T54" i="1"/>
  <c r="AH68" i="1"/>
  <c r="AA68" i="1"/>
  <c r="Z8" i="1"/>
  <c r="Z88" i="1"/>
  <c r="AH88" i="1"/>
  <c r="AA73" i="1"/>
  <c r="N73" i="1"/>
  <c r="X52" i="1"/>
  <c r="T19" i="1"/>
  <c r="Q81" i="1"/>
  <c r="AH81" i="1"/>
  <c r="AH78" i="1"/>
  <c r="AI37" i="1"/>
  <c r="W90" i="1"/>
  <c r="AA23" i="1"/>
  <c r="Y29" i="1"/>
  <c r="Z96" i="1"/>
  <c r="H3" i="1"/>
  <c r="W21" i="1"/>
  <c r="V70" i="1"/>
  <c r="AC33" i="1"/>
  <c r="Z99" i="1"/>
  <c r="X99" i="1"/>
  <c r="Y48" i="1"/>
  <c r="H82" i="1"/>
  <c r="AD40" i="1"/>
  <c r="AA52" i="1"/>
  <c r="Q52" i="1"/>
  <c r="AI52" i="1"/>
  <c r="AI51" i="1"/>
  <c r="V51" i="1"/>
  <c r="X51" i="1"/>
  <c r="T69" i="1"/>
  <c r="N8" i="1"/>
  <c r="Z51" i="1"/>
  <c r="U9" i="1"/>
  <c r="AI9" i="1"/>
  <c r="AG56" i="1"/>
  <c r="AI13" i="1"/>
  <c r="AA28" i="1"/>
  <c r="K80" i="1"/>
  <c r="W55" i="1"/>
  <c r="AH38" i="1"/>
  <c r="AA100" i="1"/>
  <c r="AF100" i="1"/>
  <c r="AE100" i="1"/>
  <c r="X23" i="1"/>
  <c r="AA95" i="1"/>
  <c r="V78" i="1"/>
  <c r="AH22" i="1"/>
  <c r="H67" i="1"/>
  <c r="AD30" i="1"/>
  <c r="AB55" i="1"/>
  <c r="AI87" i="1"/>
  <c r="AH20" i="1"/>
  <c r="T96" i="1"/>
  <c r="Y79" i="1"/>
  <c r="AH26" i="1"/>
  <c r="K58" i="1"/>
  <c r="W83" i="1"/>
  <c r="K27" i="1"/>
  <c r="AG47" i="1"/>
  <c r="U71" i="1"/>
  <c r="AJ71" i="1"/>
  <c r="AC71" i="1"/>
  <c r="W71" i="1"/>
  <c r="AA47" i="1"/>
  <c r="H25" i="1"/>
  <c r="AI82" i="1"/>
  <c r="AB82" i="1"/>
  <c r="AC82" i="1"/>
  <c r="AH82" i="1"/>
  <c r="W82" i="1"/>
  <c r="AE65" i="1"/>
  <c r="AH34" i="1"/>
  <c r="H84" i="1"/>
  <c r="AE8" i="1"/>
  <c r="V9" i="1"/>
  <c r="AF18" i="1"/>
  <c r="H59" i="1"/>
  <c r="Q97" i="1"/>
  <c r="Y97" i="1"/>
  <c r="AB97" i="1"/>
  <c r="AI97" i="1"/>
  <c r="X97" i="1"/>
  <c r="H28" i="1"/>
  <c r="Z49" i="1"/>
  <c r="AH7" i="1"/>
  <c r="H83" i="1"/>
  <c r="Y19" i="1"/>
  <c r="U10" i="1"/>
  <c r="V79" i="1"/>
  <c r="AG22" i="1"/>
  <c r="H87" i="1"/>
  <c r="T80" i="1"/>
  <c r="AD80" i="1"/>
  <c r="K57" i="1"/>
  <c r="Z75" i="1"/>
  <c r="AH46" i="1"/>
  <c r="AA20" i="1"/>
  <c r="AJ60" i="1"/>
  <c r="X79" i="1"/>
  <c r="AD26" i="1"/>
  <c r="V38" i="1"/>
  <c r="X70" i="1"/>
  <c r="AF21" i="1"/>
  <c r="AI33" i="1"/>
  <c r="AB33" i="1"/>
  <c r="U33" i="1"/>
  <c r="N50" i="1"/>
  <c r="AJ14" i="1"/>
  <c r="AG61" i="1"/>
  <c r="T68" i="1"/>
  <c r="W16" i="1"/>
  <c r="V34" i="1"/>
  <c r="T34" i="1"/>
  <c r="W34" i="1"/>
  <c r="U84" i="1"/>
  <c r="AI84" i="1"/>
  <c r="AH84" i="1"/>
  <c r="Z84" i="1"/>
  <c r="X84" i="1"/>
  <c r="H8" i="1"/>
  <c r="AE45" i="1"/>
  <c r="H40" i="1"/>
  <c r="H97" i="1"/>
  <c r="AG30" i="1"/>
  <c r="U57" i="1"/>
  <c r="H30" i="1"/>
  <c r="X63" i="1"/>
  <c r="Q24" i="1"/>
  <c r="AJ61" i="1"/>
  <c r="Q94" i="1"/>
  <c r="X19" i="1"/>
  <c r="AD86" i="1"/>
  <c r="N29" i="1"/>
  <c r="X100" i="1"/>
  <c r="AA41" i="1"/>
  <c r="Q99" i="1"/>
  <c r="Q54" i="1"/>
  <c r="W68" i="1"/>
  <c r="AB88" i="1"/>
  <c r="AB73" i="1"/>
  <c r="Y13" i="1"/>
  <c r="Y81" i="1"/>
  <c r="Y15" i="1"/>
  <c r="AI19" i="1"/>
  <c r="Z29" i="1"/>
  <c r="AD3" i="1"/>
  <c r="W100" i="1"/>
  <c r="V99" i="1"/>
  <c r="Y25" i="1"/>
  <c r="AC12" i="1"/>
  <c r="U52" i="1"/>
  <c r="T51" i="1"/>
  <c r="AG54" i="1"/>
  <c r="AI8" i="1"/>
  <c r="AB9" i="1"/>
  <c r="AC88" i="1"/>
  <c r="AA49" i="1"/>
  <c r="U55" i="1"/>
  <c r="AC100" i="1"/>
  <c r="AJ100" i="1"/>
  <c r="V15" i="1"/>
  <c r="K22" i="1"/>
  <c r="AI57" i="1"/>
  <c r="AC46" i="1"/>
  <c r="AD95" i="1"/>
  <c r="AB26" i="1"/>
  <c r="N70" i="1"/>
  <c r="H33" i="1"/>
  <c r="AH71" i="1"/>
  <c r="H99" i="1"/>
  <c r="U41" i="1"/>
  <c r="Q82" i="1"/>
  <c r="AF82" i="1"/>
  <c r="H12" i="1"/>
  <c r="K45" i="1"/>
  <c r="AD9" i="1"/>
  <c r="Y56" i="1"/>
  <c r="T97" i="1"/>
  <c r="V97" i="1"/>
  <c r="T74" i="1"/>
  <c r="AG63" i="1"/>
  <c r="T86" i="1"/>
  <c r="AG35" i="1"/>
  <c r="AA80" i="1"/>
  <c r="AJ80" i="1"/>
  <c r="AI76" i="1"/>
  <c r="H29" i="1"/>
  <c r="V3" i="1"/>
  <c r="H44" i="1"/>
  <c r="AH24" i="1"/>
  <c r="W33" i="1"/>
  <c r="AJ16" i="1"/>
  <c r="Z65" i="1"/>
  <c r="AG52" i="1"/>
  <c r="K34" i="1"/>
  <c r="Y84" i="1"/>
  <c r="AA84" i="1"/>
  <c r="V84" i="1"/>
  <c r="AG9" i="1"/>
  <c r="U13" i="1"/>
  <c r="W13" i="1"/>
  <c r="N94" i="1"/>
  <c r="T95" i="1"/>
  <c r="K10" i="1"/>
  <c r="Y22" i="1"/>
  <c r="V42" i="1"/>
  <c r="AD31" i="1"/>
  <c r="AC87" i="1"/>
  <c r="H80" i="1"/>
  <c r="U7" i="1"/>
  <c r="AE76" i="1"/>
  <c r="AI20" i="1"/>
  <c r="AC96" i="1"/>
  <c r="AG26" i="1"/>
  <c r="AD38" i="1"/>
  <c r="AI70" i="1"/>
  <c r="U70" i="1"/>
  <c r="AB27" i="1"/>
  <c r="Q27" i="1"/>
  <c r="X33" i="1"/>
  <c r="AG14" i="1"/>
  <c r="AA48" i="1"/>
  <c r="X25" i="1"/>
  <c r="AB45" i="1"/>
  <c r="V45" i="1"/>
  <c r="AC16" i="1"/>
  <c r="H72" i="1"/>
  <c r="AI25" i="1"/>
  <c r="AJ18" i="1"/>
  <c r="AC97" i="1"/>
  <c r="AJ56" i="1"/>
  <c r="N15" i="1"/>
  <c r="X37" i="1"/>
  <c r="AC22" i="1"/>
  <c r="U75" i="1"/>
  <c r="V96" i="1"/>
  <c r="T26" i="1"/>
  <c r="AA90" i="1"/>
  <c r="AI90" i="1"/>
  <c r="AF90" i="1"/>
  <c r="AB79" i="1"/>
  <c r="AC83" i="1"/>
  <c r="AI83" i="1"/>
  <c r="AG83" i="1"/>
  <c r="T18" i="1"/>
  <c r="Q16" i="1"/>
  <c r="AG85" i="1"/>
  <c r="W56" i="1"/>
  <c r="Z56" i="1"/>
  <c r="K28" i="1"/>
  <c r="AD28" i="1"/>
  <c r="Z41" i="1"/>
  <c r="Q7" i="1"/>
  <c r="V63" i="1"/>
  <c r="AE7" i="1"/>
  <c r="AJ81" i="1"/>
  <c r="AH33" i="1"/>
  <c r="AH69" i="1"/>
  <c r="U94" i="1"/>
  <c r="W10" i="1"/>
  <c r="AI75" i="1"/>
  <c r="Z79" i="1"/>
  <c r="Z20" i="1"/>
  <c r="AD65" i="1"/>
  <c r="AI16" i="1"/>
  <c r="U54" i="1"/>
  <c r="T52" i="1"/>
  <c r="AF88" i="1"/>
  <c r="U73" i="1"/>
  <c r="AJ41" i="1"/>
  <c r="K81" i="1"/>
  <c r="N78" i="1"/>
  <c r="AD78" i="1"/>
  <c r="N96" i="1"/>
  <c r="Z21" i="1"/>
  <c r="N19" i="1"/>
  <c r="T99" i="1"/>
  <c r="AF45" i="1"/>
  <c r="Y16" i="1"/>
  <c r="AB52" i="1"/>
  <c r="AA51" i="1"/>
  <c r="AE68" i="1"/>
  <c r="N9" i="1"/>
  <c r="AA9" i="1"/>
  <c r="AC73" i="1"/>
  <c r="AF56" i="1"/>
  <c r="AI78" i="1"/>
  <c r="AD100" i="1"/>
  <c r="AG100" i="1"/>
  <c r="Y10" i="1"/>
  <c r="AE42" i="1"/>
  <c r="X86" i="1"/>
  <c r="K46" i="1"/>
  <c r="AB78" i="1"/>
  <c r="AC21" i="1"/>
  <c r="V100" i="1"/>
  <c r="AD71" i="1"/>
  <c r="Y71" i="1"/>
  <c r="Q61" i="1"/>
  <c r="X45" i="1"/>
  <c r="AJ82" i="1"/>
  <c r="U82" i="1"/>
  <c r="AH16" i="1"/>
  <c r="Q68" i="1"/>
  <c r="N18" i="1"/>
  <c r="V88" i="1"/>
  <c r="AJ97" i="1"/>
  <c r="AD97" i="1"/>
  <c r="AI47" i="1"/>
  <c r="AB64" i="1"/>
  <c r="AD81" i="1"/>
  <c r="V60" i="1"/>
  <c r="Z80" i="1"/>
  <c r="AI35" i="1"/>
  <c r="X60" i="1"/>
  <c r="AE29" i="1"/>
  <c r="Q3" i="1"/>
  <c r="AB44" i="1"/>
  <c r="AB24" i="1"/>
  <c r="AJ33" i="1"/>
  <c r="AB13" i="1"/>
  <c r="AG82" i="1"/>
  <c r="AF34" i="1"/>
  <c r="AE34" i="1"/>
  <c r="Q84" i="1"/>
  <c r="AC84" i="1"/>
  <c r="Q18" i="1"/>
  <c r="AG18" i="1"/>
  <c r="AJ13" i="1"/>
  <c r="AD13" i="1"/>
  <c r="AJ47" i="1"/>
  <c r="H19" i="1"/>
  <c r="N23" i="1"/>
  <c r="Q42" i="1"/>
  <c r="Z42" i="1"/>
  <c r="AG87" i="1"/>
  <c r="Z87" i="1"/>
  <c r="AI81" i="1"/>
  <c r="AH63" i="1"/>
  <c r="AG46" i="1"/>
  <c r="AH29" i="1"/>
  <c r="Y86" i="1"/>
  <c r="AA26" i="1"/>
  <c r="AH44" i="1"/>
  <c r="Z70" i="1"/>
  <c r="AA70" i="1"/>
  <c r="AJ27" i="1"/>
  <c r="AB19" i="1"/>
  <c r="K71" i="1"/>
  <c r="AF14" i="1"/>
  <c r="AE48" i="1"/>
  <c r="W45" i="1"/>
  <c r="AJ45" i="1"/>
  <c r="N88" i="1"/>
  <c r="Y52" i="1"/>
  <c r="AG84" i="1"/>
  <c r="AF33" i="1"/>
  <c r="AC40" i="1"/>
  <c r="AH13" i="1"/>
  <c r="AF40" i="1"/>
  <c r="AC10" i="1"/>
  <c r="Q37" i="1"/>
  <c r="AG64" i="1"/>
  <c r="W78" i="1"/>
  <c r="V95" i="1"/>
  <c r="AF38" i="1"/>
  <c r="AG90" i="1"/>
  <c r="X90" i="1"/>
  <c r="X55" i="1"/>
  <c r="AD92" i="1"/>
  <c r="AB83" i="1"/>
  <c r="K83" i="1"/>
  <c r="AH83" i="1"/>
  <c r="AH41" i="1"/>
  <c r="AE16" i="1"/>
  <c r="U8" i="1"/>
  <c r="Q56" i="1"/>
  <c r="N56" i="1"/>
  <c r="AE28" i="1"/>
  <c r="AE35" i="1"/>
  <c r="AC60" i="1"/>
  <c r="Q35" i="1"/>
  <c r="AH60" i="1"/>
  <c r="K21" i="1"/>
  <c r="Z13" i="1"/>
  <c r="AH94" i="1"/>
  <c r="Q12" i="1"/>
  <c r="H31" i="1"/>
  <c r="Q23" i="1"/>
  <c r="K3" i="1"/>
  <c r="T14" i="1"/>
  <c r="AF65" i="1"/>
  <c r="Z54" i="1"/>
  <c r="Y68" i="1"/>
  <c r="AB47" i="1"/>
  <c r="AG88" i="1"/>
  <c r="X73" i="1"/>
  <c r="Q67" i="1"/>
  <c r="Z26" i="1"/>
  <c r="AB22" i="1"/>
  <c r="AJ92" i="1"/>
  <c r="AD96" i="1"/>
  <c r="T21" i="1"/>
  <c r="H71" i="1"/>
  <c r="W99" i="1"/>
  <c r="Q33" i="1"/>
  <c r="Z52" i="1"/>
  <c r="V52" i="1"/>
  <c r="AE51" i="1"/>
  <c r="Y8" i="1"/>
  <c r="T9" i="1"/>
  <c r="H18" i="1"/>
  <c r="X28" i="1"/>
  <c r="AG78" i="1"/>
  <c r="AE44" i="1"/>
  <c r="AH100" i="1"/>
  <c r="X95" i="1"/>
  <c r="V35" i="1"/>
  <c r="V66" i="1"/>
  <c r="Y75" i="1"/>
  <c r="AF20" i="1"/>
  <c r="U66" i="1"/>
  <c r="AA38" i="1"/>
  <c r="AA21" i="1"/>
  <c r="X71" i="1"/>
  <c r="V71" i="1"/>
  <c r="Z50" i="1"/>
  <c r="AA82" i="1"/>
  <c r="Z82" i="1"/>
  <c r="V12" i="1"/>
  <c r="Y49" i="1"/>
  <c r="N12" i="1"/>
  <c r="AD18" i="1"/>
  <c r="N97" i="1"/>
  <c r="K97" i="1"/>
  <c r="W97" i="1"/>
  <c r="AE59" i="1"/>
  <c r="K98" i="1"/>
  <c r="AA92" i="1"/>
  <c r="AH42" i="1"/>
  <c r="AE80" i="1"/>
  <c r="N86" i="1"/>
  <c r="W46" i="1"/>
  <c r="AF92" i="1"/>
  <c r="AH21" i="1"/>
  <c r="H98" i="1"/>
  <c r="AD33" i="1"/>
  <c r="V33" i="1"/>
  <c r="AC48" i="1"/>
  <c r="Q28" i="1"/>
  <c r="Q34" i="1"/>
  <c r="AC49" i="1"/>
  <c r="W84" i="1"/>
  <c r="AF84" i="1"/>
  <c r="AJ24" i="1"/>
  <c r="Y59" i="1"/>
  <c r="Q13" i="1"/>
  <c r="N13" i="1"/>
  <c r="AA13" i="1"/>
  <c r="AF86" i="1"/>
  <c r="X35" i="1"/>
  <c r="AI42" i="1"/>
  <c r="AA42" i="1"/>
  <c r="AA87" i="1"/>
  <c r="AD87" i="1"/>
  <c r="N57" i="1"/>
  <c r="V75" i="1"/>
  <c r="AA46" i="1"/>
  <c r="Q96" i="1"/>
  <c r="X76" i="1"/>
  <c r="AG21" i="1"/>
  <c r="AB70" i="1"/>
  <c r="AE70" i="1"/>
  <c r="AF70" i="1"/>
  <c r="X27" i="1"/>
  <c r="AG24" i="1"/>
  <c r="T77" i="1"/>
  <c r="T48" i="1"/>
  <c r="V48" i="1"/>
  <c r="AD45" i="1"/>
  <c r="Z45" i="1"/>
  <c r="AB56" i="1"/>
  <c r="AC34" i="1"/>
  <c r="T71" i="1"/>
  <c r="AF61" i="1"/>
  <c r="AH59" i="1"/>
  <c r="V28" i="1"/>
  <c r="AE23" i="1"/>
  <c r="T92" i="1"/>
  <c r="AF37" i="1"/>
  <c r="AJ31" i="1"/>
  <c r="Y46" i="1"/>
  <c r="U79" i="1"/>
  <c r="AH70" i="1"/>
  <c r="AE90" i="1"/>
  <c r="Z90" i="1"/>
  <c r="AI96" i="1"/>
  <c r="Z92" i="1"/>
  <c r="X83" i="1"/>
  <c r="AE83" i="1"/>
  <c r="AA83" i="1"/>
  <c r="K51" i="1"/>
  <c r="AD16" i="1"/>
  <c r="Z12" i="1"/>
  <c r="T56" i="1"/>
  <c r="X56" i="1"/>
  <c r="H64" i="1"/>
  <c r="AE14" i="1"/>
  <c r="Z46" i="1"/>
  <c r="AD54" i="1"/>
  <c r="AG73" i="1"/>
  <c r="AI46" i="1"/>
  <c r="N91" i="1"/>
  <c r="AJ51" i="1"/>
  <c r="Q71" i="1"/>
  <c r="AG19" i="1"/>
  <c r="AG29" i="1"/>
  <c r="N71" i="1"/>
  <c r="Y82" i="1"/>
  <c r="Z18" i="1"/>
  <c r="AI92" i="1"/>
  <c r="AC80" i="1"/>
  <c r="AI21" i="1"/>
  <c r="AB25" i="1"/>
  <c r="T84" i="1"/>
  <c r="AF13" i="1"/>
  <c r="Q60" i="1"/>
  <c r="AF87" i="1"/>
  <c r="AI79" i="1"/>
  <c r="Q70" i="1"/>
  <c r="AE56" i="1"/>
  <c r="U45" i="1"/>
  <c r="X9" i="1"/>
  <c r="AF35" i="1"/>
  <c r="AH3" i="1"/>
  <c r="AC79" i="1"/>
  <c r="Y33" i="1"/>
  <c r="V56" i="1"/>
  <c r="Z28" i="1"/>
  <c r="AH18" i="1"/>
  <c r="Q77" i="1"/>
  <c r="AH77" i="1"/>
  <c r="N77" i="1"/>
  <c r="K47" i="1"/>
  <c r="AF25" i="1"/>
  <c r="W25" i="1"/>
  <c r="Y96" i="1"/>
  <c r="T23" i="1"/>
  <c r="T87" i="1"/>
  <c r="U26" i="1"/>
  <c r="U58" i="1"/>
  <c r="AH58" i="1"/>
  <c r="AH50" i="1"/>
  <c r="Y61" i="1"/>
  <c r="W49" i="1"/>
  <c r="AJ49" i="1"/>
  <c r="AA72" i="1"/>
  <c r="AG72" i="1"/>
  <c r="AD72" i="1"/>
  <c r="W72" i="1"/>
  <c r="H9" i="1"/>
  <c r="AG89" i="1"/>
  <c r="AF89" i="1"/>
  <c r="AJ89" i="1"/>
  <c r="AA56" i="1"/>
  <c r="AE52" i="1"/>
  <c r="AF46" i="1"/>
  <c r="AI44" i="1"/>
  <c r="W44" i="1"/>
  <c r="V85" i="1"/>
  <c r="N85" i="1"/>
  <c r="AH85" i="1"/>
  <c r="X85" i="1"/>
  <c r="T37" i="1"/>
  <c r="AF48" i="1"/>
  <c r="Q46" i="1"/>
  <c r="H63" i="1"/>
  <c r="AB60" i="1"/>
  <c r="AI38" i="1"/>
  <c r="T38" i="1"/>
  <c r="Q50" i="1"/>
  <c r="X50" i="1"/>
  <c r="AJ50" i="1"/>
  <c r="AE74" i="1"/>
  <c r="AA74" i="1"/>
  <c r="V74" i="1"/>
  <c r="U74" i="1"/>
  <c r="X41" i="1"/>
  <c r="H61" i="1"/>
  <c r="Y72" i="1"/>
  <c r="AE40" i="1"/>
  <c r="T40" i="1"/>
  <c r="U40" i="1"/>
  <c r="V93" i="1"/>
  <c r="AE93" i="1"/>
  <c r="Z93" i="1"/>
  <c r="AF93" i="1"/>
  <c r="K59" i="1"/>
  <c r="AA59" i="1"/>
  <c r="Q59" i="1"/>
  <c r="AD59" i="1"/>
  <c r="H62" i="1"/>
  <c r="AA25" i="1"/>
  <c r="Z64" i="1"/>
  <c r="AA44" i="1"/>
  <c r="AJ9" i="1"/>
  <c r="H42" i="1"/>
  <c r="Z86" i="1"/>
  <c r="Y38" i="1"/>
  <c r="N16" i="1"/>
  <c r="H94" i="1"/>
  <c r="H51" i="1"/>
  <c r="AF41" i="1"/>
  <c r="N82" i="1"/>
  <c r="T78" i="1"/>
  <c r="W64" i="1"/>
  <c r="AA81" i="1"/>
  <c r="AB38" i="1"/>
  <c r="Z47" i="1"/>
  <c r="AD47" i="1"/>
  <c r="X47" i="1"/>
  <c r="AD62" i="1"/>
  <c r="U62" i="1"/>
  <c r="W62" i="1"/>
  <c r="AG94" i="1"/>
  <c r="AJ72" i="1"/>
  <c r="AG77" i="1"/>
  <c r="V46" i="1"/>
  <c r="AA66" i="1"/>
  <c r="AI66" i="1"/>
  <c r="AF66" i="1"/>
  <c r="AD20" i="1"/>
  <c r="AJ90" i="1"/>
  <c r="Y24" i="1"/>
  <c r="Y14" i="1"/>
  <c r="AD12" i="1"/>
  <c r="Q51" i="1"/>
  <c r="K41" i="1"/>
  <c r="V59" i="1"/>
  <c r="AB95" i="1"/>
  <c r="AJ62" i="1"/>
  <c r="AG59" i="1"/>
  <c r="K85" i="1"/>
  <c r="AE18" i="1"/>
  <c r="H26" i="1"/>
  <c r="X58" i="1"/>
  <c r="AF74" i="1"/>
  <c r="Y74" i="1"/>
  <c r="AH52" i="1"/>
  <c r="X40" i="1"/>
  <c r="T93" i="1"/>
  <c r="Z59" i="1"/>
  <c r="AI59" i="1"/>
  <c r="AB48" i="1"/>
  <c r="K54" i="1"/>
  <c r="Z57" i="1"/>
  <c r="U12" i="1"/>
  <c r="AG92" i="1"/>
  <c r="AD46" i="1"/>
  <c r="Y27" i="1"/>
  <c r="AF62" i="1"/>
  <c r="AH62" i="1"/>
  <c r="X18" i="1"/>
  <c r="AJ66" i="1"/>
  <c r="AJ38" i="1"/>
  <c r="Y94" i="1"/>
  <c r="AC54" i="1"/>
  <c r="H21" i="1"/>
  <c r="AG98" i="1"/>
  <c r="Y88" i="1"/>
  <c r="AG49" i="1"/>
  <c r="Y100" i="1"/>
  <c r="X82" i="1"/>
  <c r="AG31" i="1"/>
  <c r="AH51" i="1"/>
  <c r="X20" i="1"/>
  <c r="AI45" i="1"/>
  <c r="AC29" i="1"/>
  <c r="H89" i="1"/>
  <c r="AJ77" i="1"/>
  <c r="K100" i="1"/>
  <c r="H90" i="1"/>
  <c r="AD34" i="1"/>
  <c r="AJ58" i="1"/>
  <c r="AD49" i="1"/>
  <c r="V72" i="1"/>
  <c r="AA89" i="1"/>
  <c r="U89" i="1"/>
  <c r="U44" i="1"/>
  <c r="AJ85" i="1"/>
  <c r="W85" i="1"/>
  <c r="AA57" i="1"/>
  <c r="W38" i="1"/>
  <c r="T50" i="1"/>
  <c r="AB74" i="1"/>
  <c r="AH49" i="1"/>
  <c r="V40" i="1"/>
  <c r="AA93" i="1"/>
  <c r="T41" i="1"/>
  <c r="X24" i="1"/>
  <c r="H54" i="1"/>
  <c r="AJ76" i="1"/>
  <c r="Y50" i="1"/>
  <c r="AI18" i="1"/>
  <c r="U67" i="1"/>
  <c r="Q47" i="1"/>
  <c r="AI62" i="1"/>
  <c r="Q93" i="1"/>
  <c r="Q66" i="1"/>
  <c r="AE20" i="1"/>
  <c r="N62" i="1"/>
  <c r="AC14" i="1"/>
  <c r="AH57" i="1"/>
  <c r="AC8" i="1"/>
  <c r="K37" i="1"/>
  <c r="AI94" i="1"/>
  <c r="AJ21" i="1"/>
  <c r="V68" i="1"/>
  <c r="Z67" i="1"/>
  <c r="AC86" i="1"/>
  <c r="K88" i="1"/>
  <c r="AD8" i="1"/>
  <c r="AF55" i="1"/>
  <c r="N60" i="1"/>
  <c r="U3" i="1"/>
  <c r="AA71" i="1"/>
  <c r="K68" i="1"/>
  <c r="AH97" i="1"/>
  <c r="AG23" i="1"/>
  <c r="AC7" i="1"/>
  <c r="AG27" i="1"/>
  <c r="AA18" i="1"/>
  <c r="AJ84" i="1"/>
  <c r="N47" i="1"/>
  <c r="W42" i="1"/>
  <c r="N79" i="1"/>
  <c r="AC3" i="1"/>
  <c r="N27" i="1"/>
  <c r="W48" i="1"/>
  <c r="AB61" i="1"/>
  <c r="H77" i="1"/>
  <c r="V37" i="1"/>
  <c r="AJ19" i="1"/>
  <c r="AJ83" i="1"/>
  <c r="AE49" i="1"/>
  <c r="U56" i="1"/>
  <c r="U28" i="1"/>
  <c r="AI77" i="1"/>
  <c r="AE77" i="1"/>
  <c r="Z77" i="1"/>
  <c r="X77" i="1"/>
  <c r="U25" i="1"/>
  <c r="Q25" i="1"/>
  <c r="AH9" i="1"/>
  <c r="H45" i="1"/>
  <c r="Z60" i="1"/>
  <c r="H79" i="1"/>
  <c r="AI58" i="1"/>
  <c r="AD58" i="1"/>
  <c r="W58" i="1"/>
  <c r="N61" i="1"/>
  <c r="K99" i="1"/>
  <c r="N49" i="1"/>
  <c r="X49" i="1"/>
  <c r="Z72" i="1"/>
  <c r="AI72" i="1"/>
  <c r="AB72" i="1"/>
  <c r="X72" i="1"/>
  <c r="AI89" i="1"/>
  <c r="AE89" i="1"/>
  <c r="N89" i="1"/>
  <c r="X89" i="1"/>
  <c r="H93" i="1"/>
  <c r="AC9" i="1"/>
  <c r="K20" i="1"/>
  <c r="X44" i="1"/>
  <c r="AG69" i="1"/>
  <c r="Z85" i="1"/>
  <c r="AD85" i="1"/>
  <c r="AA85" i="1"/>
  <c r="Y85" i="1"/>
  <c r="T20" i="1"/>
  <c r="H85" i="1"/>
  <c r="AB31" i="1"/>
  <c r="Q57" i="1"/>
  <c r="W29" i="1"/>
  <c r="N38" i="1"/>
  <c r="Q38" i="1"/>
  <c r="AD50" i="1"/>
  <c r="W50" i="1"/>
  <c r="V50" i="1"/>
  <c r="AC74" i="1"/>
  <c r="AH74" i="1"/>
  <c r="AI74" i="1"/>
  <c r="N74" i="1"/>
  <c r="AF68" i="1"/>
  <c r="N99" i="1"/>
  <c r="T49" i="1"/>
  <c r="AB40" i="1"/>
  <c r="Q40" i="1"/>
  <c r="H88" i="1"/>
  <c r="AG93" i="1"/>
  <c r="AJ93" i="1"/>
  <c r="AD93" i="1"/>
  <c r="W93" i="1"/>
  <c r="AB59" i="1"/>
  <c r="U59" i="1"/>
  <c r="T59" i="1"/>
  <c r="AJ37" i="1"/>
  <c r="AG45" i="1"/>
  <c r="H73" i="1"/>
  <c r="AH55" i="1"/>
  <c r="AH25" i="1"/>
  <c r="AC15" i="1"/>
  <c r="V80" i="1"/>
  <c r="AI10" i="1"/>
  <c r="Y70" i="1"/>
  <c r="AF50" i="1"/>
  <c r="N93" i="1"/>
  <c r="H68" i="1"/>
  <c r="AC18" i="1"/>
  <c r="T24" i="1"/>
  <c r="N76" i="1"/>
  <c r="AF7" i="1"/>
  <c r="AH80" i="1"/>
  <c r="K70" i="1"/>
  <c r="U47" i="1"/>
  <c r="AE47" i="1"/>
  <c r="V62" i="1"/>
  <c r="AE62" i="1"/>
  <c r="T62" i="1"/>
  <c r="X62" i="1"/>
  <c r="AE24" i="1"/>
  <c r="AI48" i="1"/>
  <c r="T47" i="1"/>
  <c r="K66" i="1"/>
  <c r="X66" i="1"/>
  <c r="AH66" i="1"/>
  <c r="AH30" i="1"/>
  <c r="N20" i="1"/>
  <c r="AG3" i="1"/>
  <c r="AC47" i="1"/>
  <c r="K48" i="1"/>
  <c r="U51" i="1"/>
  <c r="Q64" i="1"/>
  <c r="H16" i="1"/>
  <c r="K82" i="1"/>
  <c r="W96" i="1"/>
  <c r="H69" i="1"/>
  <c r="AD52" i="1"/>
  <c r="T85" i="1"/>
  <c r="W80" i="1"/>
  <c r="U38" i="1"/>
  <c r="U50" i="1"/>
  <c r="Z74" i="1"/>
  <c r="K74" i="1"/>
  <c r="Z14" i="1"/>
  <c r="AF28" i="1"/>
  <c r="AC93" i="1"/>
  <c r="AH93" i="1"/>
  <c r="Y28" i="1"/>
  <c r="AJ59" i="1"/>
  <c r="AB18" i="1"/>
  <c r="U92" i="1"/>
  <c r="W60" i="1"/>
  <c r="K14" i="1"/>
  <c r="K69" i="1"/>
  <c r="AF42" i="1"/>
  <c r="W47" i="1"/>
  <c r="K62" i="1"/>
  <c r="K61" i="1"/>
  <c r="AE84" i="1"/>
  <c r="Z66" i="1"/>
  <c r="AG7" i="1"/>
  <c r="AC62" i="1"/>
  <c r="AJ52" i="1"/>
  <c r="Q19" i="1"/>
  <c r="K30" i="1"/>
  <c r="V65" i="1"/>
  <c r="AF99" i="1"/>
  <c r="AF60" i="1"/>
  <c r="AD51" i="1"/>
  <c r="AG80" i="1"/>
  <c r="H56" i="1"/>
  <c r="U87" i="1"/>
  <c r="AF24" i="1"/>
  <c r="AA75" i="1"/>
  <c r="AF83" i="1"/>
  <c r="K8" i="1"/>
  <c r="AC77" i="1"/>
  <c r="V25" i="1"/>
  <c r="W81" i="1"/>
  <c r="AI15" i="1"/>
  <c r="AF49" i="1"/>
  <c r="N72" i="1"/>
  <c r="AD48" i="1"/>
  <c r="Y89" i="1"/>
  <c r="U30" i="1"/>
  <c r="U85" i="1"/>
  <c r="AI85" i="1"/>
  <c r="H14" i="1"/>
  <c r="AB29" i="1"/>
  <c r="AF19" i="1"/>
  <c r="AJ74" i="1"/>
  <c r="W74" i="1"/>
  <c r="AC41" i="1"/>
  <c r="AJ40" i="1"/>
  <c r="AB93" i="1"/>
  <c r="AF59" i="1"/>
  <c r="N59" i="1"/>
  <c r="V30" i="1"/>
  <c r="AC63" i="1"/>
  <c r="X61" i="1"/>
  <c r="Y93" i="1"/>
  <c r="W20" i="1"/>
  <c r="Z27" i="1"/>
  <c r="AB62" i="1"/>
  <c r="Z34" i="1"/>
  <c r="AI40" i="1"/>
  <c r="AE66" i="1"/>
  <c r="N81" i="1"/>
  <c r="AF71" i="1"/>
  <c r="K92" i="1"/>
  <c r="AH64" i="1"/>
  <c r="AE12" i="1"/>
  <c r="Q41" i="1"/>
  <c r="U18" i="1"/>
  <c r="W26" i="1"/>
  <c r="AC38" i="1"/>
  <c r="AF52" i="1"/>
  <c r="Q9" i="1"/>
  <c r="AB100" i="1"/>
  <c r="Q90" i="1"/>
  <c r="Y44" i="1"/>
  <c r="W14" i="1"/>
  <c r="AG51" i="1"/>
  <c r="AG97" i="1"/>
  <c r="AB92" i="1"/>
  <c r="Q79" i="1"/>
  <c r="K33" i="1"/>
  <c r="AI34" i="1"/>
  <c r="N34" i="1"/>
  <c r="AJ23" i="1"/>
  <c r="V64" i="1"/>
  <c r="Z76" i="1"/>
  <c r="AG38" i="1"/>
  <c r="W27" i="1"/>
  <c r="N48" i="1"/>
  <c r="Y51" i="1"/>
  <c r="T89" i="1"/>
  <c r="N87" i="1"/>
  <c r="K90" i="1"/>
  <c r="N83" i="1"/>
  <c r="V16" i="1"/>
  <c r="AI28" i="1"/>
  <c r="AJ48" i="1"/>
  <c r="U77" i="1"/>
  <c r="AB77" i="1"/>
  <c r="Y77" i="1"/>
  <c r="AF3" i="1"/>
  <c r="N25" i="1"/>
  <c r="T25" i="1"/>
  <c r="AD35" i="1"/>
  <c r="AG34" i="1"/>
  <c r="AA10" i="1"/>
  <c r="AC75" i="1"/>
  <c r="AA58" i="1"/>
  <c r="Q58" i="1"/>
  <c r="T98" i="1"/>
  <c r="T16" i="1"/>
  <c r="AA54" i="1"/>
  <c r="AB49" i="1"/>
  <c r="K49" i="1"/>
  <c r="AE72" i="1"/>
  <c r="AH72" i="1"/>
  <c r="AF72" i="1"/>
  <c r="N33" i="1"/>
  <c r="Z89" i="1"/>
  <c r="AD89" i="1"/>
  <c r="AH89" i="1"/>
  <c r="W89" i="1"/>
  <c r="AC28" i="1"/>
  <c r="AE33" i="1"/>
  <c r="AI64" i="1"/>
  <c r="T44" i="1"/>
  <c r="AE85" i="1"/>
  <c r="AC85" i="1"/>
  <c r="Q85" i="1"/>
  <c r="Q100" i="1"/>
  <c r="AJ86" i="1"/>
  <c r="AB50" i="1"/>
  <c r="Q74" i="1"/>
  <c r="W40" i="1"/>
  <c r="AI93" i="1"/>
  <c r="X21" i="1"/>
  <c r="T46" i="1"/>
  <c r="Z38" i="1"/>
  <c r="K40" i="1"/>
  <c r="Y3" i="1"/>
  <c r="AF47" i="1"/>
  <c r="AH12" i="1"/>
  <c r="N66" i="1"/>
  <c r="V20" i="1"/>
  <c r="AF27" i="1"/>
  <c r="U16" i="1"/>
  <c r="U76" i="1"/>
  <c r="V31" i="1"/>
  <c r="AG40" i="1"/>
  <c r="AB42" i="1"/>
  <c r="AC13" i="1"/>
  <c r="AG71" i="1"/>
  <c r="K15" i="1"/>
  <c r="AD70" i="1"/>
  <c r="V8" i="1"/>
  <c r="AD90" i="1"/>
  <c r="N28" i="1"/>
  <c r="AA77" i="1"/>
  <c r="AD25" i="1"/>
  <c r="K31" i="1"/>
  <c r="V58" i="1"/>
  <c r="U14" i="1"/>
  <c r="AI49" i="1"/>
  <c r="T72" i="1"/>
  <c r="V89" i="1"/>
  <c r="AI41" i="1"/>
  <c r="K44" i="1"/>
  <c r="AB85" i="1"/>
  <c r="H95" i="1"/>
  <c r="AE38" i="1"/>
  <c r="AI50" i="1"/>
  <c r="AD74" i="1"/>
  <c r="X74" i="1"/>
  <c r="K9" i="1"/>
  <c r="U93" i="1"/>
  <c r="X93" i="1"/>
  <c r="X59" i="1"/>
  <c r="H34" i="1"/>
  <c r="AB3" i="1"/>
  <c r="AI26" i="1"/>
  <c r="AC52" i="1"/>
  <c r="AH15" i="1"/>
  <c r="Q26" i="1"/>
  <c r="V47" i="1"/>
  <c r="AA62" i="1"/>
  <c r="AG86" i="1"/>
  <c r="Y66" i="1"/>
  <c r="U27" i="1"/>
  <c r="AG13" i="1"/>
  <c r="X8" i="1"/>
  <c r="AM19" i="1" l="1"/>
  <c r="AM32" i="1"/>
  <c r="AM17" i="1"/>
  <c r="AM20" i="1"/>
  <c r="AM18" i="1"/>
  <c r="AM26" i="1"/>
  <c r="AM15" i="1"/>
  <c r="AM24" i="1"/>
  <c r="AM25" i="1"/>
  <c r="AM30" i="1"/>
  <c r="AM28" i="1"/>
  <c r="AM21" i="1"/>
  <c r="AM33" i="1"/>
  <c r="AM22" i="1"/>
  <c r="AM14" i="1"/>
  <c r="AM16" i="1"/>
  <c r="AM23" i="1"/>
  <c r="AM31" i="1"/>
  <c r="AM29" i="1"/>
  <c r="AM27" i="1"/>
  <c r="J32" i="1"/>
  <c r="J39" i="1"/>
  <c r="J11" i="1"/>
  <c r="J6" i="1"/>
  <c r="J17" i="1"/>
  <c r="J53" i="1"/>
  <c r="J36" i="1"/>
  <c r="J4" i="1"/>
  <c r="J43" i="1"/>
  <c r="J5" i="1"/>
  <c r="AB11" i="1"/>
  <c r="Q11" i="1"/>
  <c r="AJ11" i="1"/>
  <c r="Y11" i="1"/>
  <c r="AF11" i="1"/>
  <c r="N6" i="1"/>
  <c r="Q6" i="1"/>
  <c r="AD6" i="1"/>
  <c r="K6" i="1"/>
  <c r="AF6" i="1"/>
  <c r="V17" i="1"/>
  <c r="AJ17" i="1"/>
  <c r="AD17" i="1"/>
  <c r="AE17" i="1"/>
  <c r="W17" i="1"/>
  <c r="V53" i="1"/>
  <c r="T53" i="1"/>
  <c r="K53" i="1"/>
  <c r="AI53" i="1"/>
  <c r="AA53" i="1"/>
  <c r="AH36" i="1"/>
  <c r="V36" i="1"/>
  <c r="Y36" i="1"/>
  <c r="N36" i="1"/>
  <c r="T36" i="1"/>
  <c r="AI4" i="1"/>
  <c r="AC4" i="1"/>
  <c r="X4" i="1"/>
  <c r="AE4" i="1"/>
  <c r="AD4" i="1"/>
  <c r="Y32" i="1"/>
  <c r="AI32" i="1"/>
  <c r="N32" i="1"/>
  <c r="AA32" i="1"/>
  <c r="Z32" i="1"/>
  <c r="AF39" i="1"/>
  <c r="AI39" i="1"/>
  <c r="Z39" i="1"/>
  <c r="X39" i="1"/>
  <c r="Q39" i="1"/>
  <c r="AE43" i="1"/>
  <c r="AJ43" i="1"/>
  <c r="T43" i="1"/>
  <c r="Y43" i="1"/>
  <c r="K43" i="1"/>
  <c r="AD5" i="1"/>
  <c r="AH5" i="1"/>
  <c r="W5" i="1"/>
  <c r="V5" i="1"/>
  <c r="AJ5" i="1"/>
  <c r="W43" i="1"/>
  <c r="AB43" i="1"/>
  <c r="AC5" i="1"/>
  <c r="AE5" i="1"/>
  <c r="X5" i="1"/>
  <c r="Z5" i="1"/>
  <c r="AG11" i="1"/>
  <c r="K11" i="1"/>
  <c r="AE11" i="1"/>
  <c r="AA11" i="1"/>
  <c r="W11" i="1"/>
  <c r="AE6" i="1"/>
  <c r="AH6" i="1"/>
  <c r="AI6" i="1"/>
  <c r="AA6" i="1"/>
  <c r="X6" i="1"/>
  <c r="Z17" i="1"/>
  <c r="AA17" i="1"/>
  <c r="AC17" i="1"/>
  <c r="T17" i="1"/>
  <c r="N17" i="1"/>
  <c r="AF53" i="1"/>
  <c r="X53" i="1"/>
  <c r="AC53" i="1"/>
  <c r="N53" i="1"/>
  <c r="Q53" i="1"/>
  <c r="AI36" i="1"/>
  <c r="AA36" i="1"/>
  <c r="AJ36" i="1"/>
  <c r="X36" i="1"/>
  <c r="Z36" i="1"/>
  <c r="T4" i="1"/>
  <c r="Q4" i="1"/>
  <c r="U4" i="1"/>
  <c r="V4" i="1"/>
  <c r="N4" i="1"/>
  <c r="K32" i="1"/>
  <c r="AE32" i="1"/>
  <c r="T32" i="1"/>
  <c r="AJ32" i="1"/>
  <c r="AF32" i="1"/>
  <c r="AE39" i="1"/>
  <c r="AD39" i="1"/>
  <c r="U39" i="1"/>
  <c r="AG39" i="1"/>
  <c r="W39" i="1"/>
  <c r="AI43" i="1"/>
  <c r="AF43" i="1"/>
  <c r="AD43" i="1"/>
  <c r="AA5" i="1"/>
  <c r="Q5" i="1"/>
  <c r="U5" i="1"/>
  <c r="Y5" i="1"/>
  <c r="T11" i="1"/>
  <c r="AD11" i="1"/>
  <c r="U11" i="1"/>
  <c r="N11" i="1"/>
  <c r="AH11" i="1"/>
  <c r="AC6" i="1"/>
  <c r="Y6" i="1"/>
  <c r="Z6" i="1"/>
  <c r="AB6" i="1"/>
  <c r="T6" i="1"/>
  <c r="X17" i="1"/>
  <c r="Q17" i="1"/>
  <c r="U17" i="1"/>
  <c r="Y17" i="1"/>
  <c r="AI17" i="1"/>
  <c r="U53" i="1"/>
  <c r="Y53" i="1"/>
  <c r="Z53" i="1"/>
  <c r="AB53" i="1"/>
  <c r="AD53" i="1"/>
  <c r="AF36" i="1"/>
  <c r="AG36" i="1"/>
  <c r="AD36" i="1"/>
  <c r="AB36" i="1"/>
  <c r="AE36" i="1"/>
  <c r="K4" i="1"/>
  <c r="Z4" i="1"/>
  <c r="AG4" i="1"/>
  <c r="AH4" i="1"/>
  <c r="W4" i="1"/>
  <c r="AG32" i="1"/>
  <c r="V32" i="1"/>
  <c r="AD32" i="1"/>
  <c r="X32" i="1"/>
  <c r="W32" i="1"/>
  <c r="Y39" i="1"/>
  <c r="AH39" i="1"/>
  <c r="AC39" i="1"/>
  <c r="AB39" i="1"/>
  <c r="AA39" i="1"/>
  <c r="AC43" i="1"/>
  <c r="V43" i="1"/>
  <c r="X43" i="1"/>
  <c r="Z43" i="1"/>
  <c r="AA43" i="1"/>
  <c r="N5" i="1"/>
  <c r="K5" i="1"/>
  <c r="AI5" i="1"/>
  <c r="AG5" i="1"/>
  <c r="AB5" i="1"/>
  <c r="AB32" i="1"/>
  <c r="U32" i="1"/>
  <c r="K39" i="1"/>
  <c r="AJ39" i="1"/>
  <c r="V39" i="1"/>
  <c r="N43" i="1"/>
  <c r="Q43" i="1"/>
  <c r="AF5" i="1"/>
  <c r="AI11" i="1"/>
  <c r="V11" i="1"/>
  <c r="Z11" i="1"/>
  <c r="AC11" i="1"/>
  <c r="X11" i="1"/>
  <c r="U6" i="1"/>
  <c r="W6" i="1"/>
  <c r="V6" i="1"/>
  <c r="AJ6" i="1"/>
  <c r="AG6" i="1"/>
  <c r="AG17" i="1"/>
  <c r="K17" i="1"/>
  <c r="AF17" i="1"/>
  <c r="AH17" i="1"/>
  <c r="AB17" i="1"/>
  <c r="W53" i="1"/>
  <c r="AJ53" i="1"/>
  <c r="AH53" i="1"/>
  <c r="AG53" i="1"/>
  <c r="AE53" i="1"/>
  <c r="AC36" i="1"/>
  <c r="U36" i="1"/>
  <c r="K36" i="1"/>
  <c r="Q36" i="1"/>
  <c r="W36" i="1"/>
  <c r="AA4" i="1"/>
  <c r="AB4" i="1"/>
  <c r="AJ4" i="1"/>
  <c r="Y4" i="1"/>
  <c r="AF4" i="1"/>
  <c r="Q32" i="1"/>
  <c r="AC32" i="1"/>
  <c r="AH32" i="1"/>
  <c r="N39" i="1"/>
  <c r="T39" i="1"/>
  <c r="AH43" i="1"/>
  <c r="U43" i="1"/>
  <c r="AG43" i="1"/>
  <c r="T5" i="1"/>
  <c r="AP14" i="1" l="1"/>
  <c r="AP15" i="1"/>
  <c r="AP16" i="1"/>
  <c r="AP17" i="1"/>
  <c r="AP18" i="1"/>
  <c r="AP19" i="1"/>
  <c r="AO33" i="1"/>
  <c r="AO16" i="1"/>
  <c r="AP22" i="1" s="1"/>
  <c r="AO15" i="1"/>
  <c r="AP21" i="1" s="1"/>
  <c r="AO25" i="1"/>
  <c r="AP31" i="1" s="1"/>
  <c r="AO21" i="1"/>
  <c r="AP27" i="1" s="1"/>
  <c r="AO26" i="1"/>
  <c r="AP32" i="1" s="1"/>
  <c r="AO24" i="1"/>
  <c r="AP30" i="1" s="1"/>
  <c r="AO22" i="1"/>
  <c r="AP28" i="1" s="1"/>
  <c r="AO32" i="1"/>
  <c r="AO17" i="1"/>
  <c r="AP23" i="1" s="1"/>
  <c r="AO19" i="1"/>
  <c r="AP25" i="1" s="1"/>
  <c r="AO20" i="1"/>
  <c r="AP26" i="1" s="1"/>
  <c r="AO23" i="1"/>
  <c r="AP29" i="1" s="1"/>
  <c r="AO18" i="1"/>
  <c r="AP24" i="1" s="1"/>
  <c r="AO27" i="1"/>
  <c r="AP33" i="1" s="1"/>
  <c r="AO14" i="1"/>
  <c r="AP20" i="1" s="1"/>
  <c r="AO29" i="1"/>
  <c r="AO28" i="1"/>
  <c r="AO31" i="1"/>
  <c r="AO30" i="1"/>
  <c r="AT47" i="1"/>
  <c r="AT44" i="1"/>
  <c r="AT42" i="1"/>
  <c r="AT50" i="1"/>
  <c r="AT41" i="1"/>
  <c r="AT51" i="1"/>
  <c r="AT57" i="1"/>
  <c r="AT46" i="1"/>
  <c r="AT43" i="1"/>
  <c r="AT38" i="1"/>
  <c r="AT55" i="1"/>
  <c r="AT40" i="1"/>
  <c r="AT48" i="1"/>
  <c r="AT49" i="1"/>
  <c r="AT39" i="1"/>
  <c r="AT56" i="1"/>
  <c r="AT45" i="1"/>
  <c r="AT54" i="1"/>
  <c r="AT52" i="1"/>
  <c r="AT53" i="1"/>
  <c r="AV50" i="1"/>
  <c r="AV56" i="1"/>
  <c r="AV44" i="1"/>
  <c r="AV52" i="1"/>
  <c r="AV57" i="1"/>
  <c r="AV51" i="1"/>
  <c r="AV54" i="1"/>
  <c r="AV48" i="1"/>
  <c r="AV41" i="1"/>
  <c r="AV43" i="1"/>
  <c r="AV39" i="1"/>
  <c r="AV45" i="1"/>
  <c r="AV55" i="1"/>
  <c r="AV42" i="1"/>
  <c r="AV47" i="1"/>
  <c r="AV38" i="1"/>
  <c r="AV53" i="1"/>
  <c r="AV46" i="1"/>
  <c r="AV49" i="1"/>
  <c r="AV40" i="1"/>
  <c r="AO49" i="1"/>
  <c r="AO54" i="1"/>
  <c r="AO52" i="1"/>
  <c r="AO51" i="1"/>
  <c r="AO43" i="1"/>
  <c r="AO55" i="1"/>
  <c r="AO57" i="1"/>
  <c r="AO48" i="1"/>
  <c r="AO44" i="1"/>
  <c r="AO53" i="1"/>
  <c r="AO50" i="1"/>
  <c r="AO56" i="1"/>
  <c r="AO46" i="1"/>
  <c r="AO39" i="1"/>
  <c r="AO45" i="1"/>
  <c r="AO40" i="1"/>
  <c r="AO38" i="1"/>
  <c r="AO42" i="1"/>
  <c r="AO47" i="1"/>
  <c r="AO41" i="1"/>
  <c r="AN57" i="1"/>
  <c r="AN38" i="1"/>
  <c r="AN51" i="1"/>
  <c r="AN46" i="1"/>
  <c r="AN42" i="1"/>
  <c r="AN44" i="1"/>
  <c r="AN43" i="1"/>
  <c r="AN52" i="1"/>
  <c r="AN50" i="1"/>
  <c r="AN47" i="1"/>
  <c r="AN55" i="1"/>
  <c r="AN53" i="1"/>
  <c r="AN56" i="1"/>
  <c r="AN54" i="1"/>
  <c r="AN49" i="1"/>
  <c r="AN48" i="1"/>
  <c r="AN40" i="1"/>
  <c r="AN45" i="1"/>
  <c r="AN41" i="1"/>
  <c r="AN39" i="1"/>
  <c r="AU50" i="1"/>
  <c r="AU47" i="1"/>
  <c r="AU39" i="1"/>
  <c r="AU55" i="1"/>
  <c r="AU40" i="1"/>
  <c r="AU56" i="1"/>
  <c r="AU54" i="1"/>
  <c r="AU53" i="1"/>
  <c r="AU46" i="1"/>
  <c r="AU48" i="1"/>
  <c r="AU38" i="1"/>
  <c r="AU49" i="1"/>
  <c r="AU57" i="1"/>
  <c r="AU41" i="1"/>
  <c r="AU51" i="1"/>
  <c r="AU44" i="1"/>
  <c r="AU52" i="1"/>
  <c r="AU42" i="1"/>
  <c r="AU45" i="1"/>
  <c r="AU43" i="1"/>
  <c r="AM71" i="1"/>
  <c r="AM64" i="1"/>
  <c r="AM65" i="1"/>
  <c r="AM63" i="1"/>
  <c r="AM66" i="1"/>
  <c r="AM76" i="1"/>
  <c r="AM67" i="1"/>
  <c r="AM80" i="1"/>
  <c r="AM78" i="1"/>
  <c r="AM70" i="1"/>
  <c r="AM75" i="1"/>
  <c r="AM73" i="1"/>
  <c r="AM69" i="1"/>
  <c r="AM72" i="1"/>
  <c r="AM77" i="1"/>
  <c r="AM79" i="1"/>
  <c r="AM62" i="1"/>
  <c r="AM74" i="1"/>
  <c r="AM68" i="1"/>
  <c r="AM81" i="1"/>
  <c r="AT76" i="1"/>
  <c r="AT80" i="1"/>
  <c r="AT74" i="1"/>
  <c r="AT66" i="1"/>
  <c r="AT77" i="1"/>
  <c r="AT81" i="1"/>
  <c r="AT64" i="1"/>
  <c r="AT70" i="1"/>
  <c r="AT65" i="1"/>
  <c r="AT62" i="1"/>
  <c r="AT72" i="1"/>
  <c r="AT71" i="1"/>
  <c r="AT78" i="1"/>
  <c r="AT73" i="1"/>
  <c r="AT75" i="1"/>
  <c r="AT67" i="1"/>
  <c r="AT63" i="1"/>
  <c r="AT79" i="1"/>
  <c r="AT69" i="1"/>
  <c r="AT68" i="1"/>
  <c r="AM51" i="1"/>
  <c r="AM40" i="1"/>
  <c r="AM43" i="1"/>
  <c r="AM49" i="1"/>
  <c r="AM53" i="1"/>
  <c r="AM52" i="1"/>
  <c r="AM42" i="1"/>
  <c r="AM46" i="1"/>
  <c r="AM39" i="1"/>
  <c r="AM55" i="1"/>
  <c r="AM47" i="1"/>
  <c r="AM50" i="1"/>
  <c r="AM38" i="1"/>
  <c r="AM56" i="1"/>
  <c r="AM41" i="1"/>
  <c r="AM45" i="1"/>
  <c r="AM57" i="1"/>
  <c r="AM44" i="1"/>
  <c r="AM48" i="1"/>
  <c r="AM54" i="1"/>
  <c r="AP44" i="1"/>
  <c r="AP51" i="1"/>
  <c r="AP57" i="1"/>
  <c r="AP47" i="1"/>
  <c r="AP55" i="1"/>
  <c r="AP49" i="1"/>
  <c r="AP54" i="1"/>
  <c r="AP38" i="1"/>
  <c r="AP40" i="1"/>
  <c r="AP46" i="1"/>
  <c r="AP45" i="1"/>
  <c r="AP42" i="1"/>
  <c r="AP41" i="1"/>
  <c r="AP48" i="1"/>
  <c r="AP52" i="1"/>
  <c r="AP39" i="1"/>
  <c r="AP53" i="1"/>
  <c r="AP43" i="1"/>
  <c r="AP50" i="1"/>
  <c r="AP56" i="1"/>
  <c r="AV79" i="1"/>
  <c r="AV64" i="1"/>
  <c r="AV68" i="1"/>
  <c r="AV66" i="1"/>
  <c r="AV75" i="1"/>
  <c r="AV62" i="1"/>
  <c r="AV69" i="1"/>
  <c r="AV80" i="1"/>
  <c r="AV73" i="1"/>
  <c r="AV70" i="1"/>
  <c r="AV67" i="1"/>
  <c r="AV78" i="1"/>
  <c r="AV74" i="1"/>
  <c r="AV63" i="1"/>
  <c r="AV76" i="1"/>
  <c r="AV81" i="1"/>
  <c r="AV77" i="1"/>
  <c r="AV65" i="1"/>
  <c r="AV72" i="1"/>
  <c r="AV71" i="1"/>
  <c r="AS75" i="1"/>
  <c r="AS74" i="1"/>
  <c r="AS63" i="1"/>
  <c r="AS72" i="1"/>
  <c r="AS64" i="1"/>
  <c r="AS70" i="1"/>
  <c r="AS68" i="1"/>
  <c r="AS66" i="1"/>
  <c r="AS76" i="1"/>
  <c r="AS65" i="1"/>
  <c r="AS78" i="1"/>
  <c r="AS81" i="1"/>
  <c r="AS79" i="1"/>
  <c r="AS69" i="1"/>
  <c r="AS73" i="1"/>
  <c r="AS62" i="1"/>
  <c r="AS67" i="1"/>
  <c r="AS80" i="1"/>
  <c r="AS77" i="1"/>
  <c r="AS71" i="1"/>
  <c r="AS49" i="1"/>
  <c r="AS54" i="1"/>
  <c r="AS57" i="1"/>
  <c r="AS55" i="1"/>
  <c r="AS53" i="1"/>
  <c r="AS39" i="1"/>
  <c r="AS47" i="1"/>
  <c r="AS41" i="1"/>
  <c r="AS38" i="1"/>
  <c r="AS46" i="1"/>
  <c r="AS51" i="1"/>
  <c r="AS43" i="1"/>
  <c r="AS50" i="1"/>
  <c r="AS56" i="1"/>
  <c r="AS52" i="1"/>
  <c r="AS40" i="1"/>
  <c r="AS42" i="1"/>
  <c r="AS44" i="1"/>
  <c r="AS45" i="1"/>
  <c r="AS48" i="1"/>
  <c r="AP77" i="1"/>
  <c r="AP70" i="1"/>
  <c r="AP73" i="1"/>
  <c r="AP69" i="1"/>
  <c r="AP68" i="1"/>
  <c r="AP79" i="1"/>
  <c r="AP63" i="1"/>
  <c r="AP62" i="1"/>
  <c r="AP66" i="1"/>
  <c r="AP72" i="1"/>
  <c r="AP74" i="1"/>
  <c r="AP75" i="1"/>
  <c r="AP71" i="1"/>
  <c r="AP64" i="1"/>
  <c r="AP80" i="1"/>
  <c r="AP78" i="1"/>
  <c r="AP67" i="1"/>
  <c r="AP81" i="1"/>
  <c r="AP65" i="1"/>
  <c r="AP76" i="1"/>
  <c r="AN66" i="1"/>
  <c r="AN72" i="1"/>
  <c r="AN68" i="1"/>
  <c r="AN71" i="1"/>
  <c r="AN75" i="1"/>
  <c r="AN79" i="1"/>
  <c r="AN73" i="1"/>
  <c r="AN80" i="1"/>
  <c r="AN69" i="1"/>
  <c r="AN81" i="1"/>
  <c r="AN65" i="1"/>
  <c r="AN62" i="1"/>
  <c r="AN70" i="1"/>
  <c r="AN64" i="1"/>
  <c r="AN63" i="1"/>
  <c r="AN67" i="1"/>
  <c r="AN76" i="1"/>
  <c r="AN74" i="1"/>
  <c r="AN78" i="1"/>
  <c r="AN77" i="1"/>
  <c r="AQ19" i="1"/>
  <c r="AQ16" i="1"/>
  <c r="AQ26" i="1"/>
  <c r="AQ20" i="1"/>
  <c r="AQ15" i="1"/>
  <c r="AQ28" i="1"/>
  <c r="AQ24" i="1"/>
  <c r="AQ14" i="1"/>
  <c r="AQ30" i="1"/>
  <c r="AQ25" i="1"/>
  <c r="AQ27" i="1"/>
  <c r="AQ21" i="1"/>
  <c r="AQ17" i="1"/>
  <c r="AQ18" i="1"/>
  <c r="AQ32" i="1"/>
  <c r="AQ23" i="1"/>
  <c r="AQ31" i="1"/>
  <c r="AQ33" i="1"/>
  <c r="AQ22" i="1"/>
  <c r="AQ29" i="1"/>
  <c r="AU80" i="1"/>
  <c r="AU68" i="1"/>
  <c r="AU73" i="1"/>
  <c r="AU66" i="1"/>
  <c r="AU69" i="1"/>
  <c r="AU74" i="1"/>
  <c r="AU79" i="1"/>
  <c r="AU64" i="1"/>
  <c r="AU71" i="1"/>
  <c r="AU65" i="1"/>
  <c r="AU67" i="1"/>
  <c r="AU72" i="1"/>
  <c r="AU62" i="1"/>
  <c r="AU81" i="1"/>
  <c r="AU76" i="1"/>
  <c r="AU75" i="1"/>
  <c r="AU77" i="1"/>
  <c r="AU70" i="1"/>
  <c r="AU78" i="1"/>
  <c r="AU63" i="1"/>
  <c r="AO79" i="1"/>
  <c r="AO65" i="1"/>
  <c r="AO64" i="1"/>
  <c r="AO70" i="1"/>
  <c r="AO72" i="1"/>
  <c r="AO80" i="1"/>
  <c r="AO63" i="1"/>
  <c r="AO68" i="1"/>
  <c r="AO69" i="1"/>
  <c r="AO62" i="1"/>
  <c r="AO76" i="1"/>
  <c r="AO66" i="1"/>
  <c r="AO75" i="1"/>
  <c r="AO81" i="1"/>
  <c r="AO67" i="1"/>
  <c r="AO71" i="1"/>
  <c r="AO74" i="1"/>
  <c r="AO77" i="1"/>
  <c r="AO73" i="1"/>
  <c r="AO78" i="1"/>
  <c r="AN17" i="1"/>
  <c r="AN18" i="1"/>
  <c r="AN26" i="1"/>
  <c r="AN20" i="1"/>
  <c r="AN22" i="1"/>
  <c r="AN19" i="1"/>
  <c r="AN21" i="1"/>
  <c r="AN32" i="1"/>
  <c r="AN31" i="1"/>
  <c r="AN28" i="1"/>
  <c r="AN33" i="1"/>
  <c r="AN25" i="1"/>
  <c r="AN27" i="1"/>
  <c r="AN30" i="1"/>
  <c r="AN14" i="1"/>
  <c r="AN16" i="1"/>
  <c r="AN15" i="1"/>
  <c r="AN24" i="1"/>
  <c r="AN29" i="1"/>
  <c r="AN23" i="1"/>
</calcChain>
</file>

<file path=xl/comments1.xml><?xml version="1.0" encoding="utf-8"?>
<comments xmlns="http://schemas.openxmlformats.org/spreadsheetml/2006/main">
  <authors>
    <author>Jason FILLON-MAILLET</author>
  </authors>
  <commentList>
    <comment ref="AM12" authorId="0" shapeId="0">
      <text>
        <r>
          <rPr>
            <sz val="9"/>
            <color indexed="81"/>
            <rFont val="Tahoma"/>
            <family val="2"/>
          </rPr>
          <t xml:space="preserve">Liste contenant la colonne Trie_1
</t>
        </r>
      </text>
    </comment>
    <comment ref="AN12" authorId="0" shapeId="0">
      <text>
        <r>
          <rPr>
            <b/>
            <sz val="9"/>
            <color indexed="81"/>
            <rFont val="Tahoma"/>
            <family val="2"/>
          </rPr>
          <t>Jason FILLON-MAILLET:</t>
        </r>
        <r>
          <rPr>
            <sz val="9"/>
            <color indexed="81"/>
            <rFont val="Tahoma"/>
            <family val="2"/>
          </rPr>
          <t xml:space="preserve">
Liste contenant la colonne trie_2</t>
        </r>
      </text>
    </comment>
  </commentList>
</comments>
</file>

<file path=xl/connections.xml><?xml version="1.0" encoding="utf-8"?>
<connections xmlns="http://schemas.openxmlformats.org/spreadsheetml/2006/main">
  <connection id="1" sourceFile="Z:\Be\Base_de_données\Matplutilisée-090718 FINAL-180718.xlsx" keepAlive="1" name="Matplutilisée-090718 FINAL-180718 Bobines$" description="Base de matière stantard" type="5" refreshedVersion="4" background="1" saveData="1">
    <dbPr connection="Provider=Microsoft.ACE.OLEDB.12.0;User ID=Admin;Data Source=Z:\Be\Base_de_données\Matplutilisée-090718 FINAL-180718.xlsx;Mode=Share Deny Write;Extended Properties=&quot;HDR=YES;&quot;;Jet OLEDB:System database=&quot;&quot;;Jet OLEDB:Registry Path=&quot;&quot;;Jet OLEDB:Engine Type=37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" command="Bobines$_xlnm#_FilterDatabase" commandType="3"/>
  </connection>
</connections>
</file>

<file path=xl/sharedStrings.xml><?xml version="1.0" encoding="utf-8"?>
<sst xmlns="http://schemas.openxmlformats.org/spreadsheetml/2006/main" count="399" uniqueCount="72">
  <si>
    <t>Matière</t>
  </si>
  <si>
    <t>A</t>
  </si>
  <si>
    <t>Couleur</t>
  </si>
  <si>
    <t>Grade</t>
  </si>
  <si>
    <t>Epaisseur</t>
  </si>
  <si>
    <t>Laize</t>
  </si>
  <si>
    <t>zone 1</t>
  </si>
  <si>
    <t>cel 1</t>
  </si>
  <si>
    <t>trie 1</t>
  </si>
  <si>
    <t>zone 2</t>
  </si>
  <si>
    <t>cel 2</t>
  </si>
  <si>
    <t>trie 2</t>
  </si>
  <si>
    <t>zone 3</t>
  </si>
  <si>
    <t>cel 3</t>
  </si>
  <si>
    <t>trie 3</t>
  </si>
  <si>
    <t>zone 4</t>
  </si>
  <si>
    <t>cel 4</t>
  </si>
  <si>
    <t>trie 4</t>
  </si>
  <si>
    <t>zone 5</t>
  </si>
  <si>
    <t>Cel 5</t>
  </si>
  <si>
    <t>trie 5</t>
  </si>
  <si>
    <t>Trie 6</t>
  </si>
  <si>
    <t>Trie 7</t>
  </si>
  <si>
    <t>trie 8</t>
  </si>
  <si>
    <t>Trie 9</t>
  </si>
  <si>
    <t>Trie 10</t>
  </si>
  <si>
    <t>Trie 11</t>
  </si>
  <si>
    <t>Trie 12</t>
  </si>
  <si>
    <t>Trie 13</t>
  </si>
  <si>
    <t>Trie 14</t>
  </si>
  <si>
    <t>Trie 15</t>
  </si>
  <si>
    <t>Trie 16</t>
  </si>
  <si>
    <t>Trie 17</t>
  </si>
  <si>
    <t>Trie 18</t>
  </si>
  <si>
    <t>Trie 19</t>
  </si>
  <si>
    <t>Trie 20</t>
  </si>
  <si>
    <t>Trie 21</t>
  </si>
  <si>
    <t>B</t>
  </si>
  <si>
    <t>ABS</t>
  </si>
  <si>
    <t>Noir</t>
  </si>
  <si>
    <t>Noble</t>
  </si>
  <si>
    <t>C</t>
  </si>
  <si>
    <t>APET</t>
  </si>
  <si>
    <t>Transparent</t>
  </si>
  <si>
    <t>D</t>
  </si>
  <si>
    <t>E</t>
  </si>
  <si>
    <t>n°</t>
  </si>
  <si>
    <t>PETG</t>
  </si>
  <si>
    <t>Azuré</t>
  </si>
  <si>
    <t>Industriel</t>
  </si>
  <si>
    <t>PS</t>
  </si>
  <si>
    <t>Blanc</t>
  </si>
  <si>
    <t>Gris</t>
  </si>
  <si>
    <t>Trie 8</t>
  </si>
  <si>
    <t>Blanc (Plaxé)</t>
  </si>
  <si>
    <t>Bleu</t>
  </si>
  <si>
    <t>Vert</t>
  </si>
  <si>
    <t>PS/AS</t>
  </si>
  <si>
    <t>PS/DIS</t>
  </si>
  <si>
    <t>PS/PE</t>
  </si>
  <si>
    <t>PVC</t>
  </si>
  <si>
    <t>PVC/AS</t>
  </si>
  <si>
    <t>TA1002</t>
  </si>
  <si>
    <t>TA402</t>
  </si>
  <si>
    <t>TA501</t>
  </si>
  <si>
    <t>noir</t>
  </si>
  <si>
    <t>industriel</t>
  </si>
  <si>
    <t>Trie 1</t>
  </si>
  <si>
    <t>Données validation</t>
  </si>
  <si>
    <t>AM12 = DECALER(AM$14;;;NB.SI($AM$14:$AM$33;"&gt;&lt;"))</t>
  </si>
  <si>
    <t>ou</t>
  </si>
  <si>
    <t>AM13 =DECALER(AM$14;;;NB.SI($AM$14:$AM$33;"&gt;&lt;"))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</si>
</sst>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u/>
      <sz val="14"/>
      <color rgb="FF008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rgb="FF0070C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mediumDashed">
        <color theme="9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theme="6" tint="-0.49998474074526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6" tint="-0.499984740745262"/>
      </left>
      <right/>
      <top style="medium">
        <color theme="6" tint="-0.499984740745262"/>
      </top>
      <bottom style="thin">
        <color indexed="64"/>
      </bottom>
      <diagonal/>
    </border>
  </borders>
  <cellStyleXfs count="7">
    <xf numFmtId="0" fontId="0" fillId="0" borderId="0"/>
    <xf numFmtId="0" fontId="1" fillId="2" borderId="10" applyNumberFormat="0" applyBorder="0" applyAlignment="0">
      <alignment horizontal="center" vertical="center"/>
    </xf>
    <xf numFmtId="0" fontId="1" fillId="0" borderId="0" applyNumberFormat="0" applyFont="0" applyFill="0" applyBorder="0" applyAlignment="0">
      <alignment horizontal="center" vertical="center"/>
      <protection hidden="1"/>
    </xf>
    <xf numFmtId="0" fontId="1" fillId="3" borderId="11" applyNumberFormat="0" applyBorder="0" applyAlignment="0">
      <alignment horizontal="center" vertical="center"/>
      <protection locked="0"/>
    </xf>
    <xf numFmtId="0" fontId="3" fillId="0" borderId="0"/>
    <xf numFmtId="0" fontId="1" fillId="4" borderId="11" applyNumberFormat="0" applyBorder="0" applyAlignment="0">
      <alignment horizontal="center" vertical="center"/>
      <protection locked="0"/>
    </xf>
    <xf numFmtId="49" fontId="4" fillId="5" borderId="12" applyBorder="0">
      <alignment horizontal="center" vertical="center" wrapText="1"/>
    </xf>
  </cellStyleXfs>
  <cellXfs count="21">
    <xf numFmtId="0" fontId="0" fillId="0" borderId="0" xfId="0"/>
    <xf numFmtId="0" fontId="0" fillId="0" borderId="0" xfId="0" applyNumberFormat="1"/>
    <xf numFmtId="0" fontId="0" fillId="0" borderId="1" xfId="0" applyBorder="1"/>
    <xf numFmtId="0" fontId="0" fillId="0" borderId="0" xfId="0" applyAlignment="1">
      <alignment horizontal="center" vertical="center"/>
    </xf>
    <xf numFmtId="0" fontId="2" fillId="0" borderId="0" xfId="0" applyFont="1"/>
    <xf numFmtId="0" fontId="2" fillId="0" borderId="0" xfId="0" applyNumberFormat="1" applyFont="1"/>
    <xf numFmtId="0" fontId="2" fillId="0" borderId="1" xfId="0" applyFont="1" applyBorder="1"/>
    <xf numFmtId="0" fontId="0" fillId="0" borderId="1" xfId="0" applyNumberFormat="1" applyBorder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7" fillId="7" borderId="0" xfId="0" applyFont="1" applyFill="1"/>
    <xf numFmtId="0" fontId="2" fillId="7" borderId="0" xfId="0" applyFont="1" applyFill="1"/>
  </cellXfs>
  <cellStyles count="7">
    <cellStyle name="énoncé" xfId="1"/>
    <cellStyle name="Masquer" xfId="2"/>
    <cellStyle name="menu déroulant" xfId="3"/>
    <cellStyle name="Normal" xfId="0" builtinId="0"/>
    <cellStyle name="Normal 2" xfId="4"/>
    <cellStyle name="remplir" xfId="5"/>
    <cellStyle name="Titre CDC" xfId="6"/>
  </cellStyles>
  <dxfs count="75"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  <border diagonalUp="0" diagonalDown="0">
        <left style="mediumDashed">
          <color theme="9"/>
        </left>
        <right/>
        <top/>
        <bottom/>
        <vertical/>
        <horizontal/>
      </border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  <border diagonalUp="0" diagonalDown="0">
        <left style="mediumDashed">
          <color theme="9"/>
        </left>
        <right/>
        <top/>
        <bottom/>
        <vertical/>
        <horizontal/>
      </border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  <border diagonalUp="0" diagonalDown="0">
        <left style="mediumDashed">
          <color theme="9"/>
        </left>
        <right/>
        <top/>
        <bottom/>
        <vertical/>
        <horizontal/>
      </border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  <border diagonalUp="0" diagonalDown="0">
        <left style="mediumDashed">
          <color theme="9"/>
        </left>
        <right/>
        <top/>
        <bottom/>
        <vertical/>
        <horizontal/>
      </border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/>
      </font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Be\Matrice%20de%20conception\Matrice%20de%20conception%20(Beta)-V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hier des charges"/>
      <sheetName val="Résumé"/>
      <sheetName val="Contact"/>
      <sheetName val="Typologie"/>
      <sheetName val="Carton"/>
      <sheetName val="donnée liste"/>
      <sheetName val="revue"/>
      <sheetName val="Matière"/>
      <sheetName val="Feuil2"/>
    </sheetNames>
    <sheetDataSet>
      <sheetData sheetId="0">
        <row r="84">
          <cell r="B84" t="str">
            <v>Matière</v>
          </cell>
          <cell r="F84" t="str">
            <v>Epaisseur</v>
          </cell>
          <cell r="J84" t="str">
            <v>Couleur</v>
          </cell>
          <cell r="N84" t="str">
            <v>Grade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queryTables/queryTable1.xml><?xml version="1.0" encoding="utf-8"?>
<queryTable xmlns="http://schemas.openxmlformats.org/spreadsheetml/2006/main" name="Matplutilisée-090718 FINAL-180718 Bobines$" connectionId="1" autoFormatId="16" applyNumberFormats="0" applyBorderFormats="0" applyFontFormats="0" applyPatternFormats="0" applyAlignmentFormats="0" applyWidthHeightFormats="0">
  <queryTableRefresh nextId="65" unboundColumnsRight="31">
    <queryTableFields count="36">
      <queryTableField id="1" name="Matière" tableColumnId="1"/>
      <queryTableField id="2" name="Couleur" tableColumnId="2"/>
      <queryTableField id="3" name="Grade" tableColumnId="3"/>
      <queryTableField id="4" name="Epaisseur" tableColumnId="4"/>
      <queryTableField id="5" name="Laize" tableColumnId="5"/>
      <queryTableField id="34" dataBound="0" tableColumnId="17"/>
      <queryTableField id="35" dataBound="0" tableColumnId="18"/>
      <queryTableField id="36" dataBound="0" tableColumnId="19"/>
      <queryTableField id="37" dataBound="0" tableColumnId="20"/>
      <queryTableField id="38" dataBound="0" tableColumnId="21"/>
      <queryTableField id="39" dataBound="0" tableColumnId="22"/>
      <queryTableField id="40" dataBound="0" tableColumnId="23"/>
      <queryTableField id="41" dataBound="0" tableColumnId="24"/>
      <queryTableField id="42" dataBound="0" tableColumnId="25"/>
      <queryTableField id="43" dataBound="0" tableColumnId="26"/>
      <queryTableField id="44" dataBound="0" tableColumnId="27"/>
      <queryTableField id="45" dataBound="0" tableColumnId="28"/>
      <queryTableField id="46" dataBound="0" tableColumnId="29"/>
      <queryTableField id="47" dataBound="0" tableColumnId="30"/>
      <queryTableField id="48" dataBound="0" tableColumnId="31"/>
      <queryTableField id="49" dataBound="0" tableColumnId="9"/>
      <queryTableField id="50" dataBound="0" tableColumnId="10"/>
      <queryTableField id="51" dataBound="0" tableColumnId="11"/>
      <queryTableField id="52" dataBound="0" tableColumnId="12"/>
      <queryTableField id="53" dataBound="0" tableColumnId="13"/>
      <queryTableField id="54" dataBound="0" tableColumnId="14"/>
      <queryTableField id="55" dataBound="0" tableColumnId="15"/>
      <queryTableField id="56" dataBound="0" tableColumnId="16"/>
      <queryTableField id="60" dataBound="0" tableColumnId="32"/>
      <queryTableField id="59" dataBound="0" tableColumnId="33"/>
      <queryTableField id="58" dataBound="0" tableColumnId="34"/>
      <queryTableField id="57" dataBound="0" tableColumnId="35"/>
      <queryTableField id="64" dataBound="0" tableColumnId="36"/>
      <queryTableField id="63" dataBound="0" tableColumnId="37"/>
      <queryTableField id="62" dataBound="0" tableColumnId="38"/>
      <queryTableField id="61" dataBound="0" tableColumnId="39"/>
    </queryTableFields>
    <queryTableDeletedFields count="3">
      <deletedField name="Disponibilité"/>
      <deletedField name="MOQ"/>
      <deletedField name="Commentaire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_matière" displayName="Tableau_matière" ref="A2:AJ100" tableType="queryTable" totalsRowShown="0" headerRowDxfId="68">
  <autoFilter ref="A2:AJ100"/>
  <sortState ref="A3:X100">
    <sortCondition ref="A2:A100"/>
  </sortState>
  <tableColumns count="36">
    <tableColumn id="1" uniqueName="1" name="Matière" queryTableFieldId="1"/>
    <tableColumn id="2" uniqueName="2" name="Couleur" queryTableFieldId="2"/>
    <tableColumn id="3" uniqueName="3" name="Grade" queryTableFieldId="3"/>
    <tableColumn id="4" uniqueName="4" name="Epaisseur" queryTableFieldId="4" dataDxfId="67"/>
    <tableColumn id="5" uniqueName="5" name="Laize" queryTableFieldId="5"/>
    <tableColumn id="17" uniqueName="17" name="zone 1" queryTableFieldId="34" dataDxfId="66">
      <calculatedColumnFormula>CONCATENATE("$",$AL$7,"$",3,":",$AL$7,ROW())</calculatedColumnFormula>
    </tableColumn>
    <tableColumn id="18" uniqueName="18" name="cel 1" queryTableFieldId="35" dataDxfId="65">
      <calculatedColumnFormula>MID(Tableau_matière[[#This Row],[zone 1]],FIND(":",Tableau_matière[[#This Row],[zone 1]])+1,5)</calculatedColumnFormula>
    </tableColumn>
    <tableColumn id="19" uniqueName="19" name="trie 1" queryTableFieldId="36" dataDxfId="64">
      <calculatedColumnFormula>IF(COUNTIFS(INDIRECT(Tableau_matière[[#This Row],[zone 1]]),INDIRECT(Tableau_matière[[#This Row],[cel 1]]))=1,ROW(),"-")</calculatedColumnFormula>
    </tableColumn>
    <tableColumn id="20" uniqueName="20" name="zone 2" queryTableFieldId="37" dataDxfId="63">
      <calculatedColumnFormula>CONCATENATE("$",$AM$7,"$",3,":",$AM$7,ROW())</calculatedColumnFormula>
    </tableColumn>
    <tableColumn id="21" uniqueName="21" name="cel 2" queryTableFieldId="38" dataDxfId="62">
      <calculatedColumnFormula>MID(Tableau_matière[[#This Row],[zone 2]],FIND(":",Tableau_matière[[#This Row],[zone 2]])+1,5)</calculatedColumnFormula>
    </tableColumn>
    <tableColumn id="22" uniqueName="22" name="trie 2" queryTableFieldId="39" dataDxfId="61">
      <calculatedColumnFormula>IF(AND(COUNTIFS(INDIRECT(Tableau_matière[[#This Row],[zone 1]]),INDIRECT(Tableau_matière[[#This Row],[cel 1]]),INDIRECT(Tableau_matière[[#This Row],[zone 2]]),INDIRECT(Tableau_matière[[#This Row],[cel 2]]))=1,INDIRECT(Tableau_matière[[#This Row],[cel 1]])=$AM$12),ROW(),"-")</calculatedColumnFormula>
    </tableColumn>
    <tableColumn id="23" uniqueName="23" name="zone 3" queryTableFieldId="40" dataDxfId="60">
      <calculatedColumnFormula>CONCATENATE("$",$AN$7,"$",3,":",$AN$7,ROW())</calculatedColumnFormula>
    </tableColumn>
    <tableColumn id="24" uniqueName="24" name="cel 3" queryTableFieldId="41" dataDxfId="59">
      <calculatedColumnFormula>MID(Tableau_matière[[#This Row],[zone 3]],FIND(":",Tableau_matière[[#This Row],[zone 3]])+1,5)</calculatedColumnFormula>
    </tableColumn>
    <tableColumn id="25" uniqueName="25" name="trie 3" queryTableFieldId="42" dataDxfId="58">
      <calculatedColumnFormula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1]])=$AM$12,INDIRECT(Tableau_matière[[#This Row],[cel 2]])=$AN$12),ROW(),"-")</calculatedColumnFormula>
    </tableColumn>
    <tableColumn id="26" uniqueName="26" name="zone 4" queryTableFieldId="43" dataDxfId="57">
      <calculatedColumnFormula>CONCATENATE("$",$AO$7,"$",3,":",$AO$7,ROW())</calculatedColumnFormula>
    </tableColumn>
    <tableColumn id="27" uniqueName="27" name="cel 4" queryTableFieldId="44" dataDxfId="56">
      <calculatedColumnFormula>MID(Tableau_matière[[#This Row],[zone 4]],FIND(":",Tableau_matière[[#This Row],[zone 4]])+1,5)</calculatedColumnFormula>
    </tableColumn>
    <tableColumn id="28" uniqueName="28" name="trie 4" queryTableFieldId="45" dataDxfId="55">
      <calculatedColumnFormula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1]])=$AM$12,INDIRECT(Tableau_matière[[#This Row],[cel 2]])=$AN$12,INDIRECT(Tableau_matière[[#This Row],[cel 3]])=$AO$12),ROW(),"-")</calculatedColumnFormula>
    </tableColumn>
    <tableColumn id="29" uniqueName="29" name="zone 5" queryTableFieldId="46" dataDxfId="54">
      <calculatedColumnFormula>CONCATENATE("$",$AP$7,"$",3,":",$AP$7,ROW())</calculatedColumnFormula>
    </tableColumn>
    <tableColumn id="30" uniqueName="30" name="Cel 5" queryTableFieldId="47" dataDxfId="53">
      <calculatedColumnFormula>MID(Tableau_matière[[#This Row],[zone 5]],FIND(":",Tableau_matière[[#This Row],[zone 5]])+1,5)</calculatedColumnFormula>
    </tableColumn>
    <tableColumn id="31" uniqueName="31" name="trie 5" queryTableFieldId="48" dataDxfId="52">
      <calculatedColumnFormula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1]])=$AM$12,INDIRECT(Tableau_matière[[#This Row],[cel 2]])=$AN$12,INDIRECT(Tableau_matière[[#This Row],[cel 3]])=$AO$12,INDIRECT(Tableau_matière[[#This Row],[cel 4]])=$AP$12),ROW(),"-")</calculatedColumnFormula>
    </tableColumn>
    <tableColumn id="9" uniqueName="9" name="Trie 6" queryTableFieldId="49" dataDxfId="51">
      <calculatedColumnFormula>IF(AND(COUNTIFS(INDIRECT(Tableau_matière[[#This Row],[zone 1]]),INDIRECT(Tableau_matière[[#This Row],[cel 1]]),INDIRECT(Tableau_matière[[#This Row],[zone 2]]),INDIRECT(Tableau_matière[[#This Row],[cel 2]]))=1,INDIRECT(Tableau_matière[[#This Row],[cel 1]])=$AL$36),ROW(),"-")</calculatedColumnFormula>
    </tableColumn>
    <tableColumn id="10" uniqueName="10" name="Trie 7" queryTableFieldId="50" dataDxfId="50">
      <calculatedColumnFormula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1]])=$AL$36,INDIRECT(Tableau_matière[[#This Row],[cel 2]])=$AM$36),ROW(),"-")</calculatedColumnFormula>
    </tableColumn>
    <tableColumn id="11" uniqueName="11" name="trie 8" queryTableFieldId="51" dataDxfId="49">
      <calculatedColumnFormula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1]])=$AL$36,INDIRECT(Tableau_matière[[#This Row],[cel 2]])=$AM$36,INDIRECT(Tableau_matière[[#This Row],[cel 3]])=$AN$36),ROW(),"-")</calculatedColumnFormula>
    </tableColumn>
    <tableColumn id="12" uniqueName="12" name="Trie 9" queryTableFieldId="52" dataDxfId="48">
      <calculatedColumnFormula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1]])=$AL$36,INDIRECT(Tableau_matière[[#This Row],[cel 2]])=$AM$36,INDIRECT(Tableau_matière[[#This Row],[cel 3]])=$AN$36,INDIRECT(Tableau_matière[[#This Row],[cel 4]])=$AO$36),ROW(),"-")</calculatedColumnFormula>
    </tableColumn>
    <tableColumn id="13" uniqueName="13" name="Trie 10" queryTableFieldId="53" dataDxfId="47">
      <calculatedColumnFormula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calculatedColumnFormula>
    </tableColumn>
    <tableColumn id="14" uniqueName="14" name="Trie 11" queryTableFieldId="54" dataDxfId="46">
      <calculatedColumnFormula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calculatedColumnFormula>
    </tableColumn>
    <tableColumn id="15" uniqueName="15" name="Trie 12" queryTableFieldId="55" dataDxfId="45">
      <calculatedColumnFormula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calculatedColumnFormula>
    </tableColumn>
    <tableColumn id="16" uniqueName="16" name="Trie 13" queryTableFieldId="56" dataDxfId="44">
      <calculatedColumnFormula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calculatedColumnFormula>
    </tableColumn>
    <tableColumn id="32" uniqueName="32" name="Trie 14" queryTableFieldId="60" dataDxfId="43">
      <calculatedColumnFormula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calculatedColumnFormula>
    </tableColumn>
    <tableColumn id="33" uniqueName="33" name="Trie 15" queryTableFieldId="59" dataDxfId="42">
      <calculatedColumnFormula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calculatedColumnFormula>
    </tableColumn>
    <tableColumn id="34" uniqueName="34" name="Trie 16" queryTableFieldId="58" dataDxfId="41">
      <calculatedColumnFormula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calculatedColumnFormula>
    </tableColumn>
    <tableColumn id="35" uniqueName="35" name="Trie 17" queryTableFieldId="57" dataDxfId="40">
      <calculatedColumnFormula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calculatedColumnFormula>
    </tableColumn>
    <tableColumn id="36" uniqueName="36" name="Trie 18" queryTableFieldId="64" dataDxfId="39">
      <calculatedColumnFormula>IF(AND(COUNTIFS(INDIRECT(Tableau_matière[[#This Row],[zone 1]]),INDIRECT(Tableau_matière[[#This Row],[cel 1]]),INDIRECT(Tableau_matière[[#This Row],[zone 2]]),INDIRECT(Tableau_matière[[#This Row],[cel 2]]))=1,INDIRECT(Tableau_matière[[#This Row],[cel 1]])=$AR$60),ROW(),"-")</calculatedColumnFormula>
    </tableColumn>
    <tableColumn id="37" uniqueName="37" name="Trie 19" queryTableFieldId="63" dataDxfId="38">
      <calculatedColumnFormula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1]])=$AR$60,INDIRECT(Tableau_matière[[#This Row],[cel 2]])=$AS$60),ROW(),"-")</calculatedColumnFormula>
    </tableColumn>
    <tableColumn id="38" uniqueName="38" name="Trie 20" queryTableFieldId="62" dataDxfId="37">
      <calculatedColumnFormula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1]])=$AR$60,INDIRECT(Tableau_matière[[#This Row],[cel 2]])=$AS$60,INDIRECT(Tableau_matière[[#This Row],[cel 3]])=$AT$60),ROW(),"-")</calculatedColumnFormula>
    </tableColumn>
    <tableColumn id="39" uniqueName="39" name="Trie 21" queryTableFieldId="61" dataDxfId="36">
      <calculatedColumnFormula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1]])=$AR$60,INDIRECT(Tableau_matière[[#This Row],[cel 2]])=$AS$60,INDIRECT(Tableau_matière[[#This Row],[cel 3]])=$AT$60,INDIRECT(Tableau_matière[[#This Row],[cel 4]])=$AU$60),ROW(),"-")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_trie_1" displayName="Tableau_trie_1" ref="AL13:AQ33" totalsRowShown="0" headerRowDxfId="35" dataDxfId="34">
  <autoFilter ref="AL13:AQ33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name="n°" dataDxfId="33"/>
    <tableColumn id="2" name="trie 1" dataDxfId="32">
      <calculatedColumnFormula>IFERROR(INDEX(Tableau_matière[],SMALL(Tableau_matière[trie 1],Tableau_trie_1[[#This Row],[n°]])-2,$AL$8),"-")</calculatedColumnFormula>
    </tableColumn>
    <tableColumn id="3" name="trie 2" dataDxfId="31">
      <calculatedColumnFormula>IFERROR(INDEX(Tableau_matière[],SMALL(Tableau_matière[trie 2],Tableau_trie_1[[#This Row],[n°]])-2,$AM$8),"-")</calculatedColumnFormula>
    </tableColumn>
    <tableColumn id="4" name="trie 3" dataDxfId="30">
      <calculatedColumnFormula>IFERROR(INDEX(Tableau_matière[],SMALL(Tableau_matière[trie 3],Tableau_trie_1[[#This Row],[n°]])-2,$AN$8),"-")</calculatedColumnFormula>
    </tableColumn>
    <tableColumn id="5" name="trie 4" dataDxfId="29">
      <calculatedColumnFormula>IFERROR(INDEX(Tableau_matière[],SMALL(Tableau_matière[trie 4],Tableau_trie_1[[#This Row],[n°]])-2,AO8),"-")</calculatedColumnFormula>
    </tableColumn>
    <tableColumn id="6" name="trie 5" dataDxfId="28">
      <calculatedColumnFormula>IFERROR(INDEX(Tableau_matière[],SMALL(Tableau_matière[trie 5],Tableau_trie_1[[#This Row],[n°]])-2,$AP$8),"-")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_trie_2" displayName="Tableau_trie_2" ref="AL37:AP57" totalsRowShown="0" headerRowDxfId="27" dataDxfId="26">
  <autoFilter ref="AL37:AP57"/>
  <tableColumns count="5">
    <tableColumn id="1" name="n°" dataDxfId="25"/>
    <tableColumn id="2" name="Trie 6" dataDxfId="24">
      <calculatedColumnFormula>IFERROR(INDEX(Tableau_matière[],SMALL(Tableau_matière[Trie 6],Tableau_trie_2[[#This Row],[n°]])-2,$AM$8),"-")</calculatedColumnFormula>
    </tableColumn>
    <tableColumn id="3" name="Trie 7" dataDxfId="23">
      <calculatedColumnFormula>IFERROR(INDEX(Tableau_matière[],SMALL(Tableau_matière[Trie 7],Tableau_trie_2[[#This Row],[n°]])-2,$AN$8),"-")</calculatedColumnFormula>
    </tableColumn>
    <tableColumn id="4" name="Trie 8" dataDxfId="22">
      <calculatedColumnFormula>IFERROR(INDEX(Tableau_matière[],SMALL(Tableau_matière[trie 8],Tableau_trie_2[[#This Row],[n°]])-2,$AO$8),"-")</calculatedColumnFormula>
    </tableColumn>
    <tableColumn id="5" name="Trie 9" dataDxfId="21">
      <calculatedColumnFormula>IFERROR(INDEX(Tableau_matière[],SMALL(Tableau_matière[Trie 9],Tableau_trie_2[[#This Row],[n°]])-2,$AP$8),"-")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au_trie_3" displayName="Tableau_trie_3" ref="AL61:AP81" totalsRowShown="0" headerRowDxfId="20" dataDxfId="19">
  <autoFilter ref="AL61:AP81"/>
  <tableColumns count="5">
    <tableColumn id="1" name="n°" dataDxfId="18"/>
    <tableColumn id="2" name="Trie 10" dataDxfId="17">
      <calculatedColumnFormula>IFERROR(INDEX(Tableau_matière[],SMALL(Tableau_matière[Trie 10],Tableau_trie_3[[#This Row],[n°]])-2,$AM$8),"-")</calculatedColumnFormula>
    </tableColumn>
    <tableColumn id="3" name="Trie 11" dataDxfId="16">
      <calculatedColumnFormula>IFERROR(INDEX(Tableau_matière[],SMALL(Tableau_matière[Trie 11],Tableau_trie_3[[#This Row],[n°]])-2,$AN$8),"-")</calculatedColumnFormula>
    </tableColumn>
    <tableColumn id="4" name="Trie 12" dataDxfId="15">
      <calculatedColumnFormula>IFERROR(INDEX(Tableau_matière[],SMALL(Tableau_matière[Trie 12],Tableau_trie_3[[#This Row],[n°]])-2,$AO$8),"-")</calculatedColumnFormula>
    </tableColumn>
    <tableColumn id="5" name="Trie 13" dataDxfId="14">
      <calculatedColumnFormula>IFERROR(INDEX(Tableau_matière[],SMALL(Tableau_matière[Trie 13],Tableau_trie_3[[#This Row],[n°]])-2,$AP$8),"-")</calculatedColumnFormula>
    </tableColumn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leau_trie_4" displayName="Tableau_trie_4" ref="AR37:AV57" totalsRowShown="0" headerRowDxfId="13" dataDxfId="12">
  <autoFilter ref="AR37:AV57"/>
  <tableColumns count="5">
    <tableColumn id="1" name="n°" dataDxfId="11"/>
    <tableColumn id="2" name="Trie 14" dataDxfId="10">
      <calculatedColumnFormula>IFERROR(INDEX(Tableau_matière[],SMALL(Tableau_matière[Trie 14],Tableau_trie_4[[#This Row],[n°]])-2,$AM$8),"-")</calculatedColumnFormula>
    </tableColumn>
    <tableColumn id="3" name="Trie 15" dataDxfId="9">
      <calculatedColumnFormula>IFERROR(INDEX(Tableau_matière[],SMALL(Tableau_matière[Trie 15],Tableau_trie_4[[#This Row],[n°]])-2,$AN$8),"-")</calculatedColumnFormula>
    </tableColumn>
    <tableColumn id="4" name="Trie 16" dataDxfId="8">
      <calculatedColumnFormula>IFERROR(INDEX(Tableau_matière[],SMALL(Tableau_matière[Trie 16],Tableau_trie_4[[#This Row],[n°]])-2,$AO$8),"-")</calculatedColumnFormula>
    </tableColumn>
    <tableColumn id="5" name="Trie 17" dataDxfId="7">
      <calculatedColumnFormula>IFERROR(INDEX(Tableau_matière[],SMALL(Tableau_matière[Trie 17],Tableau_trie_4[[#This Row],[n°]])-2,$AP$8),"-")</calculatedColumnFormula>
    </tableColumn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6" name="Tableau_trie_5" displayName="Tableau_trie_5" ref="AR61:AV81" totalsRowShown="0" headerRowDxfId="6" dataDxfId="5">
  <autoFilter ref="AR61:AV81"/>
  <tableColumns count="5">
    <tableColumn id="1" name="n°" dataDxfId="4"/>
    <tableColumn id="2" name="Trie 18" dataDxfId="3">
      <calculatedColumnFormula>IFERROR(INDEX(Tableau_matière[],SMALL(Tableau_matière[Trie 18],Tableau_trie_5[[#This Row],[n°]])-2,$AM$8),"-")</calculatedColumnFormula>
    </tableColumn>
    <tableColumn id="3" name="Trie 19" dataDxfId="2">
      <calculatedColumnFormula>IFERROR(INDEX(Tableau_matière[],SMALL(Tableau_matière[Trie 19],Tableau_trie_5[[#This Row],[n°]])-2,$AN$8),"-")</calculatedColumnFormula>
    </tableColumn>
    <tableColumn id="4" name="Trie 20" dataDxfId="1">
      <calculatedColumnFormula>IFERROR(INDEX(Tableau_matière[],SMALL(Tableau_matière[Trie 20],Tableau_trie_5[[#This Row],[n°]])-2,$AO$8),"-")</calculatedColumnFormula>
    </tableColumn>
    <tableColumn id="5" name="Trie 21" dataDxfId="0">
      <calculatedColumnFormula>IFERROR(INDEX(Tableau_matière[],SMALL(Tableau_matière[Trie 21],Tableau_trie_5[[#This Row],[n°]])-2,$AP$8),"-")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6.xml"/><Relationship Id="rId3" Type="http://schemas.openxmlformats.org/officeDocument/2006/relationships/table" Target="../tables/table1.xml"/><Relationship Id="rId7" Type="http://schemas.openxmlformats.org/officeDocument/2006/relationships/table" Target="../tables/table5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Relationship Id="rId9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X100"/>
  <sheetViews>
    <sheetView tabSelected="1" topLeftCell="AK10" zoomScale="85" zoomScaleNormal="85" workbookViewId="0">
      <selection activeCell="AV24" sqref="AV24"/>
    </sheetView>
  </sheetViews>
  <sheetFormatPr baseColWidth="10" defaultRowHeight="15" outlineLevelCol="1" x14ac:dyDescent="0.25"/>
  <cols>
    <col min="1" max="1" width="10.42578125" bestFit="1" customWidth="1"/>
    <col min="2" max="2" width="12.42578125" bestFit="1" customWidth="1"/>
    <col min="3" max="3" width="9.5703125" bestFit="1" customWidth="1"/>
    <col min="4" max="4" width="11.7109375" style="1" bestFit="1" customWidth="1"/>
    <col min="5" max="5" width="7.7109375" customWidth="1"/>
    <col min="6" max="6" width="10.140625" hidden="1" customWidth="1" outlineLevel="1"/>
    <col min="7" max="7" width="7.28515625" hidden="1" customWidth="1" outlineLevel="1"/>
    <col min="8" max="8" width="7.85546875" hidden="1" customWidth="1" outlineLevel="1"/>
    <col min="9" max="9" width="11.42578125" hidden="1" customWidth="1" outlineLevel="1"/>
    <col min="10" max="10" width="7.28515625" hidden="1" customWidth="1" outlineLevel="1"/>
    <col min="11" max="11" width="7.85546875" hidden="1" customWidth="1" outlineLevel="1"/>
    <col min="12" max="12" width="9.85546875" hidden="1" customWidth="1" outlineLevel="1"/>
    <col min="13" max="13" width="7.28515625" hidden="1" customWidth="1" outlineLevel="1"/>
    <col min="14" max="14" width="7.85546875" hidden="1" customWidth="1" outlineLevel="1"/>
    <col min="15" max="15" width="10.140625" hidden="1" customWidth="1" outlineLevel="1"/>
    <col min="16" max="16" width="7.28515625" hidden="1" customWidth="1" outlineLevel="1"/>
    <col min="17" max="17" width="7.85546875" hidden="1" customWidth="1" outlineLevel="1"/>
    <col min="18" max="18" width="9.5703125" hidden="1" customWidth="1" outlineLevel="1"/>
    <col min="19" max="19" width="7.5703125" hidden="1" customWidth="1" outlineLevel="1"/>
    <col min="20" max="20" width="7.85546875" hidden="1" customWidth="1" outlineLevel="1"/>
    <col min="21" max="21" width="8.140625" style="2" hidden="1" customWidth="1" outlineLevel="1"/>
    <col min="22" max="23" width="7.85546875" hidden="1" customWidth="1" outlineLevel="1"/>
    <col min="24" max="24" width="8.140625" hidden="1" customWidth="1" outlineLevel="1"/>
    <col min="25" max="25" width="9.140625" style="2" hidden="1" customWidth="1" outlineLevel="1"/>
    <col min="26" max="26" width="9.5703125" hidden="1" customWidth="1" outlineLevel="1"/>
    <col min="27" max="28" width="11.42578125" hidden="1" customWidth="1" outlineLevel="1"/>
    <col min="29" max="29" width="9.5703125" style="2" hidden="1" customWidth="1" outlineLevel="1"/>
    <col min="30" max="32" width="9.5703125" hidden="1" customWidth="1" outlineLevel="1"/>
    <col min="33" max="33" width="11.42578125" style="2" hidden="1" customWidth="1" outlineLevel="1"/>
    <col min="34" max="36" width="11.42578125" hidden="1" customWidth="1" outlineLevel="1"/>
    <col min="37" max="37" width="11.42578125" collapsed="1"/>
    <col min="38" max="43" width="10.7109375" style="3" customWidth="1"/>
  </cols>
  <sheetData>
    <row r="1" spans="1:50" x14ac:dyDescent="0.25">
      <c r="AL1" s="3" t="s">
        <v>0</v>
      </c>
      <c r="AM1" s="3" t="s">
        <v>1</v>
      </c>
      <c r="AN1" s="3">
        <v>1</v>
      </c>
      <c r="AP1"/>
      <c r="AQ1"/>
    </row>
    <row r="2" spans="1:50" s="4" customFormat="1" x14ac:dyDescent="0.25">
      <c r="A2" s="4" t="s">
        <v>0</v>
      </c>
      <c r="B2" s="4" t="s">
        <v>2</v>
      </c>
      <c r="C2" s="4" t="s">
        <v>3</v>
      </c>
      <c r="D2" s="5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4" t="s">
        <v>15</v>
      </c>
      <c r="P2" s="4" t="s">
        <v>16</v>
      </c>
      <c r="Q2" s="4" t="s">
        <v>17</v>
      </c>
      <c r="R2" s="4" t="s">
        <v>18</v>
      </c>
      <c r="S2" s="4" t="s">
        <v>19</v>
      </c>
      <c r="T2" s="4" t="s">
        <v>20</v>
      </c>
      <c r="U2" s="6" t="s">
        <v>21</v>
      </c>
      <c r="V2" s="4" t="s">
        <v>22</v>
      </c>
      <c r="W2" s="4" t="s">
        <v>23</v>
      </c>
      <c r="X2" s="4" t="s">
        <v>24</v>
      </c>
      <c r="Y2" s="6" t="s">
        <v>25</v>
      </c>
      <c r="Z2" s="4" t="s">
        <v>26</v>
      </c>
      <c r="AA2" s="4" t="s">
        <v>27</v>
      </c>
      <c r="AB2" s="4" t="s">
        <v>28</v>
      </c>
      <c r="AC2" s="6" t="s">
        <v>29</v>
      </c>
      <c r="AD2" s="4" t="s">
        <v>30</v>
      </c>
      <c r="AE2" s="4" t="s">
        <v>31</v>
      </c>
      <c r="AF2" s="4" t="s">
        <v>32</v>
      </c>
      <c r="AG2" s="6" t="s">
        <v>33</v>
      </c>
      <c r="AH2" s="4" t="s">
        <v>34</v>
      </c>
      <c r="AI2" s="4" t="s">
        <v>35</v>
      </c>
      <c r="AJ2" s="4" t="s">
        <v>36</v>
      </c>
      <c r="AL2" s="3" t="s">
        <v>2</v>
      </c>
      <c r="AM2" s="3" t="s">
        <v>37</v>
      </c>
      <c r="AN2" s="3">
        <v>2</v>
      </c>
    </row>
    <row r="3" spans="1:50" x14ac:dyDescent="0.25">
      <c r="A3" t="s">
        <v>38</v>
      </c>
      <c r="B3" t="s">
        <v>39</v>
      </c>
      <c r="C3" t="s">
        <v>40</v>
      </c>
      <c r="D3" s="1">
        <v>1.5</v>
      </c>
      <c r="E3">
        <v>455</v>
      </c>
      <c r="F3" s="1" t="str">
        <f t="shared" ref="F3:F66" si="0">CONCATENATE("$",$AL$7,"$",3,":",$AL$7,ROW())</f>
        <v>$A$3:A3</v>
      </c>
      <c r="G3" s="1" t="str">
        <f>MID(Tableau_matière[[#This Row],[zone 1]],FIND(":",Tableau_matière[[#This Row],[zone 1]])+1,5)</f>
        <v>A3</v>
      </c>
      <c r="H3" s="1">
        <f ca="1">IF(COUNTIFS(INDIRECT(Tableau_matière[[#This Row],[zone 1]]),INDIRECT(Tableau_matière[[#This Row],[cel 1]]))=1,ROW(),"-")</f>
        <v>3</v>
      </c>
      <c r="I3" s="1" t="str">
        <f t="shared" ref="I3:I66" si="1">CONCATENATE("$",$AM$7,"$",3,":",$AM$7,ROW())</f>
        <v>$D$3:D3</v>
      </c>
      <c r="J3" s="1" t="str">
        <f>MID(Tableau_matière[[#This Row],[zone 2]],FIND(":",Tableau_matière[[#This Row],[zone 2]])+1,5)</f>
        <v>D3</v>
      </c>
      <c r="K3" s="1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1]])=$AM$12),ROW(),"-")</f>
        <v>-</v>
      </c>
      <c r="L3" s="1" t="str">
        <f t="shared" ref="L3:L66" si="2">CONCATENATE("$",$AN$7,"$",3,":",$AN$7,ROW())</f>
        <v>$B$3:B3</v>
      </c>
      <c r="M3" s="1" t="str">
        <f>MID(Tableau_matière[[#This Row],[zone 3]],FIND(":",Tableau_matière[[#This Row],[zone 3]])+1,5)</f>
        <v>B3</v>
      </c>
      <c r="N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1]])=$AM$12,INDIRECT(Tableau_matière[[#This Row],[cel 2]])=$AN$12),ROW(),"-")</f>
        <v>-</v>
      </c>
      <c r="O3" s="1" t="str">
        <f t="shared" ref="O3:O66" si="3">CONCATENATE("$",$AO$7,"$",3,":",$AO$7,ROW())</f>
        <v>$C$3:C3</v>
      </c>
      <c r="P3" s="1" t="str">
        <f>MID(Tableau_matière[[#This Row],[zone 4]],FIND(":",Tableau_matière[[#This Row],[zone 4]])+1,5)</f>
        <v>C3</v>
      </c>
      <c r="Q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1]])=$AM$12,INDIRECT(Tableau_matière[[#This Row],[cel 2]])=$AN$12,INDIRECT(Tableau_matière[[#This Row],[cel 3]])=$AO$12),ROW(),"-")</f>
        <v>-</v>
      </c>
      <c r="R3" s="1" t="str">
        <f t="shared" ref="R3:R66" si="4">CONCATENATE("$",$AP$7,"$",3,":",$AP$7,ROW())</f>
        <v>$E$3:E3</v>
      </c>
      <c r="S3" s="1" t="str">
        <f>MID(Tableau_matière[[#This Row],[zone 5]],FIND(":",Tableau_matière[[#This Row],[zone 5]])+1,5)</f>
        <v>E3</v>
      </c>
      <c r="T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1]])=$AM$12,INDIRECT(Tableau_matière[[#This Row],[cel 2]])=$AN$12,INDIRECT(Tableau_matière[[#This Row],[cel 3]])=$AO$12,INDIRECT(Tableau_matière[[#This Row],[cel 4]])=$AP$12),ROW(),"-")</f>
        <v>-</v>
      </c>
      <c r="U3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1]])=$AL$36),ROW(),"-")</f>
        <v>-</v>
      </c>
      <c r="V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1]])=$AL$36,INDIRECT(Tableau_matière[[#This Row],[cel 2]])=$AM$36),ROW(),"-")</f>
        <v>-</v>
      </c>
      <c r="W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1]])=$AL$36,INDIRECT(Tableau_matière[[#This Row],[cel 2]])=$AM$36,INDIRECT(Tableau_matière[[#This Row],[cel 3]])=$AN$36),ROW(),"-")</f>
        <v>-</v>
      </c>
      <c r="X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1]])=$AL$36,INDIRECT(Tableau_matière[[#This Row],[cel 2]])=$AM$36,INDIRECT(Tableau_matière[[#This Row],[cel 3]])=$AN$36,INDIRECT(Tableau_matière[[#This Row],[cel 4]])=$AO$36),ROW(),"-")</f>
        <v>-</v>
      </c>
      <c r="Y3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Z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A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B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C3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AD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E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F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G3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1]])=$AR$60),ROW(),"-")</f>
        <v>-</v>
      </c>
      <c r="AH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1]])=$AR$60,INDIRECT(Tableau_matière[[#This Row],[cel 2]])=$AS$60),ROW(),"-")</f>
        <v>-</v>
      </c>
      <c r="AI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1]])=$AR$60,INDIRECT(Tableau_matière[[#This Row],[cel 2]])=$AS$60,INDIRECT(Tableau_matière[[#This Row],[cel 3]])=$AT$60),ROW(),"-")</f>
        <v>-</v>
      </c>
      <c r="AJ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1]])=$AR$60,INDIRECT(Tableau_matière[[#This Row],[cel 2]])=$AS$60,INDIRECT(Tableau_matière[[#This Row],[cel 3]])=$AT$60,INDIRECT(Tableau_matière[[#This Row],[cel 4]])=$AU$60),ROW(),"-")</f>
        <v>-</v>
      </c>
      <c r="AL3" s="3" t="s">
        <v>3</v>
      </c>
      <c r="AM3" s="3" t="s">
        <v>41</v>
      </c>
      <c r="AN3" s="3">
        <v>3</v>
      </c>
    </row>
    <row r="4" spans="1:50" x14ac:dyDescent="0.25">
      <c r="A4" t="s">
        <v>42</v>
      </c>
      <c r="B4" t="s">
        <v>43</v>
      </c>
      <c r="C4" t="s">
        <v>40</v>
      </c>
      <c r="D4" s="1">
        <v>1.5</v>
      </c>
      <c r="E4">
        <v>545</v>
      </c>
      <c r="F4" s="1" t="str">
        <f t="shared" si="0"/>
        <v>$A$3:A4</v>
      </c>
      <c r="G4" s="1" t="str">
        <f>MID(Tableau_matière[[#This Row],[zone 1]],FIND(":",Tableau_matière[[#This Row],[zone 1]])+1,5)</f>
        <v>A4</v>
      </c>
      <c r="H4" s="1">
        <f ca="1">IF(COUNTIFS(INDIRECT(Tableau_matière[[#This Row],[zone 1]]),INDIRECT(Tableau_matière[[#This Row],[cel 1]]))=1,ROW(),"-")</f>
        <v>4</v>
      </c>
      <c r="I4" s="1" t="str">
        <f t="shared" si="1"/>
        <v>$D$3:D4</v>
      </c>
      <c r="J4" s="1" t="str">
        <f>MID(Tableau_matière[[#This Row],[zone 2]],FIND(":",Tableau_matière[[#This Row],[zone 2]])+1,5)</f>
        <v>D4</v>
      </c>
      <c r="K4" s="1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1]])=$AM$12),ROW(),"-")</f>
        <v>-</v>
      </c>
      <c r="L4" s="1" t="str">
        <f t="shared" si="2"/>
        <v>$B$3:B4</v>
      </c>
      <c r="M4" s="1" t="str">
        <f>MID(Tableau_matière[[#This Row],[zone 3]],FIND(":",Tableau_matière[[#This Row],[zone 3]])+1,5)</f>
        <v>B4</v>
      </c>
      <c r="N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1]])=$AM$12,INDIRECT(Tableau_matière[[#This Row],[cel 2]])=$AN$12),ROW(),"-")</f>
        <v>-</v>
      </c>
      <c r="O4" s="1" t="str">
        <f t="shared" si="3"/>
        <v>$C$3:C4</v>
      </c>
      <c r="P4" s="1" t="str">
        <f>MID(Tableau_matière[[#This Row],[zone 4]],FIND(":",Tableau_matière[[#This Row],[zone 4]])+1,5)</f>
        <v>C4</v>
      </c>
      <c r="Q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1]])=$AM$12,INDIRECT(Tableau_matière[[#This Row],[cel 2]])=$AN$12,INDIRECT(Tableau_matière[[#This Row],[cel 3]])=$AO$12),ROW(),"-")</f>
        <v>-</v>
      </c>
      <c r="R4" s="1" t="str">
        <f t="shared" si="4"/>
        <v>$E$3:E4</v>
      </c>
      <c r="S4" s="1" t="str">
        <f>MID(Tableau_matière[[#This Row],[zone 5]],FIND(":",Tableau_matière[[#This Row],[zone 5]])+1,5)</f>
        <v>E4</v>
      </c>
      <c r="T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1]])=$AM$12,INDIRECT(Tableau_matière[[#This Row],[cel 2]])=$AN$12,INDIRECT(Tableau_matière[[#This Row],[cel 3]])=$AO$12,INDIRECT(Tableau_matière[[#This Row],[cel 4]])=$AP$12),ROW(),"-")</f>
        <v>-</v>
      </c>
      <c r="U4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1]])=$AL$36),ROW(),"-")</f>
        <v>-</v>
      </c>
      <c r="V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1]])=$AL$36,INDIRECT(Tableau_matière[[#This Row],[cel 2]])=$AM$36),ROW(),"-")</f>
        <v>-</v>
      </c>
      <c r="W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1]])=$AL$36,INDIRECT(Tableau_matière[[#This Row],[cel 2]])=$AM$36,INDIRECT(Tableau_matière[[#This Row],[cel 3]])=$AN$36),ROW(),"-")</f>
        <v>-</v>
      </c>
      <c r="X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1]])=$AL$36,INDIRECT(Tableau_matière[[#This Row],[cel 2]])=$AM$36,INDIRECT(Tableau_matière[[#This Row],[cel 3]])=$AN$36,INDIRECT(Tableau_matière[[#This Row],[cel 4]])=$AO$36),ROW(),"-")</f>
        <v>-</v>
      </c>
      <c r="Y4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Z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A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B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C4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AD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E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F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G4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1]])=$AR$60),ROW(),"-")</f>
        <v>-</v>
      </c>
      <c r="AH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1]])=$AR$60,INDIRECT(Tableau_matière[[#This Row],[cel 2]])=$AS$60),ROW(),"-")</f>
        <v>-</v>
      </c>
      <c r="AI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1]])=$AR$60,INDIRECT(Tableau_matière[[#This Row],[cel 2]])=$AS$60,INDIRECT(Tableau_matière[[#This Row],[cel 3]])=$AT$60),ROW(),"-")</f>
        <v>-</v>
      </c>
      <c r="AJ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1]])=$AR$60,INDIRECT(Tableau_matière[[#This Row],[cel 2]])=$AS$60,INDIRECT(Tableau_matière[[#This Row],[cel 3]])=$AT$60,INDIRECT(Tableau_matière[[#This Row],[cel 4]])=$AU$60),ROW(),"-")</f>
        <v>-</v>
      </c>
      <c r="AL4" s="3" t="s">
        <v>4</v>
      </c>
      <c r="AM4" s="3" t="s">
        <v>44</v>
      </c>
      <c r="AN4" s="3">
        <v>4</v>
      </c>
    </row>
    <row r="5" spans="1:50" ht="15.75" thickBot="1" x14ac:dyDescent="0.3">
      <c r="A5" t="s">
        <v>42</v>
      </c>
      <c r="B5" t="s">
        <v>43</v>
      </c>
      <c r="C5" t="s">
        <v>40</v>
      </c>
      <c r="D5" s="1">
        <v>1.2</v>
      </c>
      <c r="E5">
        <v>545</v>
      </c>
      <c r="F5" s="1" t="str">
        <f t="shared" si="0"/>
        <v>$A$3:A5</v>
      </c>
      <c r="G5" s="1" t="str">
        <f>MID(Tableau_matière[[#This Row],[zone 1]],FIND(":",Tableau_matière[[#This Row],[zone 1]])+1,5)</f>
        <v>A5</v>
      </c>
      <c r="H5" s="1" t="str">
        <f ca="1">IF(COUNTIFS(INDIRECT(Tableau_matière[[#This Row],[zone 1]]),INDIRECT(Tableau_matière[[#This Row],[cel 1]]))=1,ROW(),"-")</f>
        <v>-</v>
      </c>
      <c r="I5" s="1" t="str">
        <f t="shared" si="1"/>
        <v>$D$3:D5</v>
      </c>
      <c r="J5" s="1" t="str">
        <f>MID(Tableau_matière[[#This Row],[zone 2]],FIND(":",Tableau_matière[[#This Row],[zone 2]])+1,5)</f>
        <v>D5</v>
      </c>
      <c r="K5" s="1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1]])=$AM$12),ROW(),"-")</f>
        <v>-</v>
      </c>
      <c r="L5" s="1" t="str">
        <f t="shared" si="2"/>
        <v>$B$3:B5</v>
      </c>
      <c r="M5" s="1" t="str">
        <f>MID(Tableau_matière[[#This Row],[zone 3]],FIND(":",Tableau_matière[[#This Row],[zone 3]])+1,5)</f>
        <v>B5</v>
      </c>
      <c r="N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1]])=$AM$12,INDIRECT(Tableau_matière[[#This Row],[cel 2]])=$AN$12),ROW(),"-")</f>
        <v>-</v>
      </c>
      <c r="O5" s="1" t="str">
        <f t="shared" si="3"/>
        <v>$C$3:C5</v>
      </c>
      <c r="P5" s="1" t="str">
        <f>MID(Tableau_matière[[#This Row],[zone 4]],FIND(":",Tableau_matière[[#This Row],[zone 4]])+1,5)</f>
        <v>C5</v>
      </c>
      <c r="Q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1]])=$AM$12,INDIRECT(Tableau_matière[[#This Row],[cel 2]])=$AN$12,INDIRECT(Tableau_matière[[#This Row],[cel 3]])=$AO$12),ROW(),"-")</f>
        <v>-</v>
      </c>
      <c r="R5" s="1" t="str">
        <f t="shared" si="4"/>
        <v>$E$3:E5</v>
      </c>
      <c r="S5" s="1" t="str">
        <f>MID(Tableau_matière[[#This Row],[zone 5]],FIND(":",Tableau_matière[[#This Row],[zone 5]])+1,5)</f>
        <v>E5</v>
      </c>
      <c r="T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1]])=$AM$12,INDIRECT(Tableau_matière[[#This Row],[cel 2]])=$AN$12,INDIRECT(Tableau_matière[[#This Row],[cel 3]])=$AO$12,INDIRECT(Tableau_matière[[#This Row],[cel 4]])=$AP$12),ROW(),"-")</f>
        <v>-</v>
      </c>
      <c r="U5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1]])=$AL$36),ROW(),"-")</f>
        <v>-</v>
      </c>
      <c r="V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1]])=$AL$36,INDIRECT(Tableau_matière[[#This Row],[cel 2]])=$AM$36),ROW(),"-")</f>
        <v>-</v>
      </c>
      <c r="W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1]])=$AL$36,INDIRECT(Tableau_matière[[#This Row],[cel 2]])=$AM$36,INDIRECT(Tableau_matière[[#This Row],[cel 3]])=$AN$36),ROW(),"-")</f>
        <v>-</v>
      </c>
      <c r="X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1]])=$AL$36,INDIRECT(Tableau_matière[[#This Row],[cel 2]])=$AM$36,INDIRECT(Tableau_matière[[#This Row],[cel 3]])=$AN$36,INDIRECT(Tableau_matière[[#This Row],[cel 4]])=$AO$36),ROW(),"-")</f>
        <v>-</v>
      </c>
      <c r="Y5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Z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A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B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C5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AD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E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F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G5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1]])=$AR$60),ROW(),"-")</f>
        <v>-</v>
      </c>
      <c r="AH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1]])=$AR$60,INDIRECT(Tableau_matière[[#This Row],[cel 2]])=$AS$60),ROW(),"-")</f>
        <v>-</v>
      </c>
      <c r="AI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1]])=$AR$60,INDIRECT(Tableau_matière[[#This Row],[cel 2]])=$AS$60,INDIRECT(Tableau_matière[[#This Row],[cel 3]])=$AT$60),ROW(),"-")</f>
        <v>-</v>
      </c>
      <c r="AJ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1]])=$AR$60,INDIRECT(Tableau_matière[[#This Row],[cel 2]])=$AS$60,INDIRECT(Tableau_matière[[#This Row],[cel 3]])=$AT$60,INDIRECT(Tableau_matière[[#This Row],[cel 4]])=$AU$60),ROW(),"-")</f>
        <v>-</v>
      </c>
      <c r="AL5" s="3" t="s">
        <v>5</v>
      </c>
      <c r="AM5" s="3" t="s">
        <v>45</v>
      </c>
      <c r="AN5" s="3">
        <v>5</v>
      </c>
    </row>
    <row r="6" spans="1:50" x14ac:dyDescent="0.25">
      <c r="A6" t="s">
        <v>42</v>
      </c>
      <c r="B6" t="s">
        <v>43</v>
      </c>
      <c r="C6" t="s">
        <v>40</v>
      </c>
      <c r="D6" s="1">
        <v>0.9</v>
      </c>
      <c r="E6">
        <v>490</v>
      </c>
      <c r="F6" s="1" t="str">
        <f t="shared" si="0"/>
        <v>$A$3:A6</v>
      </c>
      <c r="G6" s="1" t="str">
        <f>MID(Tableau_matière[[#This Row],[zone 1]],FIND(":",Tableau_matière[[#This Row],[zone 1]])+1,5)</f>
        <v>A6</v>
      </c>
      <c r="H6" s="1" t="str">
        <f ca="1">IF(COUNTIFS(INDIRECT(Tableau_matière[[#This Row],[zone 1]]),INDIRECT(Tableau_matière[[#This Row],[cel 1]]))=1,ROW(),"-")</f>
        <v>-</v>
      </c>
      <c r="I6" s="1" t="str">
        <f t="shared" si="1"/>
        <v>$D$3:D6</v>
      </c>
      <c r="J6" s="1" t="str">
        <f>MID(Tableau_matière[[#This Row],[zone 2]],FIND(":",Tableau_matière[[#This Row],[zone 2]])+1,5)</f>
        <v>D6</v>
      </c>
      <c r="K6" s="1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1]])=$AM$12),ROW(),"-")</f>
        <v>-</v>
      </c>
      <c r="L6" s="1" t="str">
        <f t="shared" si="2"/>
        <v>$B$3:B6</v>
      </c>
      <c r="M6" s="1" t="str">
        <f>MID(Tableau_matière[[#This Row],[zone 3]],FIND(":",Tableau_matière[[#This Row],[zone 3]])+1,5)</f>
        <v>B6</v>
      </c>
      <c r="N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1]])=$AM$12,INDIRECT(Tableau_matière[[#This Row],[cel 2]])=$AN$12),ROW(),"-")</f>
        <v>-</v>
      </c>
      <c r="O6" s="1" t="str">
        <f t="shared" si="3"/>
        <v>$C$3:C6</v>
      </c>
      <c r="P6" s="1" t="str">
        <f>MID(Tableau_matière[[#This Row],[zone 4]],FIND(":",Tableau_matière[[#This Row],[zone 4]])+1,5)</f>
        <v>C6</v>
      </c>
      <c r="Q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1]])=$AM$12,INDIRECT(Tableau_matière[[#This Row],[cel 2]])=$AN$12,INDIRECT(Tableau_matière[[#This Row],[cel 3]])=$AO$12),ROW(),"-")</f>
        <v>-</v>
      </c>
      <c r="R6" s="1" t="str">
        <f t="shared" si="4"/>
        <v>$E$3:E6</v>
      </c>
      <c r="S6" s="1" t="str">
        <f>MID(Tableau_matière[[#This Row],[zone 5]],FIND(":",Tableau_matière[[#This Row],[zone 5]])+1,5)</f>
        <v>E6</v>
      </c>
      <c r="T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1]])=$AM$12,INDIRECT(Tableau_matière[[#This Row],[cel 2]])=$AN$12,INDIRECT(Tableau_matière[[#This Row],[cel 3]])=$AO$12,INDIRECT(Tableau_matière[[#This Row],[cel 4]])=$AP$12),ROW(),"-")</f>
        <v>-</v>
      </c>
      <c r="U6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1]])=$AL$36),ROW(),"-")</f>
        <v>-</v>
      </c>
      <c r="V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1]])=$AL$36,INDIRECT(Tableau_matière[[#This Row],[cel 2]])=$AM$36),ROW(),"-")</f>
        <v>-</v>
      </c>
      <c r="W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1]])=$AL$36,INDIRECT(Tableau_matière[[#This Row],[cel 2]])=$AM$36,INDIRECT(Tableau_matière[[#This Row],[cel 3]])=$AN$36),ROW(),"-")</f>
        <v>-</v>
      </c>
      <c r="X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1]])=$AL$36,INDIRECT(Tableau_matière[[#This Row],[cel 2]])=$AM$36,INDIRECT(Tableau_matière[[#This Row],[cel 3]])=$AN$36,INDIRECT(Tableau_matière[[#This Row],[cel 4]])=$AO$36),ROW(),"-")</f>
        <v>-</v>
      </c>
      <c r="Y6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Z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A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B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C6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AD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E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F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G6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1]])=$AR$60),ROW(),"-")</f>
        <v>-</v>
      </c>
      <c r="AH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1]])=$AR$60,INDIRECT(Tableau_matière[[#This Row],[cel 2]])=$AS$60),ROW(),"-")</f>
        <v>-</v>
      </c>
      <c r="AI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1]])=$AR$60,INDIRECT(Tableau_matière[[#This Row],[cel 2]])=$AS$60,INDIRECT(Tableau_matière[[#This Row],[cel 3]])=$AT$60),ROW(),"-")</f>
        <v>-</v>
      </c>
      <c r="AJ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1]])=$AR$60,INDIRECT(Tableau_matière[[#This Row],[cel 2]])=$AS$60,INDIRECT(Tableau_matière[[#This Row],[cel 3]])=$AT$60,INDIRECT(Tableau_matière[[#This Row],[cel 4]])=$AU$60),ROW(),"-")</f>
        <v>-</v>
      </c>
      <c r="AL6" s="8" t="str">
        <f>'[1]Cahier des charges'!B84</f>
        <v>Matière</v>
      </c>
      <c r="AM6" s="9" t="str">
        <f>'[1]Cahier des charges'!F84</f>
        <v>Epaisseur</v>
      </c>
      <c r="AN6" s="9" t="str">
        <f>'[1]Cahier des charges'!J84</f>
        <v>Couleur</v>
      </c>
      <c r="AO6" s="9" t="str">
        <f>'[1]Cahier des charges'!N84</f>
        <v>Grade</v>
      </c>
      <c r="AP6" s="10" t="s">
        <v>5</v>
      </c>
    </row>
    <row r="7" spans="1:50" x14ac:dyDescent="0.25">
      <c r="A7" t="s">
        <v>42</v>
      </c>
      <c r="B7" t="s">
        <v>43</v>
      </c>
      <c r="C7" t="s">
        <v>40</v>
      </c>
      <c r="D7" s="1">
        <v>0.7</v>
      </c>
      <c r="E7">
        <v>490</v>
      </c>
      <c r="F7" s="1" t="str">
        <f t="shared" si="0"/>
        <v>$A$3:A7</v>
      </c>
      <c r="G7" s="1" t="str">
        <f>MID(Tableau_matière[[#This Row],[zone 1]],FIND(":",Tableau_matière[[#This Row],[zone 1]])+1,5)</f>
        <v>A7</v>
      </c>
      <c r="H7" s="1" t="str">
        <f ca="1">IF(COUNTIFS(INDIRECT(Tableau_matière[[#This Row],[zone 1]]),INDIRECT(Tableau_matière[[#This Row],[cel 1]]))=1,ROW(),"-")</f>
        <v>-</v>
      </c>
      <c r="I7" s="1" t="str">
        <f t="shared" si="1"/>
        <v>$D$3:D7</v>
      </c>
      <c r="J7" s="1" t="str">
        <f>MID(Tableau_matière[[#This Row],[zone 2]],FIND(":",Tableau_matière[[#This Row],[zone 2]])+1,5)</f>
        <v>D7</v>
      </c>
      <c r="K7" s="1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1]])=$AM$12),ROW(),"-")</f>
        <v>-</v>
      </c>
      <c r="L7" s="1" t="str">
        <f t="shared" si="2"/>
        <v>$B$3:B7</v>
      </c>
      <c r="M7" s="1" t="str">
        <f>MID(Tableau_matière[[#This Row],[zone 3]],FIND(":",Tableau_matière[[#This Row],[zone 3]])+1,5)</f>
        <v>B7</v>
      </c>
      <c r="N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1]])=$AM$12,INDIRECT(Tableau_matière[[#This Row],[cel 2]])=$AN$12),ROW(),"-")</f>
        <v>-</v>
      </c>
      <c r="O7" s="1" t="str">
        <f t="shared" si="3"/>
        <v>$C$3:C7</v>
      </c>
      <c r="P7" s="1" t="str">
        <f>MID(Tableau_matière[[#This Row],[zone 4]],FIND(":",Tableau_matière[[#This Row],[zone 4]])+1,5)</f>
        <v>C7</v>
      </c>
      <c r="Q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1]])=$AM$12,INDIRECT(Tableau_matière[[#This Row],[cel 2]])=$AN$12,INDIRECT(Tableau_matière[[#This Row],[cel 3]])=$AO$12),ROW(),"-")</f>
        <v>-</v>
      </c>
      <c r="R7" s="1" t="str">
        <f t="shared" si="4"/>
        <v>$E$3:E7</v>
      </c>
      <c r="S7" s="1" t="str">
        <f>MID(Tableau_matière[[#This Row],[zone 5]],FIND(":",Tableau_matière[[#This Row],[zone 5]])+1,5)</f>
        <v>E7</v>
      </c>
      <c r="T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1]])=$AM$12,INDIRECT(Tableau_matière[[#This Row],[cel 2]])=$AN$12,INDIRECT(Tableau_matière[[#This Row],[cel 3]])=$AO$12,INDIRECT(Tableau_matière[[#This Row],[cel 4]])=$AP$12),ROW(),"-")</f>
        <v>-</v>
      </c>
      <c r="U7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1]])=$AL$36),ROW(),"-")</f>
        <v>-</v>
      </c>
      <c r="V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1]])=$AL$36,INDIRECT(Tableau_matière[[#This Row],[cel 2]])=$AM$36),ROW(),"-")</f>
        <v>-</v>
      </c>
      <c r="W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1]])=$AL$36,INDIRECT(Tableau_matière[[#This Row],[cel 2]])=$AM$36,INDIRECT(Tableau_matière[[#This Row],[cel 3]])=$AN$36),ROW(),"-")</f>
        <v>-</v>
      </c>
      <c r="X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1]])=$AL$36,INDIRECT(Tableau_matière[[#This Row],[cel 2]])=$AM$36,INDIRECT(Tableau_matière[[#This Row],[cel 3]])=$AN$36,INDIRECT(Tableau_matière[[#This Row],[cel 4]])=$AO$36),ROW(),"-")</f>
        <v>-</v>
      </c>
      <c r="Y7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Z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A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B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C7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AD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E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F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G7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1]])=$AR$60),ROW(),"-")</f>
        <v>-</v>
      </c>
      <c r="AH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1]])=$AR$60,INDIRECT(Tableau_matière[[#This Row],[cel 2]])=$AS$60),ROW(),"-")</f>
        <v>-</v>
      </c>
      <c r="AI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1]])=$AR$60,INDIRECT(Tableau_matière[[#This Row],[cel 2]])=$AS$60,INDIRECT(Tableau_matière[[#This Row],[cel 3]])=$AT$60),ROW(),"-")</f>
        <v>-</v>
      </c>
      <c r="AJ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1]])=$AR$60,INDIRECT(Tableau_matière[[#This Row],[cel 2]])=$AS$60,INDIRECT(Tableau_matière[[#This Row],[cel 3]])=$AT$60,INDIRECT(Tableau_matière[[#This Row],[cel 4]])=$AU$60),ROW(),"-")</f>
        <v>-</v>
      </c>
      <c r="AL7" s="11" t="str">
        <f>INDEX($AL$1:$AM$5,MATCH(AL6,$AL$1:$AL$5,0),2)</f>
        <v>A</v>
      </c>
      <c r="AM7" s="12" t="str">
        <f>INDEX($AL$1:$AM$5,MATCH(AM6,$AL$1:$AL$5,0),2)</f>
        <v>D</v>
      </c>
      <c r="AN7" s="12" t="str">
        <f>INDEX($AL$1:$AM$5,MATCH(AN6,$AL$1:$AL$5,0),2)</f>
        <v>B</v>
      </c>
      <c r="AO7" s="12" t="str">
        <f>INDEX($AL$1:$AM$5,MATCH(AO6,$AL$1:$AL$5,0),2)</f>
        <v>C</v>
      </c>
      <c r="AP7" s="13" t="str">
        <f>INDEX($AL$1:$AM$5,MATCH(AP6,$AL$1:$AL$5,0),2)</f>
        <v>E</v>
      </c>
      <c r="AQ7" s="14"/>
      <c r="AR7" s="14"/>
      <c r="AS7" s="14"/>
      <c r="AT7" s="14"/>
      <c r="AU7" s="14"/>
    </row>
    <row r="8" spans="1:50" ht="15.75" thickBot="1" x14ac:dyDescent="0.3">
      <c r="A8" t="s">
        <v>42</v>
      </c>
      <c r="B8" t="s">
        <v>43</v>
      </c>
      <c r="C8" t="s">
        <v>40</v>
      </c>
      <c r="D8" s="1">
        <v>0.6</v>
      </c>
      <c r="E8">
        <v>545</v>
      </c>
      <c r="F8" s="1" t="str">
        <f t="shared" si="0"/>
        <v>$A$3:A8</v>
      </c>
      <c r="G8" s="1" t="str">
        <f>MID(Tableau_matière[[#This Row],[zone 1]],FIND(":",Tableau_matière[[#This Row],[zone 1]])+1,5)</f>
        <v>A8</v>
      </c>
      <c r="H8" s="1" t="str">
        <f ca="1">IF(COUNTIFS(INDIRECT(Tableau_matière[[#This Row],[zone 1]]),INDIRECT(Tableau_matière[[#This Row],[cel 1]]))=1,ROW(),"-")</f>
        <v>-</v>
      </c>
      <c r="I8" s="1" t="str">
        <f t="shared" si="1"/>
        <v>$D$3:D8</v>
      </c>
      <c r="J8" s="1" t="str">
        <f>MID(Tableau_matière[[#This Row],[zone 2]],FIND(":",Tableau_matière[[#This Row],[zone 2]])+1,5)</f>
        <v>D8</v>
      </c>
      <c r="K8" s="1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1]])=$AM$12),ROW(),"-")</f>
        <v>-</v>
      </c>
      <c r="L8" s="1" t="str">
        <f t="shared" si="2"/>
        <v>$B$3:B8</v>
      </c>
      <c r="M8" s="1" t="str">
        <f>MID(Tableau_matière[[#This Row],[zone 3]],FIND(":",Tableau_matière[[#This Row],[zone 3]])+1,5)</f>
        <v>B8</v>
      </c>
      <c r="N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1]])=$AM$12,INDIRECT(Tableau_matière[[#This Row],[cel 2]])=$AN$12),ROW(),"-")</f>
        <v>-</v>
      </c>
      <c r="O8" s="1" t="str">
        <f t="shared" si="3"/>
        <v>$C$3:C8</v>
      </c>
      <c r="P8" s="1" t="str">
        <f>MID(Tableau_matière[[#This Row],[zone 4]],FIND(":",Tableau_matière[[#This Row],[zone 4]])+1,5)</f>
        <v>C8</v>
      </c>
      <c r="Q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1]])=$AM$12,INDIRECT(Tableau_matière[[#This Row],[cel 2]])=$AN$12,INDIRECT(Tableau_matière[[#This Row],[cel 3]])=$AO$12),ROW(),"-")</f>
        <v>-</v>
      </c>
      <c r="R8" s="1" t="str">
        <f t="shared" si="4"/>
        <v>$E$3:E8</v>
      </c>
      <c r="S8" s="1" t="str">
        <f>MID(Tableau_matière[[#This Row],[zone 5]],FIND(":",Tableau_matière[[#This Row],[zone 5]])+1,5)</f>
        <v>E8</v>
      </c>
      <c r="T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1]])=$AM$12,INDIRECT(Tableau_matière[[#This Row],[cel 2]])=$AN$12,INDIRECT(Tableau_matière[[#This Row],[cel 3]])=$AO$12,INDIRECT(Tableau_matière[[#This Row],[cel 4]])=$AP$12),ROW(),"-")</f>
        <v>-</v>
      </c>
      <c r="U8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1]])=$AL$36),ROW(),"-")</f>
        <v>-</v>
      </c>
      <c r="V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1]])=$AL$36,INDIRECT(Tableau_matière[[#This Row],[cel 2]])=$AM$36),ROW(),"-")</f>
        <v>-</v>
      </c>
      <c r="W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1]])=$AL$36,INDIRECT(Tableau_matière[[#This Row],[cel 2]])=$AM$36,INDIRECT(Tableau_matière[[#This Row],[cel 3]])=$AN$36),ROW(),"-")</f>
        <v>-</v>
      </c>
      <c r="X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1]])=$AL$36,INDIRECT(Tableau_matière[[#This Row],[cel 2]])=$AM$36,INDIRECT(Tableau_matière[[#This Row],[cel 3]])=$AN$36,INDIRECT(Tableau_matière[[#This Row],[cel 4]])=$AO$36),ROW(),"-")</f>
        <v>-</v>
      </c>
      <c r="Y8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Z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A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B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C8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AD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E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F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G8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1]])=$AR$60),ROW(),"-")</f>
        <v>-</v>
      </c>
      <c r="AH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1]])=$AR$60,INDIRECT(Tableau_matière[[#This Row],[cel 2]])=$AS$60),ROW(),"-")</f>
        <v>-</v>
      </c>
      <c r="AI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1]])=$AR$60,INDIRECT(Tableau_matière[[#This Row],[cel 2]])=$AS$60,INDIRECT(Tableau_matière[[#This Row],[cel 3]])=$AT$60),ROW(),"-")</f>
        <v>-</v>
      </c>
      <c r="AJ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1]])=$AR$60,INDIRECT(Tableau_matière[[#This Row],[cel 2]])=$AS$60,INDIRECT(Tableau_matière[[#This Row],[cel 3]])=$AT$60,INDIRECT(Tableau_matière[[#This Row],[cel 4]])=$AU$60),ROW(),"-")</f>
        <v>-</v>
      </c>
      <c r="AL8" s="15">
        <f>INDEX($AL$1:$AN$5,MATCH(AL6,$AL$1:$AL$5,0),3)</f>
        <v>1</v>
      </c>
      <c r="AM8" s="16">
        <f>INDEX($AL$1:$AN$5,MATCH(AM6,$AL$1:$AL$5,0),3)</f>
        <v>4</v>
      </c>
      <c r="AN8" s="16">
        <f>INDEX($AL$1:$AN$5,MATCH(AN6,$AL$1:$AL$5,0),3)</f>
        <v>2</v>
      </c>
      <c r="AO8" s="16">
        <f>INDEX($AL$1:$AN$5,MATCH(AO6,$AL$1:$AL$5,0),3)</f>
        <v>3</v>
      </c>
      <c r="AP8" s="17">
        <f>INDEX($AL$1:$AN$5,MATCH(AP6,$AL$1:$AL$5,0),3)</f>
        <v>5</v>
      </c>
    </row>
    <row r="9" spans="1:50" x14ac:dyDescent="0.25">
      <c r="A9" t="s">
        <v>42</v>
      </c>
      <c r="B9" t="s">
        <v>43</v>
      </c>
      <c r="C9" t="s">
        <v>40</v>
      </c>
      <c r="D9" s="1">
        <v>0.5</v>
      </c>
      <c r="E9">
        <v>455</v>
      </c>
      <c r="F9" s="1" t="str">
        <f t="shared" si="0"/>
        <v>$A$3:A9</v>
      </c>
      <c r="G9" s="1" t="str">
        <f>MID(Tableau_matière[[#This Row],[zone 1]],FIND(":",Tableau_matière[[#This Row],[zone 1]])+1,5)</f>
        <v>A9</v>
      </c>
      <c r="H9" s="1" t="str">
        <f ca="1">IF(COUNTIFS(INDIRECT(Tableau_matière[[#This Row],[zone 1]]),INDIRECT(Tableau_matière[[#This Row],[cel 1]]))=1,ROW(),"-")</f>
        <v>-</v>
      </c>
      <c r="I9" s="1" t="str">
        <f t="shared" si="1"/>
        <v>$D$3:D9</v>
      </c>
      <c r="J9" s="1" t="str">
        <f>MID(Tableau_matière[[#This Row],[zone 2]],FIND(":",Tableau_matière[[#This Row],[zone 2]])+1,5)</f>
        <v>D9</v>
      </c>
      <c r="K9" s="1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1]])=$AM$12),ROW(),"-")</f>
        <v>-</v>
      </c>
      <c r="L9" s="1" t="str">
        <f t="shared" si="2"/>
        <v>$B$3:B9</v>
      </c>
      <c r="M9" s="1" t="str">
        <f>MID(Tableau_matière[[#This Row],[zone 3]],FIND(":",Tableau_matière[[#This Row],[zone 3]])+1,5)</f>
        <v>B9</v>
      </c>
      <c r="N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1]])=$AM$12,INDIRECT(Tableau_matière[[#This Row],[cel 2]])=$AN$12),ROW(),"-")</f>
        <v>-</v>
      </c>
      <c r="O9" s="1" t="str">
        <f t="shared" si="3"/>
        <v>$C$3:C9</v>
      </c>
      <c r="P9" s="1" t="str">
        <f>MID(Tableau_matière[[#This Row],[zone 4]],FIND(":",Tableau_matière[[#This Row],[zone 4]])+1,5)</f>
        <v>C9</v>
      </c>
      <c r="Q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1]])=$AM$12,INDIRECT(Tableau_matière[[#This Row],[cel 2]])=$AN$12,INDIRECT(Tableau_matière[[#This Row],[cel 3]])=$AO$12),ROW(),"-")</f>
        <v>-</v>
      </c>
      <c r="R9" s="1" t="str">
        <f t="shared" si="4"/>
        <v>$E$3:E9</v>
      </c>
      <c r="S9" s="1" t="str">
        <f>MID(Tableau_matière[[#This Row],[zone 5]],FIND(":",Tableau_matière[[#This Row],[zone 5]])+1,5)</f>
        <v>E9</v>
      </c>
      <c r="T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1]])=$AM$12,INDIRECT(Tableau_matière[[#This Row],[cel 2]])=$AN$12,INDIRECT(Tableau_matière[[#This Row],[cel 3]])=$AO$12,INDIRECT(Tableau_matière[[#This Row],[cel 4]])=$AP$12),ROW(),"-")</f>
        <v>-</v>
      </c>
      <c r="U9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1]])=$AL$36),ROW(),"-")</f>
        <v>-</v>
      </c>
      <c r="V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1]])=$AL$36,INDIRECT(Tableau_matière[[#This Row],[cel 2]])=$AM$36),ROW(),"-")</f>
        <v>-</v>
      </c>
      <c r="W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1]])=$AL$36,INDIRECT(Tableau_matière[[#This Row],[cel 2]])=$AM$36,INDIRECT(Tableau_matière[[#This Row],[cel 3]])=$AN$36),ROW(),"-")</f>
        <v>-</v>
      </c>
      <c r="X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1]])=$AL$36,INDIRECT(Tableau_matière[[#This Row],[cel 2]])=$AM$36,INDIRECT(Tableau_matière[[#This Row],[cel 3]])=$AN$36,INDIRECT(Tableau_matière[[#This Row],[cel 4]])=$AO$36),ROW(),"-")</f>
        <v>-</v>
      </c>
      <c r="Y9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Z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A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B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C9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AD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E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F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G9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1]])=$AR$60),ROW(),"-")</f>
        <v>-</v>
      </c>
      <c r="AH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1]])=$AR$60,INDIRECT(Tableau_matière[[#This Row],[cel 2]])=$AS$60),ROW(),"-")</f>
        <v>-</v>
      </c>
      <c r="AI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1]])=$AR$60,INDIRECT(Tableau_matière[[#This Row],[cel 2]])=$AS$60,INDIRECT(Tableau_matière[[#This Row],[cel 3]])=$AT$60),ROW(),"-")</f>
        <v>-</v>
      </c>
      <c r="AJ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1]])=$AR$60,INDIRECT(Tableau_matière[[#This Row],[cel 2]])=$AS$60,INDIRECT(Tableau_matière[[#This Row],[cel 3]])=$AT$60,INDIRECT(Tableau_matière[[#This Row],[cel 4]])=$AU$60),ROW(),"-")</f>
        <v>-</v>
      </c>
    </row>
    <row r="10" spans="1:50" x14ac:dyDescent="0.25">
      <c r="A10" t="s">
        <v>42</v>
      </c>
      <c r="B10" t="s">
        <v>43</v>
      </c>
      <c r="C10" t="s">
        <v>40</v>
      </c>
      <c r="D10" s="1">
        <v>0.4</v>
      </c>
      <c r="E10">
        <v>490</v>
      </c>
      <c r="F10" s="1" t="str">
        <f t="shared" si="0"/>
        <v>$A$3:A10</v>
      </c>
      <c r="G10" s="1" t="str">
        <f>MID(Tableau_matière[[#This Row],[zone 1]],FIND(":",Tableau_matière[[#This Row],[zone 1]])+1,5)</f>
        <v>A10</v>
      </c>
      <c r="H10" s="1" t="str">
        <f ca="1">IF(COUNTIFS(INDIRECT(Tableau_matière[[#This Row],[zone 1]]),INDIRECT(Tableau_matière[[#This Row],[cel 1]]))=1,ROW(),"-")</f>
        <v>-</v>
      </c>
      <c r="I10" s="1" t="str">
        <f t="shared" si="1"/>
        <v>$D$3:D10</v>
      </c>
      <c r="J10" s="1" t="str">
        <f>MID(Tableau_matière[[#This Row],[zone 2]],FIND(":",Tableau_matière[[#This Row],[zone 2]])+1,5)</f>
        <v>D10</v>
      </c>
      <c r="K10" s="1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1]])=$AM$12),ROW(),"-")</f>
        <v>-</v>
      </c>
      <c r="L10" s="1" t="str">
        <f t="shared" si="2"/>
        <v>$B$3:B10</v>
      </c>
      <c r="M10" s="1" t="str">
        <f>MID(Tableau_matière[[#This Row],[zone 3]],FIND(":",Tableau_matière[[#This Row],[zone 3]])+1,5)</f>
        <v>B10</v>
      </c>
      <c r="N1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1]])=$AM$12,INDIRECT(Tableau_matière[[#This Row],[cel 2]])=$AN$12),ROW(),"-")</f>
        <v>-</v>
      </c>
      <c r="O10" s="1" t="str">
        <f t="shared" si="3"/>
        <v>$C$3:C10</v>
      </c>
      <c r="P10" s="1" t="str">
        <f>MID(Tableau_matière[[#This Row],[zone 4]],FIND(":",Tableau_matière[[#This Row],[zone 4]])+1,5)</f>
        <v>C10</v>
      </c>
      <c r="Q1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1]])=$AM$12,INDIRECT(Tableau_matière[[#This Row],[cel 2]])=$AN$12,INDIRECT(Tableau_matière[[#This Row],[cel 3]])=$AO$12),ROW(),"-")</f>
        <v>-</v>
      </c>
      <c r="R10" s="1" t="str">
        <f t="shared" si="4"/>
        <v>$E$3:E10</v>
      </c>
      <c r="S10" s="1" t="str">
        <f>MID(Tableau_matière[[#This Row],[zone 5]],FIND(":",Tableau_matière[[#This Row],[zone 5]])+1,5)</f>
        <v>E10</v>
      </c>
      <c r="T1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1]])=$AM$12,INDIRECT(Tableau_matière[[#This Row],[cel 2]])=$AN$12,INDIRECT(Tableau_matière[[#This Row],[cel 3]])=$AO$12,INDIRECT(Tableau_matière[[#This Row],[cel 4]])=$AP$12),ROW(),"-")</f>
        <v>-</v>
      </c>
      <c r="U10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1]])=$AL$36),ROW(),"-")</f>
        <v>-</v>
      </c>
      <c r="V1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1]])=$AL$36,INDIRECT(Tableau_matière[[#This Row],[cel 2]])=$AM$36),ROW(),"-")</f>
        <v>-</v>
      </c>
      <c r="W1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1]])=$AL$36,INDIRECT(Tableau_matière[[#This Row],[cel 2]])=$AM$36,INDIRECT(Tableau_matière[[#This Row],[cel 3]])=$AN$36),ROW(),"-")</f>
        <v>-</v>
      </c>
      <c r="X1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1]])=$AL$36,INDIRECT(Tableau_matière[[#This Row],[cel 2]])=$AM$36,INDIRECT(Tableau_matière[[#This Row],[cel 3]])=$AN$36,INDIRECT(Tableau_matière[[#This Row],[cel 4]])=$AO$36),ROW(),"-")</f>
        <v>-</v>
      </c>
      <c r="Y10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Z1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A1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B1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C10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AD1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E1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F1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G10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1]])=$AR$60),ROW(),"-")</f>
        <v>-</v>
      </c>
      <c r="AH1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1]])=$AR$60,INDIRECT(Tableau_matière[[#This Row],[cel 2]])=$AS$60),ROW(),"-")</f>
        <v>-</v>
      </c>
      <c r="AI1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1]])=$AR$60,INDIRECT(Tableau_matière[[#This Row],[cel 2]])=$AS$60,INDIRECT(Tableau_matière[[#This Row],[cel 3]])=$AT$60),ROW(),"-")</f>
        <v>-</v>
      </c>
      <c r="AJ1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1]])=$AR$60,INDIRECT(Tableau_matière[[#This Row],[cel 2]])=$AS$60,INDIRECT(Tableau_matière[[#This Row],[cel 3]])=$AT$60,INDIRECT(Tableau_matière[[#This Row],[cel 4]])=$AU$60),ROW(),"-")</f>
        <v>-</v>
      </c>
    </row>
    <row r="11" spans="1:50" x14ac:dyDescent="0.25">
      <c r="A11" t="s">
        <v>42</v>
      </c>
      <c r="B11" t="s">
        <v>43</v>
      </c>
      <c r="C11" t="s">
        <v>40</v>
      </c>
      <c r="D11" s="1">
        <v>0.25</v>
      </c>
      <c r="E11">
        <v>600</v>
      </c>
      <c r="F11" s="1" t="str">
        <f t="shared" si="0"/>
        <v>$A$3:A11</v>
      </c>
      <c r="G11" s="1" t="str">
        <f>MID(Tableau_matière[[#This Row],[zone 1]],FIND(":",Tableau_matière[[#This Row],[zone 1]])+1,5)</f>
        <v>A11</v>
      </c>
      <c r="H11" s="1" t="str">
        <f ca="1">IF(COUNTIFS(INDIRECT(Tableau_matière[[#This Row],[zone 1]]),INDIRECT(Tableau_matière[[#This Row],[cel 1]]))=1,ROW(),"-")</f>
        <v>-</v>
      </c>
      <c r="I11" s="1" t="str">
        <f t="shared" si="1"/>
        <v>$D$3:D11</v>
      </c>
      <c r="J11" s="1" t="str">
        <f>MID(Tableau_matière[[#This Row],[zone 2]],FIND(":",Tableau_matière[[#This Row],[zone 2]])+1,5)</f>
        <v>D11</v>
      </c>
      <c r="K11" s="1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1]])=$AM$12),ROW(),"-")</f>
        <v>-</v>
      </c>
      <c r="L11" s="1" t="str">
        <f t="shared" si="2"/>
        <v>$B$3:B11</v>
      </c>
      <c r="M11" s="1" t="str">
        <f>MID(Tableau_matière[[#This Row],[zone 3]],FIND(":",Tableau_matière[[#This Row],[zone 3]])+1,5)</f>
        <v>B11</v>
      </c>
      <c r="N1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1]])=$AM$12,INDIRECT(Tableau_matière[[#This Row],[cel 2]])=$AN$12),ROW(),"-")</f>
        <v>-</v>
      </c>
      <c r="O11" s="1" t="str">
        <f t="shared" si="3"/>
        <v>$C$3:C11</v>
      </c>
      <c r="P11" s="1" t="str">
        <f>MID(Tableau_matière[[#This Row],[zone 4]],FIND(":",Tableau_matière[[#This Row],[zone 4]])+1,5)</f>
        <v>C11</v>
      </c>
      <c r="Q1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1]])=$AM$12,INDIRECT(Tableau_matière[[#This Row],[cel 2]])=$AN$12,INDIRECT(Tableau_matière[[#This Row],[cel 3]])=$AO$12),ROW(),"-")</f>
        <v>-</v>
      </c>
      <c r="R11" s="1" t="str">
        <f t="shared" si="4"/>
        <v>$E$3:E11</v>
      </c>
      <c r="S11" s="1" t="str">
        <f>MID(Tableau_matière[[#This Row],[zone 5]],FIND(":",Tableau_matière[[#This Row],[zone 5]])+1,5)</f>
        <v>E11</v>
      </c>
      <c r="T1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1]])=$AM$12,INDIRECT(Tableau_matière[[#This Row],[cel 2]])=$AN$12,INDIRECT(Tableau_matière[[#This Row],[cel 3]])=$AO$12,INDIRECT(Tableau_matière[[#This Row],[cel 4]])=$AP$12),ROW(),"-")</f>
        <v>-</v>
      </c>
      <c r="U11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1]])=$AL$36),ROW(),"-")</f>
        <v>-</v>
      </c>
      <c r="V1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1]])=$AL$36,INDIRECT(Tableau_matière[[#This Row],[cel 2]])=$AM$36),ROW(),"-")</f>
        <v>-</v>
      </c>
      <c r="W1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1]])=$AL$36,INDIRECT(Tableau_matière[[#This Row],[cel 2]])=$AM$36,INDIRECT(Tableau_matière[[#This Row],[cel 3]])=$AN$36),ROW(),"-")</f>
        <v>-</v>
      </c>
      <c r="X1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1]])=$AL$36,INDIRECT(Tableau_matière[[#This Row],[cel 2]])=$AM$36,INDIRECT(Tableau_matière[[#This Row],[cel 3]])=$AN$36,INDIRECT(Tableau_matière[[#This Row],[cel 4]])=$AO$36),ROW(),"-")</f>
        <v>-</v>
      </c>
      <c r="Y11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Z1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A1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B1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C11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AD1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E1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F1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G11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1]])=$AR$60),ROW(),"-")</f>
        <v>-</v>
      </c>
      <c r="AH1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1]])=$AR$60,INDIRECT(Tableau_matière[[#This Row],[cel 2]])=$AS$60),ROW(),"-")</f>
        <v>-</v>
      </c>
      <c r="AI1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1]])=$AR$60,INDIRECT(Tableau_matière[[#This Row],[cel 2]])=$AS$60,INDIRECT(Tableau_matière[[#This Row],[cel 3]])=$AT$60),ROW(),"-")</f>
        <v>-</v>
      </c>
      <c r="AJ1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1]])=$AR$60,INDIRECT(Tableau_matière[[#This Row],[cel 2]])=$AS$60,INDIRECT(Tableau_matière[[#This Row],[cel 3]])=$AT$60,INDIRECT(Tableau_matière[[#This Row],[cel 4]])=$AU$60),ROW(),"-")</f>
        <v>-</v>
      </c>
      <c r="AM11" s="14" t="s">
        <v>8</v>
      </c>
      <c r="AN11" s="14" t="s">
        <v>11</v>
      </c>
      <c r="AO11" s="14" t="s">
        <v>14</v>
      </c>
      <c r="AP11" s="14" t="s">
        <v>17</v>
      </c>
      <c r="AQ11" s="14" t="s">
        <v>20</v>
      </c>
    </row>
    <row r="12" spans="1:50" x14ac:dyDescent="0.25">
      <c r="A12" t="s">
        <v>42</v>
      </c>
      <c r="B12" t="s">
        <v>43</v>
      </c>
      <c r="C12" t="s">
        <v>40</v>
      </c>
      <c r="D12" s="1">
        <v>0.7</v>
      </c>
      <c r="E12">
        <v>545</v>
      </c>
      <c r="F12" s="1" t="str">
        <f t="shared" si="0"/>
        <v>$A$3:A12</v>
      </c>
      <c r="G12" s="1" t="str">
        <f>MID(Tableau_matière[[#This Row],[zone 1]],FIND(":",Tableau_matière[[#This Row],[zone 1]])+1,5)</f>
        <v>A12</v>
      </c>
      <c r="H12" s="1" t="str">
        <f ca="1">IF(COUNTIFS(INDIRECT(Tableau_matière[[#This Row],[zone 1]]),INDIRECT(Tableau_matière[[#This Row],[cel 1]]))=1,ROW(),"-")</f>
        <v>-</v>
      </c>
      <c r="I12" s="1" t="str">
        <f t="shared" si="1"/>
        <v>$D$3:D12</v>
      </c>
      <c r="J12" s="1" t="str">
        <f>MID(Tableau_matière[[#This Row],[zone 2]],FIND(":",Tableau_matière[[#This Row],[zone 2]])+1,5)</f>
        <v>D12</v>
      </c>
      <c r="K12" s="1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1]])=$AM$12),ROW(),"-")</f>
        <v>-</v>
      </c>
      <c r="L12" s="1" t="str">
        <f t="shared" si="2"/>
        <v>$B$3:B12</v>
      </c>
      <c r="M12" s="1" t="str">
        <f>MID(Tableau_matière[[#This Row],[zone 3]],FIND(":",Tableau_matière[[#This Row],[zone 3]])+1,5)</f>
        <v>B12</v>
      </c>
      <c r="N1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1]])=$AM$12,INDIRECT(Tableau_matière[[#This Row],[cel 2]])=$AN$12),ROW(),"-")</f>
        <v>-</v>
      </c>
      <c r="O12" s="1" t="str">
        <f t="shared" si="3"/>
        <v>$C$3:C12</v>
      </c>
      <c r="P12" s="1" t="str">
        <f>MID(Tableau_matière[[#This Row],[zone 4]],FIND(":",Tableau_matière[[#This Row],[zone 4]])+1,5)</f>
        <v>C12</v>
      </c>
      <c r="Q1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1]])=$AM$12,INDIRECT(Tableau_matière[[#This Row],[cel 2]])=$AN$12,INDIRECT(Tableau_matière[[#This Row],[cel 3]])=$AO$12),ROW(),"-")</f>
        <v>-</v>
      </c>
      <c r="R12" s="1" t="str">
        <f t="shared" si="4"/>
        <v>$E$3:E12</v>
      </c>
      <c r="S12" s="1" t="str">
        <f>MID(Tableau_matière[[#This Row],[zone 5]],FIND(":",Tableau_matière[[#This Row],[zone 5]])+1,5)</f>
        <v>E12</v>
      </c>
      <c r="T1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1]])=$AM$12,INDIRECT(Tableau_matière[[#This Row],[cel 2]])=$AN$12,INDIRECT(Tableau_matière[[#This Row],[cel 3]])=$AO$12,INDIRECT(Tableau_matière[[#This Row],[cel 4]])=$AP$12),ROW(),"-")</f>
        <v>-</v>
      </c>
      <c r="U12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1]])=$AL$36),ROW(),"-")</f>
        <v>-</v>
      </c>
      <c r="V1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1]])=$AL$36,INDIRECT(Tableau_matière[[#This Row],[cel 2]])=$AM$36),ROW(),"-")</f>
        <v>-</v>
      </c>
      <c r="W1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1]])=$AL$36,INDIRECT(Tableau_matière[[#This Row],[cel 2]])=$AM$36,INDIRECT(Tableau_matière[[#This Row],[cel 3]])=$AN$36),ROW(),"-")</f>
        <v>-</v>
      </c>
      <c r="X1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1]])=$AL$36,INDIRECT(Tableau_matière[[#This Row],[cel 2]])=$AM$36,INDIRECT(Tableau_matière[[#This Row],[cel 3]])=$AN$36,INDIRECT(Tableau_matière[[#This Row],[cel 4]])=$AO$36),ROW(),"-")</f>
        <v>-</v>
      </c>
      <c r="Y12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Z1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A1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B1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C12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AD1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E1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F1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G12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1]])=$AR$60),ROW(),"-")</f>
        <v>-</v>
      </c>
      <c r="AH1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1]])=$AR$60,INDIRECT(Tableau_matière[[#This Row],[cel 2]])=$AS$60),ROW(),"-")</f>
        <v>-</v>
      </c>
      <c r="AI1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1]])=$AR$60,INDIRECT(Tableau_matière[[#This Row],[cel 2]])=$AS$60,INDIRECT(Tableau_matière[[#This Row],[cel 3]])=$AT$60),ROW(),"-")</f>
        <v>-</v>
      </c>
      <c r="AJ1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1]])=$AR$60,INDIRECT(Tableau_matière[[#This Row],[cel 2]])=$AS$60,INDIRECT(Tableau_matière[[#This Row],[cel 3]])=$AT$60,INDIRECT(Tableau_matière[[#This Row],[cel 4]])=$AU$60),ROW(),"-")</f>
        <v>-</v>
      </c>
      <c r="AM12" s="18"/>
      <c r="AN12" s="18"/>
      <c r="AO12" s="18"/>
      <c r="AP12" s="18"/>
      <c r="AQ12" s="18"/>
      <c r="AT12" s="19" t="s">
        <v>68</v>
      </c>
      <c r="AU12" s="20"/>
      <c r="AV12" s="20"/>
      <c r="AW12" s="20"/>
      <c r="AX12" s="20"/>
    </row>
    <row r="13" spans="1:50" x14ac:dyDescent="0.25">
      <c r="A13" t="s">
        <v>42</v>
      </c>
      <c r="B13" t="s">
        <v>39</v>
      </c>
      <c r="C13" t="s">
        <v>40</v>
      </c>
      <c r="D13" s="1">
        <v>0.7</v>
      </c>
      <c r="E13">
        <v>545</v>
      </c>
      <c r="F13" s="1" t="str">
        <f t="shared" si="0"/>
        <v>$A$3:A13</v>
      </c>
      <c r="G13" s="1" t="str">
        <f>MID(Tableau_matière[[#This Row],[zone 1]],FIND(":",Tableau_matière[[#This Row],[zone 1]])+1,5)</f>
        <v>A13</v>
      </c>
      <c r="H13" s="1" t="str">
        <f ca="1">IF(COUNTIFS(INDIRECT(Tableau_matière[[#This Row],[zone 1]]),INDIRECT(Tableau_matière[[#This Row],[cel 1]]))=1,ROW(),"-")</f>
        <v>-</v>
      </c>
      <c r="I13" s="1" t="str">
        <f t="shared" si="1"/>
        <v>$D$3:D13</v>
      </c>
      <c r="J13" s="1" t="str">
        <f>MID(Tableau_matière[[#This Row],[zone 2]],FIND(":",Tableau_matière[[#This Row],[zone 2]])+1,5)</f>
        <v>D13</v>
      </c>
      <c r="K13" s="1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1]])=$AM$12),ROW(),"-")</f>
        <v>-</v>
      </c>
      <c r="L13" s="1" t="str">
        <f t="shared" si="2"/>
        <v>$B$3:B13</v>
      </c>
      <c r="M13" s="1" t="str">
        <f>MID(Tableau_matière[[#This Row],[zone 3]],FIND(":",Tableau_matière[[#This Row],[zone 3]])+1,5)</f>
        <v>B13</v>
      </c>
      <c r="N1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1]])=$AM$12,INDIRECT(Tableau_matière[[#This Row],[cel 2]])=$AN$12),ROW(),"-")</f>
        <v>-</v>
      </c>
      <c r="O13" s="1" t="str">
        <f t="shared" si="3"/>
        <v>$C$3:C13</v>
      </c>
      <c r="P13" s="1" t="str">
        <f>MID(Tableau_matière[[#This Row],[zone 4]],FIND(":",Tableau_matière[[#This Row],[zone 4]])+1,5)</f>
        <v>C13</v>
      </c>
      <c r="Q1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1]])=$AM$12,INDIRECT(Tableau_matière[[#This Row],[cel 2]])=$AN$12,INDIRECT(Tableau_matière[[#This Row],[cel 3]])=$AO$12),ROW(),"-")</f>
        <v>-</v>
      </c>
      <c r="R13" s="1" t="str">
        <f t="shared" si="4"/>
        <v>$E$3:E13</v>
      </c>
      <c r="S13" s="1" t="str">
        <f>MID(Tableau_matière[[#This Row],[zone 5]],FIND(":",Tableau_matière[[#This Row],[zone 5]])+1,5)</f>
        <v>E13</v>
      </c>
      <c r="T1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1]])=$AM$12,INDIRECT(Tableau_matière[[#This Row],[cel 2]])=$AN$12,INDIRECT(Tableau_matière[[#This Row],[cel 3]])=$AO$12,INDIRECT(Tableau_matière[[#This Row],[cel 4]])=$AP$12),ROW(),"-")</f>
        <v>-</v>
      </c>
      <c r="U13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1]])=$AL$36),ROW(),"-")</f>
        <v>-</v>
      </c>
      <c r="V1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1]])=$AL$36,INDIRECT(Tableau_matière[[#This Row],[cel 2]])=$AM$36),ROW(),"-")</f>
        <v>-</v>
      </c>
      <c r="W1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1]])=$AL$36,INDIRECT(Tableau_matière[[#This Row],[cel 2]])=$AM$36,INDIRECT(Tableau_matière[[#This Row],[cel 3]])=$AN$36),ROW(),"-")</f>
        <v>-</v>
      </c>
      <c r="X1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1]])=$AL$36,INDIRECT(Tableau_matière[[#This Row],[cel 2]])=$AM$36,INDIRECT(Tableau_matière[[#This Row],[cel 3]])=$AN$36,INDIRECT(Tableau_matière[[#This Row],[cel 4]])=$AO$36),ROW(),"-")</f>
        <v>-</v>
      </c>
      <c r="Y13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Z1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A1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B1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C13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AD1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E1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F1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G13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1]])=$AR$60),ROW(),"-")</f>
        <v>-</v>
      </c>
      <c r="AH1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1]])=$AR$60,INDIRECT(Tableau_matière[[#This Row],[cel 2]])=$AS$60),ROW(),"-")</f>
        <v>-</v>
      </c>
      <c r="AI1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1]])=$AR$60,INDIRECT(Tableau_matière[[#This Row],[cel 2]])=$AS$60,INDIRECT(Tableau_matière[[#This Row],[cel 3]])=$AT$60),ROW(),"-")</f>
        <v>-</v>
      </c>
      <c r="AJ1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1]])=$AR$60,INDIRECT(Tableau_matière[[#This Row],[cel 2]])=$AS$60,INDIRECT(Tableau_matière[[#This Row],[cel 3]])=$AT$60,INDIRECT(Tableau_matière[[#This Row],[cel 4]])=$AU$60),ROW(),"-")</f>
        <v>-</v>
      </c>
      <c r="AL13" s="3" t="s">
        <v>46</v>
      </c>
      <c r="AM13" s="3" t="s">
        <v>8</v>
      </c>
      <c r="AN13" s="3" t="s">
        <v>11</v>
      </c>
      <c r="AO13" s="3" t="s">
        <v>14</v>
      </c>
      <c r="AP13" s="3" t="s">
        <v>17</v>
      </c>
      <c r="AQ13" s="3" t="s">
        <v>20</v>
      </c>
      <c r="AT13" s="19" t="s">
        <v>69</v>
      </c>
      <c r="AU13" s="20"/>
      <c r="AV13" s="20"/>
      <c r="AW13" s="20"/>
      <c r="AX13" s="20"/>
    </row>
    <row r="14" spans="1:50" x14ac:dyDescent="0.25">
      <c r="A14" t="s">
        <v>42</v>
      </c>
      <c r="B14" t="s">
        <v>43</v>
      </c>
      <c r="C14" t="s">
        <v>40</v>
      </c>
      <c r="D14" s="1">
        <v>0.7</v>
      </c>
      <c r="E14">
        <v>640</v>
      </c>
      <c r="F14" s="1" t="str">
        <f t="shared" si="0"/>
        <v>$A$3:A14</v>
      </c>
      <c r="G14" s="1" t="str">
        <f>MID(Tableau_matière[[#This Row],[zone 1]],FIND(":",Tableau_matière[[#This Row],[zone 1]])+1,5)</f>
        <v>A14</v>
      </c>
      <c r="H14" s="1" t="str">
        <f ca="1">IF(COUNTIFS(INDIRECT(Tableau_matière[[#This Row],[zone 1]]),INDIRECT(Tableau_matière[[#This Row],[cel 1]]))=1,ROW(),"-")</f>
        <v>-</v>
      </c>
      <c r="I14" s="1" t="str">
        <f t="shared" si="1"/>
        <v>$D$3:D14</v>
      </c>
      <c r="J14" s="1" t="str">
        <f>MID(Tableau_matière[[#This Row],[zone 2]],FIND(":",Tableau_matière[[#This Row],[zone 2]])+1,5)</f>
        <v>D14</v>
      </c>
      <c r="K14" s="1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1]])=$AM$12),ROW(),"-")</f>
        <v>-</v>
      </c>
      <c r="L14" s="1" t="str">
        <f t="shared" si="2"/>
        <v>$B$3:B14</v>
      </c>
      <c r="M14" s="1" t="str">
        <f>MID(Tableau_matière[[#This Row],[zone 3]],FIND(":",Tableau_matière[[#This Row],[zone 3]])+1,5)</f>
        <v>B14</v>
      </c>
      <c r="N1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1]])=$AM$12,INDIRECT(Tableau_matière[[#This Row],[cel 2]])=$AN$12),ROW(),"-")</f>
        <v>-</v>
      </c>
      <c r="O14" s="1" t="str">
        <f t="shared" si="3"/>
        <v>$C$3:C14</v>
      </c>
      <c r="P14" s="1" t="str">
        <f>MID(Tableau_matière[[#This Row],[zone 4]],FIND(":",Tableau_matière[[#This Row],[zone 4]])+1,5)</f>
        <v>C14</v>
      </c>
      <c r="Q1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1]])=$AM$12,INDIRECT(Tableau_matière[[#This Row],[cel 2]])=$AN$12,INDIRECT(Tableau_matière[[#This Row],[cel 3]])=$AO$12),ROW(),"-")</f>
        <v>-</v>
      </c>
      <c r="R14" s="1" t="str">
        <f t="shared" si="4"/>
        <v>$E$3:E14</v>
      </c>
      <c r="S14" s="1" t="str">
        <f>MID(Tableau_matière[[#This Row],[zone 5]],FIND(":",Tableau_matière[[#This Row],[zone 5]])+1,5)</f>
        <v>E14</v>
      </c>
      <c r="T1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1]])=$AM$12,INDIRECT(Tableau_matière[[#This Row],[cel 2]])=$AN$12,INDIRECT(Tableau_matière[[#This Row],[cel 3]])=$AO$12,INDIRECT(Tableau_matière[[#This Row],[cel 4]])=$AP$12),ROW(),"-")</f>
        <v>-</v>
      </c>
      <c r="U14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1]])=$AL$36),ROW(),"-")</f>
        <v>-</v>
      </c>
      <c r="V1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1]])=$AL$36,INDIRECT(Tableau_matière[[#This Row],[cel 2]])=$AM$36),ROW(),"-")</f>
        <v>-</v>
      </c>
      <c r="W1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1]])=$AL$36,INDIRECT(Tableau_matière[[#This Row],[cel 2]])=$AM$36,INDIRECT(Tableau_matière[[#This Row],[cel 3]])=$AN$36),ROW(),"-")</f>
        <v>-</v>
      </c>
      <c r="X1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1]])=$AL$36,INDIRECT(Tableau_matière[[#This Row],[cel 2]])=$AM$36,INDIRECT(Tableau_matière[[#This Row],[cel 3]])=$AN$36,INDIRECT(Tableau_matière[[#This Row],[cel 4]])=$AO$36),ROW(),"-")</f>
        <v>-</v>
      </c>
      <c r="Y14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Z1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A1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B1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C14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AD1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E1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F1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G14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1]])=$AR$60),ROW(),"-")</f>
        <v>-</v>
      </c>
      <c r="AH1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1]])=$AR$60,INDIRECT(Tableau_matière[[#This Row],[cel 2]])=$AS$60),ROW(),"-")</f>
        <v>-</v>
      </c>
      <c r="AI1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1]])=$AR$60,INDIRECT(Tableau_matière[[#This Row],[cel 2]])=$AS$60,INDIRECT(Tableau_matière[[#This Row],[cel 3]])=$AT$60),ROW(),"-")</f>
        <v>-</v>
      </c>
      <c r="AJ1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1]])=$AR$60,INDIRECT(Tableau_matière[[#This Row],[cel 2]])=$AS$60,INDIRECT(Tableau_matière[[#This Row],[cel 3]])=$AT$60,INDIRECT(Tableau_matière[[#This Row],[cel 4]])=$AU$60),ROW(),"-")</f>
        <v>-</v>
      </c>
      <c r="AL14" s="3">
        <v>1</v>
      </c>
      <c r="AM14" s="3" t="str">
        <f ca="1">IFERROR(INDEX(Tableau_matière[],SMALL(Tableau_matière[trie 1],Tableau_trie_1[[#This Row],[n°]])-2,$AL$8),"-")</f>
        <v>ABS</v>
      </c>
      <c r="AN14" s="3" t="str">
        <f ca="1">IFERROR(INDEX(Tableau_matière[],SMALL(Tableau_matière[trie 2],Tableau_trie_1[[#This Row],[n°]])-2,$AM$8),"-")</f>
        <v>-</v>
      </c>
      <c r="AO14" s="3" t="str">
        <f ca="1">IFERROR(INDEX(Tableau_matière[],SMALL(Tableau_matière[trie 3],Tableau_trie_1[[#This Row],[n°]])-2,$AN$8),"-")</f>
        <v>-</v>
      </c>
      <c r="AP14" s="3" t="str">
        <f ca="1">IFERROR(INDEX(Tableau_matière[],SMALL(Tableau_matière[trie 4],Tableau_trie_1[[#This Row],[n°]])-2,AO8),"-")</f>
        <v>-</v>
      </c>
      <c r="AQ14" s="3" t="str">
        <f ca="1">IFERROR(INDEX(Tableau_matière[],SMALL(Tableau_matière[trie 5],Tableau_trie_1[[#This Row],[n°]])-2,$AP$8),"-")</f>
        <v>-</v>
      </c>
      <c r="AT14" s="19" t="s">
        <v>70</v>
      </c>
      <c r="AU14" s="20"/>
      <c r="AV14" s="20"/>
      <c r="AW14" s="20"/>
      <c r="AX14" s="20"/>
    </row>
    <row r="15" spans="1:50" x14ac:dyDescent="0.25">
      <c r="A15" t="s">
        <v>42</v>
      </c>
      <c r="B15" t="s">
        <v>43</v>
      </c>
      <c r="C15" t="s">
        <v>40</v>
      </c>
      <c r="D15" s="1">
        <v>0.4</v>
      </c>
      <c r="E15">
        <v>545</v>
      </c>
      <c r="F15" s="1" t="str">
        <f t="shared" si="0"/>
        <v>$A$3:A15</v>
      </c>
      <c r="G15" s="1" t="str">
        <f>MID(Tableau_matière[[#This Row],[zone 1]],FIND(":",Tableau_matière[[#This Row],[zone 1]])+1,5)</f>
        <v>A15</v>
      </c>
      <c r="H15" s="1" t="str">
        <f ca="1">IF(COUNTIFS(INDIRECT(Tableau_matière[[#This Row],[zone 1]]),INDIRECT(Tableau_matière[[#This Row],[cel 1]]))=1,ROW(),"-")</f>
        <v>-</v>
      </c>
      <c r="I15" s="1" t="str">
        <f t="shared" si="1"/>
        <v>$D$3:D15</v>
      </c>
      <c r="J15" s="1" t="str">
        <f>MID(Tableau_matière[[#This Row],[zone 2]],FIND(":",Tableau_matière[[#This Row],[zone 2]])+1,5)</f>
        <v>D15</v>
      </c>
      <c r="K15" s="1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1]])=$AM$12),ROW(),"-")</f>
        <v>-</v>
      </c>
      <c r="L15" s="1" t="str">
        <f t="shared" si="2"/>
        <v>$B$3:B15</v>
      </c>
      <c r="M15" s="1" t="str">
        <f>MID(Tableau_matière[[#This Row],[zone 3]],FIND(":",Tableau_matière[[#This Row],[zone 3]])+1,5)</f>
        <v>B15</v>
      </c>
      <c r="N1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1]])=$AM$12,INDIRECT(Tableau_matière[[#This Row],[cel 2]])=$AN$12),ROW(),"-")</f>
        <v>-</v>
      </c>
      <c r="O15" s="1" t="str">
        <f t="shared" si="3"/>
        <v>$C$3:C15</v>
      </c>
      <c r="P15" s="1" t="str">
        <f>MID(Tableau_matière[[#This Row],[zone 4]],FIND(":",Tableau_matière[[#This Row],[zone 4]])+1,5)</f>
        <v>C15</v>
      </c>
      <c r="Q1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1]])=$AM$12,INDIRECT(Tableau_matière[[#This Row],[cel 2]])=$AN$12,INDIRECT(Tableau_matière[[#This Row],[cel 3]])=$AO$12),ROW(),"-")</f>
        <v>-</v>
      </c>
      <c r="R15" s="1" t="str">
        <f t="shared" si="4"/>
        <v>$E$3:E15</v>
      </c>
      <c r="S15" s="1" t="str">
        <f>MID(Tableau_matière[[#This Row],[zone 5]],FIND(":",Tableau_matière[[#This Row],[zone 5]])+1,5)</f>
        <v>E15</v>
      </c>
      <c r="T1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1]])=$AM$12,INDIRECT(Tableau_matière[[#This Row],[cel 2]])=$AN$12,INDIRECT(Tableau_matière[[#This Row],[cel 3]])=$AO$12,INDIRECT(Tableau_matière[[#This Row],[cel 4]])=$AP$12),ROW(),"-")</f>
        <v>-</v>
      </c>
      <c r="U15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1]])=$AL$36),ROW(),"-")</f>
        <v>-</v>
      </c>
      <c r="V1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1]])=$AL$36,INDIRECT(Tableau_matière[[#This Row],[cel 2]])=$AM$36),ROW(),"-")</f>
        <v>-</v>
      </c>
      <c r="W1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1]])=$AL$36,INDIRECT(Tableau_matière[[#This Row],[cel 2]])=$AM$36,INDIRECT(Tableau_matière[[#This Row],[cel 3]])=$AN$36),ROW(),"-")</f>
        <v>-</v>
      </c>
      <c r="X1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1]])=$AL$36,INDIRECT(Tableau_matière[[#This Row],[cel 2]])=$AM$36,INDIRECT(Tableau_matière[[#This Row],[cel 3]])=$AN$36,INDIRECT(Tableau_matière[[#This Row],[cel 4]])=$AO$36),ROW(),"-")</f>
        <v>-</v>
      </c>
      <c r="Y15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Z1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A1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B1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C15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AD1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E1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F1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G15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1]])=$AR$60),ROW(),"-")</f>
        <v>-</v>
      </c>
      <c r="AH1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1]])=$AR$60,INDIRECT(Tableau_matière[[#This Row],[cel 2]])=$AS$60),ROW(),"-")</f>
        <v>-</v>
      </c>
      <c r="AI1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1]])=$AR$60,INDIRECT(Tableau_matière[[#This Row],[cel 2]])=$AS$60,INDIRECT(Tableau_matière[[#This Row],[cel 3]])=$AT$60),ROW(),"-")</f>
        <v>-</v>
      </c>
      <c r="AJ1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1]])=$AR$60,INDIRECT(Tableau_matière[[#This Row],[cel 2]])=$AS$60,INDIRECT(Tableau_matière[[#This Row],[cel 3]])=$AT$60,INDIRECT(Tableau_matière[[#This Row],[cel 4]])=$AU$60),ROW(),"-")</f>
        <v>-</v>
      </c>
      <c r="AL15" s="3">
        <v>2</v>
      </c>
      <c r="AM15" s="3" t="str">
        <f ca="1">IFERROR(INDEX(Tableau_matière[],SMALL(Tableau_matière[trie 1],Tableau_trie_1[[#This Row],[n°]])-2,$AL$8),"-")</f>
        <v>APET</v>
      </c>
      <c r="AN15" s="3" t="str">
        <f ca="1">IFERROR(INDEX(Tableau_matière[],SMALL(Tableau_matière[trie 2],Tableau_trie_1[[#This Row],[n°]])-2,$AM$8),"-")</f>
        <v>-</v>
      </c>
      <c r="AO15" s="3" t="str">
        <f ca="1">IFERROR(INDEX(Tableau_matière[],SMALL(Tableau_matière[trie 3],Tableau_trie_1[[#This Row],[n°]])-2,$AN$8),"-")</f>
        <v>-</v>
      </c>
      <c r="AP15" s="3" t="str">
        <f ca="1">IFERROR(INDEX(Tableau_matière[],SMALL(Tableau_matière[trie 4],Tableau_trie_1[[#This Row],[n°]])-2,AO9),"-")</f>
        <v>-</v>
      </c>
      <c r="AQ15" s="3" t="str">
        <f ca="1">IFERROR(INDEX(Tableau_matière[],SMALL(Tableau_matière[trie 5],Tableau_trie_1[[#This Row],[n°]])-2,$AP$8),"-")</f>
        <v>-</v>
      </c>
      <c r="AT15" s="19" t="s">
        <v>71</v>
      </c>
      <c r="AU15" s="20"/>
      <c r="AV15" s="20"/>
      <c r="AW15" s="20"/>
      <c r="AX15" s="20"/>
    </row>
    <row r="16" spans="1:50" x14ac:dyDescent="0.25">
      <c r="A16" t="s">
        <v>42</v>
      </c>
      <c r="B16" t="s">
        <v>43</v>
      </c>
      <c r="C16" t="s">
        <v>40</v>
      </c>
      <c r="D16" s="1">
        <v>0.4</v>
      </c>
      <c r="E16">
        <v>625</v>
      </c>
      <c r="F16" s="1" t="str">
        <f t="shared" si="0"/>
        <v>$A$3:A16</v>
      </c>
      <c r="G16" s="1" t="str">
        <f>MID(Tableau_matière[[#This Row],[zone 1]],FIND(":",Tableau_matière[[#This Row],[zone 1]])+1,5)</f>
        <v>A16</v>
      </c>
      <c r="H16" s="1" t="str">
        <f ca="1">IF(COUNTIFS(INDIRECT(Tableau_matière[[#This Row],[zone 1]]),INDIRECT(Tableau_matière[[#This Row],[cel 1]]))=1,ROW(),"-")</f>
        <v>-</v>
      </c>
      <c r="I16" s="1" t="str">
        <f t="shared" si="1"/>
        <v>$D$3:D16</v>
      </c>
      <c r="J16" s="1" t="str">
        <f>MID(Tableau_matière[[#This Row],[zone 2]],FIND(":",Tableau_matière[[#This Row],[zone 2]])+1,5)</f>
        <v>D16</v>
      </c>
      <c r="K16" s="1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1]])=$AM$12),ROW(),"-")</f>
        <v>-</v>
      </c>
      <c r="L16" s="1" t="str">
        <f t="shared" si="2"/>
        <v>$B$3:B16</v>
      </c>
      <c r="M16" s="1" t="str">
        <f>MID(Tableau_matière[[#This Row],[zone 3]],FIND(":",Tableau_matière[[#This Row],[zone 3]])+1,5)</f>
        <v>B16</v>
      </c>
      <c r="N1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1]])=$AM$12,INDIRECT(Tableau_matière[[#This Row],[cel 2]])=$AN$12),ROW(),"-")</f>
        <v>-</v>
      </c>
      <c r="O16" s="1" t="str">
        <f t="shared" si="3"/>
        <v>$C$3:C16</v>
      </c>
      <c r="P16" s="1" t="str">
        <f>MID(Tableau_matière[[#This Row],[zone 4]],FIND(":",Tableau_matière[[#This Row],[zone 4]])+1,5)</f>
        <v>C16</v>
      </c>
      <c r="Q1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1]])=$AM$12,INDIRECT(Tableau_matière[[#This Row],[cel 2]])=$AN$12,INDIRECT(Tableau_matière[[#This Row],[cel 3]])=$AO$12),ROW(),"-")</f>
        <v>-</v>
      </c>
      <c r="R16" s="1" t="str">
        <f t="shared" si="4"/>
        <v>$E$3:E16</v>
      </c>
      <c r="S16" s="1" t="str">
        <f>MID(Tableau_matière[[#This Row],[zone 5]],FIND(":",Tableau_matière[[#This Row],[zone 5]])+1,5)</f>
        <v>E16</v>
      </c>
      <c r="T1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1]])=$AM$12,INDIRECT(Tableau_matière[[#This Row],[cel 2]])=$AN$12,INDIRECT(Tableau_matière[[#This Row],[cel 3]])=$AO$12,INDIRECT(Tableau_matière[[#This Row],[cel 4]])=$AP$12),ROW(),"-")</f>
        <v>-</v>
      </c>
      <c r="U16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1]])=$AL$36),ROW(),"-")</f>
        <v>-</v>
      </c>
      <c r="V1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1]])=$AL$36,INDIRECT(Tableau_matière[[#This Row],[cel 2]])=$AM$36),ROW(),"-")</f>
        <v>-</v>
      </c>
      <c r="W1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1]])=$AL$36,INDIRECT(Tableau_matière[[#This Row],[cel 2]])=$AM$36,INDIRECT(Tableau_matière[[#This Row],[cel 3]])=$AN$36),ROW(),"-")</f>
        <v>-</v>
      </c>
      <c r="X1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1]])=$AL$36,INDIRECT(Tableau_matière[[#This Row],[cel 2]])=$AM$36,INDIRECT(Tableau_matière[[#This Row],[cel 3]])=$AN$36,INDIRECT(Tableau_matière[[#This Row],[cel 4]])=$AO$36),ROW(),"-")</f>
        <v>-</v>
      </c>
      <c r="Y16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Z1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A1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B1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C16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AD1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E1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F1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G16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1]])=$AR$60),ROW(),"-")</f>
        <v>-</v>
      </c>
      <c r="AH1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1]])=$AR$60,INDIRECT(Tableau_matière[[#This Row],[cel 2]])=$AS$60),ROW(),"-")</f>
        <v>-</v>
      </c>
      <c r="AI1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1]])=$AR$60,INDIRECT(Tableau_matière[[#This Row],[cel 2]])=$AS$60,INDIRECT(Tableau_matière[[#This Row],[cel 3]])=$AT$60),ROW(),"-")</f>
        <v>-</v>
      </c>
      <c r="AJ1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1]])=$AR$60,INDIRECT(Tableau_matière[[#This Row],[cel 2]])=$AS$60,INDIRECT(Tableau_matière[[#This Row],[cel 3]])=$AT$60,INDIRECT(Tableau_matière[[#This Row],[cel 4]])=$AU$60),ROW(),"-")</f>
        <v>-</v>
      </c>
      <c r="AL16" s="3">
        <v>3</v>
      </c>
      <c r="AM16" s="3" t="str">
        <f ca="1">IFERROR(INDEX(Tableau_matière[],SMALL(Tableau_matière[trie 1],Tableau_trie_1[[#This Row],[n°]])-2,$AL$8),"-")</f>
        <v>PETG</v>
      </c>
      <c r="AN16" s="3" t="str">
        <f ca="1">IFERROR(INDEX(Tableau_matière[],SMALL(Tableau_matière[trie 2],Tableau_trie_1[[#This Row],[n°]])-2,$AM$8),"-")</f>
        <v>-</v>
      </c>
      <c r="AO16" s="3" t="str">
        <f ca="1">IFERROR(INDEX(Tableau_matière[],SMALL(Tableau_matière[trie 3],Tableau_trie_1[[#This Row],[n°]])-2,$AN$8),"-")</f>
        <v>-</v>
      </c>
      <c r="AP16" s="3" t="str">
        <f ca="1">IFERROR(INDEX(Tableau_matière[],SMALL(Tableau_matière[trie 4],Tableau_trie_1[[#This Row],[n°]])-2,AO10),"-")</f>
        <v>-</v>
      </c>
      <c r="AQ16" s="3" t="str">
        <f ca="1">IFERROR(INDEX(Tableau_matière[],SMALL(Tableau_matière[trie 5],Tableau_trie_1[[#This Row],[n°]])-2,$AP$8),"-")</f>
        <v>-</v>
      </c>
    </row>
    <row r="17" spans="1:43" x14ac:dyDescent="0.25">
      <c r="A17" t="s">
        <v>47</v>
      </c>
      <c r="B17" t="s">
        <v>48</v>
      </c>
      <c r="C17" t="s">
        <v>40</v>
      </c>
      <c r="D17" s="1">
        <v>0.9</v>
      </c>
      <c r="E17">
        <v>490</v>
      </c>
      <c r="F17" s="1" t="str">
        <f t="shared" si="0"/>
        <v>$A$3:A17</v>
      </c>
      <c r="G17" s="1" t="str">
        <f>MID(Tableau_matière[[#This Row],[zone 1]],FIND(":",Tableau_matière[[#This Row],[zone 1]])+1,5)</f>
        <v>A17</v>
      </c>
      <c r="H17" s="1">
        <f ca="1">IF(COUNTIFS(INDIRECT(Tableau_matière[[#This Row],[zone 1]]),INDIRECT(Tableau_matière[[#This Row],[cel 1]]))=1,ROW(),"-")</f>
        <v>17</v>
      </c>
      <c r="I17" s="1" t="str">
        <f t="shared" si="1"/>
        <v>$D$3:D17</v>
      </c>
      <c r="J17" s="1" t="str">
        <f>MID(Tableau_matière[[#This Row],[zone 2]],FIND(":",Tableau_matière[[#This Row],[zone 2]])+1,5)</f>
        <v>D17</v>
      </c>
      <c r="K17" s="1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1]])=$AM$12),ROW(),"-")</f>
        <v>-</v>
      </c>
      <c r="L17" s="1" t="str">
        <f t="shared" si="2"/>
        <v>$B$3:B17</v>
      </c>
      <c r="M17" s="1" t="str">
        <f>MID(Tableau_matière[[#This Row],[zone 3]],FIND(":",Tableau_matière[[#This Row],[zone 3]])+1,5)</f>
        <v>B17</v>
      </c>
      <c r="N1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1]])=$AM$12,INDIRECT(Tableau_matière[[#This Row],[cel 2]])=$AN$12),ROW(),"-")</f>
        <v>-</v>
      </c>
      <c r="O17" s="1" t="str">
        <f t="shared" si="3"/>
        <v>$C$3:C17</v>
      </c>
      <c r="P17" s="1" t="str">
        <f>MID(Tableau_matière[[#This Row],[zone 4]],FIND(":",Tableau_matière[[#This Row],[zone 4]])+1,5)</f>
        <v>C17</v>
      </c>
      <c r="Q1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1]])=$AM$12,INDIRECT(Tableau_matière[[#This Row],[cel 2]])=$AN$12,INDIRECT(Tableau_matière[[#This Row],[cel 3]])=$AO$12),ROW(),"-")</f>
        <v>-</v>
      </c>
      <c r="R17" s="1" t="str">
        <f t="shared" si="4"/>
        <v>$E$3:E17</v>
      </c>
      <c r="S17" s="1" t="str">
        <f>MID(Tableau_matière[[#This Row],[zone 5]],FIND(":",Tableau_matière[[#This Row],[zone 5]])+1,5)</f>
        <v>E17</v>
      </c>
      <c r="T1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1]])=$AM$12,INDIRECT(Tableau_matière[[#This Row],[cel 2]])=$AN$12,INDIRECT(Tableau_matière[[#This Row],[cel 3]])=$AO$12,INDIRECT(Tableau_matière[[#This Row],[cel 4]])=$AP$12),ROW(),"-")</f>
        <v>-</v>
      </c>
      <c r="U17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1]])=$AL$36),ROW(),"-")</f>
        <v>-</v>
      </c>
      <c r="V1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1]])=$AL$36,INDIRECT(Tableau_matière[[#This Row],[cel 2]])=$AM$36),ROW(),"-")</f>
        <v>-</v>
      </c>
      <c r="W1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1]])=$AL$36,INDIRECT(Tableau_matière[[#This Row],[cel 2]])=$AM$36,INDIRECT(Tableau_matière[[#This Row],[cel 3]])=$AN$36),ROW(),"-")</f>
        <v>-</v>
      </c>
      <c r="X1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1]])=$AL$36,INDIRECT(Tableau_matière[[#This Row],[cel 2]])=$AM$36,INDIRECT(Tableau_matière[[#This Row],[cel 3]])=$AN$36,INDIRECT(Tableau_matière[[#This Row],[cel 4]])=$AO$36),ROW(),"-")</f>
        <v>-</v>
      </c>
      <c r="Y17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Z1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A1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B1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C17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AD1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E1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F1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G17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1]])=$AR$60),ROW(),"-")</f>
        <v>-</v>
      </c>
      <c r="AH1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1]])=$AR$60,INDIRECT(Tableau_matière[[#This Row],[cel 2]])=$AS$60),ROW(),"-")</f>
        <v>-</v>
      </c>
      <c r="AI1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1]])=$AR$60,INDIRECT(Tableau_matière[[#This Row],[cel 2]])=$AS$60,INDIRECT(Tableau_matière[[#This Row],[cel 3]])=$AT$60),ROW(),"-")</f>
        <v>-</v>
      </c>
      <c r="AJ1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1]])=$AR$60,INDIRECT(Tableau_matière[[#This Row],[cel 2]])=$AS$60,INDIRECT(Tableau_matière[[#This Row],[cel 3]])=$AT$60,INDIRECT(Tableau_matière[[#This Row],[cel 4]])=$AU$60),ROW(),"-")</f>
        <v>-</v>
      </c>
      <c r="AL17" s="3">
        <v>4</v>
      </c>
      <c r="AM17" s="3" t="str">
        <f ca="1">IFERROR(INDEX(Tableau_matière[],SMALL(Tableau_matière[trie 1],Tableau_trie_1[[#This Row],[n°]])-2,$AL$8),"-")</f>
        <v>PS</v>
      </c>
      <c r="AN17" s="3" t="str">
        <f ca="1">IFERROR(INDEX(Tableau_matière[],SMALL(Tableau_matière[trie 2],Tableau_trie_1[[#This Row],[n°]])-2,$AM$8),"-")</f>
        <v>-</v>
      </c>
      <c r="AO17" s="3" t="str">
        <f ca="1">IFERROR(INDEX(Tableau_matière[],SMALL(Tableau_matière[trie 3],Tableau_trie_1[[#This Row],[n°]])-2,$AN$8),"-")</f>
        <v>-</v>
      </c>
      <c r="AP17" s="3" t="str">
        <f ca="1">IFERROR(INDEX(Tableau_matière[],SMALL(Tableau_matière[trie 4],Tableau_trie_1[[#This Row],[n°]])-2,AO11),"-")</f>
        <v>-</v>
      </c>
      <c r="AQ17" s="3" t="str">
        <f ca="1">IFERROR(INDEX(Tableau_matière[],SMALL(Tableau_matière[trie 5],Tableau_trie_1[[#This Row],[n°]])-2,$AP$8),"-")</f>
        <v>-</v>
      </c>
    </row>
    <row r="18" spans="1:43" x14ac:dyDescent="0.25">
      <c r="A18" t="s">
        <v>47</v>
      </c>
      <c r="B18" t="s">
        <v>48</v>
      </c>
      <c r="C18" t="s">
        <v>49</v>
      </c>
      <c r="D18" s="1">
        <v>0.7</v>
      </c>
      <c r="E18">
        <v>490</v>
      </c>
      <c r="F18" s="1" t="str">
        <f t="shared" si="0"/>
        <v>$A$3:A18</v>
      </c>
      <c r="G18" s="1" t="str">
        <f>MID(Tableau_matière[[#This Row],[zone 1]],FIND(":",Tableau_matière[[#This Row],[zone 1]])+1,5)</f>
        <v>A18</v>
      </c>
      <c r="H18" s="1" t="str">
        <f ca="1">IF(COUNTIFS(INDIRECT(Tableau_matière[[#This Row],[zone 1]]),INDIRECT(Tableau_matière[[#This Row],[cel 1]]))=1,ROW(),"-")</f>
        <v>-</v>
      </c>
      <c r="I18" s="1" t="str">
        <f t="shared" si="1"/>
        <v>$D$3:D18</v>
      </c>
      <c r="J18" s="1" t="str">
        <f>MID(Tableau_matière[[#This Row],[zone 2]],FIND(":",Tableau_matière[[#This Row],[zone 2]])+1,5)</f>
        <v>D18</v>
      </c>
      <c r="K18" s="1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1]])=$AM$12),ROW(),"-")</f>
        <v>-</v>
      </c>
      <c r="L18" s="1" t="str">
        <f t="shared" si="2"/>
        <v>$B$3:B18</v>
      </c>
      <c r="M18" s="1" t="str">
        <f>MID(Tableau_matière[[#This Row],[zone 3]],FIND(":",Tableau_matière[[#This Row],[zone 3]])+1,5)</f>
        <v>B18</v>
      </c>
      <c r="N1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1]])=$AM$12,INDIRECT(Tableau_matière[[#This Row],[cel 2]])=$AN$12),ROW(),"-")</f>
        <v>-</v>
      </c>
      <c r="O18" s="1" t="str">
        <f t="shared" si="3"/>
        <v>$C$3:C18</v>
      </c>
      <c r="P18" s="1" t="str">
        <f>MID(Tableau_matière[[#This Row],[zone 4]],FIND(":",Tableau_matière[[#This Row],[zone 4]])+1,5)</f>
        <v>C18</v>
      </c>
      <c r="Q1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1]])=$AM$12,INDIRECT(Tableau_matière[[#This Row],[cel 2]])=$AN$12,INDIRECT(Tableau_matière[[#This Row],[cel 3]])=$AO$12),ROW(),"-")</f>
        <v>-</v>
      </c>
      <c r="R18" s="1" t="str">
        <f t="shared" si="4"/>
        <v>$E$3:E18</v>
      </c>
      <c r="S18" s="1" t="str">
        <f>MID(Tableau_matière[[#This Row],[zone 5]],FIND(":",Tableau_matière[[#This Row],[zone 5]])+1,5)</f>
        <v>E18</v>
      </c>
      <c r="T1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1]])=$AM$12,INDIRECT(Tableau_matière[[#This Row],[cel 2]])=$AN$12,INDIRECT(Tableau_matière[[#This Row],[cel 3]])=$AO$12,INDIRECT(Tableau_matière[[#This Row],[cel 4]])=$AP$12),ROW(),"-")</f>
        <v>-</v>
      </c>
      <c r="U18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1]])=$AL$36),ROW(),"-")</f>
        <v>-</v>
      </c>
      <c r="V1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1]])=$AL$36,INDIRECT(Tableau_matière[[#This Row],[cel 2]])=$AM$36),ROW(),"-")</f>
        <v>-</v>
      </c>
      <c r="W1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1]])=$AL$36,INDIRECT(Tableau_matière[[#This Row],[cel 2]])=$AM$36,INDIRECT(Tableau_matière[[#This Row],[cel 3]])=$AN$36),ROW(),"-")</f>
        <v>-</v>
      </c>
      <c r="X1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1]])=$AL$36,INDIRECT(Tableau_matière[[#This Row],[cel 2]])=$AM$36,INDIRECT(Tableau_matière[[#This Row],[cel 3]])=$AN$36,INDIRECT(Tableau_matière[[#This Row],[cel 4]])=$AO$36),ROW(),"-")</f>
        <v>-</v>
      </c>
      <c r="Y18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Z1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A1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B1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C18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AD1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E1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F1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G18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1]])=$AR$60),ROW(),"-")</f>
        <v>-</v>
      </c>
      <c r="AH1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1]])=$AR$60,INDIRECT(Tableau_matière[[#This Row],[cel 2]])=$AS$60),ROW(),"-")</f>
        <v>-</v>
      </c>
      <c r="AI1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1]])=$AR$60,INDIRECT(Tableau_matière[[#This Row],[cel 2]])=$AS$60,INDIRECT(Tableau_matière[[#This Row],[cel 3]])=$AT$60),ROW(),"-")</f>
        <v>-</v>
      </c>
      <c r="AJ1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1]])=$AR$60,INDIRECT(Tableau_matière[[#This Row],[cel 2]])=$AS$60,INDIRECT(Tableau_matière[[#This Row],[cel 3]])=$AT$60,INDIRECT(Tableau_matière[[#This Row],[cel 4]])=$AU$60),ROW(),"-")</f>
        <v>-</v>
      </c>
      <c r="AL18" s="3">
        <v>5</v>
      </c>
      <c r="AM18" s="3" t="str">
        <f ca="1">IFERROR(INDEX(Tableau_matière[],SMALL(Tableau_matière[trie 1],Tableau_trie_1[[#This Row],[n°]])-2,$AL$8),"-")</f>
        <v>PS/AS</v>
      </c>
      <c r="AN18" s="3" t="str">
        <f ca="1">IFERROR(INDEX(Tableau_matière[],SMALL(Tableau_matière[trie 2],Tableau_trie_1[[#This Row],[n°]])-2,$AM$8),"-")</f>
        <v>-</v>
      </c>
      <c r="AO18" s="3" t="str">
        <f ca="1">IFERROR(INDEX(Tableau_matière[],SMALL(Tableau_matière[trie 3],Tableau_trie_1[[#This Row],[n°]])-2,$AN$8),"-")</f>
        <v>-</v>
      </c>
      <c r="AP18" s="3" t="str">
        <f ca="1">IFERROR(INDEX(Tableau_matière[],SMALL(Tableau_matière[trie 4],Tableau_trie_1[[#This Row],[n°]])-2,AO12),"-")</f>
        <v>-</v>
      </c>
      <c r="AQ18" s="3" t="str">
        <f ca="1">IFERROR(INDEX(Tableau_matière[],SMALL(Tableau_matière[trie 5],Tableau_trie_1[[#This Row],[n°]])-2,$AP$8),"-")</f>
        <v>-</v>
      </c>
    </row>
    <row r="19" spans="1:43" x14ac:dyDescent="0.25">
      <c r="A19" t="s">
        <v>50</v>
      </c>
      <c r="B19" t="s">
        <v>39</v>
      </c>
      <c r="C19" t="s">
        <v>49</v>
      </c>
      <c r="D19" s="1">
        <v>2</v>
      </c>
      <c r="E19">
        <v>665</v>
      </c>
      <c r="F19" s="1" t="str">
        <f t="shared" si="0"/>
        <v>$A$3:A19</v>
      </c>
      <c r="G19" s="1" t="str">
        <f>MID(Tableau_matière[[#This Row],[zone 1]],FIND(":",Tableau_matière[[#This Row],[zone 1]])+1,5)</f>
        <v>A19</v>
      </c>
      <c r="H19" s="1">
        <f ca="1">IF(COUNTIFS(INDIRECT(Tableau_matière[[#This Row],[zone 1]]),INDIRECT(Tableau_matière[[#This Row],[cel 1]]))=1,ROW(),"-")</f>
        <v>19</v>
      </c>
      <c r="I19" s="1" t="str">
        <f t="shared" si="1"/>
        <v>$D$3:D19</v>
      </c>
      <c r="J19" s="1" t="str">
        <f>MID(Tableau_matière[[#This Row],[zone 2]],FIND(":",Tableau_matière[[#This Row],[zone 2]])+1,5)</f>
        <v>D19</v>
      </c>
      <c r="K19" s="1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1]])=$AM$12),ROW(),"-")</f>
        <v>-</v>
      </c>
      <c r="L19" s="1" t="str">
        <f t="shared" si="2"/>
        <v>$B$3:B19</v>
      </c>
      <c r="M19" s="1" t="str">
        <f>MID(Tableau_matière[[#This Row],[zone 3]],FIND(":",Tableau_matière[[#This Row],[zone 3]])+1,5)</f>
        <v>B19</v>
      </c>
      <c r="N1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1]])=$AM$12,INDIRECT(Tableau_matière[[#This Row],[cel 2]])=$AN$12),ROW(),"-")</f>
        <v>-</v>
      </c>
      <c r="O19" s="1" t="str">
        <f t="shared" si="3"/>
        <v>$C$3:C19</v>
      </c>
      <c r="P19" s="1" t="str">
        <f>MID(Tableau_matière[[#This Row],[zone 4]],FIND(":",Tableau_matière[[#This Row],[zone 4]])+1,5)</f>
        <v>C19</v>
      </c>
      <c r="Q1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1]])=$AM$12,INDIRECT(Tableau_matière[[#This Row],[cel 2]])=$AN$12,INDIRECT(Tableau_matière[[#This Row],[cel 3]])=$AO$12),ROW(),"-")</f>
        <v>-</v>
      </c>
      <c r="R19" s="1" t="str">
        <f t="shared" si="4"/>
        <v>$E$3:E19</v>
      </c>
      <c r="S19" s="1" t="str">
        <f>MID(Tableau_matière[[#This Row],[zone 5]],FIND(":",Tableau_matière[[#This Row],[zone 5]])+1,5)</f>
        <v>E19</v>
      </c>
      <c r="T1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1]])=$AM$12,INDIRECT(Tableau_matière[[#This Row],[cel 2]])=$AN$12,INDIRECT(Tableau_matière[[#This Row],[cel 3]])=$AO$12,INDIRECT(Tableau_matière[[#This Row],[cel 4]])=$AP$12),ROW(),"-")</f>
        <v>-</v>
      </c>
      <c r="U19" s="7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1]])=$AL$36),ROW(),"-")</f>
        <v>19</v>
      </c>
      <c r="V1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1]])=$AL$36,INDIRECT(Tableau_matière[[#This Row],[cel 2]])=$AM$36),ROW(),"-")</f>
        <v>-</v>
      </c>
      <c r="W1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1]])=$AL$36,INDIRECT(Tableau_matière[[#This Row],[cel 2]])=$AM$36,INDIRECT(Tableau_matière[[#This Row],[cel 3]])=$AN$36),ROW(),"-")</f>
        <v>-</v>
      </c>
      <c r="X1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1]])=$AL$36,INDIRECT(Tableau_matière[[#This Row],[cel 2]])=$AM$36,INDIRECT(Tableau_matière[[#This Row],[cel 3]])=$AN$36,INDIRECT(Tableau_matière[[#This Row],[cel 4]])=$AO$36),ROW(),"-")</f>
        <v>-</v>
      </c>
      <c r="Y19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Z1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A1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B1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C19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AD1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E1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F1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G19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1]])=$AR$60),ROW(),"-")</f>
        <v>-</v>
      </c>
      <c r="AH1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1]])=$AR$60,INDIRECT(Tableau_matière[[#This Row],[cel 2]])=$AS$60),ROW(),"-")</f>
        <v>-</v>
      </c>
      <c r="AI1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1]])=$AR$60,INDIRECT(Tableau_matière[[#This Row],[cel 2]])=$AS$60,INDIRECT(Tableau_matière[[#This Row],[cel 3]])=$AT$60),ROW(),"-")</f>
        <v>-</v>
      </c>
      <c r="AJ1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1]])=$AR$60,INDIRECT(Tableau_matière[[#This Row],[cel 2]])=$AS$60,INDIRECT(Tableau_matière[[#This Row],[cel 3]])=$AT$60,INDIRECT(Tableau_matière[[#This Row],[cel 4]])=$AU$60),ROW(),"-")</f>
        <v>-</v>
      </c>
      <c r="AL19" s="3">
        <v>6</v>
      </c>
      <c r="AM19" s="3" t="str">
        <f ca="1">IFERROR(INDEX(Tableau_matière[],SMALL(Tableau_matière[trie 1],Tableau_trie_1[[#This Row],[n°]])-2,$AL$8),"-")</f>
        <v>PS/DIS</v>
      </c>
      <c r="AN19" s="3" t="str">
        <f ca="1">IFERROR(INDEX(Tableau_matière[],SMALL(Tableau_matière[trie 2],Tableau_trie_1[[#This Row],[n°]])-2,$AM$8),"-")</f>
        <v>-</v>
      </c>
      <c r="AO19" s="3" t="str">
        <f ca="1">IFERROR(INDEX(Tableau_matière[],SMALL(Tableau_matière[trie 3],Tableau_trie_1[[#This Row],[n°]])-2,$AN$8),"-")</f>
        <v>-</v>
      </c>
      <c r="AP19" s="3" t="str">
        <f ca="1">IFERROR(INDEX(Tableau_matière[],SMALL(Tableau_matière[trie 4],Tableau_trie_1[[#This Row],[n°]])-2,AO13),"-")</f>
        <v>-</v>
      </c>
      <c r="AQ19" s="3" t="str">
        <f ca="1">IFERROR(INDEX(Tableau_matière[],SMALL(Tableau_matière[trie 5],Tableau_trie_1[[#This Row],[n°]])-2,$AP$8),"-")</f>
        <v>-</v>
      </c>
    </row>
    <row r="20" spans="1:43" x14ac:dyDescent="0.25">
      <c r="A20" t="s">
        <v>50</v>
      </c>
      <c r="B20" t="s">
        <v>39</v>
      </c>
      <c r="C20" t="s">
        <v>49</v>
      </c>
      <c r="D20" s="1">
        <v>1.5</v>
      </c>
      <c r="E20">
        <v>470</v>
      </c>
      <c r="F20" s="1" t="str">
        <f t="shared" si="0"/>
        <v>$A$3:A20</v>
      </c>
      <c r="G20" s="1" t="str">
        <f>MID(Tableau_matière[[#This Row],[zone 1]],FIND(":",Tableau_matière[[#This Row],[zone 1]])+1,5)</f>
        <v>A20</v>
      </c>
      <c r="H20" s="1" t="str">
        <f ca="1">IF(COUNTIFS(INDIRECT(Tableau_matière[[#This Row],[zone 1]]),INDIRECT(Tableau_matière[[#This Row],[cel 1]]))=1,ROW(),"-")</f>
        <v>-</v>
      </c>
      <c r="I20" s="1" t="str">
        <f t="shared" si="1"/>
        <v>$D$3:D20</v>
      </c>
      <c r="J20" s="1" t="str">
        <f>MID(Tableau_matière[[#This Row],[zone 2]],FIND(":",Tableau_matière[[#This Row],[zone 2]])+1,5)</f>
        <v>D20</v>
      </c>
      <c r="K20" s="1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1]])=$AM$12),ROW(),"-")</f>
        <v>-</v>
      </c>
      <c r="L20" s="1" t="str">
        <f t="shared" si="2"/>
        <v>$B$3:B20</v>
      </c>
      <c r="M20" s="1" t="str">
        <f>MID(Tableau_matière[[#This Row],[zone 3]],FIND(":",Tableau_matière[[#This Row],[zone 3]])+1,5)</f>
        <v>B20</v>
      </c>
      <c r="N2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1]])=$AM$12,INDIRECT(Tableau_matière[[#This Row],[cel 2]])=$AN$12),ROW(),"-")</f>
        <v>-</v>
      </c>
      <c r="O20" s="1" t="str">
        <f t="shared" si="3"/>
        <v>$C$3:C20</v>
      </c>
      <c r="P20" s="1" t="str">
        <f>MID(Tableau_matière[[#This Row],[zone 4]],FIND(":",Tableau_matière[[#This Row],[zone 4]])+1,5)</f>
        <v>C20</v>
      </c>
      <c r="Q2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1]])=$AM$12,INDIRECT(Tableau_matière[[#This Row],[cel 2]])=$AN$12,INDIRECT(Tableau_matière[[#This Row],[cel 3]])=$AO$12),ROW(),"-")</f>
        <v>-</v>
      </c>
      <c r="R20" s="1" t="str">
        <f t="shared" si="4"/>
        <v>$E$3:E20</v>
      </c>
      <c r="S20" s="1" t="str">
        <f>MID(Tableau_matière[[#This Row],[zone 5]],FIND(":",Tableau_matière[[#This Row],[zone 5]])+1,5)</f>
        <v>E20</v>
      </c>
      <c r="T2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1]])=$AM$12,INDIRECT(Tableau_matière[[#This Row],[cel 2]])=$AN$12,INDIRECT(Tableau_matière[[#This Row],[cel 3]])=$AO$12,INDIRECT(Tableau_matière[[#This Row],[cel 4]])=$AP$12),ROW(),"-")</f>
        <v>-</v>
      </c>
      <c r="U20" s="7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1]])=$AL$36),ROW(),"-")</f>
        <v>20</v>
      </c>
      <c r="V20" s="1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1]])=$AL$36,INDIRECT(Tableau_matière[[#This Row],[cel 2]])=$AM$36),ROW(),"-")</f>
        <v>20</v>
      </c>
      <c r="W20" s="1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1]])=$AL$36,INDIRECT(Tableau_matière[[#This Row],[cel 2]])=$AM$36,INDIRECT(Tableau_matière[[#This Row],[cel 3]])=$AN$36),ROW(),"-")</f>
        <v>20</v>
      </c>
      <c r="X20" s="1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1]])=$AL$36,INDIRECT(Tableau_matière[[#This Row],[cel 2]])=$AM$36,INDIRECT(Tableau_matière[[#This Row],[cel 3]])=$AN$36,INDIRECT(Tableau_matière[[#This Row],[cel 4]])=$AO$36),ROW(),"-")</f>
        <v>20</v>
      </c>
      <c r="Y20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Z2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A2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B2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C20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AD2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E2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F2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G20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1]])=$AR$60),ROW(),"-")</f>
        <v>-</v>
      </c>
      <c r="AH2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1]])=$AR$60,INDIRECT(Tableau_matière[[#This Row],[cel 2]])=$AS$60),ROW(),"-")</f>
        <v>-</v>
      </c>
      <c r="AI2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1]])=$AR$60,INDIRECT(Tableau_matière[[#This Row],[cel 2]])=$AS$60,INDIRECT(Tableau_matière[[#This Row],[cel 3]])=$AT$60),ROW(),"-")</f>
        <v>-</v>
      </c>
      <c r="AJ2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1]])=$AR$60,INDIRECT(Tableau_matière[[#This Row],[cel 2]])=$AS$60,INDIRECT(Tableau_matière[[#This Row],[cel 3]])=$AT$60,INDIRECT(Tableau_matière[[#This Row],[cel 4]])=$AU$60),ROW(),"-")</f>
        <v>-</v>
      </c>
      <c r="AL20" s="3">
        <v>7</v>
      </c>
      <c r="AM20" s="3" t="str">
        <f ca="1">IFERROR(INDEX(Tableau_matière[],SMALL(Tableau_matière[trie 1],Tableau_trie_1[[#This Row],[n°]])-2,$AL$8),"-")</f>
        <v>PS/PE</v>
      </c>
      <c r="AN20" s="3" t="str">
        <f ca="1">IFERROR(INDEX(Tableau_matière[],SMALL(Tableau_matière[trie 2],Tableau_trie_1[[#This Row],[n°]])-2,$AM$8),"-")</f>
        <v>-</v>
      </c>
      <c r="AO20" s="3" t="str">
        <f ca="1">IFERROR(INDEX(Tableau_matière[],SMALL(Tableau_matière[trie 3],Tableau_trie_1[[#This Row],[n°]])-2,$AN$8),"-")</f>
        <v>-</v>
      </c>
      <c r="AP20" s="3" t="str">
        <f ca="1">IFERROR(INDEX(Tableau_matière[],SMALL(Tableau_matière[trie 4],Tableau_trie_1[[#This Row],[n°]])-2,AO14),"-")</f>
        <v>-</v>
      </c>
      <c r="AQ20" s="3" t="str">
        <f ca="1">IFERROR(INDEX(Tableau_matière[],SMALL(Tableau_matière[trie 5],Tableau_trie_1[[#This Row],[n°]])-2,$AP$8),"-")</f>
        <v>-</v>
      </c>
    </row>
    <row r="21" spans="1:43" x14ac:dyDescent="0.25">
      <c r="A21" t="s">
        <v>50</v>
      </c>
      <c r="B21" t="s">
        <v>51</v>
      </c>
      <c r="C21" t="s">
        <v>49</v>
      </c>
      <c r="D21" s="1">
        <v>1.3</v>
      </c>
      <c r="E21">
        <v>545</v>
      </c>
      <c r="F21" s="1" t="str">
        <f t="shared" si="0"/>
        <v>$A$3:A21</v>
      </c>
      <c r="G21" s="1" t="str">
        <f>MID(Tableau_matière[[#This Row],[zone 1]],FIND(":",Tableau_matière[[#This Row],[zone 1]])+1,5)</f>
        <v>A21</v>
      </c>
      <c r="H21" s="1" t="str">
        <f ca="1">IF(COUNTIFS(INDIRECT(Tableau_matière[[#This Row],[zone 1]]),INDIRECT(Tableau_matière[[#This Row],[cel 1]]))=1,ROW(),"-")</f>
        <v>-</v>
      </c>
      <c r="I21" s="1" t="str">
        <f t="shared" si="1"/>
        <v>$D$3:D21</v>
      </c>
      <c r="J21" s="1" t="str">
        <f>MID(Tableau_matière[[#This Row],[zone 2]],FIND(":",Tableau_matière[[#This Row],[zone 2]])+1,5)</f>
        <v>D21</v>
      </c>
      <c r="K21" s="1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1]])=$AM$12),ROW(),"-")</f>
        <v>-</v>
      </c>
      <c r="L21" s="1" t="str">
        <f t="shared" si="2"/>
        <v>$B$3:B21</v>
      </c>
      <c r="M21" s="1" t="str">
        <f>MID(Tableau_matière[[#This Row],[zone 3]],FIND(":",Tableau_matière[[#This Row],[zone 3]])+1,5)</f>
        <v>B21</v>
      </c>
      <c r="N2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1]])=$AM$12,INDIRECT(Tableau_matière[[#This Row],[cel 2]])=$AN$12),ROW(),"-")</f>
        <v>-</v>
      </c>
      <c r="O21" s="1" t="str">
        <f t="shared" si="3"/>
        <v>$C$3:C21</v>
      </c>
      <c r="P21" s="1" t="str">
        <f>MID(Tableau_matière[[#This Row],[zone 4]],FIND(":",Tableau_matière[[#This Row],[zone 4]])+1,5)</f>
        <v>C21</v>
      </c>
      <c r="Q2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1]])=$AM$12,INDIRECT(Tableau_matière[[#This Row],[cel 2]])=$AN$12,INDIRECT(Tableau_matière[[#This Row],[cel 3]])=$AO$12),ROW(),"-")</f>
        <v>-</v>
      </c>
      <c r="R21" s="1" t="str">
        <f t="shared" si="4"/>
        <v>$E$3:E21</v>
      </c>
      <c r="S21" s="1" t="str">
        <f>MID(Tableau_matière[[#This Row],[zone 5]],FIND(":",Tableau_matière[[#This Row],[zone 5]])+1,5)</f>
        <v>E21</v>
      </c>
      <c r="T2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1]])=$AM$12,INDIRECT(Tableau_matière[[#This Row],[cel 2]])=$AN$12,INDIRECT(Tableau_matière[[#This Row],[cel 3]])=$AO$12,INDIRECT(Tableau_matière[[#This Row],[cel 4]])=$AP$12),ROW(),"-")</f>
        <v>-</v>
      </c>
      <c r="U21" s="7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1]])=$AL$36),ROW(),"-")</f>
        <v>21</v>
      </c>
      <c r="V2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1]])=$AL$36,INDIRECT(Tableau_matière[[#This Row],[cel 2]])=$AM$36),ROW(),"-")</f>
        <v>-</v>
      </c>
      <c r="W2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1]])=$AL$36,INDIRECT(Tableau_matière[[#This Row],[cel 2]])=$AM$36,INDIRECT(Tableau_matière[[#This Row],[cel 3]])=$AN$36),ROW(),"-")</f>
        <v>-</v>
      </c>
      <c r="X2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1]])=$AL$36,INDIRECT(Tableau_matière[[#This Row],[cel 2]])=$AM$36,INDIRECT(Tableau_matière[[#This Row],[cel 3]])=$AN$36,INDIRECT(Tableau_matière[[#This Row],[cel 4]])=$AO$36),ROW(),"-")</f>
        <v>-</v>
      </c>
      <c r="Y21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Z2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A2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B2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C21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AD2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E2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F2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G21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1]])=$AR$60),ROW(),"-")</f>
        <v>-</v>
      </c>
      <c r="AH2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1]])=$AR$60,INDIRECT(Tableau_matière[[#This Row],[cel 2]])=$AS$60),ROW(),"-")</f>
        <v>-</v>
      </c>
      <c r="AI2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1]])=$AR$60,INDIRECT(Tableau_matière[[#This Row],[cel 2]])=$AS$60,INDIRECT(Tableau_matière[[#This Row],[cel 3]])=$AT$60),ROW(),"-")</f>
        <v>-</v>
      </c>
      <c r="AJ2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1]])=$AR$60,INDIRECT(Tableau_matière[[#This Row],[cel 2]])=$AS$60,INDIRECT(Tableau_matière[[#This Row],[cel 3]])=$AT$60,INDIRECT(Tableau_matière[[#This Row],[cel 4]])=$AU$60),ROW(),"-")</f>
        <v>-</v>
      </c>
      <c r="AL21" s="3">
        <v>8</v>
      </c>
      <c r="AM21" s="3" t="str">
        <f ca="1">IFERROR(INDEX(Tableau_matière[],SMALL(Tableau_matière[trie 1],Tableau_trie_1[[#This Row],[n°]])-2,$AL$8),"-")</f>
        <v>PVC</v>
      </c>
      <c r="AN21" s="3" t="str">
        <f ca="1">IFERROR(INDEX(Tableau_matière[],SMALL(Tableau_matière[trie 2],Tableau_trie_1[[#This Row],[n°]])-2,$AM$8),"-")</f>
        <v>-</v>
      </c>
      <c r="AO21" s="3" t="str">
        <f ca="1">IFERROR(INDEX(Tableau_matière[],SMALL(Tableau_matière[trie 3],Tableau_trie_1[[#This Row],[n°]])-2,$AN$8),"-")</f>
        <v>-</v>
      </c>
      <c r="AP21" s="3" t="str">
        <f ca="1">IFERROR(INDEX(Tableau_matière[],SMALL(Tableau_matière[trie 4],Tableau_trie_1[[#This Row],[n°]])-2,AO15),"-")</f>
        <v>-</v>
      </c>
      <c r="AQ21" s="3" t="str">
        <f ca="1">IFERROR(INDEX(Tableau_matière[],SMALL(Tableau_matière[trie 5],Tableau_trie_1[[#This Row],[n°]])-2,$AP$8),"-")</f>
        <v>-</v>
      </c>
    </row>
    <row r="22" spans="1:43" x14ac:dyDescent="0.25">
      <c r="A22" t="s">
        <v>50</v>
      </c>
      <c r="B22" t="s">
        <v>39</v>
      </c>
      <c r="C22" t="s">
        <v>49</v>
      </c>
      <c r="D22" s="1">
        <v>1.2</v>
      </c>
      <c r="E22">
        <v>425</v>
      </c>
      <c r="F22" s="1" t="str">
        <f t="shared" si="0"/>
        <v>$A$3:A22</v>
      </c>
      <c r="G22" s="1" t="str">
        <f>MID(Tableau_matière[[#This Row],[zone 1]],FIND(":",Tableau_matière[[#This Row],[zone 1]])+1,5)</f>
        <v>A22</v>
      </c>
      <c r="H22" s="1" t="str">
        <f ca="1">IF(COUNTIFS(INDIRECT(Tableau_matière[[#This Row],[zone 1]]),INDIRECT(Tableau_matière[[#This Row],[cel 1]]))=1,ROW(),"-")</f>
        <v>-</v>
      </c>
      <c r="I22" s="1" t="str">
        <f t="shared" si="1"/>
        <v>$D$3:D22</v>
      </c>
      <c r="J22" s="1" t="str">
        <f>MID(Tableau_matière[[#This Row],[zone 2]],FIND(":",Tableau_matière[[#This Row],[zone 2]])+1,5)</f>
        <v>D22</v>
      </c>
      <c r="K22" s="1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1]])=$AM$12),ROW(),"-")</f>
        <v>-</v>
      </c>
      <c r="L22" s="1" t="str">
        <f t="shared" si="2"/>
        <v>$B$3:B22</v>
      </c>
      <c r="M22" s="1" t="str">
        <f>MID(Tableau_matière[[#This Row],[zone 3]],FIND(":",Tableau_matière[[#This Row],[zone 3]])+1,5)</f>
        <v>B22</v>
      </c>
      <c r="N2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1]])=$AM$12,INDIRECT(Tableau_matière[[#This Row],[cel 2]])=$AN$12),ROW(),"-")</f>
        <v>-</v>
      </c>
      <c r="O22" s="1" t="str">
        <f t="shared" si="3"/>
        <v>$C$3:C22</v>
      </c>
      <c r="P22" s="1" t="str">
        <f>MID(Tableau_matière[[#This Row],[zone 4]],FIND(":",Tableau_matière[[#This Row],[zone 4]])+1,5)</f>
        <v>C22</v>
      </c>
      <c r="Q2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1]])=$AM$12,INDIRECT(Tableau_matière[[#This Row],[cel 2]])=$AN$12,INDIRECT(Tableau_matière[[#This Row],[cel 3]])=$AO$12),ROW(),"-")</f>
        <v>-</v>
      </c>
      <c r="R22" s="1" t="str">
        <f t="shared" si="4"/>
        <v>$E$3:E22</v>
      </c>
      <c r="S22" s="1" t="str">
        <f>MID(Tableau_matière[[#This Row],[zone 5]],FIND(":",Tableau_matière[[#This Row],[zone 5]])+1,5)</f>
        <v>E22</v>
      </c>
      <c r="T2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1]])=$AM$12,INDIRECT(Tableau_matière[[#This Row],[cel 2]])=$AN$12,INDIRECT(Tableau_matière[[#This Row],[cel 3]])=$AO$12,INDIRECT(Tableau_matière[[#This Row],[cel 4]])=$AP$12),ROW(),"-")</f>
        <v>-</v>
      </c>
      <c r="U22" s="7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1]])=$AL$36),ROW(),"-")</f>
        <v>22</v>
      </c>
      <c r="V2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1]])=$AL$36,INDIRECT(Tableau_matière[[#This Row],[cel 2]])=$AM$36),ROW(),"-")</f>
        <v>-</v>
      </c>
      <c r="W2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1]])=$AL$36,INDIRECT(Tableau_matière[[#This Row],[cel 2]])=$AM$36,INDIRECT(Tableau_matière[[#This Row],[cel 3]])=$AN$36),ROW(),"-")</f>
        <v>-</v>
      </c>
      <c r="X2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1]])=$AL$36,INDIRECT(Tableau_matière[[#This Row],[cel 2]])=$AM$36,INDIRECT(Tableau_matière[[#This Row],[cel 3]])=$AN$36,INDIRECT(Tableau_matière[[#This Row],[cel 4]])=$AO$36),ROW(),"-")</f>
        <v>-</v>
      </c>
      <c r="Y22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Z2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A2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B2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C22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AD2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E2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F2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G22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1]])=$AR$60),ROW(),"-")</f>
        <v>-</v>
      </c>
      <c r="AH2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1]])=$AR$60,INDIRECT(Tableau_matière[[#This Row],[cel 2]])=$AS$60),ROW(),"-")</f>
        <v>-</v>
      </c>
      <c r="AI2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1]])=$AR$60,INDIRECT(Tableau_matière[[#This Row],[cel 2]])=$AS$60,INDIRECT(Tableau_matière[[#This Row],[cel 3]])=$AT$60),ROW(),"-")</f>
        <v>-</v>
      </c>
      <c r="AJ2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1]])=$AR$60,INDIRECT(Tableau_matière[[#This Row],[cel 2]])=$AS$60,INDIRECT(Tableau_matière[[#This Row],[cel 3]])=$AT$60,INDIRECT(Tableau_matière[[#This Row],[cel 4]])=$AU$60),ROW(),"-")</f>
        <v>-</v>
      </c>
      <c r="AL22" s="3">
        <v>9</v>
      </c>
      <c r="AM22" s="3" t="str">
        <f ca="1">IFERROR(INDEX(Tableau_matière[],SMALL(Tableau_matière[trie 1],Tableau_trie_1[[#This Row],[n°]])-2,$AL$8),"-")</f>
        <v>PVC/AS</v>
      </c>
      <c r="AN22" s="3" t="str">
        <f ca="1">IFERROR(INDEX(Tableau_matière[],SMALL(Tableau_matière[trie 2],Tableau_trie_1[[#This Row],[n°]])-2,$AM$8),"-")</f>
        <v>-</v>
      </c>
      <c r="AO22" s="3" t="str">
        <f ca="1">IFERROR(INDEX(Tableau_matière[],SMALL(Tableau_matière[trie 3],Tableau_trie_1[[#This Row],[n°]])-2,$AN$8),"-")</f>
        <v>-</v>
      </c>
      <c r="AP22" s="3" t="str">
        <f ca="1">IFERROR(INDEX(Tableau_matière[],SMALL(Tableau_matière[trie 4],Tableau_trie_1[[#This Row],[n°]])-2,AO16),"-")</f>
        <v>-</v>
      </c>
      <c r="AQ22" s="3" t="str">
        <f ca="1">IFERROR(INDEX(Tableau_matière[],SMALL(Tableau_matière[trie 5],Tableau_trie_1[[#This Row],[n°]])-2,$AP$8),"-")</f>
        <v>-</v>
      </c>
    </row>
    <row r="23" spans="1:43" x14ac:dyDescent="0.25">
      <c r="A23" t="s">
        <v>50</v>
      </c>
      <c r="B23" t="s">
        <v>39</v>
      </c>
      <c r="C23" t="s">
        <v>49</v>
      </c>
      <c r="D23" s="1">
        <v>1</v>
      </c>
      <c r="E23">
        <v>425</v>
      </c>
      <c r="F23" s="1" t="str">
        <f t="shared" si="0"/>
        <v>$A$3:A23</v>
      </c>
      <c r="G23" s="1" t="str">
        <f>MID(Tableau_matière[[#This Row],[zone 1]],FIND(":",Tableau_matière[[#This Row],[zone 1]])+1,5)</f>
        <v>A23</v>
      </c>
      <c r="H23" s="1" t="str">
        <f ca="1">IF(COUNTIFS(INDIRECT(Tableau_matière[[#This Row],[zone 1]]),INDIRECT(Tableau_matière[[#This Row],[cel 1]]))=1,ROW(),"-")</f>
        <v>-</v>
      </c>
      <c r="I23" s="1" t="str">
        <f t="shared" si="1"/>
        <v>$D$3:D23</v>
      </c>
      <c r="J23" s="1" t="str">
        <f>MID(Tableau_matière[[#This Row],[zone 2]],FIND(":",Tableau_matière[[#This Row],[zone 2]])+1,5)</f>
        <v>D23</v>
      </c>
      <c r="K23" s="1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1]])=$AM$12),ROW(),"-")</f>
        <v>-</v>
      </c>
      <c r="L23" s="1" t="str">
        <f t="shared" si="2"/>
        <v>$B$3:B23</v>
      </c>
      <c r="M23" s="1" t="str">
        <f>MID(Tableau_matière[[#This Row],[zone 3]],FIND(":",Tableau_matière[[#This Row],[zone 3]])+1,5)</f>
        <v>B23</v>
      </c>
      <c r="N2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1]])=$AM$12,INDIRECT(Tableau_matière[[#This Row],[cel 2]])=$AN$12),ROW(),"-")</f>
        <v>-</v>
      </c>
      <c r="O23" s="1" t="str">
        <f t="shared" si="3"/>
        <v>$C$3:C23</v>
      </c>
      <c r="P23" s="1" t="str">
        <f>MID(Tableau_matière[[#This Row],[zone 4]],FIND(":",Tableau_matière[[#This Row],[zone 4]])+1,5)</f>
        <v>C23</v>
      </c>
      <c r="Q2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1]])=$AM$12,INDIRECT(Tableau_matière[[#This Row],[cel 2]])=$AN$12,INDIRECT(Tableau_matière[[#This Row],[cel 3]])=$AO$12),ROW(),"-")</f>
        <v>-</v>
      </c>
      <c r="R23" s="1" t="str">
        <f t="shared" si="4"/>
        <v>$E$3:E23</v>
      </c>
      <c r="S23" s="1" t="str">
        <f>MID(Tableau_matière[[#This Row],[zone 5]],FIND(":",Tableau_matière[[#This Row],[zone 5]])+1,5)</f>
        <v>E23</v>
      </c>
      <c r="T2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1]])=$AM$12,INDIRECT(Tableau_matière[[#This Row],[cel 2]])=$AN$12,INDIRECT(Tableau_matière[[#This Row],[cel 3]])=$AO$12,INDIRECT(Tableau_matière[[#This Row],[cel 4]])=$AP$12),ROW(),"-")</f>
        <v>-</v>
      </c>
      <c r="U23" s="7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1]])=$AL$36),ROW(),"-")</f>
        <v>23</v>
      </c>
      <c r="V2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1]])=$AL$36,INDIRECT(Tableau_matière[[#This Row],[cel 2]])=$AM$36),ROW(),"-")</f>
        <v>-</v>
      </c>
      <c r="W2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1]])=$AL$36,INDIRECT(Tableau_matière[[#This Row],[cel 2]])=$AM$36,INDIRECT(Tableau_matière[[#This Row],[cel 3]])=$AN$36),ROW(),"-")</f>
        <v>-</v>
      </c>
      <c r="X2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1]])=$AL$36,INDIRECT(Tableau_matière[[#This Row],[cel 2]])=$AM$36,INDIRECT(Tableau_matière[[#This Row],[cel 3]])=$AN$36,INDIRECT(Tableau_matière[[#This Row],[cel 4]])=$AO$36),ROW(),"-")</f>
        <v>-</v>
      </c>
      <c r="Y23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Z2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A2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B2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C23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AD2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E2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F2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G23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1]])=$AR$60),ROW(),"-")</f>
        <v>-</v>
      </c>
      <c r="AH2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1]])=$AR$60,INDIRECT(Tableau_matière[[#This Row],[cel 2]])=$AS$60),ROW(),"-")</f>
        <v>-</v>
      </c>
      <c r="AI2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1]])=$AR$60,INDIRECT(Tableau_matière[[#This Row],[cel 2]])=$AS$60,INDIRECT(Tableau_matière[[#This Row],[cel 3]])=$AT$60),ROW(),"-")</f>
        <v>-</v>
      </c>
      <c r="AJ2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1]])=$AR$60,INDIRECT(Tableau_matière[[#This Row],[cel 2]])=$AS$60,INDIRECT(Tableau_matière[[#This Row],[cel 3]])=$AT$60,INDIRECT(Tableau_matière[[#This Row],[cel 4]])=$AU$60),ROW(),"-")</f>
        <v>-</v>
      </c>
      <c r="AL23" s="3">
        <v>10</v>
      </c>
      <c r="AM23" s="3" t="str">
        <f ca="1">IFERROR(INDEX(Tableau_matière[],SMALL(Tableau_matière[trie 1],Tableau_trie_1[[#This Row],[n°]])-2,$AL$8),"-")</f>
        <v>TA1002</v>
      </c>
      <c r="AN23" s="3" t="str">
        <f ca="1">IFERROR(INDEX(Tableau_matière[],SMALL(Tableau_matière[trie 2],Tableau_trie_1[[#This Row],[n°]])-2,$AM$8),"-")</f>
        <v>-</v>
      </c>
      <c r="AO23" s="3" t="str">
        <f ca="1">IFERROR(INDEX(Tableau_matière[],SMALL(Tableau_matière[trie 3],Tableau_trie_1[[#This Row],[n°]])-2,$AN$8),"-")</f>
        <v>-</v>
      </c>
      <c r="AP23" s="3" t="str">
        <f ca="1">IFERROR(INDEX(Tableau_matière[],SMALL(Tableau_matière[trie 4],Tableau_trie_1[[#This Row],[n°]])-2,AO17),"-")</f>
        <v>-</v>
      </c>
      <c r="AQ23" s="3" t="str">
        <f ca="1">IFERROR(INDEX(Tableau_matière[],SMALL(Tableau_matière[trie 5],Tableau_trie_1[[#This Row],[n°]])-2,$AP$8),"-")</f>
        <v>-</v>
      </c>
    </row>
    <row r="24" spans="1:43" x14ac:dyDescent="0.25">
      <c r="A24" t="s">
        <v>50</v>
      </c>
      <c r="B24" t="s">
        <v>39</v>
      </c>
      <c r="C24" t="s">
        <v>49</v>
      </c>
      <c r="D24" s="1">
        <v>0.8</v>
      </c>
      <c r="E24">
        <v>455</v>
      </c>
      <c r="F24" s="1" t="str">
        <f t="shared" si="0"/>
        <v>$A$3:A24</v>
      </c>
      <c r="G24" s="1" t="str">
        <f>MID(Tableau_matière[[#This Row],[zone 1]],FIND(":",Tableau_matière[[#This Row],[zone 1]])+1,5)</f>
        <v>A24</v>
      </c>
      <c r="H24" s="1" t="str">
        <f ca="1">IF(COUNTIFS(INDIRECT(Tableau_matière[[#This Row],[zone 1]]),INDIRECT(Tableau_matière[[#This Row],[cel 1]]))=1,ROW(),"-")</f>
        <v>-</v>
      </c>
      <c r="I24" s="1" t="str">
        <f t="shared" si="1"/>
        <v>$D$3:D24</v>
      </c>
      <c r="J24" s="1" t="str">
        <f>MID(Tableau_matière[[#This Row],[zone 2]],FIND(":",Tableau_matière[[#This Row],[zone 2]])+1,5)</f>
        <v>D24</v>
      </c>
      <c r="K24" s="1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1]])=$AM$12),ROW(),"-")</f>
        <v>-</v>
      </c>
      <c r="L24" s="1" t="str">
        <f t="shared" si="2"/>
        <v>$B$3:B24</v>
      </c>
      <c r="M24" s="1" t="str">
        <f>MID(Tableau_matière[[#This Row],[zone 3]],FIND(":",Tableau_matière[[#This Row],[zone 3]])+1,5)</f>
        <v>B24</v>
      </c>
      <c r="N2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1]])=$AM$12,INDIRECT(Tableau_matière[[#This Row],[cel 2]])=$AN$12),ROW(),"-")</f>
        <v>-</v>
      </c>
      <c r="O24" s="1" t="str">
        <f t="shared" si="3"/>
        <v>$C$3:C24</v>
      </c>
      <c r="P24" s="1" t="str">
        <f>MID(Tableau_matière[[#This Row],[zone 4]],FIND(":",Tableau_matière[[#This Row],[zone 4]])+1,5)</f>
        <v>C24</v>
      </c>
      <c r="Q2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1]])=$AM$12,INDIRECT(Tableau_matière[[#This Row],[cel 2]])=$AN$12,INDIRECT(Tableau_matière[[#This Row],[cel 3]])=$AO$12),ROW(),"-")</f>
        <v>-</v>
      </c>
      <c r="R24" s="1" t="str">
        <f t="shared" si="4"/>
        <v>$E$3:E24</v>
      </c>
      <c r="S24" s="1" t="str">
        <f>MID(Tableau_matière[[#This Row],[zone 5]],FIND(":",Tableau_matière[[#This Row],[zone 5]])+1,5)</f>
        <v>E24</v>
      </c>
      <c r="T2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1]])=$AM$12,INDIRECT(Tableau_matière[[#This Row],[cel 2]])=$AN$12,INDIRECT(Tableau_matière[[#This Row],[cel 3]])=$AO$12,INDIRECT(Tableau_matière[[#This Row],[cel 4]])=$AP$12),ROW(),"-")</f>
        <v>-</v>
      </c>
      <c r="U24" s="7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1]])=$AL$36),ROW(),"-")</f>
        <v>24</v>
      </c>
      <c r="V2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1]])=$AL$36,INDIRECT(Tableau_matière[[#This Row],[cel 2]])=$AM$36),ROW(),"-")</f>
        <v>-</v>
      </c>
      <c r="W2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1]])=$AL$36,INDIRECT(Tableau_matière[[#This Row],[cel 2]])=$AM$36,INDIRECT(Tableau_matière[[#This Row],[cel 3]])=$AN$36),ROW(),"-")</f>
        <v>-</v>
      </c>
      <c r="X2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1]])=$AL$36,INDIRECT(Tableau_matière[[#This Row],[cel 2]])=$AM$36,INDIRECT(Tableau_matière[[#This Row],[cel 3]])=$AN$36,INDIRECT(Tableau_matière[[#This Row],[cel 4]])=$AO$36),ROW(),"-")</f>
        <v>-</v>
      </c>
      <c r="Y24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Z2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A2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B2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C24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AD2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E2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F2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G24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1]])=$AR$60),ROW(),"-")</f>
        <v>-</v>
      </c>
      <c r="AH2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1]])=$AR$60,INDIRECT(Tableau_matière[[#This Row],[cel 2]])=$AS$60),ROW(),"-")</f>
        <v>-</v>
      </c>
      <c r="AI2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1]])=$AR$60,INDIRECT(Tableau_matière[[#This Row],[cel 2]])=$AS$60,INDIRECT(Tableau_matière[[#This Row],[cel 3]])=$AT$60),ROW(),"-")</f>
        <v>-</v>
      </c>
      <c r="AJ2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1]])=$AR$60,INDIRECT(Tableau_matière[[#This Row],[cel 2]])=$AS$60,INDIRECT(Tableau_matière[[#This Row],[cel 3]])=$AT$60,INDIRECT(Tableau_matière[[#This Row],[cel 4]])=$AU$60),ROW(),"-")</f>
        <v>-</v>
      </c>
      <c r="AL24" s="3">
        <v>11</v>
      </c>
      <c r="AM24" s="3" t="str">
        <f ca="1">IFERROR(INDEX(Tableau_matière[],SMALL(Tableau_matière[trie 1],Tableau_trie_1[[#This Row],[n°]])-2,$AL$8),"-")</f>
        <v>TA402</v>
      </c>
      <c r="AN24" s="3" t="str">
        <f ca="1">IFERROR(INDEX(Tableau_matière[],SMALL(Tableau_matière[trie 2],Tableau_trie_1[[#This Row],[n°]])-2,$AM$8),"-")</f>
        <v>-</v>
      </c>
      <c r="AO24" s="3" t="str">
        <f ca="1">IFERROR(INDEX(Tableau_matière[],SMALL(Tableau_matière[trie 3],Tableau_trie_1[[#This Row],[n°]])-2,$AN$8),"-")</f>
        <v>-</v>
      </c>
      <c r="AP24" s="3" t="str">
        <f ca="1">IFERROR(INDEX(Tableau_matière[],SMALL(Tableau_matière[trie 4],Tableau_trie_1[[#This Row],[n°]])-2,AO18),"-")</f>
        <v>-</v>
      </c>
      <c r="AQ24" s="3" t="str">
        <f ca="1">IFERROR(INDEX(Tableau_matière[],SMALL(Tableau_matière[trie 5],Tableau_trie_1[[#This Row],[n°]])-2,$AP$8),"-")</f>
        <v>-</v>
      </c>
    </row>
    <row r="25" spans="1:43" x14ac:dyDescent="0.25">
      <c r="A25" t="s">
        <v>50</v>
      </c>
      <c r="B25" t="s">
        <v>39</v>
      </c>
      <c r="C25" t="s">
        <v>49</v>
      </c>
      <c r="D25" s="1">
        <v>0.7</v>
      </c>
      <c r="E25">
        <v>455</v>
      </c>
      <c r="F25" s="1" t="str">
        <f t="shared" si="0"/>
        <v>$A$3:A25</v>
      </c>
      <c r="G25" s="1" t="str">
        <f>MID(Tableau_matière[[#This Row],[zone 1]],FIND(":",Tableau_matière[[#This Row],[zone 1]])+1,5)</f>
        <v>A25</v>
      </c>
      <c r="H25" s="1" t="str">
        <f ca="1">IF(COUNTIFS(INDIRECT(Tableau_matière[[#This Row],[zone 1]]),INDIRECT(Tableau_matière[[#This Row],[cel 1]]))=1,ROW(),"-")</f>
        <v>-</v>
      </c>
      <c r="I25" s="1" t="str">
        <f t="shared" si="1"/>
        <v>$D$3:D25</v>
      </c>
      <c r="J25" s="1" t="str">
        <f>MID(Tableau_matière[[#This Row],[zone 2]],FIND(":",Tableau_matière[[#This Row],[zone 2]])+1,5)</f>
        <v>D25</v>
      </c>
      <c r="K25" s="1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1]])=$AM$12),ROW(),"-")</f>
        <v>-</v>
      </c>
      <c r="L25" s="1" t="str">
        <f t="shared" si="2"/>
        <v>$B$3:B25</v>
      </c>
      <c r="M25" s="1" t="str">
        <f>MID(Tableau_matière[[#This Row],[zone 3]],FIND(":",Tableau_matière[[#This Row],[zone 3]])+1,5)</f>
        <v>B25</v>
      </c>
      <c r="N2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1]])=$AM$12,INDIRECT(Tableau_matière[[#This Row],[cel 2]])=$AN$12),ROW(),"-")</f>
        <v>-</v>
      </c>
      <c r="O25" s="1" t="str">
        <f t="shared" si="3"/>
        <v>$C$3:C25</v>
      </c>
      <c r="P25" s="1" t="str">
        <f>MID(Tableau_matière[[#This Row],[zone 4]],FIND(":",Tableau_matière[[#This Row],[zone 4]])+1,5)</f>
        <v>C25</v>
      </c>
      <c r="Q2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1]])=$AM$12,INDIRECT(Tableau_matière[[#This Row],[cel 2]])=$AN$12,INDIRECT(Tableau_matière[[#This Row],[cel 3]])=$AO$12),ROW(),"-")</f>
        <v>-</v>
      </c>
      <c r="R25" s="1" t="str">
        <f t="shared" si="4"/>
        <v>$E$3:E25</v>
      </c>
      <c r="S25" s="1" t="str">
        <f>MID(Tableau_matière[[#This Row],[zone 5]],FIND(":",Tableau_matière[[#This Row],[zone 5]])+1,5)</f>
        <v>E25</v>
      </c>
      <c r="T2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1]])=$AM$12,INDIRECT(Tableau_matière[[#This Row],[cel 2]])=$AN$12,INDIRECT(Tableau_matière[[#This Row],[cel 3]])=$AO$12,INDIRECT(Tableau_matière[[#This Row],[cel 4]])=$AP$12),ROW(),"-")</f>
        <v>-</v>
      </c>
      <c r="U25" s="7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1]])=$AL$36),ROW(),"-")</f>
        <v>25</v>
      </c>
      <c r="V2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1]])=$AL$36,INDIRECT(Tableau_matière[[#This Row],[cel 2]])=$AM$36),ROW(),"-")</f>
        <v>-</v>
      </c>
      <c r="W2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1]])=$AL$36,INDIRECT(Tableau_matière[[#This Row],[cel 2]])=$AM$36,INDIRECT(Tableau_matière[[#This Row],[cel 3]])=$AN$36),ROW(),"-")</f>
        <v>-</v>
      </c>
      <c r="X2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1]])=$AL$36,INDIRECT(Tableau_matière[[#This Row],[cel 2]])=$AM$36,INDIRECT(Tableau_matière[[#This Row],[cel 3]])=$AN$36,INDIRECT(Tableau_matière[[#This Row],[cel 4]])=$AO$36),ROW(),"-")</f>
        <v>-</v>
      </c>
      <c r="Y25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Z2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A2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B2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C25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AD2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E2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F2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G25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1]])=$AR$60),ROW(),"-")</f>
        <v>-</v>
      </c>
      <c r="AH2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1]])=$AR$60,INDIRECT(Tableau_matière[[#This Row],[cel 2]])=$AS$60),ROW(),"-")</f>
        <v>-</v>
      </c>
      <c r="AI2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1]])=$AR$60,INDIRECT(Tableau_matière[[#This Row],[cel 2]])=$AS$60,INDIRECT(Tableau_matière[[#This Row],[cel 3]])=$AT$60),ROW(),"-")</f>
        <v>-</v>
      </c>
      <c r="AJ2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1]])=$AR$60,INDIRECT(Tableau_matière[[#This Row],[cel 2]])=$AS$60,INDIRECT(Tableau_matière[[#This Row],[cel 3]])=$AT$60,INDIRECT(Tableau_matière[[#This Row],[cel 4]])=$AU$60),ROW(),"-")</f>
        <v>-</v>
      </c>
      <c r="AL25" s="3">
        <v>12</v>
      </c>
      <c r="AM25" s="3" t="str">
        <f ca="1">IFERROR(INDEX(Tableau_matière[],SMALL(Tableau_matière[trie 1],Tableau_trie_1[[#This Row],[n°]])-2,$AL$8),"-")</f>
        <v>TA501</v>
      </c>
      <c r="AN25" s="3" t="str">
        <f ca="1">IFERROR(INDEX(Tableau_matière[],SMALL(Tableau_matière[trie 2],Tableau_trie_1[[#This Row],[n°]])-2,$AM$8),"-")</f>
        <v>-</v>
      </c>
      <c r="AO25" s="3" t="str">
        <f ca="1">IFERROR(INDEX(Tableau_matière[],SMALL(Tableau_matière[trie 3],Tableau_trie_1[[#This Row],[n°]])-2,$AN$8),"-")</f>
        <v>-</v>
      </c>
      <c r="AP25" s="3" t="str">
        <f ca="1">IFERROR(INDEX(Tableau_matière[],SMALL(Tableau_matière[trie 4],Tableau_trie_1[[#This Row],[n°]])-2,AO19),"-")</f>
        <v>-</v>
      </c>
      <c r="AQ25" s="3" t="str">
        <f ca="1">IFERROR(INDEX(Tableau_matière[],SMALL(Tableau_matière[trie 5],Tableau_trie_1[[#This Row],[n°]])-2,$AP$8),"-")</f>
        <v>-</v>
      </c>
    </row>
    <row r="26" spans="1:43" x14ac:dyDescent="0.25">
      <c r="A26" t="s">
        <v>50</v>
      </c>
      <c r="B26" t="s">
        <v>52</v>
      </c>
      <c r="C26" t="s">
        <v>49</v>
      </c>
      <c r="D26" s="1">
        <v>0.6</v>
      </c>
      <c r="E26">
        <v>455</v>
      </c>
      <c r="F26" s="1" t="str">
        <f t="shared" si="0"/>
        <v>$A$3:A26</v>
      </c>
      <c r="G26" s="1" t="str">
        <f>MID(Tableau_matière[[#This Row],[zone 1]],FIND(":",Tableau_matière[[#This Row],[zone 1]])+1,5)</f>
        <v>A26</v>
      </c>
      <c r="H26" s="1" t="str">
        <f ca="1">IF(COUNTIFS(INDIRECT(Tableau_matière[[#This Row],[zone 1]]),INDIRECT(Tableau_matière[[#This Row],[cel 1]]))=1,ROW(),"-")</f>
        <v>-</v>
      </c>
      <c r="I26" s="1" t="str">
        <f t="shared" si="1"/>
        <v>$D$3:D26</v>
      </c>
      <c r="J26" s="1" t="str">
        <f>MID(Tableau_matière[[#This Row],[zone 2]],FIND(":",Tableau_matière[[#This Row],[zone 2]])+1,5)</f>
        <v>D26</v>
      </c>
      <c r="K26" s="1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1]])=$AM$12),ROW(),"-")</f>
        <v>-</v>
      </c>
      <c r="L26" s="1" t="str">
        <f t="shared" si="2"/>
        <v>$B$3:B26</v>
      </c>
      <c r="M26" s="1" t="str">
        <f>MID(Tableau_matière[[#This Row],[zone 3]],FIND(":",Tableau_matière[[#This Row],[zone 3]])+1,5)</f>
        <v>B26</v>
      </c>
      <c r="N2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1]])=$AM$12,INDIRECT(Tableau_matière[[#This Row],[cel 2]])=$AN$12),ROW(),"-")</f>
        <v>-</v>
      </c>
      <c r="O26" s="1" t="str">
        <f t="shared" si="3"/>
        <v>$C$3:C26</v>
      </c>
      <c r="P26" s="1" t="str">
        <f>MID(Tableau_matière[[#This Row],[zone 4]],FIND(":",Tableau_matière[[#This Row],[zone 4]])+1,5)</f>
        <v>C26</v>
      </c>
      <c r="Q2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1]])=$AM$12,INDIRECT(Tableau_matière[[#This Row],[cel 2]])=$AN$12,INDIRECT(Tableau_matière[[#This Row],[cel 3]])=$AO$12),ROW(),"-")</f>
        <v>-</v>
      </c>
      <c r="R26" s="1" t="str">
        <f t="shared" si="4"/>
        <v>$E$3:E26</v>
      </c>
      <c r="S26" s="1" t="str">
        <f>MID(Tableau_matière[[#This Row],[zone 5]],FIND(":",Tableau_matière[[#This Row],[zone 5]])+1,5)</f>
        <v>E26</v>
      </c>
      <c r="T2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1]])=$AM$12,INDIRECT(Tableau_matière[[#This Row],[cel 2]])=$AN$12,INDIRECT(Tableau_matière[[#This Row],[cel 3]])=$AO$12,INDIRECT(Tableau_matière[[#This Row],[cel 4]])=$AP$12),ROW(),"-")</f>
        <v>-</v>
      </c>
      <c r="U26" s="7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1]])=$AL$36),ROW(),"-")</f>
        <v>26</v>
      </c>
      <c r="V2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1]])=$AL$36,INDIRECT(Tableau_matière[[#This Row],[cel 2]])=$AM$36),ROW(),"-")</f>
        <v>-</v>
      </c>
      <c r="W2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1]])=$AL$36,INDIRECT(Tableau_matière[[#This Row],[cel 2]])=$AM$36,INDIRECT(Tableau_matière[[#This Row],[cel 3]])=$AN$36),ROW(),"-")</f>
        <v>-</v>
      </c>
      <c r="X2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1]])=$AL$36,INDIRECT(Tableau_matière[[#This Row],[cel 2]])=$AM$36,INDIRECT(Tableau_matière[[#This Row],[cel 3]])=$AN$36,INDIRECT(Tableau_matière[[#This Row],[cel 4]])=$AO$36),ROW(),"-")</f>
        <v>-</v>
      </c>
      <c r="Y26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Z2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A2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B2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C26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AD2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E2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F2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G26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1]])=$AR$60),ROW(),"-")</f>
        <v>-</v>
      </c>
      <c r="AH2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1]])=$AR$60,INDIRECT(Tableau_matière[[#This Row],[cel 2]])=$AS$60),ROW(),"-")</f>
        <v>-</v>
      </c>
      <c r="AI2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1]])=$AR$60,INDIRECT(Tableau_matière[[#This Row],[cel 2]])=$AS$60,INDIRECT(Tableau_matière[[#This Row],[cel 3]])=$AT$60),ROW(),"-")</f>
        <v>-</v>
      </c>
      <c r="AJ2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1]])=$AR$60,INDIRECT(Tableau_matière[[#This Row],[cel 2]])=$AS$60,INDIRECT(Tableau_matière[[#This Row],[cel 3]])=$AT$60,INDIRECT(Tableau_matière[[#This Row],[cel 4]])=$AU$60),ROW(),"-")</f>
        <v>-</v>
      </c>
      <c r="AL26" s="3">
        <v>13</v>
      </c>
      <c r="AM26" s="3" t="str">
        <f ca="1">IFERROR(INDEX(Tableau_matière[],SMALL(Tableau_matière[trie 1],Tableau_trie_1[[#This Row],[n°]])-2,$AL$8),"-")</f>
        <v>-</v>
      </c>
      <c r="AN26" s="3" t="str">
        <f ca="1">IFERROR(INDEX(Tableau_matière[],SMALL(Tableau_matière[trie 2],Tableau_trie_1[[#This Row],[n°]])-2,$AM$8),"-")</f>
        <v>-</v>
      </c>
      <c r="AO26" s="3" t="str">
        <f ca="1">IFERROR(INDEX(Tableau_matière[],SMALL(Tableau_matière[trie 3],Tableau_trie_1[[#This Row],[n°]])-2,$AN$8),"-")</f>
        <v>-</v>
      </c>
      <c r="AP26" s="3" t="str">
        <f ca="1">IFERROR(INDEX(Tableau_matière[],SMALL(Tableau_matière[trie 4],Tableau_trie_1[[#This Row],[n°]])-2,AO20),"-")</f>
        <v>-</v>
      </c>
      <c r="AQ26" s="3" t="str">
        <f ca="1">IFERROR(INDEX(Tableau_matière[],SMALL(Tableau_matière[trie 5],Tableau_trie_1[[#This Row],[n°]])-2,$AP$8),"-")</f>
        <v>-</v>
      </c>
    </row>
    <row r="27" spans="1:43" x14ac:dyDescent="0.25">
      <c r="A27" t="s">
        <v>50</v>
      </c>
      <c r="B27" t="s">
        <v>39</v>
      </c>
      <c r="C27" t="s">
        <v>49</v>
      </c>
      <c r="D27" s="1">
        <v>0.5</v>
      </c>
      <c r="E27">
        <v>455</v>
      </c>
      <c r="F27" s="1" t="str">
        <f t="shared" si="0"/>
        <v>$A$3:A27</v>
      </c>
      <c r="G27" s="1" t="str">
        <f>MID(Tableau_matière[[#This Row],[zone 1]],FIND(":",Tableau_matière[[#This Row],[zone 1]])+1,5)</f>
        <v>A27</v>
      </c>
      <c r="H27" s="1" t="str">
        <f ca="1">IF(COUNTIFS(INDIRECT(Tableau_matière[[#This Row],[zone 1]]),INDIRECT(Tableau_matière[[#This Row],[cel 1]]))=1,ROW(),"-")</f>
        <v>-</v>
      </c>
      <c r="I27" s="1" t="str">
        <f t="shared" si="1"/>
        <v>$D$3:D27</v>
      </c>
      <c r="J27" s="1" t="str">
        <f>MID(Tableau_matière[[#This Row],[zone 2]],FIND(":",Tableau_matière[[#This Row],[zone 2]])+1,5)</f>
        <v>D27</v>
      </c>
      <c r="K27" s="1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1]])=$AM$12),ROW(),"-")</f>
        <v>-</v>
      </c>
      <c r="L27" s="1" t="str">
        <f t="shared" si="2"/>
        <v>$B$3:B27</v>
      </c>
      <c r="M27" s="1" t="str">
        <f>MID(Tableau_matière[[#This Row],[zone 3]],FIND(":",Tableau_matière[[#This Row],[zone 3]])+1,5)</f>
        <v>B27</v>
      </c>
      <c r="N2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1]])=$AM$12,INDIRECT(Tableau_matière[[#This Row],[cel 2]])=$AN$12),ROW(),"-")</f>
        <v>-</v>
      </c>
      <c r="O27" s="1" t="str">
        <f t="shared" si="3"/>
        <v>$C$3:C27</v>
      </c>
      <c r="P27" s="1" t="str">
        <f>MID(Tableau_matière[[#This Row],[zone 4]],FIND(":",Tableau_matière[[#This Row],[zone 4]])+1,5)</f>
        <v>C27</v>
      </c>
      <c r="Q2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1]])=$AM$12,INDIRECT(Tableau_matière[[#This Row],[cel 2]])=$AN$12,INDIRECT(Tableau_matière[[#This Row],[cel 3]])=$AO$12),ROW(),"-")</f>
        <v>-</v>
      </c>
      <c r="R27" s="1" t="str">
        <f t="shared" si="4"/>
        <v>$E$3:E27</v>
      </c>
      <c r="S27" s="1" t="str">
        <f>MID(Tableau_matière[[#This Row],[zone 5]],FIND(":",Tableau_matière[[#This Row],[zone 5]])+1,5)</f>
        <v>E27</v>
      </c>
      <c r="T2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1]])=$AM$12,INDIRECT(Tableau_matière[[#This Row],[cel 2]])=$AN$12,INDIRECT(Tableau_matière[[#This Row],[cel 3]])=$AO$12,INDIRECT(Tableau_matière[[#This Row],[cel 4]])=$AP$12),ROW(),"-")</f>
        <v>-</v>
      </c>
      <c r="U27" s="7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1]])=$AL$36),ROW(),"-")</f>
        <v>27</v>
      </c>
      <c r="V2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1]])=$AL$36,INDIRECT(Tableau_matière[[#This Row],[cel 2]])=$AM$36),ROW(),"-")</f>
        <v>-</v>
      </c>
      <c r="W2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1]])=$AL$36,INDIRECT(Tableau_matière[[#This Row],[cel 2]])=$AM$36,INDIRECT(Tableau_matière[[#This Row],[cel 3]])=$AN$36),ROW(),"-")</f>
        <v>-</v>
      </c>
      <c r="X2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1]])=$AL$36,INDIRECT(Tableau_matière[[#This Row],[cel 2]])=$AM$36,INDIRECT(Tableau_matière[[#This Row],[cel 3]])=$AN$36,INDIRECT(Tableau_matière[[#This Row],[cel 4]])=$AO$36),ROW(),"-")</f>
        <v>-</v>
      </c>
      <c r="Y27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Z2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A2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B2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C27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AD2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E2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F2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G27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1]])=$AR$60),ROW(),"-")</f>
        <v>-</v>
      </c>
      <c r="AH2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1]])=$AR$60,INDIRECT(Tableau_matière[[#This Row],[cel 2]])=$AS$60),ROW(),"-")</f>
        <v>-</v>
      </c>
      <c r="AI2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1]])=$AR$60,INDIRECT(Tableau_matière[[#This Row],[cel 2]])=$AS$60,INDIRECT(Tableau_matière[[#This Row],[cel 3]])=$AT$60),ROW(),"-")</f>
        <v>-</v>
      </c>
      <c r="AJ2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1]])=$AR$60,INDIRECT(Tableau_matière[[#This Row],[cel 2]])=$AS$60,INDIRECT(Tableau_matière[[#This Row],[cel 3]])=$AT$60,INDIRECT(Tableau_matière[[#This Row],[cel 4]])=$AU$60),ROW(),"-")</f>
        <v>-</v>
      </c>
      <c r="AL27" s="3">
        <v>14</v>
      </c>
      <c r="AM27" s="3" t="str">
        <f ca="1">IFERROR(INDEX(Tableau_matière[],SMALL(Tableau_matière[trie 1],Tableau_trie_1[[#This Row],[n°]])-2,$AL$8),"-")</f>
        <v>-</v>
      </c>
      <c r="AN27" s="3" t="str">
        <f ca="1">IFERROR(INDEX(Tableau_matière[],SMALL(Tableau_matière[trie 2],Tableau_trie_1[[#This Row],[n°]])-2,$AM$8),"-")</f>
        <v>-</v>
      </c>
      <c r="AO27" s="3" t="str">
        <f ca="1">IFERROR(INDEX(Tableau_matière[],SMALL(Tableau_matière[trie 3],Tableau_trie_1[[#This Row],[n°]])-2,$AN$8),"-")</f>
        <v>-</v>
      </c>
      <c r="AP27" s="3" t="str">
        <f ca="1">IFERROR(INDEX(Tableau_matière[],SMALL(Tableau_matière[trie 4],Tableau_trie_1[[#This Row],[n°]])-2,AO21),"-")</f>
        <v>-</v>
      </c>
      <c r="AQ27" s="3" t="str">
        <f ca="1">IFERROR(INDEX(Tableau_matière[],SMALL(Tableau_matière[trie 5],Tableau_trie_1[[#This Row],[n°]])-2,$AP$8),"-")</f>
        <v>-</v>
      </c>
    </row>
    <row r="28" spans="1:43" x14ac:dyDescent="0.25">
      <c r="A28" t="s">
        <v>50</v>
      </c>
      <c r="B28" t="s">
        <v>51</v>
      </c>
      <c r="C28" t="s">
        <v>40</v>
      </c>
      <c r="D28" s="1">
        <v>0.4</v>
      </c>
      <c r="E28">
        <v>455</v>
      </c>
      <c r="F28" s="1" t="str">
        <f t="shared" si="0"/>
        <v>$A$3:A28</v>
      </c>
      <c r="G28" s="1" t="str">
        <f>MID(Tableau_matière[[#This Row],[zone 1]],FIND(":",Tableau_matière[[#This Row],[zone 1]])+1,5)</f>
        <v>A28</v>
      </c>
      <c r="H28" s="1" t="str">
        <f ca="1">IF(COUNTIFS(INDIRECT(Tableau_matière[[#This Row],[zone 1]]),INDIRECT(Tableau_matière[[#This Row],[cel 1]]))=1,ROW(),"-")</f>
        <v>-</v>
      </c>
      <c r="I28" s="1" t="str">
        <f t="shared" si="1"/>
        <v>$D$3:D28</v>
      </c>
      <c r="J28" s="1" t="str">
        <f>MID(Tableau_matière[[#This Row],[zone 2]],FIND(":",Tableau_matière[[#This Row],[zone 2]])+1,5)</f>
        <v>D28</v>
      </c>
      <c r="K28" s="1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1]])=$AM$12),ROW(),"-")</f>
        <v>-</v>
      </c>
      <c r="L28" s="1" t="str">
        <f t="shared" si="2"/>
        <v>$B$3:B28</v>
      </c>
      <c r="M28" s="1" t="str">
        <f>MID(Tableau_matière[[#This Row],[zone 3]],FIND(":",Tableau_matière[[#This Row],[zone 3]])+1,5)</f>
        <v>B28</v>
      </c>
      <c r="N2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1]])=$AM$12,INDIRECT(Tableau_matière[[#This Row],[cel 2]])=$AN$12),ROW(),"-")</f>
        <v>-</v>
      </c>
      <c r="O28" s="1" t="str">
        <f t="shared" si="3"/>
        <v>$C$3:C28</v>
      </c>
      <c r="P28" s="1" t="str">
        <f>MID(Tableau_matière[[#This Row],[zone 4]],FIND(":",Tableau_matière[[#This Row],[zone 4]])+1,5)</f>
        <v>C28</v>
      </c>
      <c r="Q2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1]])=$AM$12,INDIRECT(Tableau_matière[[#This Row],[cel 2]])=$AN$12,INDIRECT(Tableau_matière[[#This Row],[cel 3]])=$AO$12),ROW(),"-")</f>
        <v>-</v>
      </c>
      <c r="R28" s="1" t="str">
        <f t="shared" si="4"/>
        <v>$E$3:E28</v>
      </c>
      <c r="S28" s="1" t="str">
        <f>MID(Tableau_matière[[#This Row],[zone 5]],FIND(":",Tableau_matière[[#This Row],[zone 5]])+1,5)</f>
        <v>E28</v>
      </c>
      <c r="T2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1]])=$AM$12,INDIRECT(Tableau_matière[[#This Row],[cel 2]])=$AN$12,INDIRECT(Tableau_matière[[#This Row],[cel 3]])=$AO$12,INDIRECT(Tableau_matière[[#This Row],[cel 4]])=$AP$12),ROW(),"-")</f>
        <v>-</v>
      </c>
      <c r="U28" s="7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1]])=$AL$36),ROW(),"-")</f>
        <v>28</v>
      </c>
      <c r="V2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1]])=$AL$36,INDIRECT(Tableau_matière[[#This Row],[cel 2]])=$AM$36),ROW(),"-")</f>
        <v>-</v>
      </c>
      <c r="W2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1]])=$AL$36,INDIRECT(Tableau_matière[[#This Row],[cel 2]])=$AM$36,INDIRECT(Tableau_matière[[#This Row],[cel 3]])=$AN$36),ROW(),"-")</f>
        <v>-</v>
      </c>
      <c r="X2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1]])=$AL$36,INDIRECT(Tableau_matière[[#This Row],[cel 2]])=$AM$36,INDIRECT(Tableau_matière[[#This Row],[cel 3]])=$AN$36,INDIRECT(Tableau_matière[[#This Row],[cel 4]])=$AO$36),ROW(),"-")</f>
        <v>-</v>
      </c>
      <c r="Y28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Z2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A2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B2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C28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AD2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E2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F2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G28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1]])=$AR$60),ROW(),"-")</f>
        <v>-</v>
      </c>
      <c r="AH2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1]])=$AR$60,INDIRECT(Tableau_matière[[#This Row],[cel 2]])=$AS$60),ROW(),"-")</f>
        <v>-</v>
      </c>
      <c r="AI2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1]])=$AR$60,INDIRECT(Tableau_matière[[#This Row],[cel 2]])=$AS$60,INDIRECT(Tableau_matière[[#This Row],[cel 3]])=$AT$60),ROW(),"-")</f>
        <v>-</v>
      </c>
      <c r="AJ2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1]])=$AR$60,INDIRECT(Tableau_matière[[#This Row],[cel 2]])=$AS$60,INDIRECT(Tableau_matière[[#This Row],[cel 3]])=$AT$60,INDIRECT(Tableau_matière[[#This Row],[cel 4]])=$AU$60),ROW(),"-")</f>
        <v>-</v>
      </c>
      <c r="AL28" s="3">
        <v>15</v>
      </c>
      <c r="AM28" s="3" t="str">
        <f ca="1">IFERROR(INDEX(Tableau_matière[],SMALL(Tableau_matière[trie 1],Tableau_trie_1[[#This Row],[n°]])-2,$AL$8),"-")</f>
        <v>-</v>
      </c>
      <c r="AN28" s="3" t="str">
        <f ca="1">IFERROR(INDEX(Tableau_matière[],SMALL(Tableau_matière[trie 2],Tableau_trie_1[[#This Row],[n°]])-2,$AM$8),"-")</f>
        <v>-</v>
      </c>
      <c r="AO28" s="3" t="str">
        <f ca="1">IFERROR(INDEX(Tableau_matière[],SMALL(Tableau_matière[trie 3],Tableau_trie_1[[#This Row],[n°]])-2,$AN$8),"-")</f>
        <v>-</v>
      </c>
      <c r="AP28" s="3" t="str">
        <f ca="1">IFERROR(INDEX(Tableau_matière[],SMALL(Tableau_matière[trie 4],Tableau_trie_1[[#This Row],[n°]])-2,AO22),"-")</f>
        <v>-</v>
      </c>
      <c r="AQ28" s="3" t="str">
        <f ca="1">IFERROR(INDEX(Tableau_matière[],SMALL(Tableau_matière[trie 5],Tableau_trie_1[[#This Row],[n°]])-2,$AP$8),"-")</f>
        <v>-</v>
      </c>
    </row>
    <row r="29" spans="1:43" x14ac:dyDescent="0.25">
      <c r="A29" t="s">
        <v>50</v>
      </c>
      <c r="B29" t="s">
        <v>39</v>
      </c>
      <c r="C29" t="s">
        <v>49</v>
      </c>
      <c r="D29" s="1">
        <v>0.25</v>
      </c>
      <c r="E29">
        <v>455</v>
      </c>
      <c r="F29" s="1" t="str">
        <f t="shared" si="0"/>
        <v>$A$3:A29</v>
      </c>
      <c r="G29" s="1" t="str">
        <f>MID(Tableau_matière[[#This Row],[zone 1]],FIND(":",Tableau_matière[[#This Row],[zone 1]])+1,5)</f>
        <v>A29</v>
      </c>
      <c r="H29" s="1" t="str">
        <f ca="1">IF(COUNTIFS(INDIRECT(Tableau_matière[[#This Row],[zone 1]]),INDIRECT(Tableau_matière[[#This Row],[cel 1]]))=1,ROW(),"-")</f>
        <v>-</v>
      </c>
      <c r="I29" s="1" t="str">
        <f t="shared" si="1"/>
        <v>$D$3:D29</v>
      </c>
      <c r="J29" s="1" t="str">
        <f>MID(Tableau_matière[[#This Row],[zone 2]],FIND(":",Tableau_matière[[#This Row],[zone 2]])+1,5)</f>
        <v>D29</v>
      </c>
      <c r="K29" s="1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1]])=$AM$12),ROW(),"-")</f>
        <v>-</v>
      </c>
      <c r="L29" s="1" t="str">
        <f t="shared" si="2"/>
        <v>$B$3:B29</v>
      </c>
      <c r="M29" s="1" t="str">
        <f>MID(Tableau_matière[[#This Row],[zone 3]],FIND(":",Tableau_matière[[#This Row],[zone 3]])+1,5)</f>
        <v>B29</v>
      </c>
      <c r="N2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1]])=$AM$12,INDIRECT(Tableau_matière[[#This Row],[cel 2]])=$AN$12),ROW(),"-")</f>
        <v>-</v>
      </c>
      <c r="O29" s="1" t="str">
        <f t="shared" si="3"/>
        <v>$C$3:C29</v>
      </c>
      <c r="P29" s="1" t="str">
        <f>MID(Tableau_matière[[#This Row],[zone 4]],FIND(":",Tableau_matière[[#This Row],[zone 4]])+1,5)</f>
        <v>C29</v>
      </c>
      <c r="Q2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1]])=$AM$12,INDIRECT(Tableau_matière[[#This Row],[cel 2]])=$AN$12,INDIRECT(Tableau_matière[[#This Row],[cel 3]])=$AO$12),ROW(),"-")</f>
        <v>-</v>
      </c>
      <c r="R29" s="1" t="str">
        <f t="shared" si="4"/>
        <v>$E$3:E29</v>
      </c>
      <c r="S29" s="1" t="str">
        <f>MID(Tableau_matière[[#This Row],[zone 5]],FIND(":",Tableau_matière[[#This Row],[zone 5]])+1,5)</f>
        <v>E29</v>
      </c>
      <c r="T2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1]])=$AM$12,INDIRECT(Tableau_matière[[#This Row],[cel 2]])=$AN$12,INDIRECT(Tableau_matière[[#This Row],[cel 3]])=$AO$12,INDIRECT(Tableau_matière[[#This Row],[cel 4]])=$AP$12),ROW(),"-")</f>
        <v>-</v>
      </c>
      <c r="U29" s="7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1]])=$AL$36),ROW(),"-")</f>
        <v>29</v>
      </c>
      <c r="V2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1]])=$AL$36,INDIRECT(Tableau_matière[[#This Row],[cel 2]])=$AM$36),ROW(),"-")</f>
        <v>-</v>
      </c>
      <c r="W2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1]])=$AL$36,INDIRECT(Tableau_matière[[#This Row],[cel 2]])=$AM$36,INDIRECT(Tableau_matière[[#This Row],[cel 3]])=$AN$36),ROW(),"-")</f>
        <v>-</v>
      </c>
      <c r="X2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1]])=$AL$36,INDIRECT(Tableau_matière[[#This Row],[cel 2]])=$AM$36,INDIRECT(Tableau_matière[[#This Row],[cel 3]])=$AN$36,INDIRECT(Tableau_matière[[#This Row],[cel 4]])=$AO$36),ROW(),"-")</f>
        <v>-</v>
      </c>
      <c r="Y29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Z2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A2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B2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C29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AD2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E2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F2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G29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1]])=$AR$60),ROW(),"-")</f>
        <v>-</v>
      </c>
      <c r="AH2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1]])=$AR$60,INDIRECT(Tableau_matière[[#This Row],[cel 2]])=$AS$60),ROW(),"-")</f>
        <v>-</v>
      </c>
      <c r="AI2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1]])=$AR$60,INDIRECT(Tableau_matière[[#This Row],[cel 2]])=$AS$60,INDIRECT(Tableau_matière[[#This Row],[cel 3]])=$AT$60),ROW(),"-")</f>
        <v>-</v>
      </c>
      <c r="AJ2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1]])=$AR$60,INDIRECT(Tableau_matière[[#This Row],[cel 2]])=$AS$60,INDIRECT(Tableau_matière[[#This Row],[cel 3]])=$AT$60,INDIRECT(Tableau_matière[[#This Row],[cel 4]])=$AU$60),ROW(),"-")</f>
        <v>-</v>
      </c>
      <c r="AL29" s="3">
        <v>16</v>
      </c>
      <c r="AM29" s="3" t="str">
        <f ca="1">IFERROR(INDEX(Tableau_matière[],SMALL(Tableau_matière[trie 1],Tableau_trie_1[[#This Row],[n°]])-2,$AL$8),"-")</f>
        <v>-</v>
      </c>
      <c r="AN29" s="3" t="str">
        <f ca="1">IFERROR(INDEX(Tableau_matière[],SMALL(Tableau_matière[trie 2],Tableau_trie_1[[#This Row],[n°]])-2,$AM$8),"-")</f>
        <v>-</v>
      </c>
      <c r="AO29" s="3" t="str">
        <f ca="1">IFERROR(INDEX(Tableau_matière[],SMALL(Tableau_matière[trie 3],Tableau_trie_1[[#This Row],[n°]])-2,$AN$8),"-")</f>
        <v>-</v>
      </c>
      <c r="AP29" s="3" t="str">
        <f ca="1">IFERROR(INDEX(Tableau_matière[],SMALL(Tableau_matière[trie 4],Tableau_trie_1[[#This Row],[n°]])-2,AO23),"-")</f>
        <v>-</v>
      </c>
      <c r="AQ29" s="3" t="str">
        <f ca="1">IFERROR(INDEX(Tableau_matière[],SMALL(Tableau_matière[trie 5],Tableau_trie_1[[#This Row],[n°]])-2,$AP$8),"-")</f>
        <v>-</v>
      </c>
    </row>
    <row r="30" spans="1:43" x14ac:dyDescent="0.25">
      <c r="A30" t="s">
        <v>50</v>
      </c>
      <c r="B30" t="s">
        <v>51</v>
      </c>
      <c r="C30" t="s">
        <v>49</v>
      </c>
      <c r="D30" s="1">
        <v>2</v>
      </c>
      <c r="E30">
        <v>665</v>
      </c>
      <c r="F30" s="1" t="str">
        <f t="shared" si="0"/>
        <v>$A$3:A30</v>
      </c>
      <c r="G30" s="1" t="str">
        <f>MID(Tableau_matière[[#This Row],[zone 1]],FIND(":",Tableau_matière[[#This Row],[zone 1]])+1,5)</f>
        <v>A30</v>
      </c>
      <c r="H30" s="1" t="str">
        <f ca="1">IF(COUNTIFS(INDIRECT(Tableau_matière[[#This Row],[zone 1]]),INDIRECT(Tableau_matière[[#This Row],[cel 1]]))=1,ROW(),"-")</f>
        <v>-</v>
      </c>
      <c r="I30" s="1" t="str">
        <f t="shared" si="1"/>
        <v>$D$3:D30</v>
      </c>
      <c r="J30" s="1" t="str">
        <f>MID(Tableau_matière[[#This Row],[zone 2]],FIND(":",Tableau_matière[[#This Row],[zone 2]])+1,5)</f>
        <v>D30</v>
      </c>
      <c r="K30" s="1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1]])=$AM$12),ROW(),"-")</f>
        <v>-</v>
      </c>
      <c r="L30" s="1" t="str">
        <f t="shared" si="2"/>
        <v>$B$3:B30</v>
      </c>
      <c r="M30" s="1" t="str">
        <f>MID(Tableau_matière[[#This Row],[zone 3]],FIND(":",Tableau_matière[[#This Row],[zone 3]])+1,5)</f>
        <v>B30</v>
      </c>
      <c r="N3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1]])=$AM$12,INDIRECT(Tableau_matière[[#This Row],[cel 2]])=$AN$12),ROW(),"-")</f>
        <v>-</v>
      </c>
      <c r="O30" s="1" t="str">
        <f t="shared" si="3"/>
        <v>$C$3:C30</v>
      </c>
      <c r="P30" s="1" t="str">
        <f>MID(Tableau_matière[[#This Row],[zone 4]],FIND(":",Tableau_matière[[#This Row],[zone 4]])+1,5)</f>
        <v>C30</v>
      </c>
      <c r="Q3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1]])=$AM$12,INDIRECT(Tableau_matière[[#This Row],[cel 2]])=$AN$12,INDIRECT(Tableau_matière[[#This Row],[cel 3]])=$AO$12),ROW(),"-")</f>
        <v>-</v>
      </c>
      <c r="R30" s="1" t="str">
        <f t="shared" si="4"/>
        <v>$E$3:E30</v>
      </c>
      <c r="S30" s="1" t="str">
        <f>MID(Tableau_matière[[#This Row],[zone 5]],FIND(":",Tableau_matière[[#This Row],[zone 5]])+1,5)</f>
        <v>E30</v>
      </c>
      <c r="T3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1]])=$AM$12,INDIRECT(Tableau_matière[[#This Row],[cel 2]])=$AN$12,INDIRECT(Tableau_matière[[#This Row],[cel 3]])=$AO$12,INDIRECT(Tableau_matière[[#This Row],[cel 4]])=$AP$12),ROW(),"-")</f>
        <v>-</v>
      </c>
      <c r="U30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1]])=$AL$36),ROW(),"-")</f>
        <v>-</v>
      </c>
      <c r="V3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1]])=$AL$36,INDIRECT(Tableau_matière[[#This Row],[cel 2]])=$AM$36),ROW(),"-")</f>
        <v>-</v>
      </c>
      <c r="W3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1]])=$AL$36,INDIRECT(Tableau_matière[[#This Row],[cel 2]])=$AM$36,INDIRECT(Tableau_matière[[#This Row],[cel 3]])=$AN$36),ROW(),"-")</f>
        <v>-</v>
      </c>
      <c r="X3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1]])=$AL$36,INDIRECT(Tableau_matière[[#This Row],[cel 2]])=$AM$36,INDIRECT(Tableau_matière[[#This Row],[cel 3]])=$AN$36,INDIRECT(Tableau_matière[[#This Row],[cel 4]])=$AO$36),ROW(),"-")</f>
        <v>-</v>
      </c>
      <c r="Y30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Z3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A3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B3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C30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AD3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E3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F3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G30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1]])=$AR$60),ROW(),"-")</f>
        <v>-</v>
      </c>
      <c r="AH3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1]])=$AR$60,INDIRECT(Tableau_matière[[#This Row],[cel 2]])=$AS$60),ROW(),"-")</f>
        <v>-</v>
      </c>
      <c r="AI3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1]])=$AR$60,INDIRECT(Tableau_matière[[#This Row],[cel 2]])=$AS$60,INDIRECT(Tableau_matière[[#This Row],[cel 3]])=$AT$60),ROW(),"-")</f>
        <v>-</v>
      </c>
      <c r="AJ3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1]])=$AR$60,INDIRECT(Tableau_matière[[#This Row],[cel 2]])=$AS$60,INDIRECT(Tableau_matière[[#This Row],[cel 3]])=$AT$60,INDIRECT(Tableau_matière[[#This Row],[cel 4]])=$AU$60),ROW(),"-")</f>
        <v>-</v>
      </c>
      <c r="AL30" s="3">
        <v>17</v>
      </c>
      <c r="AM30" s="3" t="str">
        <f ca="1">IFERROR(INDEX(Tableau_matière[],SMALL(Tableau_matière[trie 1],Tableau_trie_1[[#This Row],[n°]])-2,$AL$8),"-")</f>
        <v>-</v>
      </c>
      <c r="AN30" s="3" t="str">
        <f ca="1">IFERROR(INDEX(Tableau_matière[],SMALL(Tableau_matière[trie 2],Tableau_trie_1[[#This Row],[n°]])-2,$AM$8),"-")</f>
        <v>-</v>
      </c>
      <c r="AO30" s="3" t="str">
        <f ca="1">IFERROR(INDEX(Tableau_matière[],SMALL(Tableau_matière[trie 3],Tableau_trie_1[[#This Row],[n°]])-2,$AN$8),"-")</f>
        <v>-</v>
      </c>
      <c r="AP30" s="3" t="str">
        <f ca="1">IFERROR(INDEX(Tableau_matière[],SMALL(Tableau_matière[trie 4],Tableau_trie_1[[#This Row],[n°]])-2,AO24),"-")</f>
        <v>-</v>
      </c>
      <c r="AQ30" s="3" t="str">
        <f ca="1">IFERROR(INDEX(Tableau_matière[],SMALL(Tableau_matière[trie 5],Tableau_trie_1[[#This Row],[n°]])-2,$AP$8),"-")</f>
        <v>-</v>
      </c>
    </row>
    <row r="31" spans="1:43" x14ac:dyDescent="0.25">
      <c r="A31" t="s">
        <v>50</v>
      </c>
      <c r="B31" t="s">
        <v>52</v>
      </c>
      <c r="C31" t="s">
        <v>49</v>
      </c>
      <c r="D31" s="1">
        <v>1.5</v>
      </c>
      <c r="E31">
        <v>470</v>
      </c>
      <c r="F31" s="1" t="str">
        <f t="shared" si="0"/>
        <v>$A$3:A31</v>
      </c>
      <c r="G31" s="1" t="str">
        <f>MID(Tableau_matière[[#This Row],[zone 1]],FIND(":",Tableau_matière[[#This Row],[zone 1]])+1,5)</f>
        <v>A31</v>
      </c>
      <c r="H31" s="1" t="str">
        <f ca="1">IF(COUNTIFS(INDIRECT(Tableau_matière[[#This Row],[zone 1]]),INDIRECT(Tableau_matière[[#This Row],[cel 1]]))=1,ROW(),"-")</f>
        <v>-</v>
      </c>
      <c r="I31" s="1" t="str">
        <f t="shared" si="1"/>
        <v>$D$3:D31</v>
      </c>
      <c r="J31" s="1" t="str">
        <f>MID(Tableau_matière[[#This Row],[zone 2]],FIND(":",Tableau_matière[[#This Row],[zone 2]])+1,5)</f>
        <v>D31</v>
      </c>
      <c r="K31" s="1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1]])=$AM$12),ROW(),"-")</f>
        <v>-</v>
      </c>
      <c r="L31" s="1" t="str">
        <f t="shared" si="2"/>
        <v>$B$3:B31</v>
      </c>
      <c r="M31" s="1" t="str">
        <f>MID(Tableau_matière[[#This Row],[zone 3]],FIND(":",Tableau_matière[[#This Row],[zone 3]])+1,5)</f>
        <v>B31</v>
      </c>
      <c r="N3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1]])=$AM$12,INDIRECT(Tableau_matière[[#This Row],[cel 2]])=$AN$12),ROW(),"-")</f>
        <v>-</v>
      </c>
      <c r="O31" s="1" t="str">
        <f t="shared" si="3"/>
        <v>$C$3:C31</v>
      </c>
      <c r="P31" s="1" t="str">
        <f>MID(Tableau_matière[[#This Row],[zone 4]],FIND(":",Tableau_matière[[#This Row],[zone 4]])+1,5)</f>
        <v>C31</v>
      </c>
      <c r="Q3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1]])=$AM$12,INDIRECT(Tableau_matière[[#This Row],[cel 2]])=$AN$12,INDIRECT(Tableau_matière[[#This Row],[cel 3]])=$AO$12),ROW(),"-")</f>
        <v>-</v>
      </c>
      <c r="R31" s="1" t="str">
        <f t="shared" si="4"/>
        <v>$E$3:E31</v>
      </c>
      <c r="S31" s="1" t="str">
        <f>MID(Tableau_matière[[#This Row],[zone 5]],FIND(":",Tableau_matière[[#This Row],[zone 5]])+1,5)</f>
        <v>E31</v>
      </c>
      <c r="T3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1]])=$AM$12,INDIRECT(Tableau_matière[[#This Row],[cel 2]])=$AN$12,INDIRECT(Tableau_matière[[#This Row],[cel 3]])=$AO$12,INDIRECT(Tableau_matière[[#This Row],[cel 4]])=$AP$12),ROW(),"-")</f>
        <v>-</v>
      </c>
      <c r="U31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1]])=$AL$36),ROW(),"-")</f>
        <v>-</v>
      </c>
      <c r="V31" s="1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1]])=$AL$36,INDIRECT(Tableau_matière[[#This Row],[cel 2]])=$AM$36),ROW(),"-")</f>
        <v>31</v>
      </c>
      <c r="W3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1]])=$AL$36,INDIRECT(Tableau_matière[[#This Row],[cel 2]])=$AM$36,INDIRECT(Tableau_matière[[#This Row],[cel 3]])=$AN$36),ROW(),"-")</f>
        <v>-</v>
      </c>
      <c r="X3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1]])=$AL$36,INDIRECT(Tableau_matière[[#This Row],[cel 2]])=$AM$36,INDIRECT(Tableau_matière[[#This Row],[cel 3]])=$AN$36,INDIRECT(Tableau_matière[[#This Row],[cel 4]])=$AO$36),ROW(),"-")</f>
        <v>-</v>
      </c>
      <c r="Y31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Z3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A3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B3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C31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AD3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E3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F3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G31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1]])=$AR$60),ROW(),"-")</f>
        <v>-</v>
      </c>
      <c r="AH3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1]])=$AR$60,INDIRECT(Tableau_matière[[#This Row],[cel 2]])=$AS$60),ROW(),"-")</f>
        <v>-</v>
      </c>
      <c r="AI3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1]])=$AR$60,INDIRECT(Tableau_matière[[#This Row],[cel 2]])=$AS$60,INDIRECT(Tableau_matière[[#This Row],[cel 3]])=$AT$60),ROW(),"-")</f>
        <v>-</v>
      </c>
      <c r="AJ3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1]])=$AR$60,INDIRECT(Tableau_matière[[#This Row],[cel 2]])=$AS$60,INDIRECT(Tableau_matière[[#This Row],[cel 3]])=$AT$60,INDIRECT(Tableau_matière[[#This Row],[cel 4]])=$AU$60),ROW(),"-")</f>
        <v>-</v>
      </c>
      <c r="AL31" s="3">
        <v>18</v>
      </c>
      <c r="AM31" s="3" t="str">
        <f ca="1">IFERROR(INDEX(Tableau_matière[],SMALL(Tableau_matière[trie 1],Tableau_trie_1[[#This Row],[n°]])-2,$AL$8),"-")</f>
        <v>-</v>
      </c>
      <c r="AN31" s="3" t="str">
        <f ca="1">IFERROR(INDEX(Tableau_matière[],SMALL(Tableau_matière[trie 2],Tableau_trie_1[[#This Row],[n°]])-2,$AM$8),"-")</f>
        <v>-</v>
      </c>
      <c r="AO31" s="3" t="str">
        <f ca="1">IFERROR(INDEX(Tableau_matière[],SMALL(Tableau_matière[trie 3],Tableau_trie_1[[#This Row],[n°]])-2,$AN$8),"-")</f>
        <v>-</v>
      </c>
      <c r="AP31" s="3" t="str">
        <f ca="1">IFERROR(INDEX(Tableau_matière[],SMALL(Tableau_matière[trie 4],Tableau_trie_1[[#This Row],[n°]])-2,AO25),"-")</f>
        <v>-</v>
      </c>
      <c r="AQ31" s="3" t="str">
        <f ca="1">IFERROR(INDEX(Tableau_matière[],SMALL(Tableau_matière[trie 5],Tableau_trie_1[[#This Row],[n°]])-2,$AP$8),"-")</f>
        <v>-</v>
      </c>
    </row>
    <row r="32" spans="1:43" x14ac:dyDescent="0.25">
      <c r="A32" t="s">
        <v>50</v>
      </c>
      <c r="B32" t="s">
        <v>39</v>
      </c>
      <c r="C32" t="s">
        <v>49</v>
      </c>
      <c r="D32" s="1">
        <v>1.5</v>
      </c>
      <c r="E32">
        <v>545</v>
      </c>
      <c r="F32" s="1" t="str">
        <f t="shared" si="0"/>
        <v>$A$3:A32</v>
      </c>
      <c r="G32" s="1" t="str">
        <f>MID(Tableau_matière[[#This Row],[zone 1]],FIND(":",Tableau_matière[[#This Row],[zone 1]])+1,5)</f>
        <v>A32</v>
      </c>
      <c r="H32" s="1" t="str">
        <f ca="1">IF(COUNTIFS(INDIRECT(Tableau_matière[[#This Row],[zone 1]]),INDIRECT(Tableau_matière[[#This Row],[cel 1]]))=1,ROW(),"-")</f>
        <v>-</v>
      </c>
      <c r="I32" s="1" t="str">
        <f t="shared" si="1"/>
        <v>$D$3:D32</v>
      </c>
      <c r="J32" s="1" t="str">
        <f>MID(Tableau_matière[[#This Row],[zone 2]],FIND(":",Tableau_matière[[#This Row],[zone 2]])+1,5)</f>
        <v>D32</v>
      </c>
      <c r="K32" s="1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1]])=$AM$12),ROW(),"-")</f>
        <v>-</v>
      </c>
      <c r="L32" s="1" t="str">
        <f t="shared" si="2"/>
        <v>$B$3:B32</v>
      </c>
      <c r="M32" s="1" t="str">
        <f>MID(Tableau_matière[[#This Row],[zone 3]],FIND(":",Tableau_matière[[#This Row],[zone 3]])+1,5)</f>
        <v>B32</v>
      </c>
      <c r="N3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1]])=$AM$12,INDIRECT(Tableau_matière[[#This Row],[cel 2]])=$AN$12),ROW(),"-")</f>
        <v>-</v>
      </c>
      <c r="O32" s="1" t="str">
        <f t="shared" si="3"/>
        <v>$C$3:C32</v>
      </c>
      <c r="P32" s="1" t="str">
        <f>MID(Tableau_matière[[#This Row],[zone 4]],FIND(":",Tableau_matière[[#This Row],[zone 4]])+1,5)</f>
        <v>C32</v>
      </c>
      <c r="Q3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1]])=$AM$12,INDIRECT(Tableau_matière[[#This Row],[cel 2]])=$AN$12,INDIRECT(Tableau_matière[[#This Row],[cel 3]])=$AO$12),ROW(),"-")</f>
        <v>-</v>
      </c>
      <c r="R32" s="1" t="str">
        <f t="shared" si="4"/>
        <v>$E$3:E32</v>
      </c>
      <c r="S32" s="1" t="str">
        <f>MID(Tableau_matière[[#This Row],[zone 5]],FIND(":",Tableau_matière[[#This Row],[zone 5]])+1,5)</f>
        <v>E32</v>
      </c>
      <c r="T3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1]])=$AM$12,INDIRECT(Tableau_matière[[#This Row],[cel 2]])=$AN$12,INDIRECT(Tableau_matière[[#This Row],[cel 3]])=$AO$12,INDIRECT(Tableau_matière[[#This Row],[cel 4]])=$AP$12),ROW(),"-")</f>
        <v>-</v>
      </c>
      <c r="U32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1]])=$AL$36),ROW(),"-")</f>
        <v>-</v>
      </c>
      <c r="V3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1]])=$AL$36,INDIRECT(Tableau_matière[[#This Row],[cel 2]])=$AM$36),ROW(),"-")</f>
        <v>-</v>
      </c>
      <c r="W3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1]])=$AL$36,INDIRECT(Tableau_matière[[#This Row],[cel 2]])=$AM$36,INDIRECT(Tableau_matière[[#This Row],[cel 3]])=$AN$36),ROW(),"-")</f>
        <v>-</v>
      </c>
      <c r="X32" s="1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1]])=$AL$36,INDIRECT(Tableau_matière[[#This Row],[cel 2]])=$AM$36,INDIRECT(Tableau_matière[[#This Row],[cel 3]])=$AN$36,INDIRECT(Tableau_matière[[#This Row],[cel 4]])=$AO$36),ROW(),"-")</f>
        <v>32</v>
      </c>
      <c r="Y32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Z3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A3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B3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C32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AD3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E3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F3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G32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1]])=$AR$60),ROW(),"-")</f>
        <v>-</v>
      </c>
      <c r="AH3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1]])=$AR$60,INDIRECT(Tableau_matière[[#This Row],[cel 2]])=$AS$60),ROW(),"-")</f>
        <v>-</v>
      </c>
      <c r="AI3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1]])=$AR$60,INDIRECT(Tableau_matière[[#This Row],[cel 2]])=$AS$60,INDIRECT(Tableau_matière[[#This Row],[cel 3]])=$AT$60),ROW(),"-")</f>
        <v>-</v>
      </c>
      <c r="AJ3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1]])=$AR$60,INDIRECT(Tableau_matière[[#This Row],[cel 2]])=$AS$60,INDIRECT(Tableau_matière[[#This Row],[cel 3]])=$AT$60,INDIRECT(Tableau_matière[[#This Row],[cel 4]])=$AU$60),ROW(),"-")</f>
        <v>-</v>
      </c>
      <c r="AL32" s="3">
        <v>19</v>
      </c>
      <c r="AM32" s="3" t="str">
        <f ca="1">IFERROR(INDEX(Tableau_matière[],SMALL(Tableau_matière[trie 1],Tableau_trie_1[[#This Row],[n°]])-2,$AL$8),"-")</f>
        <v>-</v>
      </c>
      <c r="AN32" s="3" t="str">
        <f ca="1">IFERROR(INDEX(Tableau_matière[],SMALL(Tableau_matière[trie 2],Tableau_trie_1[[#This Row],[n°]])-2,$AM$8),"-")</f>
        <v>-</v>
      </c>
      <c r="AO32" s="3" t="str">
        <f ca="1">IFERROR(INDEX(Tableau_matière[],SMALL(Tableau_matière[trie 3],Tableau_trie_1[[#This Row],[n°]])-2,$AN$8),"-")</f>
        <v>-</v>
      </c>
      <c r="AP32" s="3" t="str">
        <f ca="1">IFERROR(INDEX(Tableau_matière[],SMALL(Tableau_matière[trie 4],Tableau_trie_1[[#This Row],[n°]])-2,AO26),"-")</f>
        <v>-</v>
      </c>
      <c r="AQ32" s="3" t="str">
        <f ca="1">IFERROR(INDEX(Tableau_matière[],SMALL(Tableau_matière[trie 5],Tableau_trie_1[[#This Row],[n°]])-2,$AP$8),"-")</f>
        <v>-</v>
      </c>
    </row>
    <row r="33" spans="1:48" x14ac:dyDescent="0.25">
      <c r="A33" t="s">
        <v>50</v>
      </c>
      <c r="B33" t="s">
        <v>52</v>
      </c>
      <c r="C33" t="s">
        <v>49</v>
      </c>
      <c r="D33" s="1">
        <v>1.5</v>
      </c>
      <c r="E33">
        <v>545</v>
      </c>
      <c r="F33" s="1" t="str">
        <f t="shared" si="0"/>
        <v>$A$3:A33</v>
      </c>
      <c r="G33" s="1" t="str">
        <f>MID(Tableau_matière[[#This Row],[zone 1]],FIND(":",Tableau_matière[[#This Row],[zone 1]])+1,5)</f>
        <v>A33</v>
      </c>
      <c r="H33" s="1" t="str">
        <f ca="1">IF(COUNTIFS(INDIRECT(Tableau_matière[[#This Row],[zone 1]]),INDIRECT(Tableau_matière[[#This Row],[cel 1]]))=1,ROW(),"-")</f>
        <v>-</v>
      </c>
      <c r="I33" s="1" t="str">
        <f t="shared" si="1"/>
        <v>$D$3:D33</v>
      </c>
      <c r="J33" s="1" t="str">
        <f>MID(Tableau_matière[[#This Row],[zone 2]],FIND(":",Tableau_matière[[#This Row],[zone 2]])+1,5)</f>
        <v>D33</v>
      </c>
      <c r="K33" s="1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1]])=$AM$12),ROW(),"-")</f>
        <v>-</v>
      </c>
      <c r="L33" s="1" t="str">
        <f t="shared" si="2"/>
        <v>$B$3:B33</v>
      </c>
      <c r="M33" s="1" t="str">
        <f>MID(Tableau_matière[[#This Row],[zone 3]],FIND(":",Tableau_matière[[#This Row],[zone 3]])+1,5)</f>
        <v>B33</v>
      </c>
      <c r="N3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1]])=$AM$12,INDIRECT(Tableau_matière[[#This Row],[cel 2]])=$AN$12),ROW(),"-")</f>
        <v>-</v>
      </c>
      <c r="O33" s="1" t="str">
        <f t="shared" si="3"/>
        <v>$C$3:C33</v>
      </c>
      <c r="P33" s="1" t="str">
        <f>MID(Tableau_matière[[#This Row],[zone 4]],FIND(":",Tableau_matière[[#This Row],[zone 4]])+1,5)</f>
        <v>C33</v>
      </c>
      <c r="Q3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1]])=$AM$12,INDIRECT(Tableau_matière[[#This Row],[cel 2]])=$AN$12,INDIRECT(Tableau_matière[[#This Row],[cel 3]])=$AO$12),ROW(),"-")</f>
        <v>-</v>
      </c>
      <c r="R33" s="1" t="str">
        <f t="shared" si="4"/>
        <v>$E$3:E33</v>
      </c>
      <c r="S33" s="1" t="str">
        <f>MID(Tableau_matière[[#This Row],[zone 5]],FIND(":",Tableau_matière[[#This Row],[zone 5]])+1,5)</f>
        <v>E33</v>
      </c>
      <c r="T3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1]])=$AM$12,INDIRECT(Tableau_matière[[#This Row],[cel 2]])=$AN$12,INDIRECT(Tableau_matière[[#This Row],[cel 3]])=$AO$12,INDIRECT(Tableau_matière[[#This Row],[cel 4]])=$AP$12),ROW(),"-")</f>
        <v>-</v>
      </c>
      <c r="U33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1]])=$AL$36),ROW(),"-")</f>
        <v>-</v>
      </c>
      <c r="V3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1]])=$AL$36,INDIRECT(Tableau_matière[[#This Row],[cel 2]])=$AM$36),ROW(),"-")</f>
        <v>-</v>
      </c>
      <c r="W3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1]])=$AL$36,INDIRECT(Tableau_matière[[#This Row],[cel 2]])=$AM$36,INDIRECT(Tableau_matière[[#This Row],[cel 3]])=$AN$36),ROW(),"-")</f>
        <v>-</v>
      </c>
      <c r="X3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1]])=$AL$36,INDIRECT(Tableau_matière[[#This Row],[cel 2]])=$AM$36,INDIRECT(Tableau_matière[[#This Row],[cel 3]])=$AN$36,INDIRECT(Tableau_matière[[#This Row],[cel 4]])=$AO$36),ROW(),"-")</f>
        <v>-</v>
      </c>
      <c r="Y33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Z3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A3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B3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C33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AD3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E3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F3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G33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1]])=$AR$60),ROW(),"-")</f>
        <v>-</v>
      </c>
      <c r="AH3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1]])=$AR$60,INDIRECT(Tableau_matière[[#This Row],[cel 2]])=$AS$60),ROW(),"-")</f>
        <v>-</v>
      </c>
      <c r="AI3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1]])=$AR$60,INDIRECT(Tableau_matière[[#This Row],[cel 2]])=$AS$60,INDIRECT(Tableau_matière[[#This Row],[cel 3]])=$AT$60),ROW(),"-")</f>
        <v>-</v>
      </c>
      <c r="AJ3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1]])=$AR$60,INDIRECT(Tableau_matière[[#This Row],[cel 2]])=$AS$60,INDIRECT(Tableau_matière[[#This Row],[cel 3]])=$AT$60,INDIRECT(Tableau_matière[[#This Row],[cel 4]])=$AU$60),ROW(),"-")</f>
        <v>-</v>
      </c>
      <c r="AL33" s="3">
        <v>20</v>
      </c>
      <c r="AM33" s="3" t="str">
        <f ca="1">IFERROR(INDEX(Tableau_matière[],SMALL(Tableau_matière[trie 1],Tableau_trie_1[[#This Row],[n°]])-2,$AL$8),"-")</f>
        <v>-</v>
      </c>
      <c r="AN33" s="3" t="str">
        <f ca="1">IFERROR(INDEX(Tableau_matière[],SMALL(Tableau_matière[trie 2],Tableau_trie_1[[#This Row],[n°]])-2,$AM$8),"-")</f>
        <v>-</v>
      </c>
      <c r="AO33" s="3" t="str">
        <f ca="1">IFERROR(INDEX(Tableau_matière[],SMALL(Tableau_matière[trie 3],Tableau_trie_1[[#This Row],[n°]])-2,$AN$8),"-")</f>
        <v>-</v>
      </c>
      <c r="AP33" s="3" t="str">
        <f ca="1">IFERROR(INDEX(Tableau_matière[],SMALL(Tableau_matière[trie 4],Tableau_trie_1[[#This Row],[n°]])-2,AO27),"-")</f>
        <v>-</v>
      </c>
      <c r="AQ33" s="3" t="str">
        <f ca="1">IFERROR(INDEX(Tableau_matière[],SMALL(Tableau_matière[trie 5],Tableau_trie_1[[#This Row],[n°]])-2,$AP$8),"-")</f>
        <v>-</v>
      </c>
    </row>
    <row r="34" spans="1:48" x14ac:dyDescent="0.25">
      <c r="A34" t="s">
        <v>50</v>
      </c>
      <c r="B34" t="s">
        <v>51</v>
      </c>
      <c r="C34" t="s">
        <v>49</v>
      </c>
      <c r="D34" s="1">
        <v>1.5</v>
      </c>
      <c r="E34">
        <v>545</v>
      </c>
      <c r="F34" s="1" t="str">
        <f t="shared" si="0"/>
        <v>$A$3:A34</v>
      </c>
      <c r="G34" s="1" t="str">
        <f>MID(Tableau_matière[[#This Row],[zone 1]],FIND(":",Tableau_matière[[#This Row],[zone 1]])+1,5)</f>
        <v>A34</v>
      </c>
      <c r="H34" s="1" t="str">
        <f ca="1">IF(COUNTIFS(INDIRECT(Tableau_matière[[#This Row],[zone 1]]),INDIRECT(Tableau_matière[[#This Row],[cel 1]]))=1,ROW(),"-")</f>
        <v>-</v>
      </c>
      <c r="I34" s="1" t="str">
        <f t="shared" si="1"/>
        <v>$D$3:D34</v>
      </c>
      <c r="J34" s="1" t="str">
        <f>MID(Tableau_matière[[#This Row],[zone 2]],FIND(":",Tableau_matière[[#This Row],[zone 2]])+1,5)</f>
        <v>D34</v>
      </c>
      <c r="K34" s="1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1]])=$AM$12),ROW(),"-")</f>
        <v>-</v>
      </c>
      <c r="L34" s="1" t="str">
        <f t="shared" si="2"/>
        <v>$B$3:B34</v>
      </c>
      <c r="M34" s="1" t="str">
        <f>MID(Tableau_matière[[#This Row],[zone 3]],FIND(":",Tableau_matière[[#This Row],[zone 3]])+1,5)</f>
        <v>B34</v>
      </c>
      <c r="N3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1]])=$AM$12,INDIRECT(Tableau_matière[[#This Row],[cel 2]])=$AN$12),ROW(),"-")</f>
        <v>-</v>
      </c>
      <c r="O34" s="1" t="str">
        <f t="shared" si="3"/>
        <v>$C$3:C34</v>
      </c>
      <c r="P34" s="1" t="str">
        <f>MID(Tableau_matière[[#This Row],[zone 4]],FIND(":",Tableau_matière[[#This Row],[zone 4]])+1,5)</f>
        <v>C34</v>
      </c>
      <c r="Q3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1]])=$AM$12,INDIRECT(Tableau_matière[[#This Row],[cel 2]])=$AN$12,INDIRECT(Tableau_matière[[#This Row],[cel 3]])=$AO$12),ROW(),"-")</f>
        <v>-</v>
      </c>
      <c r="R34" s="1" t="str">
        <f t="shared" si="4"/>
        <v>$E$3:E34</v>
      </c>
      <c r="S34" s="1" t="str">
        <f>MID(Tableau_matière[[#This Row],[zone 5]],FIND(":",Tableau_matière[[#This Row],[zone 5]])+1,5)</f>
        <v>E34</v>
      </c>
      <c r="T3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1]])=$AM$12,INDIRECT(Tableau_matière[[#This Row],[cel 2]])=$AN$12,INDIRECT(Tableau_matière[[#This Row],[cel 3]])=$AO$12,INDIRECT(Tableau_matière[[#This Row],[cel 4]])=$AP$12),ROW(),"-")</f>
        <v>-</v>
      </c>
      <c r="U34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1]])=$AL$36),ROW(),"-")</f>
        <v>-</v>
      </c>
      <c r="V34" s="1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1]])=$AL$36,INDIRECT(Tableau_matière[[#This Row],[cel 2]])=$AM$36),ROW(),"-")</f>
        <v>34</v>
      </c>
      <c r="W3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1]])=$AL$36,INDIRECT(Tableau_matière[[#This Row],[cel 2]])=$AM$36,INDIRECT(Tableau_matière[[#This Row],[cel 3]])=$AN$36),ROW(),"-")</f>
        <v>-</v>
      </c>
      <c r="X3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1]])=$AL$36,INDIRECT(Tableau_matière[[#This Row],[cel 2]])=$AM$36,INDIRECT(Tableau_matière[[#This Row],[cel 3]])=$AN$36,INDIRECT(Tableau_matière[[#This Row],[cel 4]])=$AO$36),ROW(),"-")</f>
        <v>-</v>
      </c>
      <c r="Y34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Z3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A3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B3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C34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AD3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E3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F3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G34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1]])=$AR$60),ROW(),"-")</f>
        <v>-</v>
      </c>
      <c r="AH3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1]])=$AR$60,INDIRECT(Tableau_matière[[#This Row],[cel 2]])=$AS$60),ROW(),"-")</f>
        <v>-</v>
      </c>
      <c r="AI3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1]])=$AR$60,INDIRECT(Tableau_matière[[#This Row],[cel 2]])=$AS$60,INDIRECT(Tableau_matière[[#This Row],[cel 3]])=$AT$60),ROW(),"-")</f>
        <v>-</v>
      </c>
      <c r="AJ3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1]])=$AR$60,INDIRECT(Tableau_matière[[#This Row],[cel 2]])=$AS$60,INDIRECT(Tableau_matière[[#This Row],[cel 3]])=$AT$60,INDIRECT(Tableau_matière[[#This Row],[cel 4]])=$AU$60),ROW(),"-")</f>
        <v>-</v>
      </c>
    </row>
    <row r="35" spans="1:48" x14ac:dyDescent="0.25">
      <c r="A35" t="s">
        <v>50</v>
      </c>
      <c r="B35" t="s">
        <v>52</v>
      </c>
      <c r="C35" t="s">
        <v>40</v>
      </c>
      <c r="D35" s="1">
        <v>1.5</v>
      </c>
      <c r="E35">
        <v>545</v>
      </c>
      <c r="F35" s="1" t="str">
        <f t="shared" si="0"/>
        <v>$A$3:A35</v>
      </c>
      <c r="G35" s="1" t="str">
        <f>MID(Tableau_matière[[#This Row],[zone 1]],FIND(":",Tableau_matière[[#This Row],[zone 1]])+1,5)</f>
        <v>A35</v>
      </c>
      <c r="H35" s="1" t="str">
        <f ca="1">IF(COUNTIFS(INDIRECT(Tableau_matière[[#This Row],[zone 1]]),INDIRECT(Tableau_matière[[#This Row],[cel 1]]))=1,ROW(),"-")</f>
        <v>-</v>
      </c>
      <c r="I35" s="1" t="str">
        <f t="shared" si="1"/>
        <v>$D$3:D35</v>
      </c>
      <c r="J35" s="1" t="str">
        <f>MID(Tableau_matière[[#This Row],[zone 2]],FIND(":",Tableau_matière[[#This Row],[zone 2]])+1,5)</f>
        <v>D35</v>
      </c>
      <c r="K35" s="1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1]])=$AM$12),ROW(),"-")</f>
        <v>-</v>
      </c>
      <c r="L35" s="1" t="str">
        <f t="shared" si="2"/>
        <v>$B$3:B35</v>
      </c>
      <c r="M35" s="1" t="str">
        <f>MID(Tableau_matière[[#This Row],[zone 3]],FIND(":",Tableau_matière[[#This Row],[zone 3]])+1,5)</f>
        <v>B35</v>
      </c>
      <c r="N3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1]])=$AM$12,INDIRECT(Tableau_matière[[#This Row],[cel 2]])=$AN$12),ROW(),"-")</f>
        <v>-</v>
      </c>
      <c r="O35" s="1" t="str">
        <f t="shared" si="3"/>
        <v>$C$3:C35</v>
      </c>
      <c r="P35" s="1" t="str">
        <f>MID(Tableau_matière[[#This Row],[zone 4]],FIND(":",Tableau_matière[[#This Row],[zone 4]])+1,5)</f>
        <v>C35</v>
      </c>
      <c r="Q3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1]])=$AM$12,INDIRECT(Tableau_matière[[#This Row],[cel 2]])=$AN$12,INDIRECT(Tableau_matière[[#This Row],[cel 3]])=$AO$12),ROW(),"-")</f>
        <v>-</v>
      </c>
      <c r="R35" s="1" t="str">
        <f t="shared" si="4"/>
        <v>$E$3:E35</v>
      </c>
      <c r="S35" s="1" t="str">
        <f>MID(Tableau_matière[[#This Row],[zone 5]],FIND(":",Tableau_matière[[#This Row],[zone 5]])+1,5)</f>
        <v>E35</v>
      </c>
      <c r="T3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1]])=$AM$12,INDIRECT(Tableau_matière[[#This Row],[cel 2]])=$AN$12,INDIRECT(Tableau_matière[[#This Row],[cel 3]])=$AO$12,INDIRECT(Tableau_matière[[#This Row],[cel 4]])=$AP$12),ROW(),"-")</f>
        <v>-</v>
      </c>
      <c r="U35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1]])=$AL$36),ROW(),"-")</f>
        <v>-</v>
      </c>
      <c r="V3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1]])=$AL$36,INDIRECT(Tableau_matière[[#This Row],[cel 2]])=$AM$36),ROW(),"-")</f>
        <v>-</v>
      </c>
      <c r="W3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1]])=$AL$36,INDIRECT(Tableau_matière[[#This Row],[cel 2]])=$AM$36,INDIRECT(Tableau_matière[[#This Row],[cel 3]])=$AN$36),ROW(),"-")</f>
        <v>-</v>
      </c>
      <c r="X3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1]])=$AL$36,INDIRECT(Tableau_matière[[#This Row],[cel 2]])=$AM$36,INDIRECT(Tableau_matière[[#This Row],[cel 3]])=$AN$36,INDIRECT(Tableau_matière[[#This Row],[cel 4]])=$AO$36),ROW(),"-")</f>
        <v>-</v>
      </c>
      <c r="Y35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Z3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A3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B3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C35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AD3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E3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F3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G35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1]])=$AR$60),ROW(),"-")</f>
        <v>-</v>
      </c>
      <c r="AH3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1]])=$AR$60,INDIRECT(Tableau_matière[[#This Row],[cel 2]])=$AS$60),ROW(),"-")</f>
        <v>-</v>
      </c>
      <c r="AI3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1]])=$AR$60,INDIRECT(Tableau_matière[[#This Row],[cel 2]])=$AS$60,INDIRECT(Tableau_matière[[#This Row],[cel 3]])=$AT$60),ROW(),"-")</f>
        <v>-</v>
      </c>
      <c r="AJ3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1]])=$AR$60,INDIRECT(Tableau_matière[[#This Row],[cel 2]])=$AS$60,INDIRECT(Tableau_matière[[#This Row],[cel 3]])=$AT$60,INDIRECT(Tableau_matière[[#This Row],[cel 4]])=$AU$60),ROW(),"-")</f>
        <v>-</v>
      </c>
      <c r="AL35" s="14" t="s">
        <v>67</v>
      </c>
      <c r="AM35" s="14" t="s">
        <v>21</v>
      </c>
      <c r="AN35" s="14" t="s">
        <v>22</v>
      </c>
      <c r="AO35" s="14" t="s">
        <v>53</v>
      </c>
      <c r="AP35" s="14" t="s">
        <v>24</v>
      </c>
      <c r="AR35" s="14" t="s">
        <v>67</v>
      </c>
      <c r="AS35" s="14" t="s">
        <v>29</v>
      </c>
      <c r="AT35" s="14" t="s">
        <v>30</v>
      </c>
      <c r="AU35" s="14" t="s">
        <v>31</v>
      </c>
      <c r="AV35" s="14" t="s">
        <v>32</v>
      </c>
    </row>
    <row r="36" spans="1:48" x14ac:dyDescent="0.25">
      <c r="A36" t="s">
        <v>50</v>
      </c>
      <c r="B36" t="s">
        <v>39</v>
      </c>
      <c r="C36" t="s">
        <v>49</v>
      </c>
      <c r="D36" s="1">
        <v>1.5</v>
      </c>
      <c r="E36">
        <v>665</v>
      </c>
      <c r="F36" s="1" t="str">
        <f t="shared" si="0"/>
        <v>$A$3:A36</v>
      </c>
      <c r="G36" s="1" t="str">
        <f>MID(Tableau_matière[[#This Row],[zone 1]],FIND(":",Tableau_matière[[#This Row],[zone 1]])+1,5)</f>
        <v>A36</v>
      </c>
      <c r="H36" s="1" t="str">
        <f ca="1">IF(COUNTIFS(INDIRECT(Tableau_matière[[#This Row],[zone 1]]),INDIRECT(Tableau_matière[[#This Row],[cel 1]]))=1,ROW(),"-")</f>
        <v>-</v>
      </c>
      <c r="I36" s="1" t="str">
        <f t="shared" si="1"/>
        <v>$D$3:D36</v>
      </c>
      <c r="J36" s="1" t="str">
        <f>MID(Tableau_matière[[#This Row],[zone 2]],FIND(":",Tableau_matière[[#This Row],[zone 2]])+1,5)</f>
        <v>D36</v>
      </c>
      <c r="K36" s="1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1]])=$AM$12),ROW(),"-")</f>
        <v>-</v>
      </c>
      <c r="L36" s="1" t="str">
        <f t="shared" si="2"/>
        <v>$B$3:B36</v>
      </c>
      <c r="M36" s="1" t="str">
        <f>MID(Tableau_matière[[#This Row],[zone 3]],FIND(":",Tableau_matière[[#This Row],[zone 3]])+1,5)</f>
        <v>B36</v>
      </c>
      <c r="N3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1]])=$AM$12,INDIRECT(Tableau_matière[[#This Row],[cel 2]])=$AN$12),ROW(),"-")</f>
        <v>-</v>
      </c>
      <c r="O36" s="1" t="str">
        <f t="shared" si="3"/>
        <v>$C$3:C36</v>
      </c>
      <c r="P36" s="1" t="str">
        <f>MID(Tableau_matière[[#This Row],[zone 4]],FIND(":",Tableau_matière[[#This Row],[zone 4]])+1,5)</f>
        <v>C36</v>
      </c>
      <c r="Q3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1]])=$AM$12,INDIRECT(Tableau_matière[[#This Row],[cel 2]])=$AN$12,INDIRECT(Tableau_matière[[#This Row],[cel 3]])=$AO$12),ROW(),"-")</f>
        <v>-</v>
      </c>
      <c r="R36" s="1" t="str">
        <f t="shared" si="4"/>
        <v>$E$3:E36</v>
      </c>
      <c r="S36" s="1" t="str">
        <f>MID(Tableau_matière[[#This Row],[zone 5]],FIND(":",Tableau_matière[[#This Row],[zone 5]])+1,5)</f>
        <v>E36</v>
      </c>
      <c r="T3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1]])=$AM$12,INDIRECT(Tableau_matière[[#This Row],[cel 2]])=$AN$12,INDIRECT(Tableau_matière[[#This Row],[cel 3]])=$AO$12,INDIRECT(Tableau_matière[[#This Row],[cel 4]])=$AP$12),ROW(),"-")</f>
        <v>-</v>
      </c>
      <c r="U36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1]])=$AL$36),ROW(),"-")</f>
        <v>-</v>
      </c>
      <c r="V3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1]])=$AL$36,INDIRECT(Tableau_matière[[#This Row],[cel 2]])=$AM$36),ROW(),"-")</f>
        <v>-</v>
      </c>
      <c r="W3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1]])=$AL$36,INDIRECT(Tableau_matière[[#This Row],[cel 2]])=$AM$36,INDIRECT(Tableau_matière[[#This Row],[cel 3]])=$AN$36),ROW(),"-")</f>
        <v>-</v>
      </c>
      <c r="X36" s="1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1]])=$AL$36,INDIRECT(Tableau_matière[[#This Row],[cel 2]])=$AM$36,INDIRECT(Tableau_matière[[#This Row],[cel 3]])=$AN$36,INDIRECT(Tableau_matière[[#This Row],[cel 4]])=$AO$36),ROW(),"-")</f>
        <v>36</v>
      </c>
      <c r="Y36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Z3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A3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B3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C36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AD3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E3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F3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G36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1]])=$AR$60),ROW(),"-")</f>
        <v>-</v>
      </c>
      <c r="AH3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1]])=$AR$60,INDIRECT(Tableau_matière[[#This Row],[cel 2]])=$AS$60),ROW(),"-")</f>
        <v>-</v>
      </c>
      <c r="AI3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1]])=$AR$60,INDIRECT(Tableau_matière[[#This Row],[cel 2]])=$AS$60,INDIRECT(Tableau_matière[[#This Row],[cel 3]])=$AT$60),ROW(),"-")</f>
        <v>-</v>
      </c>
      <c r="AJ3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1]])=$AR$60,INDIRECT(Tableau_matière[[#This Row],[cel 2]])=$AS$60,INDIRECT(Tableau_matière[[#This Row],[cel 3]])=$AT$60,INDIRECT(Tableau_matière[[#This Row],[cel 4]])=$AU$60),ROW(),"-")</f>
        <v>-</v>
      </c>
      <c r="AL36" s="18" t="s">
        <v>50</v>
      </c>
      <c r="AM36" s="18">
        <v>1.5</v>
      </c>
      <c r="AN36" s="18" t="s">
        <v>65</v>
      </c>
      <c r="AO36" s="18" t="s">
        <v>66</v>
      </c>
      <c r="AP36" s="18">
        <v>545</v>
      </c>
      <c r="AR36" s="18"/>
      <c r="AS36" s="18"/>
      <c r="AT36" s="18"/>
      <c r="AU36" s="18"/>
      <c r="AV36" s="18"/>
    </row>
    <row r="37" spans="1:48" x14ac:dyDescent="0.25">
      <c r="A37" t="s">
        <v>50</v>
      </c>
      <c r="B37" t="s">
        <v>52</v>
      </c>
      <c r="C37" t="s">
        <v>49</v>
      </c>
      <c r="D37" s="1">
        <v>1.5</v>
      </c>
      <c r="E37">
        <v>665</v>
      </c>
      <c r="F37" s="1" t="str">
        <f t="shared" si="0"/>
        <v>$A$3:A37</v>
      </c>
      <c r="G37" s="1" t="str">
        <f>MID(Tableau_matière[[#This Row],[zone 1]],FIND(":",Tableau_matière[[#This Row],[zone 1]])+1,5)</f>
        <v>A37</v>
      </c>
      <c r="H37" s="1" t="str">
        <f ca="1">IF(COUNTIFS(INDIRECT(Tableau_matière[[#This Row],[zone 1]]),INDIRECT(Tableau_matière[[#This Row],[cel 1]]))=1,ROW(),"-")</f>
        <v>-</v>
      </c>
      <c r="I37" s="1" t="str">
        <f t="shared" si="1"/>
        <v>$D$3:D37</v>
      </c>
      <c r="J37" s="1" t="str">
        <f>MID(Tableau_matière[[#This Row],[zone 2]],FIND(":",Tableau_matière[[#This Row],[zone 2]])+1,5)</f>
        <v>D37</v>
      </c>
      <c r="K37" s="1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1]])=$AM$12),ROW(),"-")</f>
        <v>-</v>
      </c>
      <c r="L37" s="1" t="str">
        <f t="shared" si="2"/>
        <v>$B$3:B37</v>
      </c>
      <c r="M37" s="1" t="str">
        <f>MID(Tableau_matière[[#This Row],[zone 3]],FIND(":",Tableau_matière[[#This Row],[zone 3]])+1,5)</f>
        <v>B37</v>
      </c>
      <c r="N3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1]])=$AM$12,INDIRECT(Tableau_matière[[#This Row],[cel 2]])=$AN$12),ROW(),"-")</f>
        <v>-</v>
      </c>
      <c r="O37" s="1" t="str">
        <f t="shared" si="3"/>
        <v>$C$3:C37</v>
      </c>
      <c r="P37" s="1" t="str">
        <f>MID(Tableau_matière[[#This Row],[zone 4]],FIND(":",Tableau_matière[[#This Row],[zone 4]])+1,5)</f>
        <v>C37</v>
      </c>
      <c r="Q3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1]])=$AM$12,INDIRECT(Tableau_matière[[#This Row],[cel 2]])=$AN$12,INDIRECT(Tableau_matière[[#This Row],[cel 3]])=$AO$12),ROW(),"-")</f>
        <v>-</v>
      </c>
      <c r="R37" s="1" t="str">
        <f t="shared" si="4"/>
        <v>$E$3:E37</v>
      </c>
      <c r="S37" s="1" t="str">
        <f>MID(Tableau_matière[[#This Row],[zone 5]],FIND(":",Tableau_matière[[#This Row],[zone 5]])+1,5)</f>
        <v>E37</v>
      </c>
      <c r="T3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1]])=$AM$12,INDIRECT(Tableau_matière[[#This Row],[cel 2]])=$AN$12,INDIRECT(Tableau_matière[[#This Row],[cel 3]])=$AO$12,INDIRECT(Tableau_matière[[#This Row],[cel 4]])=$AP$12),ROW(),"-")</f>
        <v>-</v>
      </c>
      <c r="U37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1]])=$AL$36),ROW(),"-")</f>
        <v>-</v>
      </c>
      <c r="V3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1]])=$AL$36,INDIRECT(Tableau_matière[[#This Row],[cel 2]])=$AM$36),ROW(),"-")</f>
        <v>-</v>
      </c>
      <c r="W3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1]])=$AL$36,INDIRECT(Tableau_matière[[#This Row],[cel 2]])=$AM$36,INDIRECT(Tableau_matière[[#This Row],[cel 3]])=$AN$36),ROW(),"-")</f>
        <v>-</v>
      </c>
      <c r="X3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1]])=$AL$36,INDIRECT(Tableau_matière[[#This Row],[cel 2]])=$AM$36,INDIRECT(Tableau_matière[[#This Row],[cel 3]])=$AN$36,INDIRECT(Tableau_matière[[#This Row],[cel 4]])=$AO$36),ROW(),"-")</f>
        <v>-</v>
      </c>
      <c r="Y37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Z3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A3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B3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C37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AD3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E3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F3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G37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1]])=$AR$60),ROW(),"-")</f>
        <v>-</v>
      </c>
      <c r="AH3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1]])=$AR$60,INDIRECT(Tableau_matière[[#This Row],[cel 2]])=$AS$60),ROW(),"-")</f>
        <v>-</v>
      </c>
      <c r="AI3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1]])=$AR$60,INDIRECT(Tableau_matière[[#This Row],[cel 2]])=$AS$60,INDIRECT(Tableau_matière[[#This Row],[cel 3]])=$AT$60),ROW(),"-")</f>
        <v>-</v>
      </c>
      <c r="AJ3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1]])=$AR$60,INDIRECT(Tableau_matière[[#This Row],[cel 2]])=$AS$60,INDIRECT(Tableau_matière[[#This Row],[cel 3]])=$AT$60,INDIRECT(Tableau_matière[[#This Row],[cel 4]])=$AU$60),ROW(),"-")</f>
        <v>-</v>
      </c>
      <c r="AL37" s="3" t="s">
        <v>46</v>
      </c>
      <c r="AM37" s="3" t="s">
        <v>21</v>
      </c>
      <c r="AN37" s="3" t="s">
        <v>22</v>
      </c>
      <c r="AO37" s="3" t="s">
        <v>53</v>
      </c>
      <c r="AP37" s="3" t="s">
        <v>24</v>
      </c>
      <c r="AQ37"/>
      <c r="AR37" s="3" t="s">
        <v>46</v>
      </c>
      <c r="AS37" s="3" t="s">
        <v>29</v>
      </c>
      <c r="AT37" s="3" t="s">
        <v>30</v>
      </c>
      <c r="AU37" s="3" t="s">
        <v>31</v>
      </c>
      <c r="AV37" s="3" t="s">
        <v>32</v>
      </c>
    </row>
    <row r="38" spans="1:48" x14ac:dyDescent="0.25">
      <c r="A38" t="s">
        <v>50</v>
      </c>
      <c r="B38" t="s">
        <v>52</v>
      </c>
      <c r="C38" t="s">
        <v>49</v>
      </c>
      <c r="D38" s="1">
        <v>1.2</v>
      </c>
      <c r="E38">
        <v>425</v>
      </c>
      <c r="F38" s="1" t="str">
        <f t="shared" si="0"/>
        <v>$A$3:A38</v>
      </c>
      <c r="G38" s="1" t="str">
        <f>MID(Tableau_matière[[#This Row],[zone 1]],FIND(":",Tableau_matière[[#This Row],[zone 1]])+1,5)</f>
        <v>A38</v>
      </c>
      <c r="H38" s="1" t="str">
        <f ca="1">IF(COUNTIFS(INDIRECT(Tableau_matière[[#This Row],[zone 1]]),INDIRECT(Tableau_matière[[#This Row],[cel 1]]))=1,ROW(),"-")</f>
        <v>-</v>
      </c>
      <c r="I38" s="1" t="str">
        <f t="shared" si="1"/>
        <v>$D$3:D38</v>
      </c>
      <c r="J38" s="1" t="str">
        <f>MID(Tableau_matière[[#This Row],[zone 2]],FIND(":",Tableau_matière[[#This Row],[zone 2]])+1,5)</f>
        <v>D38</v>
      </c>
      <c r="K38" s="1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1]])=$AM$12),ROW(),"-")</f>
        <v>-</v>
      </c>
      <c r="L38" s="1" t="str">
        <f t="shared" si="2"/>
        <v>$B$3:B38</v>
      </c>
      <c r="M38" s="1" t="str">
        <f>MID(Tableau_matière[[#This Row],[zone 3]],FIND(":",Tableau_matière[[#This Row],[zone 3]])+1,5)</f>
        <v>B38</v>
      </c>
      <c r="N3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1]])=$AM$12,INDIRECT(Tableau_matière[[#This Row],[cel 2]])=$AN$12),ROW(),"-")</f>
        <v>-</v>
      </c>
      <c r="O38" s="1" t="str">
        <f t="shared" si="3"/>
        <v>$C$3:C38</v>
      </c>
      <c r="P38" s="1" t="str">
        <f>MID(Tableau_matière[[#This Row],[zone 4]],FIND(":",Tableau_matière[[#This Row],[zone 4]])+1,5)</f>
        <v>C38</v>
      </c>
      <c r="Q3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1]])=$AM$12,INDIRECT(Tableau_matière[[#This Row],[cel 2]])=$AN$12,INDIRECT(Tableau_matière[[#This Row],[cel 3]])=$AO$12),ROW(),"-")</f>
        <v>-</v>
      </c>
      <c r="R38" s="1" t="str">
        <f t="shared" si="4"/>
        <v>$E$3:E38</v>
      </c>
      <c r="S38" s="1" t="str">
        <f>MID(Tableau_matière[[#This Row],[zone 5]],FIND(":",Tableau_matière[[#This Row],[zone 5]])+1,5)</f>
        <v>E38</v>
      </c>
      <c r="T3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1]])=$AM$12,INDIRECT(Tableau_matière[[#This Row],[cel 2]])=$AN$12,INDIRECT(Tableau_matière[[#This Row],[cel 3]])=$AO$12,INDIRECT(Tableau_matière[[#This Row],[cel 4]])=$AP$12),ROW(),"-")</f>
        <v>-</v>
      </c>
      <c r="U38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1]])=$AL$36),ROW(),"-")</f>
        <v>-</v>
      </c>
      <c r="V3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1]])=$AL$36,INDIRECT(Tableau_matière[[#This Row],[cel 2]])=$AM$36),ROW(),"-")</f>
        <v>-</v>
      </c>
      <c r="W3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1]])=$AL$36,INDIRECT(Tableau_matière[[#This Row],[cel 2]])=$AM$36,INDIRECT(Tableau_matière[[#This Row],[cel 3]])=$AN$36),ROW(),"-")</f>
        <v>-</v>
      </c>
      <c r="X3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1]])=$AL$36,INDIRECT(Tableau_matière[[#This Row],[cel 2]])=$AM$36,INDIRECT(Tableau_matière[[#This Row],[cel 3]])=$AN$36,INDIRECT(Tableau_matière[[#This Row],[cel 4]])=$AO$36),ROW(),"-")</f>
        <v>-</v>
      </c>
      <c r="Y38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Z3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A3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B3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C38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AD3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E3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F3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G38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1]])=$AR$60),ROW(),"-")</f>
        <v>-</v>
      </c>
      <c r="AH3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1]])=$AR$60,INDIRECT(Tableau_matière[[#This Row],[cel 2]])=$AS$60),ROW(),"-")</f>
        <v>-</v>
      </c>
      <c r="AI3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1]])=$AR$60,INDIRECT(Tableau_matière[[#This Row],[cel 2]])=$AS$60,INDIRECT(Tableau_matière[[#This Row],[cel 3]])=$AT$60),ROW(),"-")</f>
        <v>-</v>
      </c>
      <c r="AJ3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1]])=$AR$60,INDIRECT(Tableau_matière[[#This Row],[cel 2]])=$AS$60,INDIRECT(Tableau_matière[[#This Row],[cel 3]])=$AT$60,INDIRECT(Tableau_matière[[#This Row],[cel 4]])=$AU$60),ROW(),"-")</f>
        <v>-</v>
      </c>
      <c r="AL38" s="3">
        <v>1</v>
      </c>
      <c r="AM38" s="3">
        <f ca="1">IFERROR(INDEX(Tableau_matière[],SMALL(Tableau_matière[Trie 6],Tableau_trie_2[[#This Row],[n°]])-2,$AM$8),"-")</f>
        <v>2</v>
      </c>
      <c r="AN38" s="3" t="str">
        <f ca="1">IFERROR(INDEX(Tableau_matière[],SMALL(Tableau_matière[Trie 7],Tableau_trie_2[[#This Row],[n°]])-2,$AN$8),"-")</f>
        <v>Noir</v>
      </c>
      <c r="AO38" s="3" t="str">
        <f ca="1">IFERROR(INDEX(Tableau_matière[],SMALL(Tableau_matière[trie 8],Tableau_trie_2[[#This Row],[n°]])-2,$AO$8),"-")</f>
        <v>Industriel</v>
      </c>
      <c r="AP38" s="3">
        <f ca="1">IFERROR(INDEX(Tableau_matière[],SMALL(Tableau_matière[Trie 9],Tableau_trie_2[[#This Row],[n°]])-2,$AP$8),"-")</f>
        <v>470</v>
      </c>
      <c r="AQ38"/>
      <c r="AR38" s="3">
        <v>1</v>
      </c>
      <c r="AS38" s="3" t="str">
        <f ca="1">IFERROR(INDEX(Tableau_matière[],SMALL(Tableau_matière[Trie 14],Tableau_trie_4[[#This Row],[n°]])-2,$AM$8),"-")</f>
        <v>-</v>
      </c>
      <c r="AT38" s="3" t="str">
        <f ca="1">IFERROR(INDEX(Tableau_matière[],SMALL(Tableau_matière[Trie 15],Tableau_trie_4[[#This Row],[n°]])-2,$AN$8),"-")</f>
        <v>-</v>
      </c>
      <c r="AU38" s="3" t="str">
        <f ca="1">IFERROR(INDEX(Tableau_matière[],SMALL(Tableau_matière[Trie 16],Tableau_trie_4[[#This Row],[n°]])-2,$AO$8),"-")</f>
        <v>-</v>
      </c>
      <c r="AV38" s="3" t="str">
        <f ca="1">IFERROR(INDEX(Tableau_matière[],SMALL(Tableau_matière[Trie 17],Tableau_trie_4[[#This Row],[n°]])-2,$AP$8),"-")</f>
        <v>-</v>
      </c>
    </row>
    <row r="39" spans="1:48" x14ac:dyDescent="0.25">
      <c r="A39" t="s">
        <v>50</v>
      </c>
      <c r="B39" t="s">
        <v>39</v>
      </c>
      <c r="C39" t="s">
        <v>49</v>
      </c>
      <c r="D39" s="1">
        <v>1.2</v>
      </c>
      <c r="E39">
        <v>490</v>
      </c>
      <c r="F39" s="1" t="str">
        <f t="shared" si="0"/>
        <v>$A$3:A39</v>
      </c>
      <c r="G39" s="1" t="str">
        <f>MID(Tableau_matière[[#This Row],[zone 1]],FIND(":",Tableau_matière[[#This Row],[zone 1]])+1,5)</f>
        <v>A39</v>
      </c>
      <c r="H39" s="1" t="str">
        <f ca="1">IF(COUNTIFS(INDIRECT(Tableau_matière[[#This Row],[zone 1]]),INDIRECT(Tableau_matière[[#This Row],[cel 1]]))=1,ROW(),"-")</f>
        <v>-</v>
      </c>
      <c r="I39" s="1" t="str">
        <f t="shared" si="1"/>
        <v>$D$3:D39</v>
      </c>
      <c r="J39" s="1" t="str">
        <f>MID(Tableau_matière[[#This Row],[zone 2]],FIND(":",Tableau_matière[[#This Row],[zone 2]])+1,5)</f>
        <v>D39</v>
      </c>
      <c r="K39" s="1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1]])=$AM$12),ROW(),"-")</f>
        <v>-</v>
      </c>
      <c r="L39" s="1" t="str">
        <f t="shared" si="2"/>
        <v>$B$3:B39</v>
      </c>
      <c r="M39" s="1" t="str">
        <f>MID(Tableau_matière[[#This Row],[zone 3]],FIND(":",Tableau_matière[[#This Row],[zone 3]])+1,5)</f>
        <v>B39</v>
      </c>
      <c r="N3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1]])=$AM$12,INDIRECT(Tableau_matière[[#This Row],[cel 2]])=$AN$12),ROW(),"-")</f>
        <v>-</v>
      </c>
      <c r="O39" s="1" t="str">
        <f t="shared" si="3"/>
        <v>$C$3:C39</v>
      </c>
      <c r="P39" s="1" t="str">
        <f>MID(Tableau_matière[[#This Row],[zone 4]],FIND(":",Tableau_matière[[#This Row],[zone 4]])+1,5)</f>
        <v>C39</v>
      </c>
      <c r="Q3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1]])=$AM$12,INDIRECT(Tableau_matière[[#This Row],[cel 2]])=$AN$12,INDIRECT(Tableau_matière[[#This Row],[cel 3]])=$AO$12),ROW(),"-")</f>
        <v>-</v>
      </c>
      <c r="R39" s="1" t="str">
        <f t="shared" si="4"/>
        <v>$E$3:E39</v>
      </c>
      <c r="S39" s="1" t="str">
        <f>MID(Tableau_matière[[#This Row],[zone 5]],FIND(":",Tableau_matière[[#This Row],[zone 5]])+1,5)</f>
        <v>E39</v>
      </c>
      <c r="T3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1]])=$AM$12,INDIRECT(Tableau_matière[[#This Row],[cel 2]])=$AN$12,INDIRECT(Tableau_matière[[#This Row],[cel 3]])=$AO$12,INDIRECT(Tableau_matière[[#This Row],[cel 4]])=$AP$12),ROW(),"-")</f>
        <v>-</v>
      </c>
      <c r="U39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1]])=$AL$36),ROW(),"-")</f>
        <v>-</v>
      </c>
      <c r="V3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1]])=$AL$36,INDIRECT(Tableau_matière[[#This Row],[cel 2]])=$AM$36),ROW(),"-")</f>
        <v>-</v>
      </c>
      <c r="W3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1]])=$AL$36,INDIRECT(Tableau_matière[[#This Row],[cel 2]])=$AM$36,INDIRECT(Tableau_matière[[#This Row],[cel 3]])=$AN$36),ROW(),"-")</f>
        <v>-</v>
      </c>
      <c r="X3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1]])=$AL$36,INDIRECT(Tableau_matière[[#This Row],[cel 2]])=$AM$36,INDIRECT(Tableau_matière[[#This Row],[cel 3]])=$AN$36,INDIRECT(Tableau_matière[[#This Row],[cel 4]])=$AO$36),ROW(),"-")</f>
        <v>-</v>
      </c>
      <c r="Y39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Z3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A3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B3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C39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AD3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E3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F3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G39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1]])=$AR$60),ROW(),"-")</f>
        <v>-</v>
      </c>
      <c r="AH3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1]])=$AR$60,INDIRECT(Tableau_matière[[#This Row],[cel 2]])=$AS$60),ROW(),"-")</f>
        <v>-</v>
      </c>
      <c r="AI3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1]])=$AR$60,INDIRECT(Tableau_matière[[#This Row],[cel 2]])=$AS$60,INDIRECT(Tableau_matière[[#This Row],[cel 3]])=$AT$60),ROW(),"-")</f>
        <v>-</v>
      </c>
      <c r="AJ3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1]])=$AR$60,INDIRECT(Tableau_matière[[#This Row],[cel 2]])=$AS$60,INDIRECT(Tableau_matière[[#This Row],[cel 3]])=$AT$60,INDIRECT(Tableau_matière[[#This Row],[cel 4]])=$AU$60),ROW(),"-")</f>
        <v>-</v>
      </c>
      <c r="AL39" s="3">
        <v>2</v>
      </c>
      <c r="AM39" s="3">
        <f ca="1">IFERROR(INDEX(Tableau_matière[],SMALL(Tableau_matière[Trie 6],Tableau_trie_2[[#This Row],[n°]])-2,$AM$8),"-")</f>
        <v>1.5</v>
      </c>
      <c r="AN39" s="3" t="str">
        <f ca="1">IFERROR(INDEX(Tableau_matière[],SMALL(Tableau_matière[Trie 7],Tableau_trie_2[[#This Row],[n°]])-2,$AN$8),"-")</f>
        <v>Gris</v>
      </c>
      <c r="AO39" s="3" t="str">
        <f ca="1">IFERROR(INDEX(Tableau_matière[],SMALL(Tableau_matière[trie 8],Tableau_trie_2[[#This Row],[n°]])-2,$AO$8),"-")</f>
        <v>-</v>
      </c>
      <c r="AP39" s="3">
        <f ca="1">IFERROR(INDEX(Tableau_matière[],SMALL(Tableau_matière[Trie 9],Tableau_trie_2[[#This Row],[n°]])-2,$AP$8),"-")</f>
        <v>545</v>
      </c>
      <c r="AQ39"/>
      <c r="AR39" s="3">
        <v>2</v>
      </c>
      <c r="AS39" s="3" t="str">
        <f ca="1">IFERROR(INDEX(Tableau_matière[],SMALL(Tableau_matière[Trie 14],Tableau_trie_4[[#This Row],[n°]])-2,$AM$8),"-")</f>
        <v>-</v>
      </c>
      <c r="AT39" s="3" t="str">
        <f ca="1">IFERROR(INDEX(Tableau_matière[],SMALL(Tableau_matière[Trie 15],Tableau_trie_4[[#This Row],[n°]])-2,$AN$8),"-")</f>
        <v>-</v>
      </c>
      <c r="AU39" s="3" t="str">
        <f ca="1">IFERROR(INDEX(Tableau_matière[],SMALL(Tableau_matière[Trie 16],Tableau_trie_4[[#This Row],[n°]])-2,$AO$8),"-")</f>
        <v>-</v>
      </c>
      <c r="AV39" s="3" t="str">
        <f ca="1">IFERROR(INDEX(Tableau_matière[],SMALL(Tableau_matière[Trie 17],Tableau_trie_4[[#This Row],[n°]])-2,$AP$8),"-")</f>
        <v>-</v>
      </c>
    </row>
    <row r="40" spans="1:48" x14ac:dyDescent="0.25">
      <c r="A40" t="s">
        <v>50</v>
      </c>
      <c r="B40" t="s">
        <v>39</v>
      </c>
      <c r="C40" t="s">
        <v>49</v>
      </c>
      <c r="D40" s="1">
        <v>1.2</v>
      </c>
      <c r="E40">
        <v>545</v>
      </c>
      <c r="F40" s="1" t="str">
        <f t="shared" si="0"/>
        <v>$A$3:A40</v>
      </c>
      <c r="G40" s="1" t="str">
        <f>MID(Tableau_matière[[#This Row],[zone 1]],FIND(":",Tableau_matière[[#This Row],[zone 1]])+1,5)</f>
        <v>A40</v>
      </c>
      <c r="H40" s="1" t="str">
        <f ca="1">IF(COUNTIFS(INDIRECT(Tableau_matière[[#This Row],[zone 1]]),INDIRECT(Tableau_matière[[#This Row],[cel 1]]))=1,ROW(),"-")</f>
        <v>-</v>
      </c>
      <c r="I40" s="1" t="str">
        <f t="shared" si="1"/>
        <v>$D$3:D40</v>
      </c>
      <c r="J40" s="1" t="str">
        <f>MID(Tableau_matière[[#This Row],[zone 2]],FIND(":",Tableau_matière[[#This Row],[zone 2]])+1,5)</f>
        <v>D40</v>
      </c>
      <c r="K40" s="1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1]])=$AM$12),ROW(),"-")</f>
        <v>-</v>
      </c>
      <c r="L40" s="1" t="str">
        <f t="shared" si="2"/>
        <v>$B$3:B40</v>
      </c>
      <c r="M40" s="1" t="str">
        <f>MID(Tableau_matière[[#This Row],[zone 3]],FIND(":",Tableau_matière[[#This Row],[zone 3]])+1,5)</f>
        <v>B40</v>
      </c>
      <c r="N4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1]])=$AM$12,INDIRECT(Tableau_matière[[#This Row],[cel 2]])=$AN$12),ROW(),"-")</f>
        <v>-</v>
      </c>
      <c r="O40" s="1" t="str">
        <f t="shared" si="3"/>
        <v>$C$3:C40</v>
      </c>
      <c r="P40" s="1" t="str">
        <f>MID(Tableau_matière[[#This Row],[zone 4]],FIND(":",Tableau_matière[[#This Row],[zone 4]])+1,5)</f>
        <v>C40</v>
      </c>
      <c r="Q4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1]])=$AM$12,INDIRECT(Tableau_matière[[#This Row],[cel 2]])=$AN$12,INDIRECT(Tableau_matière[[#This Row],[cel 3]])=$AO$12),ROW(),"-")</f>
        <v>-</v>
      </c>
      <c r="R40" s="1" t="str">
        <f t="shared" si="4"/>
        <v>$E$3:E40</v>
      </c>
      <c r="S40" s="1" t="str">
        <f>MID(Tableau_matière[[#This Row],[zone 5]],FIND(":",Tableau_matière[[#This Row],[zone 5]])+1,5)</f>
        <v>E40</v>
      </c>
      <c r="T4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1]])=$AM$12,INDIRECT(Tableau_matière[[#This Row],[cel 2]])=$AN$12,INDIRECT(Tableau_matière[[#This Row],[cel 3]])=$AO$12,INDIRECT(Tableau_matière[[#This Row],[cel 4]])=$AP$12),ROW(),"-")</f>
        <v>-</v>
      </c>
      <c r="U40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1]])=$AL$36),ROW(),"-")</f>
        <v>-</v>
      </c>
      <c r="V4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1]])=$AL$36,INDIRECT(Tableau_matière[[#This Row],[cel 2]])=$AM$36),ROW(),"-")</f>
        <v>-</v>
      </c>
      <c r="W4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1]])=$AL$36,INDIRECT(Tableau_matière[[#This Row],[cel 2]])=$AM$36,INDIRECT(Tableau_matière[[#This Row],[cel 3]])=$AN$36),ROW(),"-")</f>
        <v>-</v>
      </c>
      <c r="X4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1]])=$AL$36,INDIRECT(Tableau_matière[[#This Row],[cel 2]])=$AM$36,INDIRECT(Tableau_matière[[#This Row],[cel 3]])=$AN$36,INDIRECT(Tableau_matière[[#This Row],[cel 4]])=$AO$36),ROW(),"-")</f>
        <v>-</v>
      </c>
      <c r="Y40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Z4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A4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B4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C40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AD4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E4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F4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G40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1]])=$AR$60),ROW(),"-")</f>
        <v>-</v>
      </c>
      <c r="AH4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1]])=$AR$60,INDIRECT(Tableau_matière[[#This Row],[cel 2]])=$AS$60),ROW(),"-")</f>
        <v>-</v>
      </c>
      <c r="AI4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1]])=$AR$60,INDIRECT(Tableau_matière[[#This Row],[cel 2]])=$AS$60,INDIRECT(Tableau_matière[[#This Row],[cel 3]])=$AT$60),ROW(),"-")</f>
        <v>-</v>
      </c>
      <c r="AJ4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1]])=$AR$60,INDIRECT(Tableau_matière[[#This Row],[cel 2]])=$AS$60,INDIRECT(Tableau_matière[[#This Row],[cel 3]])=$AT$60,INDIRECT(Tableau_matière[[#This Row],[cel 4]])=$AU$60),ROW(),"-")</f>
        <v>-</v>
      </c>
      <c r="AL40" s="3">
        <v>3</v>
      </c>
      <c r="AM40" s="3">
        <f ca="1">IFERROR(INDEX(Tableau_matière[],SMALL(Tableau_matière[Trie 6],Tableau_trie_2[[#This Row],[n°]])-2,$AM$8),"-")</f>
        <v>1.3</v>
      </c>
      <c r="AN40" s="3" t="str">
        <f ca="1">IFERROR(INDEX(Tableau_matière[],SMALL(Tableau_matière[Trie 7],Tableau_trie_2[[#This Row],[n°]])-2,$AN$8),"-")</f>
        <v>Blanc</v>
      </c>
      <c r="AO40" s="3" t="str">
        <f ca="1">IFERROR(INDEX(Tableau_matière[],SMALL(Tableau_matière[trie 8],Tableau_trie_2[[#This Row],[n°]])-2,$AO$8),"-")</f>
        <v>-</v>
      </c>
      <c r="AP40" s="3">
        <f ca="1">IFERROR(INDEX(Tableau_matière[],SMALL(Tableau_matière[Trie 9],Tableau_trie_2[[#This Row],[n°]])-2,$AP$8),"-")</f>
        <v>665</v>
      </c>
      <c r="AQ40"/>
      <c r="AR40" s="3">
        <v>3</v>
      </c>
      <c r="AS40" s="3" t="str">
        <f ca="1">IFERROR(INDEX(Tableau_matière[],SMALL(Tableau_matière[Trie 14],Tableau_trie_4[[#This Row],[n°]])-2,$AM$8),"-")</f>
        <v>-</v>
      </c>
      <c r="AT40" s="3" t="str">
        <f ca="1">IFERROR(INDEX(Tableau_matière[],SMALL(Tableau_matière[Trie 15],Tableau_trie_4[[#This Row],[n°]])-2,$AN$8),"-")</f>
        <v>-</v>
      </c>
      <c r="AU40" s="3" t="str">
        <f ca="1">IFERROR(INDEX(Tableau_matière[],SMALL(Tableau_matière[Trie 16],Tableau_trie_4[[#This Row],[n°]])-2,$AO$8),"-")</f>
        <v>-</v>
      </c>
      <c r="AV40" s="3" t="str">
        <f ca="1">IFERROR(INDEX(Tableau_matière[],SMALL(Tableau_matière[Trie 17],Tableau_trie_4[[#This Row],[n°]])-2,$AP$8),"-")</f>
        <v>-</v>
      </c>
    </row>
    <row r="41" spans="1:48" x14ac:dyDescent="0.25">
      <c r="A41" t="s">
        <v>50</v>
      </c>
      <c r="B41" t="s">
        <v>51</v>
      </c>
      <c r="C41" t="s">
        <v>49</v>
      </c>
      <c r="D41" s="1">
        <v>1.2</v>
      </c>
      <c r="E41">
        <v>545</v>
      </c>
      <c r="F41" s="1" t="str">
        <f t="shared" si="0"/>
        <v>$A$3:A41</v>
      </c>
      <c r="G41" s="1" t="str">
        <f>MID(Tableau_matière[[#This Row],[zone 1]],FIND(":",Tableau_matière[[#This Row],[zone 1]])+1,5)</f>
        <v>A41</v>
      </c>
      <c r="H41" s="1" t="str">
        <f ca="1">IF(COUNTIFS(INDIRECT(Tableau_matière[[#This Row],[zone 1]]),INDIRECT(Tableau_matière[[#This Row],[cel 1]]))=1,ROW(),"-")</f>
        <v>-</v>
      </c>
      <c r="I41" s="1" t="str">
        <f t="shared" si="1"/>
        <v>$D$3:D41</v>
      </c>
      <c r="J41" s="1" t="str">
        <f>MID(Tableau_matière[[#This Row],[zone 2]],FIND(":",Tableau_matière[[#This Row],[zone 2]])+1,5)</f>
        <v>D41</v>
      </c>
      <c r="K41" s="1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1]])=$AM$12),ROW(),"-")</f>
        <v>-</v>
      </c>
      <c r="L41" s="1" t="str">
        <f t="shared" si="2"/>
        <v>$B$3:B41</v>
      </c>
      <c r="M41" s="1" t="str">
        <f>MID(Tableau_matière[[#This Row],[zone 3]],FIND(":",Tableau_matière[[#This Row],[zone 3]])+1,5)</f>
        <v>B41</v>
      </c>
      <c r="N4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1]])=$AM$12,INDIRECT(Tableau_matière[[#This Row],[cel 2]])=$AN$12),ROW(),"-")</f>
        <v>-</v>
      </c>
      <c r="O41" s="1" t="str">
        <f t="shared" si="3"/>
        <v>$C$3:C41</v>
      </c>
      <c r="P41" s="1" t="str">
        <f>MID(Tableau_matière[[#This Row],[zone 4]],FIND(":",Tableau_matière[[#This Row],[zone 4]])+1,5)</f>
        <v>C41</v>
      </c>
      <c r="Q4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1]])=$AM$12,INDIRECT(Tableau_matière[[#This Row],[cel 2]])=$AN$12,INDIRECT(Tableau_matière[[#This Row],[cel 3]])=$AO$12),ROW(),"-")</f>
        <v>-</v>
      </c>
      <c r="R41" s="1" t="str">
        <f t="shared" si="4"/>
        <v>$E$3:E41</v>
      </c>
      <c r="S41" s="1" t="str">
        <f>MID(Tableau_matière[[#This Row],[zone 5]],FIND(":",Tableau_matière[[#This Row],[zone 5]])+1,5)</f>
        <v>E41</v>
      </c>
      <c r="T4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1]])=$AM$12,INDIRECT(Tableau_matière[[#This Row],[cel 2]])=$AN$12,INDIRECT(Tableau_matière[[#This Row],[cel 3]])=$AO$12,INDIRECT(Tableau_matière[[#This Row],[cel 4]])=$AP$12),ROW(),"-")</f>
        <v>-</v>
      </c>
      <c r="U41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1]])=$AL$36),ROW(),"-")</f>
        <v>-</v>
      </c>
      <c r="V4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1]])=$AL$36,INDIRECT(Tableau_matière[[#This Row],[cel 2]])=$AM$36),ROW(),"-")</f>
        <v>-</v>
      </c>
      <c r="W4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1]])=$AL$36,INDIRECT(Tableau_matière[[#This Row],[cel 2]])=$AM$36,INDIRECT(Tableau_matière[[#This Row],[cel 3]])=$AN$36),ROW(),"-")</f>
        <v>-</v>
      </c>
      <c r="X4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1]])=$AL$36,INDIRECT(Tableau_matière[[#This Row],[cel 2]])=$AM$36,INDIRECT(Tableau_matière[[#This Row],[cel 3]])=$AN$36,INDIRECT(Tableau_matière[[#This Row],[cel 4]])=$AO$36),ROW(),"-")</f>
        <v>-</v>
      </c>
      <c r="Y41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Z4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A4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B4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C41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AD4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E4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F4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G41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1]])=$AR$60),ROW(),"-")</f>
        <v>-</v>
      </c>
      <c r="AH4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1]])=$AR$60,INDIRECT(Tableau_matière[[#This Row],[cel 2]])=$AS$60),ROW(),"-")</f>
        <v>-</v>
      </c>
      <c r="AI4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1]])=$AR$60,INDIRECT(Tableau_matière[[#This Row],[cel 2]])=$AS$60,INDIRECT(Tableau_matière[[#This Row],[cel 3]])=$AT$60),ROW(),"-")</f>
        <v>-</v>
      </c>
      <c r="AJ4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1]])=$AR$60,INDIRECT(Tableau_matière[[#This Row],[cel 2]])=$AS$60,INDIRECT(Tableau_matière[[#This Row],[cel 3]])=$AT$60,INDIRECT(Tableau_matière[[#This Row],[cel 4]])=$AU$60),ROW(),"-")</f>
        <v>-</v>
      </c>
      <c r="AL41" s="3">
        <v>4</v>
      </c>
      <c r="AM41" s="3">
        <f ca="1">IFERROR(INDEX(Tableau_matière[],SMALL(Tableau_matière[Trie 6],Tableau_trie_2[[#This Row],[n°]])-2,$AM$8),"-")</f>
        <v>1.2</v>
      </c>
      <c r="AN41" s="3" t="str">
        <f ca="1">IFERROR(INDEX(Tableau_matière[],SMALL(Tableau_matière[Trie 7],Tableau_trie_2[[#This Row],[n°]])-2,$AN$8),"-")</f>
        <v>-</v>
      </c>
      <c r="AO41" s="3" t="str">
        <f ca="1">IFERROR(INDEX(Tableau_matière[],SMALL(Tableau_matière[trie 8],Tableau_trie_2[[#This Row],[n°]])-2,$AO$8),"-")</f>
        <v>-</v>
      </c>
      <c r="AP41" s="3" t="str">
        <f ca="1">IFERROR(INDEX(Tableau_matière[],SMALL(Tableau_matière[Trie 9],Tableau_trie_2[[#This Row],[n°]])-2,$AP$8),"-")</f>
        <v>-</v>
      </c>
      <c r="AQ41"/>
      <c r="AR41" s="3">
        <v>4</v>
      </c>
      <c r="AS41" s="3" t="str">
        <f ca="1">IFERROR(INDEX(Tableau_matière[],SMALL(Tableau_matière[Trie 14],Tableau_trie_4[[#This Row],[n°]])-2,$AM$8),"-")</f>
        <v>-</v>
      </c>
      <c r="AT41" s="3" t="str">
        <f ca="1">IFERROR(INDEX(Tableau_matière[],SMALL(Tableau_matière[Trie 15],Tableau_trie_4[[#This Row],[n°]])-2,$AN$8),"-")</f>
        <v>-</v>
      </c>
      <c r="AU41" s="3" t="str">
        <f ca="1">IFERROR(INDEX(Tableau_matière[],SMALL(Tableau_matière[Trie 16],Tableau_trie_4[[#This Row],[n°]])-2,$AO$8),"-")</f>
        <v>-</v>
      </c>
      <c r="AV41" s="3" t="str">
        <f ca="1">IFERROR(INDEX(Tableau_matière[],SMALL(Tableau_matière[Trie 17],Tableau_trie_4[[#This Row],[n°]])-2,$AP$8),"-")</f>
        <v>-</v>
      </c>
    </row>
    <row r="42" spans="1:48" x14ac:dyDescent="0.25">
      <c r="A42" t="s">
        <v>50</v>
      </c>
      <c r="B42" t="s">
        <v>54</v>
      </c>
      <c r="C42" t="s">
        <v>40</v>
      </c>
      <c r="D42" s="1">
        <v>1.2</v>
      </c>
      <c r="E42">
        <v>545</v>
      </c>
      <c r="F42" s="1" t="str">
        <f t="shared" si="0"/>
        <v>$A$3:A42</v>
      </c>
      <c r="G42" s="1" t="str">
        <f>MID(Tableau_matière[[#This Row],[zone 1]],FIND(":",Tableau_matière[[#This Row],[zone 1]])+1,5)</f>
        <v>A42</v>
      </c>
      <c r="H42" s="1" t="str">
        <f ca="1">IF(COUNTIFS(INDIRECT(Tableau_matière[[#This Row],[zone 1]]),INDIRECT(Tableau_matière[[#This Row],[cel 1]]))=1,ROW(),"-")</f>
        <v>-</v>
      </c>
      <c r="I42" s="1" t="str">
        <f t="shared" si="1"/>
        <v>$D$3:D42</v>
      </c>
      <c r="J42" s="1" t="str">
        <f>MID(Tableau_matière[[#This Row],[zone 2]],FIND(":",Tableau_matière[[#This Row],[zone 2]])+1,5)</f>
        <v>D42</v>
      </c>
      <c r="K42" s="1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1]])=$AM$12),ROW(),"-")</f>
        <v>-</v>
      </c>
      <c r="L42" s="1" t="str">
        <f t="shared" si="2"/>
        <v>$B$3:B42</v>
      </c>
      <c r="M42" s="1" t="str">
        <f>MID(Tableau_matière[[#This Row],[zone 3]],FIND(":",Tableau_matière[[#This Row],[zone 3]])+1,5)</f>
        <v>B42</v>
      </c>
      <c r="N4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1]])=$AM$12,INDIRECT(Tableau_matière[[#This Row],[cel 2]])=$AN$12),ROW(),"-")</f>
        <v>-</v>
      </c>
      <c r="O42" s="1" t="str">
        <f t="shared" si="3"/>
        <v>$C$3:C42</v>
      </c>
      <c r="P42" s="1" t="str">
        <f>MID(Tableau_matière[[#This Row],[zone 4]],FIND(":",Tableau_matière[[#This Row],[zone 4]])+1,5)</f>
        <v>C42</v>
      </c>
      <c r="Q4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1]])=$AM$12,INDIRECT(Tableau_matière[[#This Row],[cel 2]])=$AN$12,INDIRECT(Tableau_matière[[#This Row],[cel 3]])=$AO$12),ROW(),"-")</f>
        <v>-</v>
      </c>
      <c r="R42" s="1" t="str">
        <f t="shared" si="4"/>
        <v>$E$3:E42</v>
      </c>
      <c r="S42" s="1" t="str">
        <f>MID(Tableau_matière[[#This Row],[zone 5]],FIND(":",Tableau_matière[[#This Row],[zone 5]])+1,5)</f>
        <v>E42</v>
      </c>
      <c r="T4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1]])=$AM$12,INDIRECT(Tableau_matière[[#This Row],[cel 2]])=$AN$12,INDIRECT(Tableau_matière[[#This Row],[cel 3]])=$AO$12,INDIRECT(Tableau_matière[[#This Row],[cel 4]])=$AP$12),ROW(),"-")</f>
        <v>-</v>
      </c>
      <c r="U42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1]])=$AL$36),ROW(),"-")</f>
        <v>-</v>
      </c>
      <c r="V4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1]])=$AL$36,INDIRECT(Tableau_matière[[#This Row],[cel 2]])=$AM$36),ROW(),"-")</f>
        <v>-</v>
      </c>
      <c r="W4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1]])=$AL$36,INDIRECT(Tableau_matière[[#This Row],[cel 2]])=$AM$36,INDIRECT(Tableau_matière[[#This Row],[cel 3]])=$AN$36),ROW(),"-")</f>
        <v>-</v>
      </c>
      <c r="X4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1]])=$AL$36,INDIRECT(Tableau_matière[[#This Row],[cel 2]])=$AM$36,INDIRECT(Tableau_matière[[#This Row],[cel 3]])=$AN$36,INDIRECT(Tableau_matière[[#This Row],[cel 4]])=$AO$36),ROW(),"-")</f>
        <v>-</v>
      </c>
      <c r="Y42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Z4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A4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B4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C42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AD4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E4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F4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G42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1]])=$AR$60),ROW(),"-")</f>
        <v>-</v>
      </c>
      <c r="AH4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1]])=$AR$60,INDIRECT(Tableau_matière[[#This Row],[cel 2]])=$AS$60),ROW(),"-")</f>
        <v>-</v>
      </c>
      <c r="AI4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1]])=$AR$60,INDIRECT(Tableau_matière[[#This Row],[cel 2]])=$AS$60,INDIRECT(Tableau_matière[[#This Row],[cel 3]])=$AT$60),ROW(),"-")</f>
        <v>-</v>
      </c>
      <c r="AJ4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1]])=$AR$60,INDIRECT(Tableau_matière[[#This Row],[cel 2]])=$AS$60,INDIRECT(Tableau_matière[[#This Row],[cel 3]])=$AT$60,INDIRECT(Tableau_matière[[#This Row],[cel 4]])=$AU$60),ROW(),"-")</f>
        <v>-</v>
      </c>
      <c r="AL42" s="3">
        <v>5</v>
      </c>
      <c r="AM42" s="3">
        <f ca="1">IFERROR(INDEX(Tableau_matière[],SMALL(Tableau_matière[Trie 6],Tableau_trie_2[[#This Row],[n°]])-2,$AM$8),"-")</f>
        <v>1</v>
      </c>
      <c r="AN42" s="3" t="str">
        <f ca="1">IFERROR(INDEX(Tableau_matière[],SMALL(Tableau_matière[Trie 7],Tableau_trie_2[[#This Row],[n°]])-2,$AN$8),"-")</f>
        <v>-</v>
      </c>
      <c r="AO42" s="3" t="str">
        <f ca="1">IFERROR(INDEX(Tableau_matière[],SMALL(Tableau_matière[trie 8],Tableau_trie_2[[#This Row],[n°]])-2,$AO$8),"-")</f>
        <v>-</v>
      </c>
      <c r="AP42" s="3" t="str">
        <f ca="1">IFERROR(INDEX(Tableau_matière[],SMALL(Tableau_matière[Trie 9],Tableau_trie_2[[#This Row],[n°]])-2,$AP$8),"-")</f>
        <v>-</v>
      </c>
      <c r="AQ42"/>
      <c r="AR42" s="3">
        <v>5</v>
      </c>
      <c r="AS42" s="3" t="str">
        <f ca="1">IFERROR(INDEX(Tableau_matière[],SMALL(Tableau_matière[Trie 14],Tableau_trie_4[[#This Row],[n°]])-2,$AM$8),"-")</f>
        <v>-</v>
      </c>
      <c r="AT42" s="3" t="str">
        <f ca="1">IFERROR(INDEX(Tableau_matière[],SMALL(Tableau_matière[Trie 15],Tableau_trie_4[[#This Row],[n°]])-2,$AN$8),"-")</f>
        <v>-</v>
      </c>
      <c r="AU42" s="3" t="str">
        <f ca="1">IFERROR(INDEX(Tableau_matière[],SMALL(Tableau_matière[Trie 16],Tableau_trie_4[[#This Row],[n°]])-2,$AO$8),"-")</f>
        <v>-</v>
      </c>
      <c r="AV42" s="3" t="str">
        <f ca="1">IFERROR(INDEX(Tableau_matière[],SMALL(Tableau_matière[Trie 17],Tableau_trie_4[[#This Row],[n°]])-2,$AP$8),"-")</f>
        <v>-</v>
      </c>
    </row>
    <row r="43" spans="1:48" x14ac:dyDescent="0.25">
      <c r="A43" t="s">
        <v>50</v>
      </c>
      <c r="B43" t="s">
        <v>52</v>
      </c>
      <c r="C43" t="s">
        <v>49</v>
      </c>
      <c r="D43" s="1">
        <v>1.2</v>
      </c>
      <c r="E43">
        <v>640</v>
      </c>
      <c r="F43" s="1" t="str">
        <f t="shared" si="0"/>
        <v>$A$3:A43</v>
      </c>
      <c r="G43" s="1" t="str">
        <f>MID(Tableau_matière[[#This Row],[zone 1]],FIND(":",Tableau_matière[[#This Row],[zone 1]])+1,5)</f>
        <v>A43</v>
      </c>
      <c r="H43" s="1" t="str">
        <f ca="1">IF(COUNTIFS(INDIRECT(Tableau_matière[[#This Row],[zone 1]]),INDIRECT(Tableau_matière[[#This Row],[cel 1]]))=1,ROW(),"-")</f>
        <v>-</v>
      </c>
      <c r="I43" s="1" t="str">
        <f t="shared" si="1"/>
        <v>$D$3:D43</v>
      </c>
      <c r="J43" s="1" t="str">
        <f>MID(Tableau_matière[[#This Row],[zone 2]],FIND(":",Tableau_matière[[#This Row],[zone 2]])+1,5)</f>
        <v>D43</v>
      </c>
      <c r="K43" s="1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1]])=$AM$12),ROW(),"-")</f>
        <v>-</v>
      </c>
      <c r="L43" s="1" t="str">
        <f t="shared" si="2"/>
        <v>$B$3:B43</v>
      </c>
      <c r="M43" s="1" t="str">
        <f>MID(Tableau_matière[[#This Row],[zone 3]],FIND(":",Tableau_matière[[#This Row],[zone 3]])+1,5)</f>
        <v>B43</v>
      </c>
      <c r="N4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1]])=$AM$12,INDIRECT(Tableau_matière[[#This Row],[cel 2]])=$AN$12),ROW(),"-")</f>
        <v>-</v>
      </c>
      <c r="O43" s="1" t="str">
        <f t="shared" si="3"/>
        <v>$C$3:C43</v>
      </c>
      <c r="P43" s="1" t="str">
        <f>MID(Tableau_matière[[#This Row],[zone 4]],FIND(":",Tableau_matière[[#This Row],[zone 4]])+1,5)</f>
        <v>C43</v>
      </c>
      <c r="Q4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1]])=$AM$12,INDIRECT(Tableau_matière[[#This Row],[cel 2]])=$AN$12,INDIRECT(Tableau_matière[[#This Row],[cel 3]])=$AO$12),ROW(),"-")</f>
        <v>-</v>
      </c>
      <c r="R43" s="1" t="str">
        <f t="shared" si="4"/>
        <v>$E$3:E43</v>
      </c>
      <c r="S43" s="1" t="str">
        <f>MID(Tableau_matière[[#This Row],[zone 5]],FIND(":",Tableau_matière[[#This Row],[zone 5]])+1,5)</f>
        <v>E43</v>
      </c>
      <c r="T4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1]])=$AM$12,INDIRECT(Tableau_matière[[#This Row],[cel 2]])=$AN$12,INDIRECT(Tableau_matière[[#This Row],[cel 3]])=$AO$12,INDIRECT(Tableau_matière[[#This Row],[cel 4]])=$AP$12),ROW(),"-")</f>
        <v>-</v>
      </c>
      <c r="U43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1]])=$AL$36),ROW(),"-")</f>
        <v>-</v>
      </c>
      <c r="V4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1]])=$AL$36,INDIRECT(Tableau_matière[[#This Row],[cel 2]])=$AM$36),ROW(),"-")</f>
        <v>-</v>
      </c>
      <c r="W4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1]])=$AL$36,INDIRECT(Tableau_matière[[#This Row],[cel 2]])=$AM$36,INDIRECT(Tableau_matière[[#This Row],[cel 3]])=$AN$36),ROW(),"-")</f>
        <v>-</v>
      </c>
      <c r="X4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1]])=$AL$36,INDIRECT(Tableau_matière[[#This Row],[cel 2]])=$AM$36,INDIRECT(Tableau_matière[[#This Row],[cel 3]])=$AN$36,INDIRECT(Tableau_matière[[#This Row],[cel 4]])=$AO$36),ROW(),"-")</f>
        <v>-</v>
      </c>
      <c r="Y43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Z4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A4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B4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C43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AD4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E4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F4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G43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1]])=$AR$60),ROW(),"-")</f>
        <v>-</v>
      </c>
      <c r="AH4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1]])=$AR$60,INDIRECT(Tableau_matière[[#This Row],[cel 2]])=$AS$60),ROW(),"-")</f>
        <v>-</v>
      </c>
      <c r="AI4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1]])=$AR$60,INDIRECT(Tableau_matière[[#This Row],[cel 2]])=$AS$60,INDIRECT(Tableau_matière[[#This Row],[cel 3]])=$AT$60),ROW(),"-")</f>
        <v>-</v>
      </c>
      <c r="AJ4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1]])=$AR$60,INDIRECT(Tableau_matière[[#This Row],[cel 2]])=$AS$60,INDIRECT(Tableau_matière[[#This Row],[cel 3]])=$AT$60,INDIRECT(Tableau_matière[[#This Row],[cel 4]])=$AU$60),ROW(),"-")</f>
        <v>-</v>
      </c>
      <c r="AL43" s="3">
        <v>6</v>
      </c>
      <c r="AM43" s="3">
        <f ca="1">IFERROR(INDEX(Tableau_matière[],SMALL(Tableau_matière[Trie 6],Tableau_trie_2[[#This Row],[n°]])-2,$AM$8),"-")</f>
        <v>0.8</v>
      </c>
      <c r="AN43" s="3" t="str">
        <f ca="1">IFERROR(INDEX(Tableau_matière[],SMALL(Tableau_matière[Trie 7],Tableau_trie_2[[#This Row],[n°]])-2,$AN$8),"-")</f>
        <v>-</v>
      </c>
      <c r="AO43" s="3" t="str">
        <f ca="1">IFERROR(INDEX(Tableau_matière[],SMALL(Tableau_matière[trie 8],Tableau_trie_2[[#This Row],[n°]])-2,$AO$8),"-")</f>
        <v>-</v>
      </c>
      <c r="AP43" s="3" t="str">
        <f ca="1">IFERROR(INDEX(Tableau_matière[],SMALL(Tableau_matière[Trie 9],Tableau_trie_2[[#This Row],[n°]])-2,$AP$8),"-")</f>
        <v>-</v>
      </c>
      <c r="AQ43"/>
      <c r="AR43" s="3">
        <v>6</v>
      </c>
      <c r="AS43" s="3" t="str">
        <f ca="1">IFERROR(INDEX(Tableau_matière[],SMALL(Tableau_matière[Trie 14],Tableau_trie_4[[#This Row],[n°]])-2,$AM$8),"-")</f>
        <v>-</v>
      </c>
      <c r="AT43" s="3" t="str">
        <f ca="1">IFERROR(INDEX(Tableau_matière[],SMALL(Tableau_matière[Trie 15],Tableau_trie_4[[#This Row],[n°]])-2,$AN$8),"-")</f>
        <v>-</v>
      </c>
      <c r="AU43" s="3" t="str">
        <f ca="1">IFERROR(INDEX(Tableau_matière[],SMALL(Tableau_matière[Trie 16],Tableau_trie_4[[#This Row],[n°]])-2,$AO$8),"-")</f>
        <v>-</v>
      </c>
      <c r="AV43" s="3" t="str">
        <f ca="1">IFERROR(INDEX(Tableau_matière[],SMALL(Tableau_matière[Trie 17],Tableau_trie_4[[#This Row],[n°]])-2,$AP$8),"-")</f>
        <v>-</v>
      </c>
    </row>
    <row r="44" spans="1:48" x14ac:dyDescent="0.25">
      <c r="A44" t="s">
        <v>50</v>
      </c>
      <c r="B44" t="s">
        <v>55</v>
      </c>
      <c r="C44" t="s">
        <v>49</v>
      </c>
      <c r="D44" s="1">
        <v>1.2</v>
      </c>
      <c r="E44">
        <v>665</v>
      </c>
      <c r="F44" s="1" t="str">
        <f t="shared" si="0"/>
        <v>$A$3:A44</v>
      </c>
      <c r="G44" s="1" t="str">
        <f>MID(Tableau_matière[[#This Row],[zone 1]],FIND(":",Tableau_matière[[#This Row],[zone 1]])+1,5)</f>
        <v>A44</v>
      </c>
      <c r="H44" s="1" t="str">
        <f ca="1">IF(COUNTIFS(INDIRECT(Tableau_matière[[#This Row],[zone 1]]),INDIRECT(Tableau_matière[[#This Row],[cel 1]]))=1,ROW(),"-")</f>
        <v>-</v>
      </c>
      <c r="I44" s="1" t="str">
        <f t="shared" si="1"/>
        <v>$D$3:D44</v>
      </c>
      <c r="J44" s="1" t="str">
        <f>MID(Tableau_matière[[#This Row],[zone 2]],FIND(":",Tableau_matière[[#This Row],[zone 2]])+1,5)</f>
        <v>D44</v>
      </c>
      <c r="K44" s="1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1]])=$AM$12),ROW(),"-")</f>
        <v>-</v>
      </c>
      <c r="L44" s="1" t="str">
        <f t="shared" si="2"/>
        <v>$B$3:B44</v>
      </c>
      <c r="M44" s="1" t="str">
        <f>MID(Tableau_matière[[#This Row],[zone 3]],FIND(":",Tableau_matière[[#This Row],[zone 3]])+1,5)</f>
        <v>B44</v>
      </c>
      <c r="N4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1]])=$AM$12,INDIRECT(Tableau_matière[[#This Row],[cel 2]])=$AN$12),ROW(),"-")</f>
        <v>-</v>
      </c>
      <c r="O44" s="1" t="str">
        <f t="shared" si="3"/>
        <v>$C$3:C44</v>
      </c>
      <c r="P44" s="1" t="str">
        <f>MID(Tableau_matière[[#This Row],[zone 4]],FIND(":",Tableau_matière[[#This Row],[zone 4]])+1,5)</f>
        <v>C44</v>
      </c>
      <c r="Q4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1]])=$AM$12,INDIRECT(Tableau_matière[[#This Row],[cel 2]])=$AN$12,INDIRECT(Tableau_matière[[#This Row],[cel 3]])=$AO$12),ROW(),"-")</f>
        <v>-</v>
      </c>
      <c r="R44" s="1" t="str">
        <f t="shared" si="4"/>
        <v>$E$3:E44</v>
      </c>
      <c r="S44" s="1" t="str">
        <f>MID(Tableau_matière[[#This Row],[zone 5]],FIND(":",Tableau_matière[[#This Row],[zone 5]])+1,5)</f>
        <v>E44</v>
      </c>
      <c r="T4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1]])=$AM$12,INDIRECT(Tableau_matière[[#This Row],[cel 2]])=$AN$12,INDIRECT(Tableau_matière[[#This Row],[cel 3]])=$AO$12,INDIRECT(Tableau_matière[[#This Row],[cel 4]])=$AP$12),ROW(),"-")</f>
        <v>-</v>
      </c>
      <c r="U44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1]])=$AL$36),ROW(),"-")</f>
        <v>-</v>
      </c>
      <c r="V4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1]])=$AL$36,INDIRECT(Tableau_matière[[#This Row],[cel 2]])=$AM$36),ROW(),"-")</f>
        <v>-</v>
      </c>
      <c r="W4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1]])=$AL$36,INDIRECT(Tableau_matière[[#This Row],[cel 2]])=$AM$36,INDIRECT(Tableau_matière[[#This Row],[cel 3]])=$AN$36),ROW(),"-")</f>
        <v>-</v>
      </c>
      <c r="X4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1]])=$AL$36,INDIRECT(Tableau_matière[[#This Row],[cel 2]])=$AM$36,INDIRECT(Tableau_matière[[#This Row],[cel 3]])=$AN$36,INDIRECT(Tableau_matière[[#This Row],[cel 4]])=$AO$36),ROW(),"-")</f>
        <v>-</v>
      </c>
      <c r="Y44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Z4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A4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B4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C44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AD4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E4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F4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G44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1]])=$AR$60),ROW(),"-")</f>
        <v>-</v>
      </c>
      <c r="AH4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1]])=$AR$60,INDIRECT(Tableau_matière[[#This Row],[cel 2]])=$AS$60),ROW(),"-")</f>
        <v>-</v>
      </c>
      <c r="AI4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1]])=$AR$60,INDIRECT(Tableau_matière[[#This Row],[cel 2]])=$AS$60,INDIRECT(Tableau_matière[[#This Row],[cel 3]])=$AT$60),ROW(),"-")</f>
        <v>-</v>
      </c>
      <c r="AJ4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1]])=$AR$60,INDIRECT(Tableau_matière[[#This Row],[cel 2]])=$AS$60,INDIRECT(Tableau_matière[[#This Row],[cel 3]])=$AT$60,INDIRECT(Tableau_matière[[#This Row],[cel 4]])=$AU$60),ROW(),"-")</f>
        <v>-</v>
      </c>
      <c r="AL44" s="3">
        <v>7</v>
      </c>
      <c r="AM44" s="3">
        <f ca="1">IFERROR(INDEX(Tableau_matière[],SMALL(Tableau_matière[Trie 6],Tableau_trie_2[[#This Row],[n°]])-2,$AM$8),"-")</f>
        <v>0.7</v>
      </c>
      <c r="AN44" s="3" t="str">
        <f ca="1">IFERROR(INDEX(Tableau_matière[],SMALL(Tableau_matière[Trie 7],Tableau_trie_2[[#This Row],[n°]])-2,$AN$8),"-")</f>
        <v>-</v>
      </c>
      <c r="AO44" s="3" t="str">
        <f ca="1">IFERROR(INDEX(Tableau_matière[],SMALL(Tableau_matière[trie 8],Tableau_trie_2[[#This Row],[n°]])-2,$AO$8),"-")</f>
        <v>-</v>
      </c>
      <c r="AP44" s="3" t="str">
        <f ca="1">IFERROR(INDEX(Tableau_matière[],SMALL(Tableau_matière[Trie 9],Tableau_trie_2[[#This Row],[n°]])-2,$AP$8),"-")</f>
        <v>-</v>
      </c>
      <c r="AQ44"/>
      <c r="AR44" s="3">
        <v>7</v>
      </c>
      <c r="AS44" s="3" t="str">
        <f ca="1">IFERROR(INDEX(Tableau_matière[],SMALL(Tableau_matière[Trie 14],Tableau_trie_4[[#This Row],[n°]])-2,$AM$8),"-")</f>
        <v>-</v>
      </c>
      <c r="AT44" s="3" t="str">
        <f ca="1">IFERROR(INDEX(Tableau_matière[],SMALL(Tableau_matière[Trie 15],Tableau_trie_4[[#This Row],[n°]])-2,$AN$8),"-")</f>
        <v>-</v>
      </c>
      <c r="AU44" s="3" t="str">
        <f ca="1">IFERROR(INDEX(Tableau_matière[],SMALL(Tableau_matière[Trie 16],Tableau_trie_4[[#This Row],[n°]])-2,$AO$8),"-")</f>
        <v>-</v>
      </c>
      <c r="AV44" s="3" t="str">
        <f ca="1">IFERROR(INDEX(Tableau_matière[],SMALL(Tableau_matière[Trie 17],Tableau_trie_4[[#This Row],[n°]])-2,$AP$8),"-")</f>
        <v>-</v>
      </c>
    </row>
    <row r="45" spans="1:48" x14ac:dyDescent="0.25">
      <c r="A45" t="s">
        <v>50</v>
      </c>
      <c r="B45" t="s">
        <v>56</v>
      </c>
      <c r="C45" t="s">
        <v>49</v>
      </c>
      <c r="D45" s="1">
        <v>1.2</v>
      </c>
      <c r="E45">
        <v>665</v>
      </c>
      <c r="F45" s="1" t="str">
        <f t="shared" si="0"/>
        <v>$A$3:A45</v>
      </c>
      <c r="G45" s="1" t="str">
        <f>MID(Tableau_matière[[#This Row],[zone 1]],FIND(":",Tableau_matière[[#This Row],[zone 1]])+1,5)</f>
        <v>A45</v>
      </c>
      <c r="H45" s="1" t="str">
        <f ca="1">IF(COUNTIFS(INDIRECT(Tableau_matière[[#This Row],[zone 1]]),INDIRECT(Tableau_matière[[#This Row],[cel 1]]))=1,ROW(),"-")</f>
        <v>-</v>
      </c>
      <c r="I45" s="1" t="str">
        <f t="shared" si="1"/>
        <v>$D$3:D45</v>
      </c>
      <c r="J45" s="1" t="str">
        <f>MID(Tableau_matière[[#This Row],[zone 2]],FIND(":",Tableau_matière[[#This Row],[zone 2]])+1,5)</f>
        <v>D45</v>
      </c>
      <c r="K45" s="1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1]])=$AM$12),ROW(),"-")</f>
        <v>-</v>
      </c>
      <c r="L45" s="1" t="str">
        <f t="shared" si="2"/>
        <v>$B$3:B45</v>
      </c>
      <c r="M45" s="1" t="str">
        <f>MID(Tableau_matière[[#This Row],[zone 3]],FIND(":",Tableau_matière[[#This Row],[zone 3]])+1,5)</f>
        <v>B45</v>
      </c>
      <c r="N4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1]])=$AM$12,INDIRECT(Tableau_matière[[#This Row],[cel 2]])=$AN$12),ROW(),"-")</f>
        <v>-</v>
      </c>
      <c r="O45" s="1" t="str">
        <f t="shared" si="3"/>
        <v>$C$3:C45</v>
      </c>
      <c r="P45" s="1" t="str">
        <f>MID(Tableau_matière[[#This Row],[zone 4]],FIND(":",Tableau_matière[[#This Row],[zone 4]])+1,5)</f>
        <v>C45</v>
      </c>
      <c r="Q4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1]])=$AM$12,INDIRECT(Tableau_matière[[#This Row],[cel 2]])=$AN$12,INDIRECT(Tableau_matière[[#This Row],[cel 3]])=$AO$12),ROW(),"-")</f>
        <v>-</v>
      </c>
      <c r="R45" s="1" t="str">
        <f t="shared" si="4"/>
        <v>$E$3:E45</v>
      </c>
      <c r="S45" s="1" t="str">
        <f>MID(Tableau_matière[[#This Row],[zone 5]],FIND(":",Tableau_matière[[#This Row],[zone 5]])+1,5)</f>
        <v>E45</v>
      </c>
      <c r="T4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1]])=$AM$12,INDIRECT(Tableau_matière[[#This Row],[cel 2]])=$AN$12,INDIRECT(Tableau_matière[[#This Row],[cel 3]])=$AO$12,INDIRECT(Tableau_matière[[#This Row],[cel 4]])=$AP$12),ROW(),"-")</f>
        <v>-</v>
      </c>
      <c r="U45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1]])=$AL$36),ROW(),"-")</f>
        <v>-</v>
      </c>
      <c r="V4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1]])=$AL$36,INDIRECT(Tableau_matière[[#This Row],[cel 2]])=$AM$36),ROW(),"-")</f>
        <v>-</v>
      </c>
      <c r="W4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1]])=$AL$36,INDIRECT(Tableau_matière[[#This Row],[cel 2]])=$AM$36,INDIRECT(Tableau_matière[[#This Row],[cel 3]])=$AN$36),ROW(),"-")</f>
        <v>-</v>
      </c>
      <c r="X4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1]])=$AL$36,INDIRECT(Tableau_matière[[#This Row],[cel 2]])=$AM$36,INDIRECT(Tableau_matière[[#This Row],[cel 3]])=$AN$36,INDIRECT(Tableau_matière[[#This Row],[cel 4]])=$AO$36),ROW(),"-")</f>
        <v>-</v>
      </c>
      <c r="Y45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Z4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A4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B4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C45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AD4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E4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F4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G45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1]])=$AR$60),ROW(),"-")</f>
        <v>-</v>
      </c>
      <c r="AH4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1]])=$AR$60,INDIRECT(Tableau_matière[[#This Row],[cel 2]])=$AS$60),ROW(),"-")</f>
        <v>-</v>
      </c>
      <c r="AI4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1]])=$AR$60,INDIRECT(Tableau_matière[[#This Row],[cel 2]])=$AS$60,INDIRECT(Tableau_matière[[#This Row],[cel 3]])=$AT$60),ROW(),"-")</f>
        <v>-</v>
      </c>
      <c r="AJ4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1]])=$AR$60,INDIRECT(Tableau_matière[[#This Row],[cel 2]])=$AS$60,INDIRECT(Tableau_matière[[#This Row],[cel 3]])=$AT$60,INDIRECT(Tableau_matière[[#This Row],[cel 4]])=$AU$60),ROW(),"-")</f>
        <v>-</v>
      </c>
      <c r="AL45" s="3">
        <v>8</v>
      </c>
      <c r="AM45" s="3">
        <f ca="1">IFERROR(INDEX(Tableau_matière[],SMALL(Tableau_matière[Trie 6],Tableau_trie_2[[#This Row],[n°]])-2,$AM$8),"-")</f>
        <v>0.6</v>
      </c>
      <c r="AN45" s="3" t="str">
        <f ca="1">IFERROR(INDEX(Tableau_matière[],SMALL(Tableau_matière[Trie 7],Tableau_trie_2[[#This Row],[n°]])-2,$AN$8),"-")</f>
        <v>-</v>
      </c>
      <c r="AO45" s="3" t="str">
        <f ca="1">IFERROR(INDEX(Tableau_matière[],SMALL(Tableau_matière[trie 8],Tableau_trie_2[[#This Row],[n°]])-2,$AO$8),"-")</f>
        <v>-</v>
      </c>
      <c r="AP45" s="3" t="str">
        <f ca="1">IFERROR(INDEX(Tableau_matière[],SMALL(Tableau_matière[Trie 9],Tableau_trie_2[[#This Row],[n°]])-2,$AP$8),"-")</f>
        <v>-</v>
      </c>
      <c r="AQ45"/>
      <c r="AR45" s="3">
        <v>8</v>
      </c>
      <c r="AS45" s="3" t="str">
        <f ca="1">IFERROR(INDEX(Tableau_matière[],SMALL(Tableau_matière[Trie 14],Tableau_trie_4[[#This Row],[n°]])-2,$AM$8),"-")</f>
        <v>-</v>
      </c>
      <c r="AT45" s="3" t="str">
        <f ca="1">IFERROR(INDEX(Tableau_matière[],SMALL(Tableau_matière[Trie 15],Tableau_trie_4[[#This Row],[n°]])-2,$AN$8),"-")</f>
        <v>-</v>
      </c>
      <c r="AU45" s="3" t="str">
        <f ca="1">IFERROR(INDEX(Tableau_matière[],SMALL(Tableau_matière[Trie 16],Tableau_trie_4[[#This Row],[n°]])-2,$AO$8),"-")</f>
        <v>-</v>
      </c>
      <c r="AV45" s="3" t="str">
        <f ca="1">IFERROR(INDEX(Tableau_matière[],SMALL(Tableau_matière[Trie 17],Tableau_trie_4[[#This Row],[n°]])-2,$AP$8),"-")</f>
        <v>-</v>
      </c>
    </row>
    <row r="46" spans="1:48" x14ac:dyDescent="0.25">
      <c r="A46" t="s">
        <v>50</v>
      </c>
      <c r="B46" t="s">
        <v>55</v>
      </c>
      <c r="C46" t="s">
        <v>49</v>
      </c>
      <c r="D46" s="1">
        <v>1</v>
      </c>
      <c r="E46">
        <v>455</v>
      </c>
      <c r="F46" s="1" t="str">
        <f t="shared" si="0"/>
        <v>$A$3:A46</v>
      </c>
      <c r="G46" s="1" t="str">
        <f>MID(Tableau_matière[[#This Row],[zone 1]],FIND(":",Tableau_matière[[#This Row],[zone 1]])+1,5)</f>
        <v>A46</v>
      </c>
      <c r="H46" s="1" t="str">
        <f ca="1">IF(COUNTIFS(INDIRECT(Tableau_matière[[#This Row],[zone 1]]),INDIRECT(Tableau_matière[[#This Row],[cel 1]]))=1,ROW(),"-")</f>
        <v>-</v>
      </c>
      <c r="I46" s="1" t="str">
        <f t="shared" si="1"/>
        <v>$D$3:D46</v>
      </c>
      <c r="J46" s="1" t="str">
        <f>MID(Tableau_matière[[#This Row],[zone 2]],FIND(":",Tableau_matière[[#This Row],[zone 2]])+1,5)</f>
        <v>D46</v>
      </c>
      <c r="K46" s="1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1]])=$AM$12),ROW(),"-")</f>
        <v>-</v>
      </c>
      <c r="L46" s="1" t="str">
        <f t="shared" si="2"/>
        <v>$B$3:B46</v>
      </c>
      <c r="M46" s="1" t="str">
        <f>MID(Tableau_matière[[#This Row],[zone 3]],FIND(":",Tableau_matière[[#This Row],[zone 3]])+1,5)</f>
        <v>B46</v>
      </c>
      <c r="N4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1]])=$AM$12,INDIRECT(Tableau_matière[[#This Row],[cel 2]])=$AN$12),ROW(),"-")</f>
        <v>-</v>
      </c>
      <c r="O46" s="1" t="str">
        <f t="shared" si="3"/>
        <v>$C$3:C46</v>
      </c>
      <c r="P46" s="1" t="str">
        <f>MID(Tableau_matière[[#This Row],[zone 4]],FIND(":",Tableau_matière[[#This Row],[zone 4]])+1,5)</f>
        <v>C46</v>
      </c>
      <c r="Q4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1]])=$AM$12,INDIRECT(Tableau_matière[[#This Row],[cel 2]])=$AN$12,INDIRECT(Tableau_matière[[#This Row],[cel 3]])=$AO$12),ROW(),"-")</f>
        <v>-</v>
      </c>
      <c r="R46" s="1" t="str">
        <f t="shared" si="4"/>
        <v>$E$3:E46</v>
      </c>
      <c r="S46" s="1" t="str">
        <f>MID(Tableau_matière[[#This Row],[zone 5]],FIND(":",Tableau_matière[[#This Row],[zone 5]])+1,5)</f>
        <v>E46</v>
      </c>
      <c r="T4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1]])=$AM$12,INDIRECT(Tableau_matière[[#This Row],[cel 2]])=$AN$12,INDIRECT(Tableau_matière[[#This Row],[cel 3]])=$AO$12,INDIRECT(Tableau_matière[[#This Row],[cel 4]])=$AP$12),ROW(),"-")</f>
        <v>-</v>
      </c>
      <c r="U46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1]])=$AL$36),ROW(),"-")</f>
        <v>-</v>
      </c>
      <c r="V4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1]])=$AL$36,INDIRECT(Tableau_matière[[#This Row],[cel 2]])=$AM$36),ROW(),"-")</f>
        <v>-</v>
      </c>
      <c r="W4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1]])=$AL$36,INDIRECT(Tableau_matière[[#This Row],[cel 2]])=$AM$36,INDIRECT(Tableau_matière[[#This Row],[cel 3]])=$AN$36),ROW(),"-")</f>
        <v>-</v>
      </c>
      <c r="X4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1]])=$AL$36,INDIRECT(Tableau_matière[[#This Row],[cel 2]])=$AM$36,INDIRECT(Tableau_matière[[#This Row],[cel 3]])=$AN$36,INDIRECT(Tableau_matière[[#This Row],[cel 4]])=$AO$36),ROW(),"-")</f>
        <v>-</v>
      </c>
      <c r="Y46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Z4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A4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B4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C46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AD4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E4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F4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G46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1]])=$AR$60),ROW(),"-")</f>
        <v>-</v>
      </c>
      <c r="AH4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1]])=$AR$60,INDIRECT(Tableau_matière[[#This Row],[cel 2]])=$AS$60),ROW(),"-")</f>
        <v>-</v>
      </c>
      <c r="AI4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1]])=$AR$60,INDIRECT(Tableau_matière[[#This Row],[cel 2]])=$AS$60,INDIRECT(Tableau_matière[[#This Row],[cel 3]])=$AT$60),ROW(),"-")</f>
        <v>-</v>
      </c>
      <c r="AJ4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1]])=$AR$60,INDIRECT(Tableau_matière[[#This Row],[cel 2]])=$AS$60,INDIRECT(Tableau_matière[[#This Row],[cel 3]])=$AT$60,INDIRECT(Tableau_matière[[#This Row],[cel 4]])=$AU$60),ROW(),"-")</f>
        <v>-</v>
      </c>
      <c r="AL46" s="3">
        <v>9</v>
      </c>
      <c r="AM46" s="3">
        <f ca="1">IFERROR(INDEX(Tableau_matière[],SMALL(Tableau_matière[Trie 6],Tableau_trie_2[[#This Row],[n°]])-2,$AM$8),"-")</f>
        <v>0.5</v>
      </c>
      <c r="AN46" s="3" t="str">
        <f ca="1">IFERROR(INDEX(Tableau_matière[],SMALL(Tableau_matière[Trie 7],Tableau_trie_2[[#This Row],[n°]])-2,$AN$8),"-")</f>
        <v>-</v>
      </c>
      <c r="AO46" s="3" t="str">
        <f ca="1">IFERROR(INDEX(Tableau_matière[],SMALL(Tableau_matière[trie 8],Tableau_trie_2[[#This Row],[n°]])-2,$AO$8),"-")</f>
        <v>-</v>
      </c>
      <c r="AP46" s="3" t="str">
        <f ca="1">IFERROR(INDEX(Tableau_matière[],SMALL(Tableau_matière[Trie 9],Tableau_trie_2[[#This Row],[n°]])-2,$AP$8),"-")</f>
        <v>-</v>
      </c>
      <c r="AQ46"/>
      <c r="AR46" s="3">
        <v>9</v>
      </c>
      <c r="AS46" s="3" t="str">
        <f ca="1">IFERROR(INDEX(Tableau_matière[],SMALL(Tableau_matière[Trie 14],Tableau_trie_4[[#This Row],[n°]])-2,$AM$8),"-")</f>
        <v>-</v>
      </c>
      <c r="AT46" s="3" t="str">
        <f ca="1">IFERROR(INDEX(Tableau_matière[],SMALL(Tableau_matière[Trie 15],Tableau_trie_4[[#This Row],[n°]])-2,$AN$8),"-")</f>
        <v>-</v>
      </c>
      <c r="AU46" s="3" t="str">
        <f ca="1">IFERROR(INDEX(Tableau_matière[],SMALL(Tableau_matière[Trie 16],Tableau_trie_4[[#This Row],[n°]])-2,$AO$8),"-")</f>
        <v>-</v>
      </c>
      <c r="AV46" s="3" t="str">
        <f ca="1">IFERROR(INDEX(Tableau_matière[],SMALL(Tableau_matière[Trie 17],Tableau_trie_4[[#This Row],[n°]])-2,$AP$8),"-")</f>
        <v>-</v>
      </c>
    </row>
    <row r="47" spans="1:48" x14ac:dyDescent="0.25">
      <c r="A47" t="s">
        <v>50</v>
      </c>
      <c r="B47" t="s">
        <v>56</v>
      </c>
      <c r="C47" t="s">
        <v>49</v>
      </c>
      <c r="D47" s="1">
        <v>1</v>
      </c>
      <c r="E47">
        <v>455</v>
      </c>
      <c r="F47" s="1" t="str">
        <f t="shared" si="0"/>
        <v>$A$3:A47</v>
      </c>
      <c r="G47" s="1" t="str">
        <f>MID(Tableau_matière[[#This Row],[zone 1]],FIND(":",Tableau_matière[[#This Row],[zone 1]])+1,5)</f>
        <v>A47</v>
      </c>
      <c r="H47" s="1" t="str">
        <f ca="1">IF(COUNTIFS(INDIRECT(Tableau_matière[[#This Row],[zone 1]]),INDIRECT(Tableau_matière[[#This Row],[cel 1]]))=1,ROW(),"-")</f>
        <v>-</v>
      </c>
      <c r="I47" s="1" t="str">
        <f t="shared" si="1"/>
        <v>$D$3:D47</v>
      </c>
      <c r="J47" s="1" t="str">
        <f>MID(Tableau_matière[[#This Row],[zone 2]],FIND(":",Tableau_matière[[#This Row],[zone 2]])+1,5)</f>
        <v>D47</v>
      </c>
      <c r="K47" s="1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1]])=$AM$12),ROW(),"-")</f>
        <v>-</v>
      </c>
      <c r="L47" s="1" t="str">
        <f t="shared" si="2"/>
        <v>$B$3:B47</v>
      </c>
      <c r="M47" s="1" t="str">
        <f>MID(Tableau_matière[[#This Row],[zone 3]],FIND(":",Tableau_matière[[#This Row],[zone 3]])+1,5)</f>
        <v>B47</v>
      </c>
      <c r="N4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1]])=$AM$12,INDIRECT(Tableau_matière[[#This Row],[cel 2]])=$AN$12),ROW(),"-")</f>
        <v>-</v>
      </c>
      <c r="O47" s="1" t="str">
        <f t="shared" si="3"/>
        <v>$C$3:C47</v>
      </c>
      <c r="P47" s="1" t="str">
        <f>MID(Tableau_matière[[#This Row],[zone 4]],FIND(":",Tableau_matière[[#This Row],[zone 4]])+1,5)</f>
        <v>C47</v>
      </c>
      <c r="Q4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1]])=$AM$12,INDIRECT(Tableau_matière[[#This Row],[cel 2]])=$AN$12,INDIRECT(Tableau_matière[[#This Row],[cel 3]])=$AO$12),ROW(),"-")</f>
        <v>-</v>
      </c>
      <c r="R47" s="1" t="str">
        <f t="shared" si="4"/>
        <v>$E$3:E47</v>
      </c>
      <c r="S47" s="1" t="str">
        <f>MID(Tableau_matière[[#This Row],[zone 5]],FIND(":",Tableau_matière[[#This Row],[zone 5]])+1,5)</f>
        <v>E47</v>
      </c>
      <c r="T4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1]])=$AM$12,INDIRECT(Tableau_matière[[#This Row],[cel 2]])=$AN$12,INDIRECT(Tableau_matière[[#This Row],[cel 3]])=$AO$12,INDIRECT(Tableau_matière[[#This Row],[cel 4]])=$AP$12),ROW(),"-")</f>
        <v>-</v>
      </c>
      <c r="U47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1]])=$AL$36),ROW(),"-")</f>
        <v>-</v>
      </c>
      <c r="V4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1]])=$AL$36,INDIRECT(Tableau_matière[[#This Row],[cel 2]])=$AM$36),ROW(),"-")</f>
        <v>-</v>
      </c>
      <c r="W4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1]])=$AL$36,INDIRECT(Tableau_matière[[#This Row],[cel 2]])=$AM$36,INDIRECT(Tableau_matière[[#This Row],[cel 3]])=$AN$36),ROW(),"-")</f>
        <v>-</v>
      </c>
      <c r="X4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1]])=$AL$36,INDIRECT(Tableau_matière[[#This Row],[cel 2]])=$AM$36,INDIRECT(Tableau_matière[[#This Row],[cel 3]])=$AN$36,INDIRECT(Tableau_matière[[#This Row],[cel 4]])=$AO$36),ROW(),"-")</f>
        <v>-</v>
      </c>
      <c r="Y47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Z4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A4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B4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C47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AD4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E4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F4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G47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1]])=$AR$60),ROW(),"-")</f>
        <v>-</v>
      </c>
      <c r="AH4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1]])=$AR$60,INDIRECT(Tableau_matière[[#This Row],[cel 2]])=$AS$60),ROW(),"-")</f>
        <v>-</v>
      </c>
      <c r="AI4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1]])=$AR$60,INDIRECT(Tableau_matière[[#This Row],[cel 2]])=$AS$60,INDIRECT(Tableau_matière[[#This Row],[cel 3]])=$AT$60),ROW(),"-")</f>
        <v>-</v>
      </c>
      <c r="AJ4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1]])=$AR$60,INDIRECT(Tableau_matière[[#This Row],[cel 2]])=$AS$60,INDIRECT(Tableau_matière[[#This Row],[cel 3]])=$AT$60,INDIRECT(Tableau_matière[[#This Row],[cel 4]])=$AU$60),ROW(),"-")</f>
        <v>-</v>
      </c>
      <c r="AL47" s="3">
        <v>10</v>
      </c>
      <c r="AM47" s="3">
        <f ca="1">IFERROR(INDEX(Tableau_matière[],SMALL(Tableau_matière[Trie 6],Tableau_trie_2[[#This Row],[n°]])-2,$AM$8),"-")</f>
        <v>0.4</v>
      </c>
      <c r="AN47" s="3" t="str">
        <f ca="1">IFERROR(INDEX(Tableau_matière[],SMALL(Tableau_matière[Trie 7],Tableau_trie_2[[#This Row],[n°]])-2,$AN$8),"-")</f>
        <v>-</v>
      </c>
      <c r="AO47" s="3" t="str">
        <f ca="1">IFERROR(INDEX(Tableau_matière[],SMALL(Tableau_matière[trie 8],Tableau_trie_2[[#This Row],[n°]])-2,$AO$8),"-")</f>
        <v>-</v>
      </c>
      <c r="AP47" s="3" t="str">
        <f ca="1">IFERROR(INDEX(Tableau_matière[],SMALL(Tableau_matière[Trie 9],Tableau_trie_2[[#This Row],[n°]])-2,$AP$8),"-")</f>
        <v>-</v>
      </c>
      <c r="AQ47"/>
      <c r="AR47" s="3">
        <v>10</v>
      </c>
      <c r="AS47" s="3" t="str">
        <f ca="1">IFERROR(INDEX(Tableau_matière[],SMALL(Tableau_matière[Trie 14],Tableau_trie_4[[#This Row],[n°]])-2,$AM$8),"-")</f>
        <v>-</v>
      </c>
      <c r="AT47" s="3" t="str">
        <f ca="1">IFERROR(INDEX(Tableau_matière[],SMALL(Tableau_matière[Trie 15],Tableau_trie_4[[#This Row],[n°]])-2,$AN$8),"-")</f>
        <v>-</v>
      </c>
      <c r="AU47" s="3" t="str">
        <f ca="1">IFERROR(INDEX(Tableau_matière[],SMALL(Tableau_matière[Trie 16],Tableau_trie_4[[#This Row],[n°]])-2,$AO$8),"-")</f>
        <v>-</v>
      </c>
      <c r="AV47" s="3" t="str">
        <f ca="1">IFERROR(INDEX(Tableau_matière[],SMALL(Tableau_matière[Trie 17],Tableau_trie_4[[#This Row],[n°]])-2,$AP$8),"-")</f>
        <v>-</v>
      </c>
    </row>
    <row r="48" spans="1:48" x14ac:dyDescent="0.25">
      <c r="A48" t="s">
        <v>50</v>
      </c>
      <c r="B48" t="s">
        <v>39</v>
      </c>
      <c r="C48" t="s">
        <v>49</v>
      </c>
      <c r="D48" s="1">
        <v>1</v>
      </c>
      <c r="E48">
        <v>470</v>
      </c>
      <c r="F48" s="1" t="str">
        <f t="shared" si="0"/>
        <v>$A$3:A48</v>
      </c>
      <c r="G48" s="1" t="str">
        <f>MID(Tableau_matière[[#This Row],[zone 1]],FIND(":",Tableau_matière[[#This Row],[zone 1]])+1,5)</f>
        <v>A48</v>
      </c>
      <c r="H48" s="1" t="str">
        <f ca="1">IF(COUNTIFS(INDIRECT(Tableau_matière[[#This Row],[zone 1]]),INDIRECT(Tableau_matière[[#This Row],[cel 1]]))=1,ROW(),"-")</f>
        <v>-</v>
      </c>
      <c r="I48" s="1" t="str">
        <f t="shared" si="1"/>
        <v>$D$3:D48</v>
      </c>
      <c r="J48" s="1" t="str">
        <f>MID(Tableau_matière[[#This Row],[zone 2]],FIND(":",Tableau_matière[[#This Row],[zone 2]])+1,5)</f>
        <v>D48</v>
      </c>
      <c r="K48" s="1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1]])=$AM$12),ROW(),"-")</f>
        <v>-</v>
      </c>
      <c r="L48" s="1" t="str">
        <f t="shared" si="2"/>
        <v>$B$3:B48</v>
      </c>
      <c r="M48" s="1" t="str">
        <f>MID(Tableau_matière[[#This Row],[zone 3]],FIND(":",Tableau_matière[[#This Row],[zone 3]])+1,5)</f>
        <v>B48</v>
      </c>
      <c r="N4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1]])=$AM$12,INDIRECT(Tableau_matière[[#This Row],[cel 2]])=$AN$12),ROW(),"-")</f>
        <v>-</v>
      </c>
      <c r="O48" s="1" t="str">
        <f t="shared" si="3"/>
        <v>$C$3:C48</v>
      </c>
      <c r="P48" s="1" t="str">
        <f>MID(Tableau_matière[[#This Row],[zone 4]],FIND(":",Tableau_matière[[#This Row],[zone 4]])+1,5)</f>
        <v>C48</v>
      </c>
      <c r="Q4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1]])=$AM$12,INDIRECT(Tableau_matière[[#This Row],[cel 2]])=$AN$12,INDIRECT(Tableau_matière[[#This Row],[cel 3]])=$AO$12),ROW(),"-")</f>
        <v>-</v>
      </c>
      <c r="R48" s="1" t="str">
        <f t="shared" si="4"/>
        <v>$E$3:E48</v>
      </c>
      <c r="S48" s="1" t="str">
        <f>MID(Tableau_matière[[#This Row],[zone 5]],FIND(":",Tableau_matière[[#This Row],[zone 5]])+1,5)</f>
        <v>E48</v>
      </c>
      <c r="T4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1]])=$AM$12,INDIRECT(Tableau_matière[[#This Row],[cel 2]])=$AN$12,INDIRECT(Tableau_matière[[#This Row],[cel 3]])=$AO$12,INDIRECT(Tableau_matière[[#This Row],[cel 4]])=$AP$12),ROW(),"-")</f>
        <v>-</v>
      </c>
      <c r="U48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1]])=$AL$36),ROW(),"-")</f>
        <v>-</v>
      </c>
      <c r="V4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1]])=$AL$36,INDIRECT(Tableau_matière[[#This Row],[cel 2]])=$AM$36),ROW(),"-")</f>
        <v>-</v>
      </c>
      <c r="W4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1]])=$AL$36,INDIRECT(Tableau_matière[[#This Row],[cel 2]])=$AM$36,INDIRECT(Tableau_matière[[#This Row],[cel 3]])=$AN$36),ROW(),"-")</f>
        <v>-</v>
      </c>
      <c r="X4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1]])=$AL$36,INDIRECT(Tableau_matière[[#This Row],[cel 2]])=$AM$36,INDIRECT(Tableau_matière[[#This Row],[cel 3]])=$AN$36,INDIRECT(Tableau_matière[[#This Row],[cel 4]])=$AO$36),ROW(),"-")</f>
        <v>-</v>
      </c>
      <c r="Y48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Z4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A4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B4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C48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AD4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E4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F4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G48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1]])=$AR$60),ROW(),"-")</f>
        <v>-</v>
      </c>
      <c r="AH4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1]])=$AR$60,INDIRECT(Tableau_matière[[#This Row],[cel 2]])=$AS$60),ROW(),"-")</f>
        <v>-</v>
      </c>
      <c r="AI4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1]])=$AR$60,INDIRECT(Tableau_matière[[#This Row],[cel 2]])=$AS$60,INDIRECT(Tableau_matière[[#This Row],[cel 3]])=$AT$60),ROW(),"-")</f>
        <v>-</v>
      </c>
      <c r="AJ4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1]])=$AR$60,INDIRECT(Tableau_matière[[#This Row],[cel 2]])=$AS$60,INDIRECT(Tableau_matière[[#This Row],[cel 3]])=$AT$60,INDIRECT(Tableau_matière[[#This Row],[cel 4]])=$AU$60),ROW(),"-")</f>
        <v>-</v>
      </c>
      <c r="AL48" s="3">
        <v>11</v>
      </c>
      <c r="AM48" s="3">
        <f ca="1">IFERROR(INDEX(Tableau_matière[],SMALL(Tableau_matière[Trie 6],Tableau_trie_2[[#This Row],[n°]])-2,$AM$8),"-")</f>
        <v>0.25</v>
      </c>
      <c r="AN48" s="3" t="str">
        <f ca="1">IFERROR(INDEX(Tableau_matière[],SMALL(Tableau_matière[Trie 7],Tableau_trie_2[[#This Row],[n°]])-2,$AN$8),"-")</f>
        <v>-</v>
      </c>
      <c r="AO48" s="3" t="str">
        <f ca="1">IFERROR(INDEX(Tableau_matière[],SMALL(Tableau_matière[trie 8],Tableau_trie_2[[#This Row],[n°]])-2,$AO$8),"-")</f>
        <v>-</v>
      </c>
      <c r="AP48" s="3" t="str">
        <f ca="1">IFERROR(INDEX(Tableau_matière[],SMALL(Tableau_matière[Trie 9],Tableau_trie_2[[#This Row],[n°]])-2,$AP$8),"-")</f>
        <v>-</v>
      </c>
      <c r="AQ48"/>
      <c r="AR48" s="3">
        <v>11</v>
      </c>
      <c r="AS48" s="3" t="str">
        <f ca="1">IFERROR(INDEX(Tableau_matière[],SMALL(Tableau_matière[Trie 14],Tableau_trie_4[[#This Row],[n°]])-2,$AM$8),"-")</f>
        <v>-</v>
      </c>
      <c r="AT48" s="3" t="str">
        <f ca="1">IFERROR(INDEX(Tableau_matière[],SMALL(Tableau_matière[Trie 15],Tableau_trie_4[[#This Row],[n°]])-2,$AN$8),"-")</f>
        <v>-</v>
      </c>
      <c r="AU48" s="3" t="str">
        <f ca="1">IFERROR(INDEX(Tableau_matière[],SMALL(Tableau_matière[Trie 16],Tableau_trie_4[[#This Row],[n°]])-2,$AO$8),"-")</f>
        <v>-</v>
      </c>
      <c r="AV48" s="3" t="str">
        <f ca="1">IFERROR(INDEX(Tableau_matière[],SMALL(Tableau_matière[Trie 17],Tableau_trie_4[[#This Row],[n°]])-2,$AP$8),"-")</f>
        <v>-</v>
      </c>
    </row>
    <row r="49" spans="1:48" x14ac:dyDescent="0.25">
      <c r="A49" t="s">
        <v>50</v>
      </c>
      <c r="B49" t="s">
        <v>39</v>
      </c>
      <c r="C49" t="s">
        <v>49</v>
      </c>
      <c r="D49" s="1">
        <v>1</v>
      </c>
      <c r="E49">
        <v>490</v>
      </c>
      <c r="F49" s="1" t="str">
        <f t="shared" si="0"/>
        <v>$A$3:A49</v>
      </c>
      <c r="G49" s="1" t="str">
        <f>MID(Tableau_matière[[#This Row],[zone 1]],FIND(":",Tableau_matière[[#This Row],[zone 1]])+1,5)</f>
        <v>A49</v>
      </c>
      <c r="H49" s="1" t="str">
        <f ca="1">IF(COUNTIFS(INDIRECT(Tableau_matière[[#This Row],[zone 1]]),INDIRECT(Tableau_matière[[#This Row],[cel 1]]))=1,ROW(),"-")</f>
        <v>-</v>
      </c>
      <c r="I49" s="1" t="str">
        <f t="shared" si="1"/>
        <v>$D$3:D49</v>
      </c>
      <c r="J49" s="1" t="str">
        <f>MID(Tableau_matière[[#This Row],[zone 2]],FIND(":",Tableau_matière[[#This Row],[zone 2]])+1,5)</f>
        <v>D49</v>
      </c>
      <c r="K49" s="1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1]])=$AM$12),ROW(),"-")</f>
        <v>-</v>
      </c>
      <c r="L49" s="1" t="str">
        <f t="shared" si="2"/>
        <v>$B$3:B49</v>
      </c>
      <c r="M49" s="1" t="str">
        <f>MID(Tableau_matière[[#This Row],[zone 3]],FIND(":",Tableau_matière[[#This Row],[zone 3]])+1,5)</f>
        <v>B49</v>
      </c>
      <c r="N4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1]])=$AM$12,INDIRECT(Tableau_matière[[#This Row],[cel 2]])=$AN$12),ROW(),"-")</f>
        <v>-</v>
      </c>
      <c r="O49" s="1" t="str">
        <f t="shared" si="3"/>
        <v>$C$3:C49</v>
      </c>
      <c r="P49" s="1" t="str">
        <f>MID(Tableau_matière[[#This Row],[zone 4]],FIND(":",Tableau_matière[[#This Row],[zone 4]])+1,5)</f>
        <v>C49</v>
      </c>
      <c r="Q4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1]])=$AM$12,INDIRECT(Tableau_matière[[#This Row],[cel 2]])=$AN$12,INDIRECT(Tableau_matière[[#This Row],[cel 3]])=$AO$12),ROW(),"-")</f>
        <v>-</v>
      </c>
      <c r="R49" s="1" t="str">
        <f t="shared" si="4"/>
        <v>$E$3:E49</v>
      </c>
      <c r="S49" s="1" t="str">
        <f>MID(Tableau_matière[[#This Row],[zone 5]],FIND(":",Tableau_matière[[#This Row],[zone 5]])+1,5)</f>
        <v>E49</v>
      </c>
      <c r="T4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1]])=$AM$12,INDIRECT(Tableau_matière[[#This Row],[cel 2]])=$AN$12,INDIRECT(Tableau_matière[[#This Row],[cel 3]])=$AO$12,INDIRECT(Tableau_matière[[#This Row],[cel 4]])=$AP$12),ROW(),"-")</f>
        <v>-</v>
      </c>
      <c r="U49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1]])=$AL$36),ROW(),"-")</f>
        <v>-</v>
      </c>
      <c r="V4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1]])=$AL$36,INDIRECT(Tableau_matière[[#This Row],[cel 2]])=$AM$36),ROW(),"-")</f>
        <v>-</v>
      </c>
      <c r="W4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1]])=$AL$36,INDIRECT(Tableau_matière[[#This Row],[cel 2]])=$AM$36,INDIRECT(Tableau_matière[[#This Row],[cel 3]])=$AN$36),ROW(),"-")</f>
        <v>-</v>
      </c>
      <c r="X4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1]])=$AL$36,INDIRECT(Tableau_matière[[#This Row],[cel 2]])=$AM$36,INDIRECT(Tableau_matière[[#This Row],[cel 3]])=$AN$36,INDIRECT(Tableau_matière[[#This Row],[cel 4]])=$AO$36),ROW(),"-")</f>
        <v>-</v>
      </c>
      <c r="Y49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Z4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A4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B4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C49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AD4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E4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F4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G49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1]])=$AR$60),ROW(),"-")</f>
        <v>-</v>
      </c>
      <c r="AH4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1]])=$AR$60,INDIRECT(Tableau_matière[[#This Row],[cel 2]])=$AS$60),ROW(),"-")</f>
        <v>-</v>
      </c>
      <c r="AI4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1]])=$AR$60,INDIRECT(Tableau_matière[[#This Row],[cel 2]])=$AS$60,INDIRECT(Tableau_matière[[#This Row],[cel 3]])=$AT$60),ROW(),"-")</f>
        <v>-</v>
      </c>
      <c r="AJ4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1]])=$AR$60,INDIRECT(Tableau_matière[[#This Row],[cel 2]])=$AS$60,INDIRECT(Tableau_matière[[#This Row],[cel 3]])=$AT$60,INDIRECT(Tableau_matière[[#This Row],[cel 4]])=$AU$60),ROW(),"-")</f>
        <v>-</v>
      </c>
      <c r="AL49" s="3">
        <v>12</v>
      </c>
      <c r="AM49" s="3" t="str">
        <f ca="1">IFERROR(INDEX(Tableau_matière[],SMALL(Tableau_matière[Trie 6],Tableau_trie_2[[#This Row],[n°]])-2,$AM$8),"-")</f>
        <v>-</v>
      </c>
      <c r="AN49" s="3" t="str">
        <f ca="1">IFERROR(INDEX(Tableau_matière[],SMALL(Tableau_matière[Trie 7],Tableau_trie_2[[#This Row],[n°]])-2,$AN$8),"-")</f>
        <v>-</v>
      </c>
      <c r="AO49" s="3" t="str">
        <f ca="1">IFERROR(INDEX(Tableau_matière[],SMALL(Tableau_matière[trie 8],Tableau_trie_2[[#This Row],[n°]])-2,$AO$8),"-")</f>
        <v>-</v>
      </c>
      <c r="AP49" s="3" t="str">
        <f ca="1">IFERROR(INDEX(Tableau_matière[],SMALL(Tableau_matière[Trie 9],Tableau_trie_2[[#This Row],[n°]])-2,$AP$8),"-")</f>
        <v>-</v>
      </c>
      <c r="AQ49"/>
      <c r="AR49" s="3">
        <v>12</v>
      </c>
      <c r="AS49" s="3" t="str">
        <f ca="1">IFERROR(INDEX(Tableau_matière[],SMALL(Tableau_matière[Trie 14],Tableau_trie_4[[#This Row],[n°]])-2,$AM$8),"-")</f>
        <v>-</v>
      </c>
      <c r="AT49" s="3" t="str">
        <f ca="1">IFERROR(INDEX(Tableau_matière[],SMALL(Tableau_matière[Trie 15],Tableau_trie_4[[#This Row],[n°]])-2,$AN$8),"-")</f>
        <v>-</v>
      </c>
      <c r="AU49" s="3" t="str">
        <f ca="1">IFERROR(INDEX(Tableau_matière[],SMALL(Tableau_matière[Trie 16],Tableau_trie_4[[#This Row],[n°]])-2,$AO$8),"-")</f>
        <v>-</v>
      </c>
      <c r="AV49" s="3" t="str">
        <f ca="1">IFERROR(INDEX(Tableau_matière[],SMALL(Tableau_matière[Trie 17],Tableau_trie_4[[#This Row],[n°]])-2,$AP$8),"-")</f>
        <v>-</v>
      </c>
    </row>
    <row r="50" spans="1:48" x14ac:dyDescent="0.25">
      <c r="A50" t="s">
        <v>50</v>
      </c>
      <c r="B50" t="s">
        <v>39</v>
      </c>
      <c r="C50" t="s">
        <v>49</v>
      </c>
      <c r="D50" s="1">
        <v>1</v>
      </c>
      <c r="E50">
        <v>545</v>
      </c>
      <c r="F50" s="1" t="str">
        <f t="shared" si="0"/>
        <v>$A$3:A50</v>
      </c>
      <c r="G50" s="1" t="str">
        <f>MID(Tableau_matière[[#This Row],[zone 1]],FIND(":",Tableau_matière[[#This Row],[zone 1]])+1,5)</f>
        <v>A50</v>
      </c>
      <c r="H50" s="1" t="str">
        <f ca="1">IF(COUNTIFS(INDIRECT(Tableau_matière[[#This Row],[zone 1]]),INDIRECT(Tableau_matière[[#This Row],[cel 1]]))=1,ROW(),"-")</f>
        <v>-</v>
      </c>
      <c r="I50" s="1" t="str">
        <f t="shared" si="1"/>
        <v>$D$3:D50</v>
      </c>
      <c r="J50" s="1" t="str">
        <f>MID(Tableau_matière[[#This Row],[zone 2]],FIND(":",Tableau_matière[[#This Row],[zone 2]])+1,5)</f>
        <v>D50</v>
      </c>
      <c r="K50" s="1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1]])=$AM$12),ROW(),"-")</f>
        <v>-</v>
      </c>
      <c r="L50" s="1" t="str">
        <f t="shared" si="2"/>
        <v>$B$3:B50</v>
      </c>
      <c r="M50" s="1" t="str">
        <f>MID(Tableau_matière[[#This Row],[zone 3]],FIND(":",Tableau_matière[[#This Row],[zone 3]])+1,5)</f>
        <v>B50</v>
      </c>
      <c r="N5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1]])=$AM$12,INDIRECT(Tableau_matière[[#This Row],[cel 2]])=$AN$12),ROW(),"-")</f>
        <v>-</v>
      </c>
      <c r="O50" s="1" t="str">
        <f t="shared" si="3"/>
        <v>$C$3:C50</v>
      </c>
      <c r="P50" s="1" t="str">
        <f>MID(Tableau_matière[[#This Row],[zone 4]],FIND(":",Tableau_matière[[#This Row],[zone 4]])+1,5)</f>
        <v>C50</v>
      </c>
      <c r="Q5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1]])=$AM$12,INDIRECT(Tableau_matière[[#This Row],[cel 2]])=$AN$12,INDIRECT(Tableau_matière[[#This Row],[cel 3]])=$AO$12),ROW(),"-")</f>
        <v>-</v>
      </c>
      <c r="R50" s="1" t="str">
        <f t="shared" si="4"/>
        <v>$E$3:E50</v>
      </c>
      <c r="S50" s="1" t="str">
        <f>MID(Tableau_matière[[#This Row],[zone 5]],FIND(":",Tableau_matière[[#This Row],[zone 5]])+1,5)</f>
        <v>E50</v>
      </c>
      <c r="T5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1]])=$AM$12,INDIRECT(Tableau_matière[[#This Row],[cel 2]])=$AN$12,INDIRECT(Tableau_matière[[#This Row],[cel 3]])=$AO$12,INDIRECT(Tableau_matière[[#This Row],[cel 4]])=$AP$12),ROW(),"-")</f>
        <v>-</v>
      </c>
      <c r="U50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1]])=$AL$36),ROW(),"-")</f>
        <v>-</v>
      </c>
      <c r="V5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1]])=$AL$36,INDIRECT(Tableau_matière[[#This Row],[cel 2]])=$AM$36),ROW(),"-")</f>
        <v>-</v>
      </c>
      <c r="W5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1]])=$AL$36,INDIRECT(Tableau_matière[[#This Row],[cel 2]])=$AM$36,INDIRECT(Tableau_matière[[#This Row],[cel 3]])=$AN$36),ROW(),"-")</f>
        <v>-</v>
      </c>
      <c r="X5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1]])=$AL$36,INDIRECT(Tableau_matière[[#This Row],[cel 2]])=$AM$36,INDIRECT(Tableau_matière[[#This Row],[cel 3]])=$AN$36,INDIRECT(Tableau_matière[[#This Row],[cel 4]])=$AO$36),ROW(),"-")</f>
        <v>-</v>
      </c>
      <c r="Y50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Z5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A5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B5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C50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AD5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E5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F5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G50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1]])=$AR$60),ROW(),"-")</f>
        <v>-</v>
      </c>
      <c r="AH5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1]])=$AR$60,INDIRECT(Tableau_matière[[#This Row],[cel 2]])=$AS$60),ROW(),"-")</f>
        <v>-</v>
      </c>
      <c r="AI5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1]])=$AR$60,INDIRECT(Tableau_matière[[#This Row],[cel 2]])=$AS$60,INDIRECT(Tableau_matière[[#This Row],[cel 3]])=$AT$60),ROW(),"-")</f>
        <v>-</v>
      </c>
      <c r="AJ5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1]])=$AR$60,INDIRECT(Tableau_matière[[#This Row],[cel 2]])=$AS$60,INDIRECT(Tableau_matière[[#This Row],[cel 3]])=$AT$60,INDIRECT(Tableau_matière[[#This Row],[cel 4]])=$AU$60),ROW(),"-")</f>
        <v>-</v>
      </c>
      <c r="AL50" s="3">
        <v>13</v>
      </c>
      <c r="AM50" s="3" t="str">
        <f ca="1">IFERROR(INDEX(Tableau_matière[],SMALL(Tableau_matière[Trie 6],Tableau_trie_2[[#This Row],[n°]])-2,$AM$8),"-")</f>
        <v>-</v>
      </c>
      <c r="AN50" s="3" t="str">
        <f ca="1">IFERROR(INDEX(Tableau_matière[],SMALL(Tableau_matière[Trie 7],Tableau_trie_2[[#This Row],[n°]])-2,$AN$8),"-")</f>
        <v>-</v>
      </c>
      <c r="AO50" s="3" t="str">
        <f ca="1">IFERROR(INDEX(Tableau_matière[],SMALL(Tableau_matière[trie 8],Tableau_trie_2[[#This Row],[n°]])-2,$AO$8),"-")</f>
        <v>-</v>
      </c>
      <c r="AP50" s="3" t="str">
        <f ca="1">IFERROR(INDEX(Tableau_matière[],SMALL(Tableau_matière[Trie 9],Tableau_trie_2[[#This Row],[n°]])-2,$AP$8),"-")</f>
        <v>-</v>
      </c>
      <c r="AQ50"/>
      <c r="AR50" s="3">
        <v>13</v>
      </c>
      <c r="AS50" s="3" t="str">
        <f ca="1">IFERROR(INDEX(Tableau_matière[],SMALL(Tableau_matière[Trie 14],Tableau_trie_4[[#This Row],[n°]])-2,$AM$8),"-")</f>
        <v>-</v>
      </c>
      <c r="AT50" s="3" t="str">
        <f ca="1">IFERROR(INDEX(Tableau_matière[],SMALL(Tableau_matière[Trie 15],Tableau_trie_4[[#This Row],[n°]])-2,$AN$8),"-")</f>
        <v>-</v>
      </c>
      <c r="AU50" s="3" t="str">
        <f ca="1">IFERROR(INDEX(Tableau_matière[],SMALL(Tableau_matière[Trie 16],Tableau_trie_4[[#This Row],[n°]])-2,$AO$8),"-")</f>
        <v>-</v>
      </c>
      <c r="AV50" s="3" t="str">
        <f ca="1">IFERROR(INDEX(Tableau_matière[],SMALL(Tableau_matière[Trie 17],Tableau_trie_4[[#This Row],[n°]])-2,$AP$8),"-")</f>
        <v>-</v>
      </c>
    </row>
    <row r="51" spans="1:48" x14ac:dyDescent="0.25">
      <c r="A51" t="s">
        <v>50</v>
      </c>
      <c r="B51" t="s">
        <v>52</v>
      </c>
      <c r="C51" t="s">
        <v>49</v>
      </c>
      <c r="D51" s="1">
        <v>1</v>
      </c>
      <c r="E51">
        <v>545</v>
      </c>
      <c r="F51" s="1" t="str">
        <f t="shared" si="0"/>
        <v>$A$3:A51</v>
      </c>
      <c r="G51" s="1" t="str">
        <f>MID(Tableau_matière[[#This Row],[zone 1]],FIND(":",Tableau_matière[[#This Row],[zone 1]])+1,5)</f>
        <v>A51</v>
      </c>
      <c r="H51" s="1" t="str">
        <f ca="1">IF(COUNTIFS(INDIRECT(Tableau_matière[[#This Row],[zone 1]]),INDIRECT(Tableau_matière[[#This Row],[cel 1]]))=1,ROW(),"-")</f>
        <v>-</v>
      </c>
      <c r="I51" s="1" t="str">
        <f t="shared" si="1"/>
        <v>$D$3:D51</v>
      </c>
      <c r="J51" s="1" t="str">
        <f>MID(Tableau_matière[[#This Row],[zone 2]],FIND(":",Tableau_matière[[#This Row],[zone 2]])+1,5)</f>
        <v>D51</v>
      </c>
      <c r="K51" s="1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1]])=$AM$12),ROW(),"-")</f>
        <v>-</v>
      </c>
      <c r="L51" s="1" t="str">
        <f t="shared" si="2"/>
        <v>$B$3:B51</v>
      </c>
      <c r="M51" s="1" t="str">
        <f>MID(Tableau_matière[[#This Row],[zone 3]],FIND(":",Tableau_matière[[#This Row],[zone 3]])+1,5)</f>
        <v>B51</v>
      </c>
      <c r="N5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1]])=$AM$12,INDIRECT(Tableau_matière[[#This Row],[cel 2]])=$AN$12),ROW(),"-")</f>
        <v>-</v>
      </c>
      <c r="O51" s="1" t="str">
        <f t="shared" si="3"/>
        <v>$C$3:C51</v>
      </c>
      <c r="P51" s="1" t="str">
        <f>MID(Tableau_matière[[#This Row],[zone 4]],FIND(":",Tableau_matière[[#This Row],[zone 4]])+1,5)</f>
        <v>C51</v>
      </c>
      <c r="Q5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1]])=$AM$12,INDIRECT(Tableau_matière[[#This Row],[cel 2]])=$AN$12,INDIRECT(Tableau_matière[[#This Row],[cel 3]])=$AO$12),ROW(),"-")</f>
        <v>-</v>
      </c>
      <c r="R51" s="1" t="str">
        <f t="shared" si="4"/>
        <v>$E$3:E51</v>
      </c>
      <c r="S51" s="1" t="str">
        <f>MID(Tableau_matière[[#This Row],[zone 5]],FIND(":",Tableau_matière[[#This Row],[zone 5]])+1,5)</f>
        <v>E51</v>
      </c>
      <c r="T5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1]])=$AM$12,INDIRECT(Tableau_matière[[#This Row],[cel 2]])=$AN$12,INDIRECT(Tableau_matière[[#This Row],[cel 3]])=$AO$12,INDIRECT(Tableau_matière[[#This Row],[cel 4]])=$AP$12),ROW(),"-")</f>
        <v>-</v>
      </c>
      <c r="U51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1]])=$AL$36),ROW(),"-")</f>
        <v>-</v>
      </c>
      <c r="V5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1]])=$AL$36,INDIRECT(Tableau_matière[[#This Row],[cel 2]])=$AM$36),ROW(),"-")</f>
        <v>-</v>
      </c>
      <c r="W5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1]])=$AL$36,INDIRECT(Tableau_matière[[#This Row],[cel 2]])=$AM$36,INDIRECT(Tableau_matière[[#This Row],[cel 3]])=$AN$36),ROW(),"-")</f>
        <v>-</v>
      </c>
      <c r="X5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1]])=$AL$36,INDIRECT(Tableau_matière[[#This Row],[cel 2]])=$AM$36,INDIRECT(Tableau_matière[[#This Row],[cel 3]])=$AN$36,INDIRECT(Tableau_matière[[#This Row],[cel 4]])=$AO$36),ROW(),"-")</f>
        <v>-</v>
      </c>
      <c r="Y51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Z5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A5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B5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C51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AD5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E5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F5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G51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1]])=$AR$60),ROW(),"-")</f>
        <v>-</v>
      </c>
      <c r="AH5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1]])=$AR$60,INDIRECT(Tableau_matière[[#This Row],[cel 2]])=$AS$60),ROW(),"-")</f>
        <v>-</v>
      </c>
      <c r="AI5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1]])=$AR$60,INDIRECT(Tableau_matière[[#This Row],[cel 2]])=$AS$60,INDIRECT(Tableau_matière[[#This Row],[cel 3]])=$AT$60),ROW(),"-")</f>
        <v>-</v>
      </c>
      <c r="AJ5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1]])=$AR$60,INDIRECT(Tableau_matière[[#This Row],[cel 2]])=$AS$60,INDIRECT(Tableau_matière[[#This Row],[cel 3]])=$AT$60,INDIRECT(Tableau_matière[[#This Row],[cel 4]])=$AU$60),ROW(),"-")</f>
        <v>-</v>
      </c>
      <c r="AL51" s="3">
        <v>14</v>
      </c>
      <c r="AM51" s="3" t="str">
        <f ca="1">IFERROR(INDEX(Tableau_matière[],SMALL(Tableau_matière[Trie 6],Tableau_trie_2[[#This Row],[n°]])-2,$AM$8),"-")</f>
        <v>-</v>
      </c>
      <c r="AN51" s="3" t="str">
        <f ca="1">IFERROR(INDEX(Tableau_matière[],SMALL(Tableau_matière[Trie 7],Tableau_trie_2[[#This Row],[n°]])-2,$AN$8),"-")</f>
        <v>-</v>
      </c>
      <c r="AO51" s="3" t="str">
        <f ca="1">IFERROR(INDEX(Tableau_matière[],SMALL(Tableau_matière[trie 8],Tableau_trie_2[[#This Row],[n°]])-2,$AO$8),"-")</f>
        <v>-</v>
      </c>
      <c r="AP51" s="3" t="str">
        <f ca="1">IFERROR(INDEX(Tableau_matière[],SMALL(Tableau_matière[Trie 9],Tableau_trie_2[[#This Row],[n°]])-2,$AP$8),"-")</f>
        <v>-</v>
      </c>
      <c r="AQ51"/>
      <c r="AR51" s="3">
        <v>14</v>
      </c>
      <c r="AS51" s="3" t="str">
        <f ca="1">IFERROR(INDEX(Tableau_matière[],SMALL(Tableau_matière[Trie 14],Tableau_trie_4[[#This Row],[n°]])-2,$AM$8),"-")</f>
        <v>-</v>
      </c>
      <c r="AT51" s="3" t="str">
        <f ca="1">IFERROR(INDEX(Tableau_matière[],SMALL(Tableau_matière[Trie 15],Tableau_trie_4[[#This Row],[n°]])-2,$AN$8),"-")</f>
        <v>-</v>
      </c>
      <c r="AU51" s="3" t="str">
        <f ca="1">IFERROR(INDEX(Tableau_matière[],SMALL(Tableau_matière[Trie 16],Tableau_trie_4[[#This Row],[n°]])-2,$AO$8),"-")</f>
        <v>-</v>
      </c>
      <c r="AV51" s="3" t="str">
        <f ca="1">IFERROR(INDEX(Tableau_matière[],SMALL(Tableau_matière[Trie 17],Tableau_trie_4[[#This Row],[n°]])-2,$AP$8),"-")</f>
        <v>-</v>
      </c>
    </row>
    <row r="52" spans="1:48" x14ac:dyDescent="0.25">
      <c r="A52" t="s">
        <v>50</v>
      </c>
      <c r="B52" t="s">
        <v>39</v>
      </c>
      <c r="C52" t="s">
        <v>49</v>
      </c>
      <c r="D52" s="1">
        <v>1</v>
      </c>
      <c r="E52">
        <v>640</v>
      </c>
      <c r="F52" s="1" t="str">
        <f t="shared" si="0"/>
        <v>$A$3:A52</v>
      </c>
      <c r="G52" s="1" t="str">
        <f>MID(Tableau_matière[[#This Row],[zone 1]],FIND(":",Tableau_matière[[#This Row],[zone 1]])+1,5)</f>
        <v>A52</v>
      </c>
      <c r="H52" s="1" t="str">
        <f ca="1">IF(COUNTIFS(INDIRECT(Tableau_matière[[#This Row],[zone 1]]),INDIRECT(Tableau_matière[[#This Row],[cel 1]]))=1,ROW(),"-")</f>
        <v>-</v>
      </c>
      <c r="I52" s="1" t="str">
        <f t="shared" si="1"/>
        <v>$D$3:D52</v>
      </c>
      <c r="J52" s="1" t="str">
        <f>MID(Tableau_matière[[#This Row],[zone 2]],FIND(":",Tableau_matière[[#This Row],[zone 2]])+1,5)</f>
        <v>D52</v>
      </c>
      <c r="K52" s="1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1]])=$AM$12),ROW(),"-")</f>
        <v>-</v>
      </c>
      <c r="L52" s="1" t="str">
        <f t="shared" si="2"/>
        <v>$B$3:B52</v>
      </c>
      <c r="M52" s="1" t="str">
        <f>MID(Tableau_matière[[#This Row],[zone 3]],FIND(":",Tableau_matière[[#This Row],[zone 3]])+1,5)</f>
        <v>B52</v>
      </c>
      <c r="N5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1]])=$AM$12,INDIRECT(Tableau_matière[[#This Row],[cel 2]])=$AN$12),ROW(),"-")</f>
        <v>-</v>
      </c>
      <c r="O52" s="1" t="str">
        <f t="shared" si="3"/>
        <v>$C$3:C52</v>
      </c>
      <c r="P52" s="1" t="str">
        <f>MID(Tableau_matière[[#This Row],[zone 4]],FIND(":",Tableau_matière[[#This Row],[zone 4]])+1,5)</f>
        <v>C52</v>
      </c>
      <c r="Q5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1]])=$AM$12,INDIRECT(Tableau_matière[[#This Row],[cel 2]])=$AN$12,INDIRECT(Tableau_matière[[#This Row],[cel 3]])=$AO$12),ROW(),"-")</f>
        <v>-</v>
      </c>
      <c r="R52" s="1" t="str">
        <f t="shared" si="4"/>
        <v>$E$3:E52</v>
      </c>
      <c r="S52" s="1" t="str">
        <f>MID(Tableau_matière[[#This Row],[zone 5]],FIND(":",Tableau_matière[[#This Row],[zone 5]])+1,5)</f>
        <v>E52</v>
      </c>
      <c r="T5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1]])=$AM$12,INDIRECT(Tableau_matière[[#This Row],[cel 2]])=$AN$12,INDIRECT(Tableau_matière[[#This Row],[cel 3]])=$AO$12,INDIRECT(Tableau_matière[[#This Row],[cel 4]])=$AP$12),ROW(),"-")</f>
        <v>-</v>
      </c>
      <c r="U52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1]])=$AL$36),ROW(),"-")</f>
        <v>-</v>
      </c>
      <c r="V5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1]])=$AL$36,INDIRECT(Tableau_matière[[#This Row],[cel 2]])=$AM$36),ROW(),"-")</f>
        <v>-</v>
      </c>
      <c r="W5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1]])=$AL$36,INDIRECT(Tableau_matière[[#This Row],[cel 2]])=$AM$36,INDIRECT(Tableau_matière[[#This Row],[cel 3]])=$AN$36),ROW(),"-")</f>
        <v>-</v>
      </c>
      <c r="X5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1]])=$AL$36,INDIRECT(Tableau_matière[[#This Row],[cel 2]])=$AM$36,INDIRECT(Tableau_matière[[#This Row],[cel 3]])=$AN$36,INDIRECT(Tableau_matière[[#This Row],[cel 4]])=$AO$36),ROW(),"-")</f>
        <v>-</v>
      </c>
      <c r="Y52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Z5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A5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B5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C52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AD5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E5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F5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G52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1]])=$AR$60),ROW(),"-")</f>
        <v>-</v>
      </c>
      <c r="AH5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1]])=$AR$60,INDIRECT(Tableau_matière[[#This Row],[cel 2]])=$AS$60),ROW(),"-")</f>
        <v>-</v>
      </c>
      <c r="AI5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1]])=$AR$60,INDIRECT(Tableau_matière[[#This Row],[cel 2]])=$AS$60,INDIRECT(Tableau_matière[[#This Row],[cel 3]])=$AT$60),ROW(),"-")</f>
        <v>-</v>
      </c>
      <c r="AJ5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1]])=$AR$60,INDIRECT(Tableau_matière[[#This Row],[cel 2]])=$AS$60,INDIRECT(Tableau_matière[[#This Row],[cel 3]])=$AT$60,INDIRECT(Tableau_matière[[#This Row],[cel 4]])=$AU$60),ROW(),"-")</f>
        <v>-</v>
      </c>
      <c r="AL52" s="3">
        <v>15</v>
      </c>
      <c r="AM52" s="3" t="str">
        <f ca="1">IFERROR(INDEX(Tableau_matière[],SMALL(Tableau_matière[Trie 6],Tableau_trie_2[[#This Row],[n°]])-2,$AM$8),"-")</f>
        <v>-</v>
      </c>
      <c r="AN52" s="3" t="str">
        <f ca="1">IFERROR(INDEX(Tableau_matière[],SMALL(Tableau_matière[Trie 7],Tableau_trie_2[[#This Row],[n°]])-2,$AN$8),"-")</f>
        <v>-</v>
      </c>
      <c r="AO52" s="3" t="str">
        <f ca="1">IFERROR(INDEX(Tableau_matière[],SMALL(Tableau_matière[trie 8],Tableau_trie_2[[#This Row],[n°]])-2,$AO$8),"-")</f>
        <v>-</v>
      </c>
      <c r="AP52" s="3" t="str">
        <f ca="1">IFERROR(INDEX(Tableau_matière[],SMALL(Tableau_matière[Trie 9],Tableau_trie_2[[#This Row],[n°]])-2,$AP$8),"-")</f>
        <v>-</v>
      </c>
      <c r="AQ52"/>
      <c r="AR52" s="3">
        <v>15</v>
      </c>
      <c r="AS52" s="3" t="str">
        <f ca="1">IFERROR(INDEX(Tableau_matière[],SMALL(Tableau_matière[Trie 14],Tableau_trie_4[[#This Row],[n°]])-2,$AM$8),"-")</f>
        <v>-</v>
      </c>
      <c r="AT52" s="3" t="str">
        <f ca="1">IFERROR(INDEX(Tableau_matière[],SMALL(Tableau_matière[Trie 15],Tableau_trie_4[[#This Row],[n°]])-2,$AN$8),"-")</f>
        <v>-</v>
      </c>
      <c r="AU52" s="3" t="str">
        <f ca="1">IFERROR(INDEX(Tableau_matière[],SMALL(Tableau_matière[Trie 16],Tableau_trie_4[[#This Row],[n°]])-2,$AO$8),"-")</f>
        <v>-</v>
      </c>
      <c r="AV52" s="3" t="str">
        <f ca="1">IFERROR(INDEX(Tableau_matière[],SMALL(Tableau_matière[Trie 17],Tableau_trie_4[[#This Row],[n°]])-2,$AP$8),"-")</f>
        <v>-</v>
      </c>
    </row>
    <row r="53" spans="1:48" x14ac:dyDescent="0.25">
      <c r="A53" t="s">
        <v>50</v>
      </c>
      <c r="B53" t="s">
        <v>39</v>
      </c>
      <c r="C53" t="s">
        <v>49</v>
      </c>
      <c r="D53" s="1">
        <v>0.8</v>
      </c>
      <c r="E53">
        <v>455</v>
      </c>
      <c r="F53" s="1" t="str">
        <f t="shared" si="0"/>
        <v>$A$3:A53</v>
      </c>
      <c r="G53" s="1" t="str">
        <f>MID(Tableau_matière[[#This Row],[zone 1]],FIND(":",Tableau_matière[[#This Row],[zone 1]])+1,5)</f>
        <v>A53</v>
      </c>
      <c r="H53" s="1" t="str">
        <f ca="1">IF(COUNTIFS(INDIRECT(Tableau_matière[[#This Row],[zone 1]]),INDIRECT(Tableau_matière[[#This Row],[cel 1]]))=1,ROW(),"-")</f>
        <v>-</v>
      </c>
      <c r="I53" s="1" t="str">
        <f t="shared" si="1"/>
        <v>$D$3:D53</v>
      </c>
      <c r="J53" s="1" t="str">
        <f>MID(Tableau_matière[[#This Row],[zone 2]],FIND(":",Tableau_matière[[#This Row],[zone 2]])+1,5)</f>
        <v>D53</v>
      </c>
      <c r="K53" s="1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1]])=$AM$12),ROW(),"-")</f>
        <v>-</v>
      </c>
      <c r="L53" s="1" t="str">
        <f t="shared" si="2"/>
        <v>$B$3:B53</v>
      </c>
      <c r="M53" s="1" t="str">
        <f>MID(Tableau_matière[[#This Row],[zone 3]],FIND(":",Tableau_matière[[#This Row],[zone 3]])+1,5)</f>
        <v>B53</v>
      </c>
      <c r="N5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1]])=$AM$12,INDIRECT(Tableau_matière[[#This Row],[cel 2]])=$AN$12),ROW(),"-")</f>
        <v>-</v>
      </c>
      <c r="O53" s="1" t="str">
        <f t="shared" si="3"/>
        <v>$C$3:C53</v>
      </c>
      <c r="P53" s="1" t="str">
        <f>MID(Tableau_matière[[#This Row],[zone 4]],FIND(":",Tableau_matière[[#This Row],[zone 4]])+1,5)</f>
        <v>C53</v>
      </c>
      <c r="Q5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1]])=$AM$12,INDIRECT(Tableau_matière[[#This Row],[cel 2]])=$AN$12,INDIRECT(Tableau_matière[[#This Row],[cel 3]])=$AO$12),ROW(),"-")</f>
        <v>-</v>
      </c>
      <c r="R53" s="1" t="str">
        <f t="shared" si="4"/>
        <v>$E$3:E53</v>
      </c>
      <c r="S53" s="1" t="str">
        <f>MID(Tableau_matière[[#This Row],[zone 5]],FIND(":",Tableau_matière[[#This Row],[zone 5]])+1,5)</f>
        <v>E53</v>
      </c>
      <c r="T5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1]])=$AM$12,INDIRECT(Tableau_matière[[#This Row],[cel 2]])=$AN$12,INDIRECT(Tableau_matière[[#This Row],[cel 3]])=$AO$12,INDIRECT(Tableau_matière[[#This Row],[cel 4]])=$AP$12),ROW(),"-")</f>
        <v>-</v>
      </c>
      <c r="U53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1]])=$AL$36),ROW(),"-")</f>
        <v>-</v>
      </c>
      <c r="V5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1]])=$AL$36,INDIRECT(Tableau_matière[[#This Row],[cel 2]])=$AM$36),ROW(),"-")</f>
        <v>-</v>
      </c>
      <c r="W5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1]])=$AL$36,INDIRECT(Tableau_matière[[#This Row],[cel 2]])=$AM$36,INDIRECT(Tableau_matière[[#This Row],[cel 3]])=$AN$36),ROW(),"-")</f>
        <v>-</v>
      </c>
      <c r="X5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1]])=$AL$36,INDIRECT(Tableau_matière[[#This Row],[cel 2]])=$AM$36,INDIRECT(Tableau_matière[[#This Row],[cel 3]])=$AN$36,INDIRECT(Tableau_matière[[#This Row],[cel 4]])=$AO$36),ROW(),"-")</f>
        <v>-</v>
      </c>
      <c r="Y53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Z5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A5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B5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C53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AD5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E5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F5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G53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1]])=$AR$60),ROW(),"-")</f>
        <v>-</v>
      </c>
      <c r="AH5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1]])=$AR$60,INDIRECT(Tableau_matière[[#This Row],[cel 2]])=$AS$60),ROW(),"-")</f>
        <v>-</v>
      </c>
      <c r="AI5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1]])=$AR$60,INDIRECT(Tableau_matière[[#This Row],[cel 2]])=$AS$60,INDIRECT(Tableau_matière[[#This Row],[cel 3]])=$AT$60),ROW(),"-")</f>
        <v>-</v>
      </c>
      <c r="AJ5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1]])=$AR$60,INDIRECT(Tableau_matière[[#This Row],[cel 2]])=$AS$60,INDIRECT(Tableau_matière[[#This Row],[cel 3]])=$AT$60,INDIRECT(Tableau_matière[[#This Row],[cel 4]])=$AU$60),ROW(),"-")</f>
        <v>-</v>
      </c>
      <c r="AL53" s="3">
        <v>16</v>
      </c>
      <c r="AM53" s="3" t="str">
        <f ca="1">IFERROR(INDEX(Tableau_matière[],SMALL(Tableau_matière[Trie 6],Tableau_trie_2[[#This Row],[n°]])-2,$AM$8),"-")</f>
        <v>-</v>
      </c>
      <c r="AN53" s="3" t="str">
        <f ca="1">IFERROR(INDEX(Tableau_matière[],SMALL(Tableau_matière[Trie 7],Tableau_trie_2[[#This Row],[n°]])-2,$AN$8),"-")</f>
        <v>-</v>
      </c>
      <c r="AO53" s="3" t="str">
        <f ca="1">IFERROR(INDEX(Tableau_matière[],SMALL(Tableau_matière[trie 8],Tableau_trie_2[[#This Row],[n°]])-2,$AO$8),"-")</f>
        <v>-</v>
      </c>
      <c r="AP53" s="3" t="str">
        <f ca="1">IFERROR(INDEX(Tableau_matière[],SMALL(Tableau_matière[Trie 9],Tableau_trie_2[[#This Row],[n°]])-2,$AP$8),"-")</f>
        <v>-</v>
      </c>
      <c r="AQ53"/>
      <c r="AR53" s="3">
        <v>16</v>
      </c>
      <c r="AS53" s="3" t="str">
        <f ca="1">IFERROR(INDEX(Tableau_matière[],SMALL(Tableau_matière[Trie 14],Tableau_trie_4[[#This Row],[n°]])-2,$AM$8),"-")</f>
        <v>-</v>
      </c>
      <c r="AT53" s="3" t="str">
        <f ca="1">IFERROR(INDEX(Tableau_matière[],SMALL(Tableau_matière[Trie 15],Tableau_trie_4[[#This Row],[n°]])-2,$AN$8),"-")</f>
        <v>-</v>
      </c>
      <c r="AU53" s="3" t="str">
        <f ca="1">IFERROR(INDEX(Tableau_matière[],SMALL(Tableau_matière[Trie 16],Tableau_trie_4[[#This Row],[n°]])-2,$AO$8),"-")</f>
        <v>-</v>
      </c>
      <c r="AV53" s="3" t="str">
        <f ca="1">IFERROR(INDEX(Tableau_matière[],SMALL(Tableau_matière[Trie 17],Tableau_trie_4[[#This Row],[n°]])-2,$AP$8),"-")</f>
        <v>-</v>
      </c>
    </row>
    <row r="54" spans="1:48" x14ac:dyDescent="0.25">
      <c r="A54" t="s">
        <v>50</v>
      </c>
      <c r="B54" t="s">
        <v>51</v>
      </c>
      <c r="C54" t="s">
        <v>49</v>
      </c>
      <c r="D54" s="1">
        <v>0.8</v>
      </c>
      <c r="E54">
        <v>455</v>
      </c>
      <c r="F54" s="1" t="str">
        <f t="shared" si="0"/>
        <v>$A$3:A54</v>
      </c>
      <c r="G54" s="1" t="str">
        <f>MID(Tableau_matière[[#This Row],[zone 1]],FIND(":",Tableau_matière[[#This Row],[zone 1]])+1,5)</f>
        <v>A54</v>
      </c>
      <c r="H54" s="1" t="str">
        <f ca="1">IF(COUNTIFS(INDIRECT(Tableau_matière[[#This Row],[zone 1]]),INDIRECT(Tableau_matière[[#This Row],[cel 1]]))=1,ROW(),"-")</f>
        <v>-</v>
      </c>
      <c r="I54" s="1" t="str">
        <f t="shared" si="1"/>
        <v>$D$3:D54</v>
      </c>
      <c r="J54" s="1" t="str">
        <f>MID(Tableau_matière[[#This Row],[zone 2]],FIND(":",Tableau_matière[[#This Row],[zone 2]])+1,5)</f>
        <v>D54</v>
      </c>
      <c r="K54" s="1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1]])=$AM$12),ROW(),"-")</f>
        <v>-</v>
      </c>
      <c r="L54" s="1" t="str">
        <f t="shared" si="2"/>
        <v>$B$3:B54</v>
      </c>
      <c r="M54" s="1" t="str">
        <f>MID(Tableau_matière[[#This Row],[zone 3]],FIND(":",Tableau_matière[[#This Row],[zone 3]])+1,5)</f>
        <v>B54</v>
      </c>
      <c r="N5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1]])=$AM$12,INDIRECT(Tableau_matière[[#This Row],[cel 2]])=$AN$12),ROW(),"-")</f>
        <v>-</v>
      </c>
      <c r="O54" s="1" t="str">
        <f t="shared" si="3"/>
        <v>$C$3:C54</v>
      </c>
      <c r="P54" s="1" t="str">
        <f>MID(Tableau_matière[[#This Row],[zone 4]],FIND(":",Tableau_matière[[#This Row],[zone 4]])+1,5)</f>
        <v>C54</v>
      </c>
      <c r="Q5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1]])=$AM$12,INDIRECT(Tableau_matière[[#This Row],[cel 2]])=$AN$12,INDIRECT(Tableau_matière[[#This Row],[cel 3]])=$AO$12),ROW(),"-")</f>
        <v>-</v>
      </c>
      <c r="R54" s="1" t="str">
        <f t="shared" si="4"/>
        <v>$E$3:E54</v>
      </c>
      <c r="S54" s="1" t="str">
        <f>MID(Tableau_matière[[#This Row],[zone 5]],FIND(":",Tableau_matière[[#This Row],[zone 5]])+1,5)</f>
        <v>E54</v>
      </c>
      <c r="T5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1]])=$AM$12,INDIRECT(Tableau_matière[[#This Row],[cel 2]])=$AN$12,INDIRECT(Tableau_matière[[#This Row],[cel 3]])=$AO$12,INDIRECT(Tableau_matière[[#This Row],[cel 4]])=$AP$12),ROW(),"-")</f>
        <v>-</v>
      </c>
      <c r="U54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1]])=$AL$36),ROW(),"-")</f>
        <v>-</v>
      </c>
      <c r="V5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1]])=$AL$36,INDIRECT(Tableau_matière[[#This Row],[cel 2]])=$AM$36),ROW(),"-")</f>
        <v>-</v>
      </c>
      <c r="W5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1]])=$AL$36,INDIRECT(Tableau_matière[[#This Row],[cel 2]])=$AM$36,INDIRECT(Tableau_matière[[#This Row],[cel 3]])=$AN$36),ROW(),"-")</f>
        <v>-</v>
      </c>
      <c r="X5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1]])=$AL$36,INDIRECT(Tableau_matière[[#This Row],[cel 2]])=$AM$36,INDIRECT(Tableau_matière[[#This Row],[cel 3]])=$AN$36,INDIRECT(Tableau_matière[[#This Row],[cel 4]])=$AO$36),ROW(),"-")</f>
        <v>-</v>
      </c>
      <c r="Y54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Z5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A5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B5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C54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AD5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E5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F5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G54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1]])=$AR$60),ROW(),"-")</f>
        <v>-</v>
      </c>
      <c r="AH5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1]])=$AR$60,INDIRECT(Tableau_matière[[#This Row],[cel 2]])=$AS$60),ROW(),"-")</f>
        <v>-</v>
      </c>
      <c r="AI5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1]])=$AR$60,INDIRECT(Tableau_matière[[#This Row],[cel 2]])=$AS$60,INDIRECT(Tableau_matière[[#This Row],[cel 3]])=$AT$60),ROW(),"-")</f>
        <v>-</v>
      </c>
      <c r="AJ5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1]])=$AR$60,INDIRECT(Tableau_matière[[#This Row],[cel 2]])=$AS$60,INDIRECT(Tableau_matière[[#This Row],[cel 3]])=$AT$60,INDIRECT(Tableau_matière[[#This Row],[cel 4]])=$AU$60),ROW(),"-")</f>
        <v>-</v>
      </c>
      <c r="AL54" s="3">
        <v>17</v>
      </c>
      <c r="AM54" s="3" t="str">
        <f ca="1">IFERROR(INDEX(Tableau_matière[],SMALL(Tableau_matière[Trie 6],Tableau_trie_2[[#This Row],[n°]])-2,$AM$8),"-")</f>
        <v>-</v>
      </c>
      <c r="AN54" s="3" t="str">
        <f ca="1">IFERROR(INDEX(Tableau_matière[],SMALL(Tableau_matière[Trie 7],Tableau_trie_2[[#This Row],[n°]])-2,$AN$8),"-")</f>
        <v>-</v>
      </c>
      <c r="AO54" s="3" t="str">
        <f ca="1">IFERROR(INDEX(Tableau_matière[],SMALL(Tableau_matière[trie 8],Tableau_trie_2[[#This Row],[n°]])-2,$AO$8),"-")</f>
        <v>-</v>
      </c>
      <c r="AP54" s="3" t="str">
        <f ca="1">IFERROR(INDEX(Tableau_matière[],SMALL(Tableau_matière[Trie 9],Tableau_trie_2[[#This Row],[n°]])-2,$AP$8),"-")</f>
        <v>-</v>
      </c>
      <c r="AQ54"/>
      <c r="AR54" s="3">
        <v>17</v>
      </c>
      <c r="AS54" s="3" t="str">
        <f ca="1">IFERROR(INDEX(Tableau_matière[],SMALL(Tableau_matière[Trie 14],Tableau_trie_4[[#This Row],[n°]])-2,$AM$8),"-")</f>
        <v>-</v>
      </c>
      <c r="AT54" s="3" t="str">
        <f ca="1">IFERROR(INDEX(Tableau_matière[],SMALL(Tableau_matière[Trie 15],Tableau_trie_4[[#This Row],[n°]])-2,$AN$8),"-")</f>
        <v>-</v>
      </c>
      <c r="AU54" s="3" t="str">
        <f ca="1">IFERROR(INDEX(Tableau_matière[],SMALL(Tableau_matière[Trie 16],Tableau_trie_4[[#This Row],[n°]])-2,$AO$8),"-")</f>
        <v>-</v>
      </c>
      <c r="AV54" s="3" t="str">
        <f ca="1">IFERROR(INDEX(Tableau_matière[],SMALL(Tableau_matière[Trie 17],Tableau_trie_4[[#This Row],[n°]])-2,$AP$8),"-")</f>
        <v>-</v>
      </c>
    </row>
    <row r="55" spans="1:48" x14ac:dyDescent="0.25">
      <c r="A55" t="s">
        <v>50</v>
      </c>
      <c r="B55" t="s">
        <v>39</v>
      </c>
      <c r="C55" t="s">
        <v>49</v>
      </c>
      <c r="D55" s="1">
        <v>0.8</v>
      </c>
      <c r="E55">
        <v>470</v>
      </c>
      <c r="F55" s="1" t="str">
        <f t="shared" si="0"/>
        <v>$A$3:A55</v>
      </c>
      <c r="G55" s="1" t="str">
        <f>MID(Tableau_matière[[#This Row],[zone 1]],FIND(":",Tableau_matière[[#This Row],[zone 1]])+1,5)</f>
        <v>A55</v>
      </c>
      <c r="H55" s="1" t="str">
        <f ca="1">IF(COUNTIFS(INDIRECT(Tableau_matière[[#This Row],[zone 1]]),INDIRECT(Tableau_matière[[#This Row],[cel 1]]))=1,ROW(),"-")</f>
        <v>-</v>
      </c>
      <c r="I55" s="1" t="str">
        <f t="shared" si="1"/>
        <v>$D$3:D55</v>
      </c>
      <c r="J55" s="1" t="str">
        <f>MID(Tableau_matière[[#This Row],[zone 2]],FIND(":",Tableau_matière[[#This Row],[zone 2]])+1,5)</f>
        <v>D55</v>
      </c>
      <c r="K55" s="1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1]])=$AM$12),ROW(),"-")</f>
        <v>-</v>
      </c>
      <c r="L55" s="1" t="str">
        <f t="shared" si="2"/>
        <v>$B$3:B55</v>
      </c>
      <c r="M55" s="1" t="str">
        <f>MID(Tableau_matière[[#This Row],[zone 3]],FIND(":",Tableau_matière[[#This Row],[zone 3]])+1,5)</f>
        <v>B55</v>
      </c>
      <c r="N5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1]])=$AM$12,INDIRECT(Tableau_matière[[#This Row],[cel 2]])=$AN$12),ROW(),"-")</f>
        <v>-</v>
      </c>
      <c r="O55" s="1" t="str">
        <f t="shared" si="3"/>
        <v>$C$3:C55</v>
      </c>
      <c r="P55" s="1" t="str">
        <f>MID(Tableau_matière[[#This Row],[zone 4]],FIND(":",Tableau_matière[[#This Row],[zone 4]])+1,5)</f>
        <v>C55</v>
      </c>
      <c r="Q5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1]])=$AM$12,INDIRECT(Tableau_matière[[#This Row],[cel 2]])=$AN$12,INDIRECT(Tableau_matière[[#This Row],[cel 3]])=$AO$12),ROW(),"-")</f>
        <v>-</v>
      </c>
      <c r="R55" s="1" t="str">
        <f t="shared" si="4"/>
        <v>$E$3:E55</v>
      </c>
      <c r="S55" s="1" t="str">
        <f>MID(Tableau_matière[[#This Row],[zone 5]],FIND(":",Tableau_matière[[#This Row],[zone 5]])+1,5)</f>
        <v>E55</v>
      </c>
      <c r="T5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1]])=$AM$12,INDIRECT(Tableau_matière[[#This Row],[cel 2]])=$AN$12,INDIRECT(Tableau_matière[[#This Row],[cel 3]])=$AO$12,INDIRECT(Tableau_matière[[#This Row],[cel 4]])=$AP$12),ROW(),"-")</f>
        <v>-</v>
      </c>
      <c r="U55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1]])=$AL$36),ROW(),"-")</f>
        <v>-</v>
      </c>
      <c r="V5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1]])=$AL$36,INDIRECT(Tableau_matière[[#This Row],[cel 2]])=$AM$36),ROW(),"-")</f>
        <v>-</v>
      </c>
      <c r="W5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1]])=$AL$36,INDIRECT(Tableau_matière[[#This Row],[cel 2]])=$AM$36,INDIRECT(Tableau_matière[[#This Row],[cel 3]])=$AN$36),ROW(),"-")</f>
        <v>-</v>
      </c>
      <c r="X5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1]])=$AL$36,INDIRECT(Tableau_matière[[#This Row],[cel 2]])=$AM$36,INDIRECT(Tableau_matière[[#This Row],[cel 3]])=$AN$36,INDIRECT(Tableau_matière[[#This Row],[cel 4]])=$AO$36),ROW(),"-")</f>
        <v>-</v>
      </c>
      <c r="Y55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Z5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A5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B5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C55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AD5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E5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F5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G55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1]])=$AR$60),ROW(),"-")</f>
        <v>-</v>
      </c>
      <c r="AH5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1]])=$AR$60,INDIRECT(Tableau_matière[[#This Row],[cel 2]])=$AS$60),ROW(),"-")</f>
        <v>-</v>
      </c>
      <c r="AI5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1]])=$AR$60,INDIRECT(Tableau_matière[[#This Row],[cel 2]])=$AS$60,INDIRECT(Tableau_matière[[#This Row],[cel 3]])=$AT$60),ROW(),"-")</f>
        <v>-</v>
      </c>
      <c r="AJ5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1]])=$AR$60,INDIRECT(Tableau_matière[[#This Row],[cel 2]])=$AS$60,INDIRECT(Tableau_matière[[#This Row],[cel 3]])=$AT$60,INDIRECT(Tableau_matière[[#This Row],[cel 4]])=$AU$60),ROW(),"-")</f>
        <v>-</v>
      </c>
      <c r="AL55" s="3">
        <v>18</v>
      </c>
      <c r="AM55" s="3" t="str">
        <f ca="1">IFERROR(INDEX(Tableau_matière[],SMALL(Tableau_matière[Trie 6],Tableau_trie_2[[#This Row],[n°]])-2,$AM$8),"-")</f>
        <v>-</v>
      </c>
      <c r="AN55" s="3" t="str">
        <f ca="1">IFERROR(INDEX(Tableau_matière[],SMALL(Tableau_matière[Trie 7],Tableau_trie_2[[#This Row],[n°]])-2,$AN$8),"-")</f>
        <v>-</v>
      </c>
      <c r="AO55" s="3" t="str">
        <f ca="1">IFERROR(INDEX(Tableau_matière[],SMALL(Tableau_matière[trie 8],Tableau_trie_2[[#This Row],[n°]])-2,$AO$8),"-")</f>
        <v>-</v>
      </c>
      <c r="AP55" s="3" t="str">
        <f ca="1">IFERROR(INDEX(Tableau_matière[],SMALL(Tableau_matière[Trie 9],Tableau_trie_2[[#This Row],[n°]])-2,$AP$8),"-")</f>
        <v>-</v>
      </c>
      <c r="AQ55"/>
      <c r="AR55" s="3">
        <v>18</v>
      </c>
      <c r="AS55" s="3" t="str">
        <f ca="1">IFERROR(INDEX(Tableau_matière[],SMALL(Tableau_matière[Trie 14],Tableau_trie_4[[#This Row],[n°]])-2,$AM$8),"-")</f>
        <v>-</v>
      </c>
      <c r="AT55" s="3" t="str">
        <f ca="1">IFERROR(INDEX(Tableau_matière[],SMALL(Tableau_matière[Trie 15],Tableau_trie_4[[#This Row],[n°]])-2,$AN$8),"-")</f>
        <v>-</v>
      </c>
      <c r="AU55" s="3" t="str">
        <f ca="1">IFERROR(INDEX(Tableau_matière[],SMALL(Tableau_matière[Trie 16],Tableau_trie_4[[#This Row],[n°]])-2,$AO$8),"-")</f>
        <v>-</v>
      </c>
      <c r="AV55" s="3" t="str">
        <f ca="1">IFERROR(INDEX(Tableau_matière[],SMALL(Tableau_matière[Trie 17],Tableau_trie_4[[#This Row],[n°]])-2,$AP$8),"-")</f>
        <v>-</v>
      </c>
    </row>
    <row r="56" spans="1:48" x14ac:dyDescent="0.25">
      <c r="A56" t="s">
        <v>50</v>
      </c>
      <c r="B56" t="s">
        <v>39</v>
      </c>
      <c r="C56" t="s">
        <v>49</v>
      </c>
      <c r="D56" s="1">
        <v>0.8</v>
      </c>
      <c r="E56">
        <v>490</v>
      </c>
      <c r="F56" s="1" t="str">
        <f t="shared" si="0"/>
        <v>$A$3:A56</v>
      </c>
      <c r="G56" s="1" t="str">
        <f>MID(Tableau_matière[[#This Row],[zone 1]],FIND(":",Tableau_matière[[#This Row],[zone 1]])+1,5)</f>
        <v>A56</v>
      </c>
      <c r="H56" s="1" t="str">
        <f ca="1">IF(COUNTIFS(INDIRECT(Tableau_matière[[#This Row],[zone 1]]),INDIRECT(Tableau_matière[[#This Row],[cel 1]]))=1,ROW(),"-")</f>
        <v>-</v>
      </c>
      <c r="I56" s="1" t="str">
        <f t="shared" si="1"/>
        <v>$D$3:D56</v>
      </c>
      <c r="J56" s="1" t="str">
        <f>MID(Tableau_matière[[#This Row],[zone 2]],FIND(":",Tableau_matière[[#This Row],[zone 2]])+1,5)</f>
        <v>D56</v>
      </c>
      <c r="K56" s="1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1]])=$AM$12),ROW(),"-")</f>
        <v>-</v>
      </c>
      <c r="L56" s="1" t="str">
        <f t="shared" si="2"/>
        <v>$B$3:B56</v>
      </c>
      <c r="M56" s="1" t="str">
        <f>MID(Tableau_matière[[#This Row],[zone 3]],FIND(":",Tableau_matière[[#This Row],[zone 3]])+1,5)</f>
        <v>B56</v>
      </c>
      <c r="N5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1]])=$AM$12,INDIRECT(Tableau_matière[[#This Row],[cel 2]])=$AN$12),ROW(),"-")</f>
        <v>-</v>
      </c>
      <c r="O56" s="1" t="str">
        <f t="shared" si="3"/>
        <v>$C$3:C56</v>
      </c>
      <c r="P56" s="1" t="str">
        <f>MID(Tableau_matière[[#This Row],[zone 4]],FIND(":",Tableau_matière[[#This Row],[zone 4]])+1,5)</f>
        <v>C56</v>
      </c>
      <c r="Q5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1]])=$AM$12,INDIRECT(Tableau_matière[[#This Row],[cel 2]])=$AN$12,INDIRECT(Tableau_matière[[#This Row],[cel 3]])=$AO$12),ROW(),"-")</f>
        <v>-</v>
      </c>
      <c r="R56" s="1" t="str">
        <f t="shared" si="4"/>
        <v>$E$3:E56</v>
      </c>
      <c r="S56" s="1" t="str">
        <f>MID(Tableau_matière[[#This Row],[zone 5]],FIND(":",Tableau_matière[[#This Row],[zone 5]])+1,5)</f>
        <v>E56</v>
      </c>
      <c r="T5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1]])=$AM$12,INDIRECT(Tableau_matière[[#This Row],[cel 2]])=$AN$12,INDIRECT(Tableau_matière[[#This Row],[cel 3]])=$AO$12,INDIRECT(Tableau_matière[[#This Row],[cel 4]])=$AP$12),ROW(),"-")</f>
        <v>-</v>
      </c>
      <c r="U56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1]])=$AL$36),ROW(),"-")</f>
        <v>-</v>
      </c>
      <c r="V5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1]])=$AL$36,INDIRECT(Tableau_matière[[#This Row],[cel 2]])=$AM$36),ROW(),"-")</f>
        <v>-</v>
      </c>
      <c r="W5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1]])=$AL$36,INDIRECT(Tableau_matière[[#This Row],[cel 2]])=$AM$36,INDIRECT(Tableau_matière[[#This Row],[cel 3]])=$AN$36),ROW(),"-")</f>
        <v>-</v>
      </c>
      <c r="X5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1]])=$AL$36,INDIRECT(Tableau_matière[[#This Row],[cel 2]])=$AM$36,INDIRECT(Tableau_matière[[#This Row],[cel 3]])=$AN$36,INDIRECT(Tableau_matière[[#This Row],[cel 4]])=$AO$36),ROW(),"-")</f>
        <v>-</v>
      </c>
      <c r="Y56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Z5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A5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B5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C56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AD5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E5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F5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G56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1]])=$AR$60),ROW(),"-")</f>
        <v>-</v>
      </c>
      <c r="AH5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1]])=$AR$60,INDIRECT(Tableau_matière[[#This Row],[cel 2]])=$AS$60),ROW(),"-")</f>
        <v>-</v>
      </c>
      <c r="AI5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1]])=$AR$60,INDIRECT(Tableau_matière[[#This Row],[cel 2]])=$AS$60,INDIRECT(Tableau_matière[[#This Row],[cel 3]])=$AT$60),ROW(),"-")</f>
        <v>-</v>
      </c>
      <c r="AJ5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1]])=$AR$60,INDIRECT(Tableau_matière[[#This Row],[cel 2]])=$AS$60,INDIRECT(Tableau_matière[[#This Row],[cel 3]])=$AT$60,INDIRECT(Tableau_matière[[#This Row],[cel 4]])=$AU$60),ROW(),"-")</f>
        <v>-</v>
      </c>
      <c r="AL56" s="3">
        <v>19</v>
      </c>
      <c r="AM56" s="3" t="str">
        <f ca="1">IFERROR(INDEX(Tableau_matière[],SMALL(Tableau_matière[Trie 6],Tableau_trie_2[[#This Row],[n°]])-2,$AM$8),"-")</f>
        <v>-</v>
      </c>
      <c r="AN56" s="3" t="str">
        <f ca="1">IFERROR(INDEX(Tableau_matière[],SMALL(Tableau_matière[Trie 7],Tableau_trie_2[[#This Row],[n°]])-2,$AN$8),"-")</f>
        <v>-</v>
      </c>
      <c r="AO56" s="3" t="str">
        <f ca="1">IFERROR(INDEX(Tableau_matière[],SMALL(Tableau_matière[trie 8],Tableau_trie_2[[#This Row],[n°]])-2,$AO$8),"-")</f>
        <v>-</v>
      </c>
      <c r="AP56" s="3" t="str">
        <f ca="1">IFERROR(INDEX(Tableau_matière[],SMALL(Tableau_matière[Trie 9],Tableau_trie_2[[#This Row],[n°]])-2,$AP$8),"-")</f>
        <v>-</v>
      </c>
      <c r="AQ56"/>
      <c r="AR56" s="3">
        <v>19</v>
      </c>
      <c r="AS56" s="3" t="str">
        <f ca="1">IFERROR(INDEX(Tableau_matière[],SMALL(Tableau_matière[Trie 14],Tableau_trie_4[[#This Row],[n°]])-2,$AM$8),"-")</f>
        <v>-</v>
      </c>
      <c r="AT56" s="3" t="str">
        <f ca="1">IFERROR(INDEX(Tableau_matière[],SMALL(Tableau_matière[Trie 15],Tableau_trie_4[[#This Row],[n°]])-2,$AN$8),"-")</f>
        <v>-</v>
      </c>
      <c r="AU56" s="3" t="str">
        <f ca="1">IFERROR(INDEX(Tableau_matière[],SMALL(Tableau_matière[Trie 16],Tableau_trie_4[[#This Row],[n°]])-2,$AO$8),"-")</f>
        <v>-</v>
      </c>
      <c r="AV56" s="3" t="str">
        <f ca="1">IFERROR(INDEX(Tableau_matière[],SMALL(Tableau_matière[Trie 17],Tableau_trie_4[[#This Row],[n°]])-2,$AP$8),"-")</f>
        <v>-</v>
      </c>
    </row>
    <row r="57" spans="1:48" x14ac:dyDescent="0.25">
      <c r="A57" t="s">
        <v>50</v>
      </c>
      <c r="B57" t="s">
        <v>52</v>
      </c>
      <c r="C57" t="s">
        <v>49</v>
      </c>
      <c r="D57" s="1">
        <v>0.8</v>
      </c>
      <c r="E57">
        <v>490</v>
      </c>
      <c r="F57" s="1" t="str">
        <f t="shared" si="0"/>
        <v>$A$3:A57</v>
      </c>
      <c r="G57" s="1" t="str">
        <f>MID(Tableau_matière[[#This Row],[zone 1]],FIND(":",Tableau_matière[[#This Row],[zone 1]])+1,5)</f>
        <v>A57</v>
      </c>
      <c r="H57" s="1" t="str">
        <f ca="1">IF(COUNTIFS(INDIRECT(Tableau_matière[[#This Row],[zone 1]]),INDIRECT(Tableau_matière[[#This Row],[cel 1]]))=1,ROW(),"-")</f>
        <v>-</v>
      </c>
      <c r="I57" s="1" t="str">
        <f t="shared" si="1"/>
        <v>$D$3:D57</v>
      </c>
      <c r="J57" s="1" t="str">
        <f>MID(Tableau_matière[[#This Row],[zone 2]],FIND(":",Tableau_matière[[#This Row],[zone 2]])+1,5)</f>
        <v>D57</v>
      </c>
      <c r="K57" s="1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1]])=$AM$12),ROW(),"-")</f>
        <v>-</v>
      </c>
      <c r="L57" s="1" t="str">
        <f t="shared" si="2"/>
        <v>$B$3:B57</v>
      </c>
      <c r="M57" s="1" t="str">
        <f>MID(Tableau_matière[[#This Row],[zone 3]],FIND(":",Tableau_matière[[#This Row],[zone 3]])+1,5)</f>
        <v>B57</v>
      </c>
      <c r="N5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1]])=$AM$12,INDIRECT(Tableau_matière[[#This Row],[cel 2]])=$AN$12),ROW(),"-")</f>
        <v>-</v>
      </c>
      <c r="O57" s="1" t="str">
        <f t="shared" si="3"/>
        <v>$C$3:C57</v>
      </c>
      <c r="P57" s="1" t="str">
        <f>MID(Tableau_matière[[#This Row],[zone 4]],FIND(":",Tableau_matière[[#This Row],[zone 4]])+1,5)</f>
        <v>C57</v>
      </c>
      <c r="Q5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1]])=$AM$12,INDIRECT(Tableau_matière[[#This Row],[cel 2]])=$AN$12,INDIRECT(Tableau_matière[[#This Row],[cel 3]])=$AO$12),ROW(),"-")</f>
        <v>-</v>
      </c>
      <c r="R57" s="1" t="str">
        <f t="shared" si="4"/>
        <v>$E$3:E57</v>
      </c>
      <c r="S57" s="1" t="str">
        <f>MID(Tableau_matière[[#This Row],[zone 5]],FIND(":",Tableau_matière[[#This Row],[zone 5]])+1,5)</f>
        <v>E57</v>
      </c>
      <c r="T5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1]])=$AM$12,INDIRECT(Tableau_matière[[#This Row],[cel 2]])=$AN$12,INDIRECT(Tableau_matière[[#This Row],[cel 3]])=$AO$12,INDIRECT(Tableau_matière[[#This Row],[cel 4]])=$AP$12),ROW(),"-")</f>
        <v>-</v>
      </c>
      <c r="U57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1]])=$AL$36),ROW(),"-")</f>
        <v>-</v>
      </c>
      <c r="V5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1]])=$AL$36,INDIRECT(Tableau_matière[[#This Row],[cel 2]])=$AM$36),ROW(),"-")</f>
        <v>-</v>
      </c>
      <c r="W5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1]])=$AL$36,INDIRECT(Tableau_matière[[#This Row],[cel 2]])=$AM$36,INDIRECT(Tableau_matière[[#This Row],[cel 3]])=$AN$36),ROW(),"-")</f>
        <v>-</v>
      </c>
      <c r="X5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1]])=$AL$36,INDIRECT(Tableau_matière[[#This Row],[cel 2]])=$AM$36,INDIRECT(Tableau_matière[[#This Row],[cel 3]])=$AN$36,INDIRECT(Tableau_matière[[#This Row],[cel 4]])=$AO$36),ROW(),"-")</f>
        <v>-</v>
      </c>
      <c r="Y57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Z5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A5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B5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C57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AD5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E5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F5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G57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1]])=$AR$60),ROW(),"-")</f>
        <v>-</v>
      </c>
      <c r="AH5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1]])=$AR$60,INDIRECT(Tableau_matière[[#This Row],[cel 2]])=$AS$60),ROW(),"-")</f>
        <v>-</v>
      </c>
      <c r="AI5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1]])=$AR$60,INDIRECT(Tableau_matière[[#This Row],[cel 2]])=$AS$60,INDIRECT(Tableau_matière[[#This Row],[cel 3]])=$AT$60),ROW(),"-")</f>
        <v>-</v>
      </c>
      <c r="AJ5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1]])=$AR$60,INDIRECT(Tableau_matière[[#This Row],[cel 2]])=$AS$60,INDIRECT(Tableau_matière[[#This Row],[cel 3]])=$AT$60,INDIRECT(Tableau_matière[[#This Row],[cel 4]])=$AU$60),ROW(),"-")</f>
        <v>-</v>
      </c>
      <c r="AL57" s="3">
        <v>20</v>
      </c>
      <c r="AM57" s="3" t="str">
        <f ca="1">IFERROR(INDEX(Tableau_matière[],SMALL(Tableau_matière[Trie 6],Tableau_trie_2[[#This Row],[n°]])-2,$AM$8),"-")</f>
        <v>-</v>
      </c>
      <c r="AN57" s="3" t="str">
        <f ca="1">IFERROR(INDEX(Tableau_matière[],SMALL(Tableau_matière[Trie 7],Tableau_trie_2[[#This Row],[n°]])-2,$AN$8),"-")</f>
        <v>-</v>
      </c>
      <c r="AO57" s="3" t="str">
        <f ca="1">IFERROR(INDEX(Tableau_matière[],SMALL(Tableau_matière[trie 8],Tableau_trie_2[[#This Row],[n°]])-2,$AO$8),"-")</f>
        <v>-</v>
      </c>
      <c r="AP57" s="3" t="str">
        <f ca="1">IFERROR(INDEX(Tableau_matière[],SMALL(Tableau_matière[Trie 9],Tableau_trie_2[[#This Row],[n°]])-2,$AP$8),"-")</f>
        <v>-</v>
      </c>
      <c r="AQ57"/>
      <c r="AR57" s="3">
        <v>20</v>
      </c>
      <c r="AS57" s="3" t="str">
        <f ca="1">IFERROR(INDEX(Tableau_matière[],SMALL(Tableau_matière[Trie 14],Tableau_trie_4[[#This Row],[n°]])-2,$AM$8),"-")</f>
        <v>-</v>
      </c>
      <c r="AT57" s="3" t="str">
        <f ca="1">IFERROR(INDEX(Tableau_matière[],SMALL(Tableau_matière[Trie 15],Tableau_trie_4[[#This Row],[n°]])-2,$AN$8),"-")</f>
        <v>-</v>
      </c>
      <c r="AU57" s="3" t="str">
        <f ca="1">IFERROR(INDEX(Tableau_matière[],SMALL(Tableau_matière[Trie 16],Tableau_trie_4[[#This Row],[n°]])-2,$AO$8),"-")</f>
        <v>-</v>
      </c>
      <c r="AV57" s="3" t="str">
        <f ca="1">IFERROR(INDEX(Tableau_matière[],SMALL(Tableau_matière[Trie 17],Tableau_trie_4[[#This Row],[n°]])-2,$AP$8),"-")</f>
        <v>-</v>
      </c>
    </row>
    <row r="58" spans="1:48" x14ac:dyDescent="0.25">
      <c r="A58" t="s">
        <v>50</v>
      </c>
      <c r="B58" t="s">
        <v>51</v>
      </c>
      <c r="C58" t="s">
        <v>49</v>
      </c>
      <c r="D58" s="1">
        <v>0.8</v>
      </c>
      <c r="E58">
        <v>545</v>
      </c>
      <c r="F58" s="1" t="str">
        <f t="shared" si="0"/>
        <v>$A$3:A58</v>
      </c>
      <c r="G58" s="1" t="str">
        <f>MID(Tableau_matière[[#This Row],[zone 1]],FIND(":",Tableau_matière[[#This Row],[zone 1]])+1,5)</f>
        <v>A58</v>
      </c>
      <c r="H58" s="1" t="str">
        <f ca="1">IF(COUNTIFS(INDIRECT(Tableau_matière[[#This Row],[zone 1]]),INDIRECT(Tableau_matière[[#This Row],[cel 1]]))=1,ROW(),"-")</f>
        <v>-</v>
      </c>
      <c r="I58" s="1" t="str">
        <f t="shared" si="1"/>
        <v>$D$3:D58</v>
      </c>
      <c r="J58" s="1" t="str">
        <f>MID(Tableau_matière[[#This Row],[zone 2]],FIND(":",Tableau_matière[[#This Row],[zone 2]])+1,5)</f>
        <v>D58</v>
      </c>
      <c r="K58" s="1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1]])=$AM$12),ROW(),"-")</f>
        <v>-</v>
      </c>
      <c r="L58" s="1" t="str">
        <f t="shared" si="2"/>
        <v>$B$3:B58</v>
      </c>
      <c r="M58" s="1" t="str">
        <f>MID(Tableau_matière[[#This Row],[zone 3]],FIND(":",Tableau_matière[[#This Row],[zone 3]])+1,5)</f>
        <v>B58</v>
      </c>
      <c r="N5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1]])=$AM$12,INDIRECT(Tableau_matière[[#This Row],[cel 2]])=$AN$12),ROW(),"-")</f>
        <v>-</v>
      </c>
      <c r="O58" s="1" t="str">
        <f t="shared" si="3"/>
        <v>$C$3:C58</v>
      </c>
      <c r="P58" s="1" t="str">
        <f>MID(Tableau_matière[[#This Row],[zone 4]],FIND(":",Tableau_matière[[#This Row],[zone 4]])+1,5)</f>
        <v>C58</v>
      </c>
      <c r="Q5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1]])=$AM$12,INDIRECT(Tableau_matière[[#This Row],[cel 2]])=$AN$12,INDIRECT(Tableau_matière[[#This Row],[cel 3]])=$AO$12),ROW(),"-")</f>
        <v>-</v>
      </c>
      <c r="R58" s="1" t="str">
        <f t="shared" si="4"/>
        <v>$E$3:E58</v>
      </c>
      <c r="S58" s="1" t="str">
        <f>MID(Tableau_matière[[#This Row],[zone 5]],FIND(":",Tableau_matière[[#This Row],[zone 5]])+1,5)</f>
        <v>E58</v>
      </c>
      <c r="T5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1]])=$AM$12,INDIRECT(Tableau_matière[[#This Row],[cel 2]])=$AN$12,INDIRECT(Tableau_matière[[#This Row],[cel 3]])=$AO$12,INDIRECT(Tableau_matière[[#This Row],[cel 4]])=$AP$12),ROW(),"-")</f>
        <v>-</v>
      </c>
      <c r="U58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1]])=$AL$36),ROW(),"-")</f>
        <v>-</v>
      </c>
      <c r="V5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1]])=$AL$36,INDIRECT(Tableau_matière[[#This Row],[cel 2]])=$AM$36),ROW(),"-")</f>
        <v>-</v>
      </c>
      <c r="W5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1]])=$AL$36,INDIRECT(Tableau_matière[[#This Row],[cel 2]])=$AM$36,INDIRECT(Tableau_matière[[#This Row],[cel 3]])=$AN$36),ROW(),"-")</f>
        <v>-</v>
      </c>
      <c r="X5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1]])=$AL$36,INDIRECT(Tableau_matière[[#This Row],[cel 2]])=$AM$36,INDIRECT(Tableau_matière[[#This Row],[cel 3]])=$AN$36,INDIRECT(Tableau_matière[[#This Row],[cel 4]])=$AO$36),ROW(),"-")</f>
        <v>-</v>
      </c>
      <c r="Y58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Z5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A5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B5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C58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AD5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E5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F5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G58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1]])=$AR$60),ROW(),"-")</f>
        <v>-</v>
      </c>
      <c r="AH5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1]])=$AR$60,INDIRECT(Tableau_matière[[#This Row],[cel 2]])=$AS$60),ROW(),"-")</f>
        <v>-</v>
      </c>
      <c r="AI5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1]])=$AR$60,INDIRECT(Tableau_matière[[#This Row],[cel 2]])=$AS$60,INDIRECT(Tableau_matière[[#This Row],[cel 3]])=$AT$60),ROW(),"-")</f>
        <v>-</v>
      </c>
      <c r="AJ5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1]])=$AR$60,INDIRECT(Tableau_matière[[#This Row],[cel 2]])=$AS$60,INDIRECT(Tableau_matière[[#This Row],[cel 3]])=$AT$60,INDIRECT(Tableau_matière[[#This Row],[cel 4]])=$AU$60),ROW(),"-")</f>
        <v>-</v>
      </c>
    </row>
    <row r="59" spans="1:48" x14ac:dyDescent="0.25">
      <c r="A59" t="s">
        <v>50</v>
      </c>
      <c r="B59" t="s">
        <v>51</v>
      </c>
      <c r="C59" t="s">
        <v>40</v>
      </c>
      <c r="D59" s="1">
        <v>0.8</v>
      </c>
      <c r="E59">
        <v>545</v>
      </c>
      <c r="F59" s="1" t="str">
        <f t="shared" si="0"/>
        <v>$A$3:A59</v>
      </c>
      <c r="G59" s="1" t="str">
        <f>MID(Tableau_matière[[#This Row],[zone 1]],FIND(":",Tableau_matière[[#This Row],[zone 1]])+1,5)</f>
        <v>A59</v>
      </c>
      <c r="H59" s="1" t="str">
        <f ca="1">IF(COUNTIFS(INDIRECT(Tableau_matière[[#This Row],[zone 1]]),INDIRECT(Tableau_matière[[#This Row],[cel 1]]))=1,ROW(),"-")</f>
        <v>-</v>
      </c>
      <c r="I59" s="1" t="str">
        <f t="shared" si="1"/>
        <v>$D$3:D59</v>
      </c>
      <c r="J59" s="1" t="str">
        <f>MID(Tableau_matière[[#This Row],[zone 2]],FIND(":",Tableau_matière[[#This Row],[zone 2]])+1,5)</f>
        <v>D59</v>
      </c>
      <c r="K59" s="1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1]])=$AM$12),ROW(),"-")</f>
        <v>-</v>
      </c>
      <c r="L59" s="1" t="str">
        <f t="shared" si="2"/>
        <v>$B$3:B59</v>
      </c>
      <c r="M59" s="1" t="str">
        <f>MID(Tableau_matière[[#This Row],[zone 3]],FIND(":",Tableau_matière[[#This Row],[zone 3]])+1,5)</f>
        <v>B59</v>
      </c>
      <c r="N5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1]])=$AM$12,INDIRECT(Tableau_matière[[#This Row],[cel 2]])=$AN$12),ROW(),"-")</f>
        <v>-</v>
      </c>
      <c r="O59" s="1" t="str">
        <f t="shared" si="3"/>
        <v>$C$3:C59</v>
      </c>
      <c r="P59" s="1" t="str">
        <f>MID(Tableau_matière[[#This Row],[zone 4]],FIND(":",Tableau_matière[[#This Row],[zone 4]])+1,5)</f>
        <v>C59</v>
      </c>
      <c r="Q5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1]])=$AM$12,INDIRECT(Tableau_matière[[#This Row],[cel 2]])=$AN$12,INDIRECT(Tableau_matière[[#This Row],[cel 3]])=$AO$12),ROW(),"-")</f>
        <v>-</v>
      </c>
      <c r="R59" s="1" t="str">
        <f t="shared" si="4"/>
        <v>$E$3:E59</v>
      </c>
      <c r="S59" s="1" t="str">
        <f>MID(Tableau_matière[[#This Row],[zone 5]],FIND(":",Tableau_matière[[#This Row],[zone 5]])+1,5)</f>
        <v>E59</v>
      </c>
      <c r="T5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1]])=$AM$12,INDIRECT(Tableau_matière[[#This Row],[cel 2]])=$AN$12,INDIRECT(Tableau_matière[[#This Row],[cel 3]])=$AO$12,INDIRECT(Tableau_matière[[#This Row],[cel 4]])=$AP$12),ROW(),"-")</f>
        <v>-</v>
      </c>
      <c r="U59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1]])=$AL$36),ROW(),"-")</f>
        <v>-</v>
      </c>
      <c r="V5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1]])=$AL$36,INDIRECT(Tableau_matière[[#This Row],[cel 2]])=$AM$36),ROW(),"-")</f>
        <v>-</v>
      </c>
      <c r="W5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1]])=$AL$36,INDIRECT(Tableau_matière[[#This Row],[cel 2]])=$AM$36,INDIRECT(Tableau_matière[[#This Row],[cel 3]])=$AN$36),ROW(),"-")</f>
        <v>-</v>
      </c>
      <c r="X5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1]])=$AL$36,INDIRECT(Tableau_matière[[#This Row],[cel 2]])=$AM$36,INDIRECT(Tableau_matière[[#This Row],[cel 3]])=$AN$36,INDIRECT(Tableau_matière[[#This Row],[cel 4]])=$AO$36),ROW(),"-")</f>
        <v>-</v>
      </c>
      <c r="Y59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Z5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A5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B5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C59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AD5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E5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F5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G59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1]])=$AR$60),ROW(),"-")</f>
        <v>-</v>
      </c>
      <c r="AH5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1]])=$AR$60,INDIRECT(Tableau_matière[[#This Row],[cel 2]])=$AS$60),ROW(),"-")</f>
        <v>-</v>
      </c>
      <c r="AI5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1]])=$AR$60,INDIRECT(Tableau_matière[[#This Row],[cel 2]])=$AS$60,INDIRECT(Tableau_matière[[#This Row],[cel 3]])=$AT$60),ROW(),"-")</f>
        <v>-</v>
      </c>
      <c r="AJ5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1]])=$AR$60,INDIRECT(Tableau_matière[[#This Row],[cel 2]])=$AS$60,INDIRECT(Tableau_matière[[#This Row],[cel 3]])=$AT$60,INDIRECT(Tableau_matière[[#This Row],[cel 4]])=$AU$60),ROW(),"-")</f>
        <v>-</v>
      </c>
      <c r="AL59" s="14" t="s">
        <v>67</v>
      </c>
      <c r="AM59" s="14" t="s">
        <v>25</v>
      </c>
      <c r="AN59" s="14" t="s">
        <v>26</v>
      </c>
      <c r="AO59" s="14" t="s">
        <v>27</v>
      </c>
      <c r="AP59" s="14" t="s">
        <v>28</v>
      </c>
      <c r="AR59" s="14" t="s">
        <v>8</v>
      </c>
      <c r="AS59" s="14" t="s">
        <v>33</v>
      </c>
      <c r="AT59" s="14" t="s">
        <v>34</v>
      </c>
      <c r="AU59" s="14" t="s">
        <v>35</v>
      </c>
      <c r="AV59" s="14" t="s">
        <v>36</v>
      </c>
    </row>
    <row r="60" spans="1:48" x14ac:dyDescent="0.25">
      <c r="A60" t="s">
        <v>50</v>
      </c>
      <c r="B60" t="s">
        <v>39</v>
      </c>
      <c r="C60" t="s">
        <v>49</v>
      </c>
      <c r="D60" s="1">
        <v>0.8</v>
      </c>
      <c r="E60">
        <v>640</v>
      </c>
      <c r="F60" s="1" t="str">
        <f t="shared" si="0"/>
        <v>$A$3:A60</v>
      </c>
      <c r="G60" s="1" t="str">
        <f>MID(Tableau_matière[[#This Row],[zone 1]],FIND(":",Tableau_matière[[#This Row],[zone 1]])+1,5)</f>
        <v>A60</v>
      </c>
      <c r="H60" s="1" t="str">
        <f ca="1">IF(COUNTIFS(INDIRECT(Tableau_matière[[#This Row],[zone 1]]),INDIRECT(Tableau_matière[[#This Row],[cel 1]]))=1,ROW(),"-")</f>
        <v>-</v>
      </c>
      <c r="I60" s="1" t="str">
        <f t="shared" si="1"/>
        <v>$D$3:D60</v>
      </c>
      <c r="J60" s="1" t="str">
        <f>MID(Tableau_matière[[#This Row],[zone 2]],FIND(":",Tableau_matière[[#This Row],[zone 2]])+1,5)</f>
        <v>D60</v>
      </c>
      <c r="K60" s="1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1]])=$AM$12),ROW(),"-")</f>
        <v>-</v>
      </c>
      <c r="L60" s="1" t="str">
        <f t="shared" si="2"/>
        <v>$B$3:B60</v>
      </c>
      <c r="M60" s="1" t="str">
        <f>MID(Tableau_matière[[#This Row],[zone 3]],FIND(":",Tableau_matière[[#This Row],[zone 3]])+1,5)</f>
        <v>B60</v>
      </c>
      <c r="N6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1]])=$AM$12,INDIRECT(Tableau_matière[[#This Row],[cel 2]])=$AN$12),ROW(),"-")</f>
        <v>-</v>
      </c>
      <c r="O60" s="1" t="str">
        <f t="shared" si="3"/>
        <v>$C$3:C60</v>
      </c>
      <c r="P60" s="1" t="str">
        <f>MID(Tableau_matière[[#This Row],[zone 4]],FIND(":",Tableau_matière[[#This Row],[zone 4]])+1,5)</f>
        <v>C60</v>
      </c>
      <c r="Q6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1]])=$AM$12,INDIRECT(Tableau_matière[[#This Row],[cel 2]])=$AN$12,INDIRECT(Tableau_matière[[#This Row],[cel 3]])=$AO$12),ROW(),"-")</f>
        <v>-</v>
      </c>
      <c r="R60" s="1" t="str">
        <f t="shared" si="4"/>
        <v>$E$3:E60</v>
      </c>
      <c r="S60" s="1" t="str">
        <f>MID(Tableau_matière[[#This Row],[zone 5]],FIND(":",Tableau_matière[[#This Row],[zone 5]])+1,5)</f>
        <v>E60</v>
      </c>
      <c r="T6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1]])=$AM$12,INDIRECT(Tableau_matière[[#This Row],[cel 2]])=$AN$12,INDIRECT(Tableau_matière[[#This Row],[cel 3]])=$AO$12,INDIRECT(Tableau_matière[[#This Row],[cel 4]])=$AP$12),ROW(),"-")</f>
        <v>-</v>
      </c>
      <c r="U60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1]])=$AL$36),ROW(),"-")</f>
        <v>-</v>
      </c>
      <c r="V6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1]])=$AL$36,INDIRECT(Tableau_matière[[#This Row],[cel 2]])=$AM$36),ROW(),"-")</f>
        <v>-</v>
      </c>
      <c r="W6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1]])=$AL$36,INDIRECT(Tableau_matière[[#This Row],[cel 2]])=$AM$36,INDIRECT(Tableau_matière[[#This Row],[cel 3]])=$AN$36),ROW(),"-")</f>
        <v>-</v>
      </c>
      <c r="X6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1]])=$AL$36,INDIRECT(Tableau_matière[[#This Row],[cel 2]])=$AM$36,INDIRECT(Tableau_matière[[#This Row],[cel 3]])=$AN$36,INDIRECT(Tableau_matière[[#This Row],[cel 4]])=$AO$36),ROW(),"-")</f>
        <v>-</v>
      </c>
      <c r="Y60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Z6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A6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B6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C60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AD6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E6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F6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G60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1]])=$AR$60),ROW(),"-")</f>
        <v>-</v>
      </c>
      <c r="AH6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1]])=$AR$60,INDIRECT(Tableau_matière[[#This Row],[cel 2]])=$AS$60),ROW(),"-")</f>
        <v>-</v>
      </c>
      <c r="AI6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1]])=$AR$60,INDIRECT(Tableau_matière[[#This Row],[cel 2]])=$AS$60,INDIRECT(Tableau_matière[[#This Row],[cel 3]])=$AT$60),ROW(),"-")</f>
        <v>-</v>
      </c>
      <c r="AJ6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1]])=$AR$60,INDIRECT(Tableau_matière[[#This Row],[cel 2]])=$AS$60,INDIRECT(Tableau_matière[[#This Row],[cel 3]])=$AT$60,INDIRECT(Tableau_matière[[#This Row],[cel 4]])=$AU$60),ROW(),"-")</f>
        <v>-</v>
      </c>
      <c r="AL60" s="18"/>
      <c r="AM60" s="18"/>
      <c r="AN60" s="18"/>
      <c r="AO60" s="18"/>
      <c r="AP60" s="18"/>
      <c r="AR60" s="18"/>
      <c r="AS60" s="18"/>
      <c r="AT60" s="18"/>
      <c r="AU60" s="18"/>
      <c r="AV60" s="18"/>
    </row>
    <row r="61" spans="1:48" x14ac:dyDescent="0.25">
      <c r="A61" t="s">
        <v>50</v>
      </c>
      <c r="B61" t="s">
        <v>39</v>
      </c>
      <c r="C61" t="s">
        <v>49</v>
      </c>
      <c r="D61" s="1">
        <v>0.8</v>
      </c>
      <c r="E61">
        <v>665</v>
      </c>
      <c r="F61" s="1" t="str">
        <f t="shared" si="0"/>
        <v>$A$3:A61</v>
      </c>
      <c r="G61" s="1" t="str">
        <f>MID(Tableau_matière[[#This Row],[zone 1]],FIND(":",Tableau_matière[[#This Row],[zone 1]])+1,5)</f>
        <v>A61</v>
      </c>
      <c r="H61" s="1" t="str">
        <f ca="1">IF(COUNTIFS(INDIRECT(Tableau_matière[[#This Row],[zone 1]]),INDIRECT(Tableau_matière[[#This Row],[cel 1]]))=1,ROW(),"-")</f>
        <v>-</v>
      </c>
      <c r="I61" s="1" t="str">
        <f t="shared" si="1"/>
        <v>$D$3:D61</v>
      </c>
      <c r="J61" s="1" t="str">
        <f>MID(Tableau_matière[[#This Row],[zone 2]],FIND(":",Tableau_matière[[#This Row],[zone 2]])+1,5)</f>
        <v>D61</v>
      </c>
      <c r="K61" s="1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1]])=$AM$12),ROW(),"-")</f>
        <v>-</v>
      </c>
      <c r="L61" s="1" t="str">
        <f t="shared" si="2"/>
        <v>$B$3:B61</v>
      </c>
      <c r="M61" s="1" t="str">
        <f>MID(Tableau_matière[[#This Row],[zone 3]],FIND(":",Tableau_matière[[#This Row],[zone 3]])+1,5)</f>
        <v>B61</v>
      </c>
      <c r="N6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1]])=$AM$12,INDIRECT(Tableau_matière[[#This Row],[cel 2]])=$AN$12),ROW(),"-")</f>
        <v>-</v>
      </c>
      <c r="O61" s="1" t="str">
        <f t="shared" si="3"/>
        <v>$C$3:C61</v>
      </c>
      <c r="P61" s="1" t="str">
        <f>MID(Tableau_matière[[#This Row],[zone 4]],FIND(":",Tableau_matière[[#This Row],[zone 4]])+1,5)</f>
        <v>C61</v>
      </c>
      <c r="Q6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1]])=$AM$12,INDIRECT(Tableau_matière[[#This Row],[cel 2]])=$AN$12,INDIRECT(Tableau_matière[[#This Row],[cel 3]])=$AO$12),ROW(),"-")</f>
        <v>-</v>
      </c>
      <c r="R61" s="1" t="str">
        <f t="shared" si="4"/>
        <v>$E$3:E61</v>
      </c>
      <c r="S61" s="1" t="str">
        <f>MID(Tableau_matière[[#This Row],[zone 5]],FIND(":",Tableau_matière[[#This Row],[zone 5]])+1,5)</f>
        <v>E61</v>
      </c>
      <c r="T6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1]])=$AM$12,INDIRECT(Tableau_matière[[#This Row],[cel 2]])=$AN$12,INDIRECT(Tableau_matière[[#This Row],[cel 3]])=$AO$12,INDIRECT(Tableau_matière[[#This Row],[cel 4]])=$AP$12),ROW(),"-")</f>
        <v>-</v>
      </c>
      <c r="U61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1]])=$AL$36),ROW(),"-")</f>
        <v>-</v>
      </c>
      <c r="V6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1]])=$AL$36,INDIRECT(Tableau_matière[[#This Row],[cel 2]])=$AM$36),ROW(),"-")</f>
        <v>-</v>
      </c>
      <c r="W6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1]])=$AL$36,INDIRECT(Tableau_matière[[#This Row],[cel 2]])=$AM$36,INDIRECT(Tableau_matière[[#This Row],[cel 3]])=$AN$36),ROW(),"-")</f>
        <v>-</v>
      </c>
      <c r="X6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1]])=$AL$36,INDIRECT(Tableau_matière[[#This Row],[cel 2]])=$AM$36,INDIRECT(Tableau_matière[[#This Row],[cel 3]])=$AN$36,INDIRECT(Tableau_matière[[#This Row],[cel 4]])=$AO$36),ROW(),"-")</f>
        <v>-</v>
      </c>
      <c r="Y61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Z6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A6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B6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C61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AD6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E6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F6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G61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1]])=$AR$60),ROW(),"-")</f>
        <v>-</v>
      </c>
      <c r="AH6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1]])=$AR$60,INDIRECT(Tableau_matière[[#This Row],[cel 2]])=$AS$60),ROW(),"-")</f>
        <v>-</v>
      </c>
      <c r="AI6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1]])=$AR$60,INDIRECT(Tableau_matière[[#This Row],[cel 2]])=$AS$60,INDIRECT(Tableau_matière[[#This Row],[cel 3]])=$AT$60),ROW(),"-")</f>
        <v>-</v>
      </c>
      <c r="AJ6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1]])=$AR$60,INDIRECT(Tableau_matière[[#This Row],[cel 2]])=$AS$60,INDIRECT(Tableau_matière[[#This Row],[cel 3]])=$AT$60,INDIRECT(Tableau_matière[[#This Row],[cel 4]])=$AU$60),ROW(),"-")</f>
        <v>-</v>
      </c>
      <c r="AL61" s="3" t="s">
        <v>46</v>
      </c>
      <c r="AM61" s="3" t="s">
        <v>25</v>
      </c>
      <c r="AN61" s="3" t="s">
        <v>26</v>
      </c>
      <c r="AO61" s="3" t="s">
        <v>27</v>
      </c>
      <c r="AP61" s="3" t="s">
        <v>28</v>
      </c>
      <c r="AR61" s="3" t="s">
        <v>46</v>
      </c>
      <c r="AS61" s="3" t="s">
        <v>33</v>
      </c>
      <c r="AT61" s="3" t="s">
        <v>34</v>
      </c>
      <c r="AU61" s="3" t="s">
        <v>35</v>
      </c>
      <c r="AV61" s="3" t="s">
        <v>36</v>
      </c>
    </row>
    <row r="62" spans="1:48" x14ac:dyDescent="0.25">
      <c r="A62" t="s">
        <v>50</v>
      </c>
      <c r="B62" t="s">
        <v>51</v>
      </c>
      <c r="C62" t="s">
        <v>49</v>
      </c>
      <c r="D62" s="1">
        <v>0.7</v>
      </c>
      <c r="E62">
        <v>545</v>
      </c>
      <c r="F62" s="1" t="str">
        <f t="shared" si="0"/>
        <v>$A$3:A62</v>
      </c>
      <c r="G62" s="1" t="str">
        <f>MID(Tableau_matière[[#This Row],[zone 1]],FIND(":",Tableau_matière[[#This Row],[zone 1]])+1,5)</f>
        <v>A62</v>
      </c>
      <c r="H62" s="1" t="str">
        <f ca="1">IF(COUNTIFS(INDIRECT(Tableau_matière[[#This Row],[zone 1]]),INDIRECT(Tableau_matière[[#This Row],[cel 1]]))=1,ROW(),"-")</f>
        <v>-</v>
      </c>
      <c r="I62" s="1" t="str">
        <f t="shared" si="1"/>
        <v>$D$3:D62</v>
      </c>
      <c r="J62" s="1" t="str">
        <f>MID(Tableau_matière[[#This Row],[zone 2]],FIND(":",Tableau_matière[[#This Row],[zone 2]])+1,5)</f>
        <v>D62</v>
      </c>
      <c r="K62" s="1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1]])=$AM$12),ROW(),"-")</f>
        <v>-</v>
      </c>
      <c r="L62" s="1" t="str">
        <f t="shared" si="2"/>
        <v>$B$3:B62</v>
      </c>
      <c r="M62" s="1" t="str">
        <f>MID(Tableau_matière[[#This Row],[zone 3]],FIND(":",Tableau_matière[[#This Row],[zone 3]])+1,5)</f>
        <v>B62</v>
      </c>
      <c r="N6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1]])=$AM$12,INDIRECT(Tableau_matière[[#This Row],[cel 2]])=$AN$12),ROW(),"-")</f>
        <v>-</v>
      </c>
      <c r="O62" s="1" t="str">
        <f t="shared" si="3"/>
        <v>$C$3:C62</v>
      </c>
      <c r="P62" s="1" t="str">
        <f>MID(Tableau_matière[[#This Row],[zone 4]],FIND(":",Tableau_matière[[#This Row],[zone 4]])+1,5)</f>
        <v>C62</v>
      </c>
      <c r="Q6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1]])=$AM$12,INDIRECT(Tableau_matière[[#This Row],[cel 2]])=$AN$12,INDIRECT(Tableau_matière[[#This Row],[cel 3]])=$AO$12),ROW(),"-")</f>
        <v>-</v>
      </c>
      <c r="R62" s="1" t="str">
        <f t="shared" si="4"/>
        <v>$E$3:E62</v>
      </c>
      <c r="S62" s="1" t="str">
        <f>MID(Tableau_matière[[#This Row],[zone 5]],FIND(":",Tableau_matière[[#This Row],[zone 5]])+1,5)</f>
        <v>E62</v>
      </c>
      <c r="T6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1]])=$AM$12,INDIRECT(Tableau_matière[[#This Row],[cel 2]])=$AN$12,INDIRECT(Tableau_matière[[#This Row],[cel 3]])=$AO$12,INDIRECT(Tableau_matière[[#This Row],[cel 4]])=$AP$12),ROW(),"-")</f>
        <v>-</v>
      </c>
      <c r="U62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1]])=$AL$36),ROW(),"-")</f>
        <v>-</v>
      </c>
      <c r="V6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1]])=$AL$36,INDIRECT(Tableau_matière[[#This Row],[cel 2]])=$AM$36),ROW(),"-")</f>
        <v>-</v>
      </c>
      <c r="W6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1]])=$AL$36,INDIRECT(Tableau_matière[[#This Row],[cel 2]])=$AM$36,INDIRECT(Tableau_matière[[#This Row],[cel 3]])=$AN$36),ROW(),"-")</f>
        <v>-</v>
      </c>
      <c r="X6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1]])=$AL$36,INDIRECT(Tableau_matière[[#This Row],[cel 2]])=$AM$36,INDIRECT(Tableau_matière[[#This Row],[cel 3]])=$AN$36,INDIRECT(Tableau_matière[[#This Row],[cel 4]])=$AO$36),ROW(),"-")</f>
        <v>-</v>
      </c>
      <c r="Y62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Z6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A6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B6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C62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AD6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E6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F6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G62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1]])=$AR$60),ROW(),"-")</f>
        <v>-</v>
      </c>
      <c r="AH6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1]])=$AR$60,INDIRECT(Tableau_matière[[#This Row],[cel 2]])=$AS$60),ROW(),"-")</f>
        <v>-</v>
      </c>
      <c r="AI6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1]])=$AR$60,INDIRECT(Tableau_matière[[#This Row],[cel 2]])=$AS$60,INDIRECT(Tableau_matière[[#This Row],[cel 3]])=$AT$60),ROW(),"-")</f>
        <v>-</v>
      </c>
      <c r="AJ6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1]])=$AR$60,INDIRECT(Tableau_matière[[#This Row],[cel 2]])=$AS$60,INDIRECT(Tableau_matière[[#This Row],[cel 3]])=$AT$60,INDIRECT(Tableau_matière[[#This Row],[cel 4]])=$AU$60),ROW(),"-")</f>
        <v>-</v>
      </c>
      <c r="AL62" s="3">
        <v>1</v>
      </c>
      <c r="AM62" s="3" t="str">
        <f ca="1">IFERROR(INDEX(Tableau_matière[],SMALL(Tableau_matière[Trie 10],Tableau_trie_3[[#This Row],[n°]])-2,$AM$8),"-")</f>
        <v>-</v>
      </c>
      <c r="AN62" s="3" t="str">
        <f ca="1">IFERROR(INDEX(Tableau_matière[],SMALL(Tableau_matière[Trie 11],Tableau_trie_3[[#This Row],[n°]])-2,$AN$8),"-")</f>
        <v>-</v>
      </c>
      <c r="AO62" s="3" t="str">
        <f ca="1">IFERROR(INDEX(Tableau_matière[],SMALL(Tableau_matière[Trie 12],Tableau_trie_3[[#This Row],[n°]])-2,$AO$8),"-")</f>
        <v>-</v>
      </c>
      <c r="AP62" s="3" t="str">
        <f ca="1">IFERROR(INDEX(Tableau_matière[],SMALL(Tableau_matière[Trie 13],Tableau_trie_3[[#This Row],[n°]])-2,$AP$8),"-")</f>
        <v>-</v>
      </c>
      <c r="AR62" s="3">
        <v>1</v>
      </c>
      <c r="AS62" s="3" t="str">
        <f ca="1">IFERROR(INDEX(Tableau_matière[],SMALL(Tableau_matière[Trie 18],Tableau_trie_5[[#This Row],[n°]])-2,$AM$8),"-")</f>
        <v>-</v>
      </c>
      <c r="AT62" s="3" t="str">
        <f ca="1">IFERROR(INDEX(Tableau_matière[],SMALL(Tableau_matière[Trie 19],Tableau_trie_5[[#This Row],[n°]])-2,$AN$8),"-")</f>
        <v>-</v>
      </c>
      <c r="AU62" s="3" t="str">
        <f ca="1">IFERROR(INDEX(Tableau_matière[],SMALL(Tableau_matière[Trie 20],Tableau_trie_5[[#This Row],[n°]])-2,$AO$8),"-")</f>
        <v>-</v>
      </c>
      <c r="AV62" s="3" t="str">
        <f ca="1">IFERROR(INDEX(Tableau_matière[],SMALL(Tableau_matière[Trie 21],Tableau_trie_5[[#This Row],[n°]])-2,$AP$8),"-")</f>
        <v>-</v>
      </c>
    </row>
    <row r="63" spans="1:48" x14ac:dyDescent="0.25">
      <c r="A63" t="s">
        <v>50</v>
      </c>
      <c r="B63" t="s">
        <v>51</v>
      </c>
      <c r="C63" t="s">
        <v>49</v>
      </c>
      <c r="D63" s="1">
        <v>0.7</v>
      </c>
      <c r="E63">
        <v>650</v>
      </c>
      <c r="F63" s="1" t="str">
        <f t="shared" si="0"/>
        <v>$A$3:A63</v>
      </c>
      <c r="G63" s="1" t="str">
        <f>MID(Tableau_matière[[#This Row],[zone 1]],FIND(":",Tableau_matière[[#This Row],[zone 1]])+1,5)</f>
        <v>A63</v>
      </c>
      <c r="H63" s="1" t="str">
        <f ca="1">IF(COUNTIFS(INDIRECT(Tableau_matière[[#This Row],[zone 1]]),INDIRECT(Tableau_matière[[#This Row],[cel 1]]))=1,ROW(),"-")</f>
        <v>-</v>
      </c>
      <c r="I63" s="1" t="str">
        <f t="shared" si="1"/>
        <v>$D$3:D63</v>
      </c>
      <c r="J63" s="1" t="str">
        <f>MID(Tableau_matière[[#This Row],[zone 2]],FIND(":",Tableau_matière[[#This Row],[zone 2]])+1,5)</f>
        <v>D63</v>
      </c>
      <c r="K63" s="1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1]])=$AM$12),ROW(),"-")</f>
        <v>-</v>
      </c>
      <c r="L63" s="1" t="str">
        <f t="shared" si="2"/>
        <v>$B$3:B63</v>
      </c>
      <c r="M63" s="1" t="str">
        <f>MID(Tableau_matière[[#This Row],[zone 3]],FIND(":",Tableau_matière[[#This Row],[zone 3]])+1,5)</f>
        <v>B63</v>
      </c>
      <c r="N6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1]])=$AM$12,INDIRECT(Tableau_matière[[#This Row],[cel 2]])=$AN$12),ROW(),"-")</f>
        <v>-</v>
      </c>
      <c r="O63" s="1" t="str">
        <f t="shared" si="3"/>
        <v>$C$3:C63</v>
      </c>
      <c r="P63" s="1" t="str">
        <f>MID(Tableau_matière[[#This Row],[zone 4]],FIND(":",Tableau_matière[[#This Row],[zone 4]])+1,5)</f>
        <v>C63</v>
      </c>
      <c r="Q6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1]])=$AM$12,INDIRECT(Tableau_matière[[#This Row],[cel 2]])=$AN$12,INDIRECT(Tableau_matière[[#This Row],[cel 3]])=$AO$12),ROW(),"-")</f>
        <v>-</v>
      </c>
      <c r="R63" s="1" t="str">
        <f t="shared" si="4"/>
        <v>$E$3:E63</v>
      </c>
      <c r="S63" s="1" t="str">
        <f>MID(Tableau_matière[[#This Row],[zone 5]],FIND(":",Tableau_matière[[#This Row],[zone 5]])+1,5)</f>
        <v>E63</v>
      </c>
      <c r="T6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1]])=$AM$12,INDIRECT(Tableau_matière[[#This Row],[cel 2]])=$AN$12,INDIRECT(Tableau_matière[[#This Row],[cel 3]])=$AO$12,INDIRECT(Tableau_matière[[#This Row],[cel 4]])=$AP$12),ROW(),"-")</f>
        <v>-</v>
      </c>
      <c r="U63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1]])=$AL$36),ROW(),"-")</f>
        <v>-</v>
      </c>
      <c r="V6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1]])=$AL$36,INDIRECT(Tableau_matière[[#This Row],[cel 2]])=$AM$36),ROW(),"-")</f>
        <v>-</v>
      </c>
      <c r="W6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1]])=$AL$36,INDIRECT(Tableau_matière[[#This Row],[cel 2]])=$AM$36,INDIRECT(Tableau_matière[[#This Row],[cel 3]])=$AN$36),ROW(),"-")</f>
        <v>-</v>
      </c>
      <c r="X6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1]])=$AL$36,INDIRECT(Tableau_matière[[#This Row],[cel 2]])=$AM$36,INDIRECT(Tableau_matière[[#This Row],[cel 3]])=$AN$36,INDIRECT(Tableau_matière[[#This Row],[cel 4]])=$AO$36),ROW(),"-")</f>
        <v>-</v>
      </c>
      <c r="Y63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Z6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A6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B6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C63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AD6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E6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F6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G63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1]])=$AR$60),ROW(),"-")</f>
        <v>-</v>
      </c>
      <c r="AH6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1]])=$AR$60,INDIRECT(Tableau_matière[[#This Row],[cel 2]])=$AS$60),ROW(),"-")</f>
        <v>-</v>
      </c>
      <c r="AI6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1]])=$AR$60,INDIRECT(Tableau_matière[[#This Row],[cel 2]])=$AS$60,INDIRECT(Tableau_matière[[#This Row],[cel 3]])=$AT$60),ROW(),"-")</f>
        <v>-</v>
      </c>
      <c r="AJ6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1]])=$AR$60,INDIRECT(Tableau_matière[[#This Row],[cel 2]])=$AS$60,INDIRECT(Tableau_matière[[#This Row],[cel 3]])=$AT$60,INDIRECT(Tableau_matière[[#This Row],[cel 4]])=$AU$60),ROW(),"-")</f>
        <v>-</v>
      </c>
      <c r="AL63" s="3">
        <v>2</v>
      </c>
      <c r="AM63" s="3" t="str">
        <f ca="1">IFERROR(INDEX(Tableau_matière[],SMALL(Tableau_matière[Trie 10],Tableau_trie_3[[#This Row],[n°]])-2,$AM$8),"-")</f>
        <v>-</v>
      </c>
      <c r="AN63" s="3" t="str">
        <f ca="1">IFERROR(INDEX(Tableau_matière[],SMALL(Tableau_matière[Trie 11],Tableau_trie_3[[#This Row],[n°]])-2,$AN$8),"-")</f>
        <v>-</v>
      </c>
      <c r="AO63" s="3" t="str">
        <f ca="1">IFERROR(INDEX(Tableau_matière[],SMALL(Tableau_matière[Trie 12],Tableau_trie_3[[#This Row],[n°]])-2,$AO$8),"-")</f>
        <v>-</v>
      </c>
      <c r="AP63" s="3" t="str">
        <f ca="1">IFERROR(INDEX(Tableau_matière[],SMALL(Tableau_matière[Trie 13],Tableau_trie_3[[#This Row],[n°]])-2,$AP$8),"-")</f>
        <v>-</v>
      </c>
      <c r="AR63" s="3">
        <v>2</v>
      </c>
      <c r="AS63" s="3" t="str">
        <f ca="1">IFERROR(INDEX(Tableau_matière[],SMALL(Tableau_matière[Trie 18],Tableau_trie_5[[#This Row],[n°]])-2,$AM$8),"-")</f>
        <v>-</v>
      </c>
      <c r="AT63" s="3" t="str">
        <f ca="1">IFERROR(INDEX(Tableau_matière[],SMALL(Tableau_matière[Trie 19],Tableau_trie_5[[#This Row],[n°]])-2,$AN$8),"-")</f>
        <v>-</v>
      </c>
      <c r="AU63" s="3" t="str">
        <f ca="1">IFERROR(INDEX(Tableau_matière[],SMALL(Tableau_matière[Trie 20],Tableau_trie_5[[#This Row],[n°]])-2,$AO$8),"-")</f>
        <v>-</v>
      </c>
      <c r="AV63" s="3" t="str">
        <f ca="1">IFERROR(INDEX(Tableau_matière[],SMALL(Tableau_matière[Trie 21],Tableau_trie_5[[#This Row],[n°]])-2,$AP$8),"-")</f>
        <v>-</v>
      </c>
    </row>
    <row r="64" spans="1:48" x14ac:dyDescent="0.25">
      <c r="A64" t="s">
        <v>50</v>
      </c>
      <c r="B64" t="s">
        <v>39</v>
      </c>
      <c r="C64" t="s">
        <v>49</v>
      </c>
      <c r="D64" s="1">
        <v>0.7</v>
      </c>
      <c r="E64">
        <v>685</v>
      </c>
      <c r="F64" s="1" t="str">
        <f t="shared" si="0"/>
        <v>$A$3:A64</v>
      </c>
      <c r="G64" s="1" t="str">
        <f>MID(Tableau_matière[[#This Row],[zone 1]],FIND(":",Tableau_matière[[#This Row],[zone 1]])+1,5)</f>
        <v>A64</v>
      </c>
      <c r="H64" s="1" t="str">
        <f ca="1">IF(COUNTIFS(INDIRECT(Tableau_matière[[#This Row],[zone 1]]),INDIRECT(Tableau_matière[[#This Row],[cel 1]]))=1,ROW(),"-")</f>
        <v>-</v>
      </c>
      <c r="I64" s="1" t="str">
        <f t="shared" si="1"/>
        <v>$D$3:D64</v>
      </c>
      <c r="J64" s="1" t="str">
        <f>MID(Tableau_matière[[#This Row],[zone 2]],FIND(":",Tableau_matière[[#This Row],[zone 2]])+1,5)</f>
        <v>D64</v>
      </c>
      <c r="K64" s="1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1]])=$AM$12),ROW(),"-")</f>
        <v>-</v>
      </c>
      <c r="L64" s="1" t="str">
        <f t="shared" si="2"/>
        <v>$B$3:B64</v>
      </c>
      <c r="M64" s="1" t="str">
        <f>MID(Tableau_matière[[#This Row],[zone 3]],FIND(":",Tableau_matière[[#This Row],[zone 3]])+1,5)</f>
        <v>B64</v>
      </c>
      <c r="N6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1]])=$AM$12,INDIRECT(Tableau_matière[[#This Row],[cel 2]])=$AN$12),ROW(),"-")</f>
        <v>-</v>
      </c>
      <c r="O64" s="1" t="str">
        <f t="shared" si="3"/>
        <v>$C$3:C64</v>
      </c>
      <c r="P64" s="1" t="str">
        <f>MID(Tableau_matière[[#This Row],[zone 4]],FIND(":",Tableau_matière[[#This Row],[zone 4]])+1,5)</f>
        <v>C64</v>
      </c>
      <c r="Q6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1]])=$AM$12,INDIRECT(Tableau_matière[[#This Row],[cel 2]])=$AN$12,INDIRECT(Tableau_matière[[#This Row],[cel 3]])=$AO$12),ROW(),"-")</f>
        <v>-</v>
      </c>
      <c r="R64" s="1" t="str">
        <f t="shared" si="4"/>
        <v>$E$3:E64</v>
      </c>
      <c r="S64" s="1" t="str">
        <f>MID(Tableau_matière[[#This Row],[zone 5]],FIND(":",Tableau_matière[[#This Row],[zone 5]])+1,5)</f>
        <v>E64</v>
      </c>
      <c r="T6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1]])=$AM$12,INDIRECT(Tableau_matière[[#This Row],[cel 2]])=$AN$12,INDIRECT(Tableau_matière[[#This Row],[cel 3]])=$AO$12,INDIRECT(Tableau_matière[[#This Row],[cel 4]])=$AP$12),ROW(),"-")</f>
        <v>-</v>
      </c>
      <c r="U64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1]])=$AL$36),ROW(),"-")</f>
        <v>-</v>
      </c>
      <c r="V6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1]])=$AL$36,INDIRECT(Tableau_matière[[#This Row],[cel 2]])=$AM$36),ROW(),"-")</f>
        <v>-</v>
      </c>
      <c r="W6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1]])=$AL$36,INDIRECT(Tableau_matière[[#This Row],[cel 2]])=$AM$36,INDIRECT(Tableau_matière[[#This Row],[cel 3]])=$AN$36),ROW(),"-")</f>
        <v>-</v>
      </c>
      <c r="X6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1]])=$AL$36,INDIRECT(Tableau_matière[[#This Row],[cel 2]])=$AM$36,INDIRECT(Tableau_matière[[#This Row],[cel 3]])=$AN$36,INDIRECT(Tableau_matière[[#This Row],[cel 4]])=$AO$36),ROW(),"-")</f>
        <v>-</v>
      </c>
      <c r="Y64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Z6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A6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B6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C64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AD6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E6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F6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G64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1]])=$AR$60),ROW(),"-")</f>
        <v>-</v>
      </c>
      <c r="AH6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1]])=$AR$60,INDIRECT(Tableau_matière[[#This Row],[cel 2]])=$AS$60),ROW(),"-")</f>
        <v>-</v>
      </c>
      <c r="AI6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1]])=$AR$60,INDIRECT(Tableau_matière[[#This Row],[cel 2]])=$AS$60,INDIRECT(Tableau_matière[[#This Row],[cel 3]])=$AT$60),ROW(),"-")</f>
        <v>-</v>
      </c>
      <c r="AJ6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1]])=$AR$60,INDIRECT(Tableau_matière[[#This Row],[cel 2]])=$AS$60,INDIRECT(Tableau_matière[[#This Row],[cel 3]])=$AT$60,INDIRECT(Tableau_matière[[#This Row],[cel 4]])=$AU$60),ROW(),"-")</f>
        <v>-</v>
      </c>
      <c r="AL64" s="3">
        <v>3</v>
      </c>
      <c r="AM64" s="3" t="str">
        <f ca="1">IFERROR(INDEX(Tableau_matière[],SMALL(Tableau_matière[Trie 10],Tableau_trie_3[[#This Row],[n°]])-2,$AM$8),"-")</f>
        <v>-</v>
      </c>
      <c r="AN64" s="3" t="str">
        <f ca="1">IFERROR(INDEX(Tableau_matière[],SMALL(Tableau_matière[Trie 11],Tableau_trie_3[[#This Row],[n°]])-2,$AN$8),"-")</f>
        <v>-</v>
      </c>
      <c r="AO64" s="3" t="str">
        <f ca="1">IFERROR(INDEX(Tableau_matière[],SMALL(Tableau_matière[Trie 12],Tableau_trie_3[[#This Row],[n°]])-2,$AO$8),"-")</f>
        <v>-</v>
      </c>
      <c r="AP64" s="3" t="str">
        <f ca="1">IFERROR(INDEX(Tableau_matière[],SMALL(Tableau_matière[Trie 13],Tableau_trie_3[[#This Row],[n°]])-2,$AP$8),"-")</f>
        <v>-</v>
      </c>
      <c r="AR64" s="3">
        <v>3</v>
      </c>
      <c r="AS64" s="3" t="str">
        <f ca="1">IFERROR(INDEX(Tableau_matière[],SMALL(Tableau_matière[Trie 18],Tableau_trie_5[[#This Row],[n°]])-2,$AM$8),"-")</f>
        <v>-</v>
      </c>
      <c r="AT64" s="3" t="str">
        <f ca="1">IFERROR(INDEX(Tableau_matière[],SMALL(Tableau_matière[Trie 19],Tableau_trie_5[[#This Row],[n°]])-2,$AN$8),"-")</f>
        <v>-</v>
      </c>
      <c r="AU64" s="3" t="str">
        <f ca="1">IFERROR(INDEX(Tableau_matière[],SMALL(Tableau_matière[Trie 20],Tableau_trie_5[[#This Row],[n°]])-2,$AO$8),"-")</f>
        <v>-</v>
      </c>
      <c r="AV64" s="3" t="str">
        <f ca="1">IFERROR(INDEX(Tableau_matière[],SMALL(Tableau_matière[Trie 21],Tableau_trie_5[[#This Row],[n°]])-2,$AP$8),"-")</f>
        <v>-</v>
      </c>
    </row>
    <row r="65" spans="1:48" x14ac:dyDescent="0.25">
      <c r="A65" t="s">
        <v>50</v>
      </c>
      <c r="B65" t="s">
        <v>39</v>
      </c>
      <c r="C65" t="s">
        <v>49</v>
      </c>
      <c r="D65" s="1">
        <v>0.6</v>
      </c>
      <c r="E65">
        <v>470</v>
      </c>
      <c r="F65" s="1" t="str">
        <f t="shared" si="0"/>
        <v>$A$3:A65</v>
      </c>
      <c r="G65" s="1" t="str">
        <f>MID(Tableau_matière[[#This Row],[zone 1]],FIND(":",Tableau_matière[[#This Row],[zone 1]])+1,5)</f>
        <v>A65</v>
      </c>
      <c r="H65" s="1" t="str">
        <f ca="1">IF(COUNTIFS(INDIRECT(Tableau_matière[[#This Row],[zone 1]]),INDIRECT(Tableau_matière[[#This Row],[cel 1]]))=1,ROW(),"-")</f>
        <v>-</v>
      </c>
      <c r="I65" s="1" t="str">
        <f t="shared" si="1"/>
        <v>$D$3:D65</v>
      </c>
      <c r="J65" s="1" t="str">
        <f>MID(Tableau_matière[[#This Row],[zone 2]],FIND(":",Tableau_matière[[#This Row],[zone 2]])+1,5)</f>
        <v>D65</v>
      </c>
      <c r="K65" s="1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1]])=$AM$12),ROW(),"-")</f>
        <v>-</v>
      </c>
      <c r="L65" s="1" t="str">
        <f t="shared" si="2"/>
        <v>$B$3:B65</v>
      </c>
      <c r="M65" s="1" t="str">
        <f>MID(Tableau_matière[[#This Row],[zone 3]],FIND(":",Tableau_matière[[#This Row],[zone 3]])+1,5)</f>
        <v>B65</v>
      </c>
      <c r="N6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1]])=$AM$12,INDIRECT(Tableau_matière[[#This Row],[cel 2]])=$AN$12),ROW(),"-")</f>
        <v>-</v>
      </c>
      <c r="O65" s="1" t="str">
        <f t="shared" si="3"/>
        <v>$C$3:C65</v>
      </c>
      <c r="P65" s="1" t="str">
        <f>MID(Tableau_matière[[#This Row],[zone 4]],FIND(":",Tableau_matière[[#This Row],[zone 4]])+1,5)</f>
        <v>C65</v>
      </c>
      <c r="Q6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1]])=$AM$12,INDIRECT(Tableau_matière[[#This Row],[cel 2]])=$AN$12,INDIRECT(Tableau_matière[[#This Row],[cel 3]])=$AO$12),ROW(),"-")</f>
        <v>-</v>
      </c>
      <c r="R65" s="1" t="str">
        <f t="shared" si="4"/>
        <v>$E$3:E65</v>
      </c>
      <c r="S65" s="1" t="str">
        <f>MID(Tableau_matière[[#This Row],[zone 5]],FIND(":",Tableau_matière[[#This Row],[zone 5]])+1,5)</f>
        <v>E65</v>
      </c>
      <c r="T6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1]])=$AM$12,INDIRECT(Tableau_matière[[#This Row],[cel 2]])=$AN$12,INDIRECT(Tableau_matière[[#This Row],[cel 3]])=$AO$12,INDIRECT(Tableau_matière[[#This Row],[cel 4]])=$AP$12),ROW(),"-")</f>
        <v>-</v>
      </c>
      <c r="U65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1]])=$AL$36),ROW(),"-")</f>
        <v>-</v>
      </c>
      <c r="V6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1]])=$AL$36,INDIRECT(Tableau_matière[[#This Row],[cel 2]])=$AM$36),ROW(),"-")</f>
        <v>-</v>
      </c>
      <c r="W6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1]])=$AL$36,INDIRECT(Tableau_matière[[#This Row],[cel 2]])=$AM$36,INDIRECT(Tableau_matière[[#This Row],[cel 3]])=$AN$36),ROW(),"-")</f>
        <v>-</v>
      </c>
      <c r="X6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1]])=$AL$36,INDIRECT(Tableau_matière[[#This Row],[cel 2]])=$AM$36,INDIRECT(Tableau_matière[[#This Row],[cel 3]])=$AN$36,INDIRECT(Tableau_matière[[#This Row],[cel 4]])=$AO$36),ROW(),"-")</f>
        <v>-</v>
      </c>
      <c r="Y65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Z6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A6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B6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C65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AD6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E6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F6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G65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1]])=$AR$60),ROW(),"-")</f>
        <v>-</v>
      </c>
      <c r="AH6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1]])=$AR$60,INDIRECT(Tableau_matière[[#This Row],[cel 2]])=$AS$60),ROW(),"-")</f>
        <v>-</v>
      </c>
      <c r="AI6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1]])=$AR$60,INDIRECT(Tableau_matière[[#This Row],[cel 2]])=$AS$60,INDIRECT(Tableau_matière[[#This Row],[cel 3]])=$AT$60),ROW(),"-")</f>
        <v>-</v>
      </c>
      <c r="AJ6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1]])=$AR$60,INDIRECT(Tableau_matière[[#This Row],[cel 2]])=$AS$60,INDIRECT(Tableau_matière[[#This Row],[cel 3]])=$AT$60,INDIRECT(Tableau_matière[[#This Row],[cel 4]])=$AU$60),ROW(),"-")</f>
        <v>-</v>
      </c>
      <c r="AL65" s="3">
        <v>4</v>
      </c>
      <c r="AM65" s="3" t="str">
        <f ca="1">IFERROR(INDEX(Tableau_matière[],SMALL(Tableau_matière[Trie 10],Tableau_trie_3[[#This Row],[n°]])-2,$AM$8),"-")</f>
        <v>-</v>
      </c>
      <c r="AN65" s="3" t="str">
        <f ca="1">IFERROR(INDEX(Tableau_matière[],SMALL(Tableau_matière[Trie 11],Tableau_trie_3[[#This Row],[n°]])-2,$AN$8),"-")</f>
        <v>-</v>
      </c>
      <c r="AO65" s="3" t="str">
        <f ca="1">IFERROR(INDEX(Tableau_matière[],SMALL(Tableau_matière[Trie 12],Tableau_trie_3[[#This Row],[n°]])-2,$AO$8),"-")</f>
        <v>-</v>
      </c>
      <c r="AP65" s="3" t="str">
        <f ca="1">IFERROR(INDEX(Tableau_matière[],SMALL(Tableau_matière[Trie 13],Tableau_trie_3[[#This Row],[n°]])-2,$AP$8),"-")</f>
        <v>-</v>
      </c>
      <c r="AR65" s="3">
        <v>4</v>
      </c>
      <c r="AS65" s="3" t="str">
        <f ca="1">IFERROR(INDEX(Tableau_matière[],SMALL(Tableau_matière[Trie 18],Tableau_trie_5[[#This Row],[n°]])-2,$AM$8),"-")</f>
        <v>-</v>
      </c>
      <c r="AT65" s="3" t="str">
        <f ca="1">IFERROR(INDEX(Tableau_matière[],SMALL(Tableau_matière[Trie 19],Tableau_trie_5[[#This Row],[n°]])-2,$AN$8),"-")</f>
        <v>-</v>
      </c>
      <c r="AU65" s="3" t="str">
        <f ca="1">IFERROR(INDEX(Tableau_matière[],SMALL(Tableau_matière[Trie 20],Tableau_trie_5[[#This Row],[n°]])-2,$AO$8),"-")</f>
        <v>-</v>
      </c>
      <c r="AV65" s="3" t="str">
        <f ca="1">IFERROR(INDEX(Tableau_matière[],SMALL(Tableau_matière[Trie 21],Tableau_trie_5[[#This Row],[n°]])-2,$AP$8),"-")</f>
        <v>-</v>
      </c>
    </row>
    <row r="66" spans="1:48" x14ac:dyDescent="0.25">
      <c r="A66" t="s">
        <v>50</v>
      </c>
      <c r="B66" t="s">
        <v>52</v>
      </c>
      <c r="C66" t="s">
        <v>40</v>
      </c>
      <c r="D66" s="1">
        <v>0.6</v>
      </c>
      <c r="E66">
        <v>545</v>
      </c>
      <c r="F66" s="1" t="str">
        <f t="shared" si="0"/>
        <v>$A$3:A66</v>
      </c>
      <c r="G66" s="1" t="str">
        <f>MID(Tableau_matière[[#This Row],[zone 1]],FIND(":",Tableau_matière[[#This Row],[zone 1]])+1,5)</f>
        <v>A66</v>
      </c>
      <c r="H66" s="1" t="str">
        <f ca="1">IF(COUNTIFS(INDIRECT(Tableau_matière[[#This Row],[zone 1]]),INDIRECT(Tableau_matière[[#This Row],[cel 1]]))=1,ROW(),"-")</f>
        <v>-</v>
      </c>
      <c r="I66" s="1" t="str">
        <f t="shared" si="1"/>
        <v>$D$3:D66</v>
      </c>
      <c r="J66" s="1" t="str">
        <f>MID(Tableau_matière[[#This Row],[zone 2]],FIND(":",Tableau_matière[[#This Row],[zone 2]])+1,5)</f>
        <v>D66</v>
      </c>
      <c r="K66" s="1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1]])=$AM$12),ROW(),"-")</f>
        <v>-</v>
      </c>
      <c r="L66" s="1" t="str">
        <f t="shared" si="2"/>
        <v>$B$3:B66</v>
      </c>
      <c r="M66" s="1" t="str">
        <f>MID(Tableau_matière[[#This Row],[zone 3]],FIND(":",Tableau_matière[[#This Row],[zone 3]])+1,5)</f>
        <v>B66</v>
      </c>
      <c r="N6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1]])=$AM$12,INDIRECT(Tableau_matière[[#This Row],[cel 2]])=$AN$12),ROW(),"-")</f>
        <v>-</v>
      </c>
      <c r="O66" s="1" t="str">
        <f t="shared" si="3"/>
        <v>$C$3:C66</v>
      </c>
      <c r="P66" s="1" t="str">
        <f>MID(Tableau_matière[[#This Row],[zone 4]],FIND(":",Tableau_matière[[#This Row],[zone 4]])+1,5)</f>
        <v>C66</v>
      </c>
      <c r="Q6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1]])=$AM$12,INDIRECT(Tableau_matière[[#This Row],[cel 2]])=$AN$12,INDIRECT(Tableau_matière[[#This Row],[cel 3]])=$AO$12),ROW(),"-")</f>
        <v>-</v>
      </c>
      <c r="R66" s="1" t="str">
        <f t="shared" si="4"/>
        <v>$E$3:E66</v>
      </c>
      <c r="S66" s="1" t="str">
        <f>MID(Tableau_matière[[#This Row],[zone 5]],FIND(":",Tableau_matière[[#This Row],[zone 5]])+1,5)</f>
        <v>E66</v>
      </c>
      <c r="T6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1]])=$AM$12,INDIRECT(Tableau_matière[[#This Row],[cel 2]])=$AN$12,INDIRECT(Tableau_matière[[#This Row],[cel 3]])=$AO$12,INDIRECT(Tableau_matière[[#This Row],[cel 4]])=$AP$12),ROW(),"-")</f>
        <v>-</v>
      </c>
      <c r="U66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1]])=$AL$36),ROW(),"-")</f>
        <v>-</v>
      </c>
      <c r="V6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1]])=$AL$36,INDIRECT(Tableau_matière[[#This Row],[cel 2]])=$AM$36),ROW(),"-")</f>
        <v>-</v>
      </c>
      <c r="W6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1]])=$AL$36,INDIRECT(Tableau_matière[[#This Row],[cel 2]])=$AM$36,INDIRECT(Tableau_matière[[#This Row],[cel 3]])=$AN$36),ROW(),"-")</f>
        <v>-</v>
      </c>
      <c r="X6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1]])=$AL$36,INDIRECT(Tableau_matière[[#This Row],[cel 2]])=$AM$36,INDIRECT(Tableau_matière[[#This Row],[cel 3]])=$AN$36,INDIRECT(Tableau_matière[[#This Row],[cel 4]])=$AO$36),ROW(),"-")</f>
        <v>-</v>
      </c>
      <c r="Y66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Z6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A6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B6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C66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AD6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E6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F6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G66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1]])=$AR$60),ROW(),"-")</f>
        <v>-</v>
      </c>
      <c r="AH6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1]])=$AR$60,INDIRECT(Tableau_matière[[#This Row],[cel 2]])=$AS$60),ROW(),"-")</f>
        <v>-</v>
      </c>
      <c r="AI6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1]])=$AR$60,INDIRECT(Tableau_matière[[#This Row],[cel 2]])=$AS$60,INDIRECT(Tableau_matière[[#This Row],[cel 3]])=$AT$60),ROW(),"-")</f>
        <v>-</v>
      </c>
      <c r="AJ6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1]])=$AR$60,INDIRECT(Tableau_matière[[#This Row],[cel 2]])=$AS$60,INDIRECT(Tableau_matière[[#This Row],[cel 3]])=$AT$60,INDIRECT(Tableau_matière[[#This Row],[cel 4]])=$AU$60),ROW(),"-")</f>
        <v>-</v>
      </c>
      <c r="AL66" s="3">
        <v>5</v>
      </c>
      <c r="AM66" s="3" t="str">
        <f ca="1">IFERROR(INDEX(Tableau_matière[],SMALL(Tableau_matière[Trie 10],Tableau_trie_3[[#This Row],[n°]])-2,$AM$8),"-")</f>
        <v>-</v>
      </c>
      <c r="AN66" s="3" t="str">
        <f ca="1">IFERROR(INDEX(Tableau_matière[],SMALL(Tableau_matière[Trie 11],Tableau_trie_3[[#This Row],[n°]])-2,$AN$8),"-")</f>
        <v>-</v>
      </c>
      <c r="AO66" s="3" t="str">
        <f ca="1">IFERROR(INDEX(Tableau_matière[],SMALL(Tableau_matière[Trie 12],Tableau_trie_3[[#This Row],[n°]])-2,$AO$8),"-")</f>
        <v>-</v>
      </c>
      <c r="AP66" s="3" t="str">
        <f ca="1">IFERROR(INDEX(Tableau_matière[],SMALL(Tableau_matière[Trie 13],Tableau_trie_3[[#This Row],[n°]])-2,$AP$8),"-")</f>
        <v>-</v>
      </c>
      <c r="AR66" s="3">
        <v>5</v>
      </c>
      <c r="AS66" s="3" t="str">
        <f ca="1">IFERROR(INDEX(Tableau_matière[],SMALL(Tableau_matière[Trie 18],Tableau_trie_5[[#This Row],[n°]])-2,$AM$8),"-")</f>
        <v>-</v>
      </c>
      <c r="AT66" s="3" t="str">
        <f ca="1">IFERROR(INDEX(Tableau_matière[],SMALL(Tableau_matière[Trie 19],Tableau_trie_5[[#This Row],[n°]])-2,$AN$8),"-")</f>
        <v>-</v>
      </c>
      <c r="AU66" s="3" t="str">
        <f ca="1">IFERROR(INDEX(Tableau_matière[],SMALL(Tableau_matière[Trie 20],Tableau_trie_5[[#This Row],[n°]])-2,$AO$8),"-")</f>
        <v>-</v>
      </c>
      <c r="AV66" s="3" t="str">
        <f ca="1">IFERROR(INDEX(Tableau_matière[],SMALL(Tableau_matière[Trie 21],Tableau_trie_5[[#This Row],[n°]])-2,$AP$8),"-")</f>
        <v>-</v>
      </c>
    </row>
    <row r="67" spans="1:48" x14ac:dyDescent="0.25">
      <c r="A67" t="s">
        <v>50</v>
      </c>
      <c r="B67" t="s">
        <v>39</v>
      </c>
      <c r="C67" t="s">
        <v>49</v>
      </c>
      <c r="D67" s="1">
        <v>0.6</v>
      </c>
      <c r="E67">
        <v>665</v>
      </c>
      <c r="F67" s="1" t="str">
        <f t="shared" ref="F67:F100" si="5">CONCATENATE("$",$AL$7,"$",3,":",$AL$7,ROW())</f>
        <v>$A$3:A67</v>
      </c>
      <c r="G67" s="1" t="str">
        <f>MID(Tableau_matière[[#This Row],[zone 1]],FIND(":",Tableau_matière[[#This Row],[zone 1]])+1,5)</f>
        <v>A67</v>
      </c>
      <c r="H67" s="1" t="str">
        <f ca="1">IF(COUNTIFS(INDIRECT(Tableau_matière[[#This Row],[zone 1]]),INDIRECT(Tableau_matière[[#This Row],[cel 1]]))=1,ROW(),"-")</f>
        <v>-</v>
      </c>
      <c r="I67" s="1" t="str">
        <f t="shared" ref="I67:I100" si="6">CONCATENATE("$",$AM$7,"$",3,":",$AM$7,ROW())</f>
        <v>$D$3:D67</v>
      </c>
      <c r="J67" s="1" t="str">
        <f>MID(Tableau_matière[[#This Row],[zone 2]],FIND(":",Tableau_matière[[#This Row],[zone 2]])+1,5)</f>
        <v>D67</v>
      </c>
      <c r="K67" s="1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1]])=$AM$12),ROW(),"-")</f>
        <v>-</v>
      </c>
      <c r="L67" s="1" t="str">
        <f t="shared" ref="L67:L100" si="7">CONCATENATE("$",$AN$7,"$",3,":",$AN$7,ROW())</f>
        <v>$B$3:B67</v>
      </c>
      <c r="M67" s="1" t="str">
        <f>MID(Tableau_matière[[#This Row],[zone 3]],FIND(":",Tableau_matière[[#This Row],[zone 3]])+1,5)</f>
        <v>B67</v>
      </c>
      <c r="N6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1]])=$AM$12,INDIRECT(Tableau_matière[[#This Row],[cel 2]])=$AN$12),ROW(),"-")</f>
        <v>-</v>
      </c>
      <c r="O67" s="1" t="str">
        <f t="shared" ref="O67:O100" si="8">CONCATENATE("$",$AO$7,"$",3,":",$AO$7,ROW())</f>
        <v>$C$3:C67</v>
      </c>
      <c r="P67" s="1" t="str">
        <f>MID(Tableau_matière[[#This Row],[zone 4]],FIND(":",Tableau_matière[[#This Row],[zone 4]])+1,5)</f>
        <v>C67</v>
      </c>
      <c r="Q6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1]])=$AM$12,INDIRECT(Tableau_matière[[#This Row],[cel 2]])=$AN$12,INDIRECT(Tableau_matière[[#This Row],[cel 3]])=$AO$12),ROW(),"-")</f>
        <v>-</v>
      </c>
      <c r="R67" s="1" t="str">
        <f t="shared" ref="R67:R100" si="9">CONCATENATE("$",$AP$7,"$",3,":",$AP$7,ROW())</f>
        <v>$E$3:E67</v>
      </c>
      <c r="S67" s="1" t="str">
        <f>MID(Tableau_matière[[#This Row],[zone 5]],FIND(":",Tableau_matière[[#This Row],[zone 5]])+1,5)</f>
        <v>E67</v>
      </c>
      <c r="T6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1]])=$AM$12,INDIRECT(Tableau_matière[[#This Row],[cel 2]])=$AN$12,INDIRECT(Tableau_matière[[#This Row],[cel 3]])=$AO$12,INDIRECT(Tableau_matière[[#This Row],[cel 4]])=$AP$12),ROW(),"-")</f>
        <v>-</v>
      </c>
      <c r="U67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1]])=$AL$36),ROW(),"-")</f>
        <v>-</v>
      </c>
      <c r="V6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1]])=$AL$36,INDIRECT(Tableau_matière[[#This Row],[cel 2]])=$AM$36),ROW(),"-")</f>
        <v>-</v>
      </c>
      <c r="W6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1]])=$AL$36,INDIRECT(Tableau_matière[[#This Row],[cel 2]])=$AM$36,INDIRECT(Tableau_matière[[#This Row],[cel 3]])=$AN$36),ROW(),"-")</f>
        <v>-</v>
      </c>
      <c r="X6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1]])=$AL$36,INDIRECT(Tableau_matière[[#This Row],[cel 2]])=$AM$36,INDIRECT(Tableau_matière[[#This Row],[cel 3]])=$AN$36,INDIRECT(Tableau_matière[[#This Row],[cel 4]])=$AO$36),ROW(),"-")</f>
        <v>-</v>
      </c>
      <c r="Y67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Z6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A6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B6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C67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AD6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E6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F6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G67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1]])=$AR$60),ROW(),"-")</f>
        <v>-</v>
      </c>
      <c r="AH6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1]])=$AR$60,INDIRECT(Tableau_matière[[#This Row],[cel 2]])=$AS$60),ROW(),"-")</f>
        <v>-</v>
      </c>
      <c r="AI6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1]])=$AR$60,INDIRECT(Tableau_matière[[#This Row],[cel 2]])=$AS$60,INDIRECT(Tableau_matière[[#This Row],[cel 3]])=$AT$60),ROW(),"-")</f>
        <v>-</v>
      </c>
      <c r="AJ6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1]])=$AR$60,INDIRECT(Tableau_matière[[#This Row],[cel 2]])=$AS$60,INDIRECT(Tableau_matière[[#This Row],[cel 3]])=$AT$60,INDIRECT(Tableau_matière[[#This Row],[cel 4]])=$AU$60),ROW(),"-")</f>
        <v>-</v>
      </c>
      <c r="AL67" s="3">
        <v>6</v>
      </c>
      <c r="AM67" s="3" t="str">
        <f ca="1">IFERROR(INDEX(Tableau_matière[],SMALL(Tableau_matière[Trie 10],Tableau_trie_3[[#This Row],[n°]])-2,$AM$8),"-")</f>
        <v>-</v>
      </c>
      <c r="AN67" s="3" t="str">
        <f ca="1">IFERROR(INDEX(Tableau_matière[],SMALL(Tableau_matière[Trie 11],Tableau_trie_3[[#This Row],[n°]])-2,$AN$8),"-")</f>
        <v>-</v>
      </c>
      <c r="AO67" s="3" t="str">
        <f ca="1">IFERROR(INDEX(Tableau_matière[],SMALL(Tableau_matière[Trie 12],Tableau_trie_3[[#This Row],[n°]])-2,$AO$8),"-")</f>
        <v>-</v>
      </c>
      <c r="AP67" s="3" t="str">
        <f ca="1">IFERROR(INDEX(Tableau_matière[],SMALL(Tableau_matière[Trie 13],Tableau_trie_3[[#This Row],[n°]])-2,$AP$8),"-")</f>
        <v>-</v>
      </c>
      <c r="AR67" s="3">
        <v>6</v>
      </c>
      <c r="AS67" s="3" t="str">
        <f ca="1">IFERROR(INDEX(Tableau_matière[],SMALL(Tableau_matière[Trie 18],Tableau_trie_5[[#This Row],[n°]])-2,$AM$8),"-")</f>
        <v>-</v>
      </c>
      <c r="AT67" s="3" t="str">
        <f ca="1">IFERROR(INDEX(Tableau_matière[],SMALL(Tableau_matière[Trie 19],Tableau_trie_5[[#This Row],[n°]])-2,$AN$8),"-")</f>
        <v>-</v>
      </c>
      <c r="AU67" s="3" t="str">
        <f ca="1">IFERROR(INDEX(Tableau_matière[],SMALL(Tableau_matière[Trie 20],Tableau_trie_5[[#This Row],[n°]])-2,$AO$8),"-")</f>
        <v>-</v>
      </c>
      <c r="AV67" s="3" t="str">
        <f ca="1">IFERROR(INDEX(Tableau_matière[],SMALL(Tableau_matière[Trie 21],Tableau_trie_5[[#This Row],[n°]])-2,$AP$8),"-")</f>
        <v>-</v>
      </c>
    </row>
    <row r="68" spans="1:48" x14ac:dyDescent="0.25">
      <c r="A68" t="s">
        <v>50</v>
      </c>
      <c r="B68" t="s">
        <v>39</v>
      </c>
      <c r="C68" t="s">
        <v>49</v>
      </c>
      <c r="D68" s="1">
        <v>0.5</v>
      </c>
      <c r="E68">
        <v>490</v>
      </c>
      <c r="F68" s="1" t="str">
        <f t="shared" si="5"/>
        <v>$A$3:A68</v>
      </c>
      <c r="G68" s="1" t="str">
        <f>MID(Tableau_matière[[#This Row],[zone 1]],FIND(":",Tableau_matière[[#This Row],[zone 1]])+1,5)</f>
        <v>A68</v>
      </c>
      <c r="H68" s="1" t="str">
        <f ca="1">IF(COUNTIFS(INDIRECT(Tableau_matière[[#This Row],[zone 1]]),INDIRECT(Tableau_matière[[#This Row],[cel 1]]))=1,ROW(),"-")</f>
        <v>-</v>
      </c>
      <c r="I68" s="1" t="str">
        <f t="shared" si="6"/>
        <v>$D$3:D68</v>
      </c>
      <c r="J68" s="1" t="str">
        <f>MID(Tableau_matière[[#This Row],[zone 2]],FIND(":",Tableau_matière[[#This Row],[zone 2]])+1,5)</f>
        <v>D68</v>
      </c>
      <c r="K68" s="1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1]])=$AM$12),ROW(),"-")</f>
        <v>-</v>
      </c>
      <c r="L68" s="1" t="str">
        <f t="shared" si="7"/>
        <v>$B$3:B68</v>
      </c>
      <c r="M68" s="1" t="str">
        <f>MID(Tableau_matière[[#This Row],[zone 3]],FIND(":",Tableau_matière[[#This Row],[zone 3]])+1,5)</f>
        <v>B68</v>
      </c>
      <c r="N6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1]])=$AM$12,INDIRECT(Tableau_matière[[#This Row],[cel 2]])=$AN$12),ROW(),"-")</f>
        <v>-</v>
      </c>
      <c r="O68" s="1" t="str">
        <f t="shared" si="8"/>
        <v>$C$3:C68</v>
      </c>
      <c r="P68" s="1" t="str">
        <f>MID(Tableau_matière[[#This Row],[zone 4]],FIND(":",Tableau_matière[[#This Row],[zone 4]])+1,5)</f>
        <v>C68</v>
      </c>
      <c r="Q6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1]])=$AM$12,INDIRECT(Tableau_matière[[#This Row],[cel 2]])=$AN$12,INDIRECT(Tableau_matière[[#This Row],[cel 3]])=$AO$12),ROW(),"-")</f>
        <v>-</v>
      </c>
      <c r="R68" s="1" t="str">
        <f t="shared" si="9"/>
        <v>$E$3:E68</v>
      </c>
      <c r="S68" s="1" t="str">
        <f>MID(Tableau_matière[[#This Row],[zone 5]],FIND(":",Tableau_matière[[#This Row],[zone 5]])+1,5)</f>
        <v>E68</v>
      </c>
      <c r="T6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1]])=$AM$12,INDIRECT(Tableau_matière[[#This Row],[cel 2]])=$AN$12,INDIRECT(Tableau_matière[[#This Row],[cel 3]])=$AO$12,INDIRECT(Tableau_matière[[#This Row],[cel 4]])=$AP$12),ROW(),"-")</f>
        <v>-</v>
      </c>
      <c r="U68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1]])=$AL$36),ROW(),"-")</f>
        <v>-</v>
      </c>
      <c r="V6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1]])=$AL$36,INDIRECT(Tableau_matière[[#This Row],[cel 2]])=$AM$36),ROW(),"-")</f>
        <v>-</v>
      </c>
      <c r="W6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1]])=$AL$36,INDIRECT(Tableau_matière[[#This Row],[cel 2]])=$AM$36,INDIRECT(Tableau_matière[[#This Row],[cel 3]])=$AN$36),ROW(),"-")</f>
        <v>-</v>
      </c>
      <c r="X6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1]])=$AL$36,INDIRECT(Tableau_matière[[#This Row],[cel 2]])=$AM$36,INDIRECT(Tableau_matière[[#This Row],[cel 3]])=$AN$36,INDIRECT(Tableau_matière[[#This Row],[cel 4]])=$AO$36),ROW(),"-")</f>
        <v>-</v>
      </c>
      <c r="Y68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Z6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A6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B6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C68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AD6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E6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F6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G68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1]])=$AR$60),ROW(),"-")</f>
        <v>-</v>
      </c>
      <c r="AH6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1]])=$AR$60,INDIRECT(Tableau_matière[[#This Row],[cel 2]])=$AS$60),ROW(),"-")</f>
        <v>-</v>
      </c>
      <c r="AI6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1]])=$AR$60,INDIRECT(Tableau_matière[[#This Row],[cel 2]])=$AS$60,INDIRECT(Tableau_matière[[#This Row],[cel 3]])=$AT$60),ROW(),"-")</f>
        <v>-</v>
      </c>
      <c r="AJ6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1]])=$AR$60,INDIRECT(Tableau_matière[[#This Row],[cel 2]])=$AS$60,INDIRECT(Tableau_matière[[#This Row],[cel 3]])=$AT$60,INDIRECT(Tableau_matière[[#This Row],[cel 4]])=$AU$60),ROW(),"-")</f>
        <v>-</v>
      </c>
      <c r="AL68" s="3">
        <v>7</v>
      </c>
      <c r="AM68" s="3" t="str">
        <f ca="1">IFERROR(INDEX(Tableau_matière[],SMALL(Tableau_matière[Trie 10],Tableau_trie_3[[#This Row],[n°]])-2,$AM$8),"-")</f>
        <v>-</v>
      </c>
      <c r="AN68" s="3" t="str">
        <f ca="1">IFERROR(INDEX(Tableau_matière[],SMALL(Tableau_matière[Trie 11],Tableau_trie_3[[#This Row],[n°]])-2,$AN$8),"-")</f>
        <v>-</v>
      </c>
      <c r="AO68" s="3" t="str">
        <f ca="1">IFERROR(INDEX(Tableau_matière[],SMALL(Tableau_matière[Trie 12],Tableau_trie_3[[#This Row],[n°]])-2,$AO$8),"-")</f>
        <v>-</v>
      </c>
      <c r="AP68" s="3" t="str">
        <f ca="1">IFERROR(INDEX(Tableau_matière[],SMALL(Tableau_matière[Trie 13],Tableau_trie_3[[#This Row],[n°]])-2,$AP$8),"-")</f>
        <v>-</v>
      </c>
      <c r="AR68" s="3">
        <v>7</v>
      </c>
      <c r="AS68" s="3" t="str">
        <f ca="1">IFERROR(INDEX(Tableau_matière[],SMALL(Tableau_matière[Trie 18],Tableau_trie_5[[#This Row],[n°]])-2,$AM$8),"-")</f>
        <v>-</v>
      </c>
      <c r="AT68" s="3" t="str">
        <f ca="1">IFERROR(INDEX(Tableau_matière[],SMALL(Tableau_matière[Trie 19],Tableau_trie_5[[#This Row],[n°]])-2,$AN$8),"-")</f>
        <v>-</v>
      </c>
      <c r="AU68" s="3" t="str">
        <f ca="1">IFERROR(INDEX(Tableau_matière[],SMALL(Tableau_matière[Trie 20],Tableau_trie_5[[#This Row],[n°]])-2,$AO$8),"-")</f>
        <v>-</v>
      </c>
      <c r="AV68" s="3" t="str">
        <f ca="1">IFERROR(INDEX(Tableau_matière[],SMALL(Tableau_matière[Trie 21],Tableau_trie_5[[#This Row],[n°]])-2,$AP$8),"-")</f>
        <v>-</v>
      </c>
    </row>
    <row r="69" spans="1:48" x14ac:dyDescent="0.25">
      <c r="A69" t="s">
        <v>50</v>
      </c>
      <c r="B69" t="s">
        <v>51</v>
      </c>
      <c r="C69" t="s">
        <v>49</v>
      </c>
      <c r="D69" s="1">
        <v>0.5</v>
      </c>
      <c r="E69">
        <v>490</v>
      </c>
      <c r="F69" s="1" t="str">
        <f t="shared" si="5"/>
        <v>$A$3:A69</v>
      </c>
      <c r="G69" s="1" t="str">
        <f>MID(Tableau_matière[[#This Row],[zone 1]],FIND(":",Tableau_matière[[#This Row],[zone 1]])+1,5)</f>
        <v>A69</v>
      </c>
      <c r="H69" s="1" t="str">
        <f ca="1">IF(COUNTIFS(INDIRECT(Tableau_matière[[#This Row],[zone 1]]),INDIRECT(Tableau_matière[[#This Row],[cel 1]]))=1,ROW(),"-")</f>
        <v>-</v>
      </c>
      <c r="I69" s="1" t="str">
        <f t="shared" si="6"/>
        <v>$D$3:D69</v>
      </c>
      <c r="J69" s="1" t="str">
        <f>MID(Tableau_matière[[#This Row],[zone 2]],FIND(":",Tableau_matière[[#This Row],[zone 2]])+1,5)</f>
        <v>D69</v>
      </c>
      <c r="K69" s="1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1]])=$AM$12),ROW(),"-")</f>
        <v>-</v>
      </c>
      <c r="L69" s="1" t="str">
        <f t="shared" si="7"/>
        <v>$B$3:B69</v>
      </c>
      <c r="M69" s="1" t="str">
        <f>MID(Tableau_matière[[#This Row],[zone 3]],FIND(":",Tableau_matière[[#This Row],[zone 3]])+1,5)</f>
        <v>B69</v>
      </c>
      <c r="N6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1]])=$AM$12,INDIRECT(Tableau_matière[[#This Row],[cel 2]])=$AN$12),ROW(),"-")</f>
        <v>-</v>
      </c>
      <c r="O69" s="1" t="str">
        <f t="shared" si="8"/>
        <v>$C$3:C69</v>
      </c>
      <c r="P69" s="1" t="str">
        <f>MID(Tableau_matière[[#This Row],[zone 4]],FIND(":",Tableau_matière[[#This Row],[zone 4]])+1,5)</f>
        <v>C69</v>
      </c>
      <c r="Q6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1]])=$AM$12,INDIRECT(Tableau_matière[[#This Row],[cel 2]])=$AN$12,INDIRECT(Tableau_matière[[#This Row],[cel 3]])=$AO$12),ROW(),"-")</f>
        <v>-</v>
      </c>
      <c r="R69" s="1" t="str">
        <f t="shared" si="9"/>
        <v>$E$3:E69</v>
      </c>
      <c r="S69" s="1" t="str">
        <f>MID(Tableau_matière[[#This Row],[zone 5]],FIND(":",Tableau_matière[[#This Row],[zone 5]])+1,5)</f>
        <v>E69</v>
      </c>
      <c r="T6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1]])=$AM$12,INDIRECT(Tableau_matière[[#This Row],[cel 2]])=$AN$12,INDIRECT(Tableau_matière[[#This Row],[cel 3]])=$AO$12,INDIRECT(Tableau_matière[[#This Row],[cel 4]])=$AP$12),ROW(),"-")</f>
        <v>-</v>
      </c>
      <c r="U69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1]])=$AL$36),ROW(),"-")</f>
        <v>-</v>
      </c>
      <c r="V6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1]])=$AL$36,INDIRECT(Tableau_matière[[#This Row],[cel 2]])=$AM$36),ROW(),"-")</f>
        <v>-</v>
      </c>
      <c r="W6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1]])=$AL$36,INDIRECT(Tableau_matière[[#This Row],[cel 2]])=$AM$36,INDIRECT(Tableau_matière[[#This Row],[cel 3]])=$AN$36),ROW(),"-")</f>
        <v>-</v>
      </c>
      <c r="X6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1]])=$AL$36,INDIRECT(Tableau_matière[[#This Row],[cel 2]])=$AM$36,INDIRECT(Tableau_matière[[#This Row],[cel 3]])=$AN$36,INDIRECT(Tableau_matière[[#This Row],[cel 4]])=$AO$36),ROW(),"-")</f>
        <v>-</v>
      </c>
      <c r="Y69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Z6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A6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B6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C69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AD6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E6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F6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G69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1]])=$AR$60),ROW(),"-")</f>
        <v>-</v>
      </c>
      <c r="AH6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1]])=$AR$60,INDIRECT(Tableau_matière[[#This Row],[cel 2]])=$AS$60),ROW(),"-")</f>
        <v>-</v>
      </c>
      <c r="AI6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1]])=$AR$60,INDIRECT(Tableau_matière[[#This Row],[cel 2]])=$AS$60,INDIRECT(Tableau_matière[[#This Row],[cel 3]])=$AT$60),ROW(),"-")</f>
        <v>-</v>
      </c>
      <c r="AJ6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1]])=$AR$60,INDIRECT(Tableau_matière[[#This Row],[cel 2]])=$AS$60,INDIRECT(Tableau_matière[[#This Row],[cel 3]])=$AT$60,INDIRECT(Tableau_matière[[#This Row],[cel 4]])=$AU$60),ROW(),"-")</f>
        <v>-</v>
      </c>
      <c r="AL69" s="3">
        <v>8</v>
      </c>
      <c r="AM69" s="3" t="str">
        <f ca="1">IFERROR(INDEX(Tableau_matière[],SMALL(Tableau_matière[Trie 10],Tableau_trie_3[[#This Row],[n°]])-2,$AM$8),"-")</f>
        <v>-</v>
      </c>
      <c r="AN69" s="3" t="str">
        <f ca="1">IFERROR(INDEX(Tableau_matière[],SMALL(Tableau_matière[Trie 11],Tableau_trie_3[[#This Row],[n°]])-2,$AN$8),"-")</f>
        <v>-</v>
      </c>
      <c r="AO69" s="3" t="str">
        <f ca="1">IFERROR(INDEX(Tableau_matière[],SMALL(Tableau_matière[Trie 12],Tableau_trie_3[[#This Row],[n°]])-2,$AO$8),"-")</f>
        <v>-</v>
      </c>
      <c r="AP69" s="3" t="str">
        <f ca="1">IFERROR(INDEX(Tableau_matière[],SMALL(Tableau_matière[Trie 13],Tableau_trie_3[[#This Row],[n°]])-2,$AP$8),"-")</f>
        <v>-</v>
      </c>
      <c r="AR69" s="3">
        <v>8</v>
      </c>
      <c r="AS69" s="3" t="str">
        <f ca="1">IFERROR(INDEX(Tableau_matière[],SMALL(Tableau_matière[Trie 18],Tableau_trie_5[[#This Row],[n°]])-2,$AM$8),"-")</f>
        <v>-</v>
      </c>
      <c r="AT69" s="3" t="str">
        <f ca="1">IFERROR(INDEX(Tableau_matière[],SMALL(Tableau_matière[Trie 19],Tableau_trie_5[[#This Row],[n°]])-2,$AN$8),"-")</f>
        <v>-</v>
      </c>
      <c r="AU69" s="3" t="str">
        <f ca="1">IFERROR(INDEX(Tableau_matière[],SMALL(Tableau_matière[Trie 20],Tableau_trie_5[[#This Row],[n°]])-2,$AO$8),"-")</f>
        <v>-</v>
      </c>
      <c r="AV69" s="3" t="str">
        <f ca="1">IFERROR(INDEX(Tableau_matière[],SMALL(Tableau_matière[Trie 21],Tableau_trie_5[[#This Row],[n°]])-2,$AP$8),"-")</f>
        <v>-</v>
      </c>
    </row>
    <row r="70" spans="1:48" x14ac:dyDescent="0.25">
      <c r="A70" t="s">
        <v>50</v>
      </c>
      <c r="B70" t="s">
        <v>39</v>
      </c>
      <c r="C70" t="s">
        <v>40</v>
      </c>
      <c r="D70" s="1">
        <v>0.5</v>
      </c>
      <c r="E70">
        <v>545</v>
      </c>
      <c r="F70" s="1" t="str">
        <f t="shared" si="5"/>
        <v>$A$3:A70</v>
      </c>
      <c r="G70" s="1" t="str">
        <f>MID(Tableau_matière[[#This Row],[zone 1]],FIND(":",Tableau_matière[[#This Row],[zone 1]])+1,5)</f>
        <v>A70</v>
      </c>
      <c r="H70" s="1" t="str">
        <f ca="1">IF(COUNTIFS(INDIRECT(Tableau_matière[[#This Row],[zone 1]]),INDIRECT(Tableau_matière[[#This Row],[cel 1]]))=1,ROW(),"-")</f>
        <v>-</v>
      </c>
      <c r="I70" s="1" t="str">
        <f t="shared" si="6"/>
        <v>$D$3:D70</v>
      </c>
      <c r="J70" s="1" t="str">
        <f>MID(Tableau_matière[[#This Row],[zone 2]],FIND(":",Tableau_matière[[#This Row],[zone 2]])+1,5)</f>
        <v>D70</v>
      </c>
      <c r="K70" s="1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1]])=$AM$12),ROW(),"-")</f>
        <v>-</v>
      </c>
      <c r="L70" s="1" t="str">
        <f t="shared" si="7"/>
        <v>$B$3:B70</v>
      </c>
      <c r="M70" s="1" t="str">
        <f>MID(Tableau_matière[[#This Row],[zone 3]],FIND(":",Tableau_matière[[#This Row],[zone 3]])+1,5)</f>
        <v>B70</v>
      </c>
      <c r="N7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1]])=$AM$12,INDIRECT(Tableau_matière[[#This Row],[cel 2]])=$AN$12),ROW(),"-")</f>
        <v>-</v>
      </c>
      <c r="O70" s="1" t="str">
        <f t="shared" si="8"/>
        <v>$C$3:C70</v>
      </c>
      <c r="P70" s="1" t="str">
        <f>MID(Tableau_matière[[#This Row],[zone 4]],FIND(":",Tableau_matière[[#This Row],[zone 4]])+1,5)</f>
        <v>C70</v>
      </c>
      <c r="Q7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1]])=$AM$12,INDIRECT(Tableau_matière[[#This Row],[cel 2]])=$AN$12,INDIRECT(Tableau_matière[[#This Row],[cel 3]])=$AO$12),ROW(),"-")</f>
        <v>-</v>
      </c>
      <c r="R70" s="1" t="str">
        <f t="shared" si="9"/>
        <v>$E$3:E70</v>
      </c>
      <c r="S70" s="1" t="str">
        <f>MID(Tableau_matière[[#This Row],[zone 5]],FIND(":",Tableau_matière[[#This Row],[zone 5]])+1,5)</f>
        <v>E70</v>
      </c>
      <c r="T7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1]])=$AM$12,INDIRECT(Tableau_matière[[#This Row],[cel 2]])=$AN$12,INDIRECT(Tableau_matière[[#This Row],[cel 3]])=$AO$12,INDIRECT(Tableau_matière[[#This Row],[cel 4]])=$AP$12),ROW(),"-")</f>
        <v>-</v>
      </c>
      <c r="U70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1]])=$AL$36),ROW(),"-")</f>
        <v>-</v>
      </c>
      <c r="V7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1]])=$AL$36,INDIRECT(Tableau_matière[[#This Row],[cel 2]])=$AM$36),ROW(),"-")</f>
        <v>-</v>
      </c>
      <c r="W7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1]])=$AL$36,INDIRECT(Tableau_matière[[#This Row],[cel 2]])=$AM$36,INDIRECT(Tableau_matière[[#This Row],[cel 3]])=$AN$36),ROW(),"-")</f>
        <v>-</v>
      </c>
      <c r="X7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1]])=$AL$36,INDIRECT(Tableau_matière[[#This Row],[cel 2]])=$AM$36,INDIRECT(Tableau_matière[[#This Row],[cel 3]])=$AN$36,INDIRECT(Tableau_matière[[#This Row],[cel 4]])=$AO$36),ROW(),"-")</f>
        <v>-</v>
      </c>
      <c r="Y70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Z7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A7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B7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C70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AD7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E7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F7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G70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1]])=$AR$60),ROW(),"-")</f>
        <v>-</v>
      </c>
      <c r="AH7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1]])=$AR$60,INDIRECT(Tableau_matière[[#This Row],[cel 2]])=$AS$60),ROW(),"-")</f>
        <v>-</v>
      </c>
      <c r="AI7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1]])=$AR$60,INDIRECT(Tableau_matière[[#This Row],[cel 2]])=$AS$60,INDIRECT(Tableau_matière[[#This Row],[cel 3]])=$AT$60),ROW(),"-")</f>
        <v>-</v>
      </c>
      <c r="AJ7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1]])=$AR$60,INDIRECT(Tableau_matière[[#This Row],[cel 2]])=$AS$60,INDIRECT(Tableau_matière[[#This Row],[cel 3]])=$AT$60,INDIRECT(Tableau_matière[[#This Row],[cel 4]])=$AU$60),ROW(),"-")</f>
        <v>-</v>
      </c>
      <c r="AL70" s="3">
        <v>9</v>
      </c>
      <c r="AM70" s="3" t="str">
        <f ca="1">IFERROR(INDEX(Tableau_matière[],SMALL(Tableau_matière[Trie 10],Tableau_trie_3[[#This Row],[n°]])-2,$AM$8),"-")</f>
        <v>-</v>
      </c>
      <c r="AN70" s="3" t="str">
        <f ca="1">IFERROR(INDEX(Tableau_matière[],SMALL(Tableau_matière[Trie 11],Tableau_trie_3[[#This Row],[n°]])-2,$AN$8),"-")</f>
        <v>-</v>
      </c>
      <c r="AO70" s="3" t="str">
        <f ca="1">IFERROR(INDEX(Tableau_matière[],SMALL(Tableau_matière[Trie 12],Tableau_trie_3[[#This Row],[n°]])-2,$AO$8),"-")</f>
        <v>-</v>
      </c>
      <c r="AP70" s="3" t="str">
        <f ca="1">IFERROR(INDEX(Tableau_matière[],SMALL(Tableau_matière[Trie 13],Tableau_trie_3[[#This Row],[n°]])-2,$AP$8),"-")</f>
        <v>-</v>
      </c>
      <c r="AR70" s="3">
        <v>9</v>
      </c>
      <c r="AS70" s="3" t="str">
        <f ca="1">IFERROR(INDEX(Tableau_matière[],SMALL(Tableau_matière[Trie 18],Tableau_trie_5[[#This Row],[n°]])-2,$AM$8),"-")</f>
        <v>-</v>
      </c>
      <c r="AT70" s="3" t="str">
        <f ca="1">IFERROR(INDEX(Tableau_matière[],SMALL(Tableau_matière[Trie 19],Tableau_trie_5[[#This Row],[n°]])-2,$AN$8),"-")</f>
        <v>-</v>
      </c>
      <c r="AU70" s="3" t="str">
        <f ca="1">IFERROR(INDEX(Tableau_matière[],SMALL(Tableau_matière[Trie 20],Tableau_trie_5[[#This Row],[n°]])-2,$AO$8),"-")</f>
        <v>-</v>
      </c>
      <c r="AV70" s="3" t="str">
        <f ca="1">IFERROR(INDEX(Tableau_matière[],SMALL(Tableau_matière[Trie 21],Tableau_trie_5[[#This Row],[n°]])-2,$AP$8),"-")</f>
        <v>-</v>
      </c>
    </row>
    <row r="71" spans="1:48" x14ac:dyDescent="0.25">
      <c r="A71" t="s">
        <v>50</v>
      </c>
      <c r="B71" t="s">
        <v>39</v>
      </c>
      <c r="C71" t="s">
        <v>49</v>
      </c>
      <c r="D71" s="1">
        <v>0.4</v>
      </c>
      <c r="E71">
        <v>490</v>
      </c>
      <c r="F71" s="1" t="str">
        <f t="shared" si="5"/>
        <v>$A$3:A71</v>
      </c>
      <c r="G71" s="1" t="str">
        <f>MID(Tableau_matière[[#This Row],[zone 1]],FIND(":",Tableau_matière[[#This Row],[zone 1]])+1,5)</f>
        <v>A71</v>
      </c>
      <c r="H71" s="1" t="str">
        <f ca="1">IF(COUNTIFS(INDIRECT(Tableau_matière[[#This Row],[zone 1]]),INDIRECT(Tableau_matière[[#This Row],[cel 1]]))=1,ROW(),"-")</f>
        <v>-</v>
      </c>
      <c r="I71" s="1" t="str">
        <f t="shared" si="6"/>
        <v>$D$3:D71</v>
      </c>
      <c r="J71" s="1" t="str">
        <f>MID(Tableau_matière[[#This Row],[zone 2]],FIND(":",Tableau_matière[[#This Row],[zone 2]])+1,5)</f>
        <v>D71</v>
      </c>
      <c r="K71" s="1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1]])=$AM$12),ROW(),"-")</f>
        <v>-</v>
      </c>
      <c r="L71" s="1" t="str">
        <f t="shared" si="7"/>
        <v>$B$3:B71</v>
      </c>
      <c r="M71" s="1" t="str">
        <f>MID(Tableau_matière[[#This Row],[zone 3]],FIND(":",Tableau_matière[[#This Row],[zone 3]])+1,5)</f>
        <v>B71</v>
      </c>
      <c r="N7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1]])=$AM$12,INDIRECT(Tableau_matière[[#This Row],[cel 2]])=$AN$12),ROW(),"-")</f>
        <v>-</v>
      </c>
      <c r="O71" s="1" t="str">
        <f t="shared" si="8"/>
        <v>$C$3:C71</v>
      </c>
      <c r="P71" s="1" t="str">
        <f>MID(Tableau_matière[[#This Row],[zone 4]],FIND(":",Tableau_matière[[#This Row],[zone 4]])+1,5)</f>
        <v>C71</v>
      </c>
      <c r="Q7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1]])=$AM$12,INDIRECT(Tableau_matière[[#This Row],[cel 2]])=$AN$12,INDIRECT(Tableau_matière[[#This Row],[cel 3]])=$AO$12),ROW(),"-")</f>
        <v>-</v>
      </c>
      <c r="R71" s="1" t="str">
        <f t="shared" si="9"/>
        <v>$E$3:E71</v>
      </c>
      <c r="S71" s="1" t="str">
        <f>MID(Tableau_matière[[#This Row],[zone 5]],FIND(":",Tableau_matière[[#This Row],[zone 5]])+1,5)</f>
        <v>E71</v>
      </c>
      <c r="T7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1]])=$AM$12,INDIRECT(Tableau_matière[[#This Row],[cel 2]])=$AN$12,INDIRECT(Tableau_matière[[#This Row],[cel 3]])=$AO$12,INDIRECT(Tableau_matière[[#This Row],[cel 4]])=$AP$12),ROW(),"-")</f>
        <v>-</v>
      </c>
      <c r="U71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1]])=$AL$36),ROW(),"-")</f>
        <v>-</v>
      </c>
      <c r="V7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1]])=$AL$36,INDIRECT(Tableau_matière[[#This Row],[cel 2]])=$AM$36),ROW(),"-")</f>
        <v>-</v>
      </c>
      <c r="W7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1]])=$AL$36,INDIRECT(Tableau_matière[[#This Row],[cel 2]])=$AM$36,INDIRECT(Tableau_matière[[#This Row],[cel 3]])=$AN$36),ROW(),"-")</f>
        <v>-</v>
      </c>
      <c r="X7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1]])=$AL$36,INDIRECT(Tableau_matière[[#This Row],[cel 2]])=$AM$36,INDIRECT(Tableau_matière[[#This Row],[cel 3]])=$AN$36,INDIRECT(Tableau_matière[[#This Row],[cel 4]])=$AO$36),ROW(),"-")</f>
        <v>-</v>
      </c>
      <c r="Y71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Z7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A7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B7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C71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AD7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E7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F7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G71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1]])=$AR$60),ROW(),"-")</f>
        <v>-</v>
      </c>
      <c r="AH7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1]])=$AR$60,INDIRECT(Tableau_matière[[#This Row],[cel 2]])=$AS$60),ROW(),"-")</f>
        <v>-</v>
      </c>
      <c r="AI7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1]])=$AR$60,INDIRECT(Tableau_matière[[#This Row],[cel 2]])=$AS$60,INDIRECT(Tableau_matière[[#This Row],[cel 3]])=$AT$60),ROW(),"-")</f>
        <v>-</v>
      </c>
      <c r="AJ7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1]])=$AR$60,INDIRECT(Tableau_matière[[#This Row],[cel 2]])=$AS$60,INDIRECT(Tableau_matière[[#This Row],[cel 3]])=$AT$60,INDIRECT(Tableau_matière[[#This Row],[cel 4]])=$AU$60),ROW(),"-")</f>
        <v>-</v>
      </c>
      <c r="AL71" s="3">
        <v>10</v>
      </c>
      <c r="AM71" s="3" t="str">
        <f ca="1">IFERROR(INDEX(Tableau_matière[],SMALL(Tableau_matière[Trie 10],Tableau_trie_3[[#This Row],[n°]])-2,$AM$8),"-")</f>
        <v>-</v>
      </c>
      <c r="AN71" s="3" t="str">
        <f ca="1">IFERROR(INDEX(Tableau_matière[],SMALL(Tableau_matière[Trie 11],Tableau_trie_3[[#This Row],[n°]])-2,$AN$8),"-")</f>
        <v>-</v>
      </c>
      <c r="AO71" s="3" t="str">
        <f ca="1">IFERROR(INDEX(Tableau_matière[],SMALL(Tableau_matière[Trie 12],Tableau_trie_3[[#This Row],[n°]])-2,$AO$8),"-")</f>
        <v>-</v>
      </c>
      <c r="AP71" s="3" t="str">
        <f ca="1">IFERROR(INDEX(Tableau_matière[],SMALL(Tableau_matière[Trie 13],Tableau_trie_3[[#This Row],[n°]])-2,$AP$8),"-")</f>
        <v>-</v>
      </c>
      <c r="AR71" s="3">
        <v>10</v>
      </c>
      <c r="AS71" s="3" t="str">
        <f ca="1">IFERROR(INDEX(Tableau_matière[],SMALL(Tableau_matière[Trie 18],Tableau_trie_5[[#This Row],[n°]])-2,$AM$8),"-")</f>
        <v>-</v>
      </c>
      <c r="AT71" s="3" t="str">
        <f ca="1">IFERROR(INDEX(Tableau_matière[],SMALL(Tableau_matière[Trie 19],Tableau_trie_5[[#This Row],[n°]])-2,$AN$8),"-")</f>
        <v>-</v>
      </c>
      <c r="AU71" s="3" t="str">
        <f ca="1">IFERROR(INDEX(Tableau_matière[],SMALL(Tableau_matière[Trie 20],Tableau_trie_5[[#This Row],[n°]])-2,$AO$8),"-")</f>
        <v>-</v>
      </c>
      <c r="AV71" s="3" t="str">
        <f ca="1">IFERROR(INDEX(Tableau_matière[],SMALL(Tableau_matière[Trie 21],Tableau_trie_5[[#This Row],[n°]])-2,$AP$8),"-")</f>
        <v>-</v>
      </c>
    </row>
    <row r="72" spans="1:48" x14ac:dyDescent="0.25">
      <c r="A72" t="s">
        <v>50</v>
      </c>
      <c r="B72" t="s">
        <v>51</v>
      </c>
      <c r="C72" t="s">
        <v>49</v>
      </c>
      <c r="D72" s="1">
        <v>0.4</v>
      </c>
      <c r="E72">
        <v>490</v>
      </c>
      <c r="F72" s="1" t="str">
        <f t="shared" si="5"/>
        <v>$A$3:A72</v>
      </c>
      <c r="G72" s="1" t="str">
        <f>MID(Tableau_matière[[#This Row],[zone 1]],FIND(":",Tableau_matière[[#This Row],[zone 1]])+1,5)</f>
        <v>A72</v>
      </c>
      <c r="H72" s="1" t="str">
        <f ca="1">IF(COUNTIFS(INDIRECT(Tableau_matière[[#This Row],[zone 1]]),INDIRECT(Tableau_matière[[#This Row],[cel 1]]))=1,ROW(),"-")</f>
        <v>-</v>
      </c>
      <c r="I72" s="1" t="str">
        <f t="shared" si="6"/>
        <v>$D$3:D72</v>
      </c>
      <c r="J72" s="1" t="str">
        <f>MID(Tableau_matière[[#This Row],[zone 2]],FIND(":",Tableau_matière[[#This Row],[zone 2]])+1,5)</f>
        <v>D72</v>
      </c>
      <c r="K72" s="1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1]])=$AM$12),ROW(),"-")</f>
        <v>-</v>
      </c>
      <c r="L72" s="1" t="str">
        <f t="shared" si="7"/>
        <v>$B$3:B72</v>
      </c>
      <c r="M72" s="1" t="str">
        <f>MID(Tableau_matière[[#This Row],[zone 3]],FIND(":",Tableau_matière[[#This Row],[zone 3]])+1,5)</f>
        <v>B72</v>
      </c>
      <c r="N7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1]])=$AM$12,INDIRECT(Tableau_matière[[#This Row],[cel 2]])=$AN$12),ROW(),"-")</f>
        <v>-</v>
      </c>
      <c r="O72" s="1" t="str">
        <f t="shared" si="8"/>
        <v>$C$3:C72</v>
      </c>
      <c r="P72" s="1" t="str">
        <f>MID(Tableau_matière[[#This Row],[zone 4]],FIND(":",Tableau_matière[[#This Row],[zone 4]])+1,5)</f>
        <v>C72</v>
      </c>
      <c r="Q7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1]])=$AM$12,INDIRECT(Tableau_matière[[#This Row],[cel 2]])=$AN$12,INDIRECT(Tableau_matière[[#This Row],[cel 3]])=$AO$12),ROW(),"-")</f>
        <v>-</v>
      </c>
      <c r="R72" s="1" t="str">
        <f t="shared" si="9"/>
        <v>$E$3:E72</v>
      </c>
      <c r="S72" s="1" t="str">
        <f>MID(Tableau_matière[[#This Row],[zone 5]],FIND(":",Tableau_matière[[#This Row],[zone 5]])+1,5)</f>
        <v>E72</v>
      </c>
      <c r="T7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1]])=$AM$12,INDIRECT(Tableau_matière[[#This Row],[cel 2]])=$AN$12,INDIRECT(Tableau_matière[[#This Row],[cel 3]])=$AO$12,INDIRECT(Tableau_matière[[#This Row],[cel 4]])=$AP$12),ROW(),"-")</f>
        <v>-</v>
      </c>
      <c r="U72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1]])=$AL$36),ROW(),"-")</f>
        <v>-</v>
      </c>
      <c r="V7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1]])=$AL$36,INDIRECT(Tableau_matière[[#This Row],[cel 2]])=$AM$36),ROW(),"-")</f>
        <v>-</v>
      </c>
      <c r="W7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1]])=$AL$36,INDIRECT(Tableau_matière[[#This Row],[cel 2]])=$AM$36,INDIRECT(Tableau_matière[[#This Row],[cel 3]])=$AN$36),ROW(),"-")</f>
        <v>-</v>
      </c>
      <c r="X7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1]])=$AL$36,INDIRECT(Tableau_matière[[#This Row],[cel 2]])=$AM$36,INDIRECT(Tableau_matière[[#This Row],[cel 3]])=$AN$36,INDIRECT(Tableau_matière[[#This Row],[cel 4]])=$AO$36),ROW(),"-")</f>
        <v>-</v>
      </c>
      <c r="Y72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Z7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A7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B7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C72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AD7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E7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F7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G72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1]])=$AR$60),ROW(),"-")</f>
        <v>-</v>
      </c>
      <c r="AH7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1]])=$AR$60,INDIRECT(Tableau_matière[[#This Row],[cel 2]])=$AS$60),ROW(),"-")</f>
        <v>-</v>
      </c>
      <c r="AI7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1]])=$AR$60,INDIRECT(Tableau_matière[[#This Row],[cel 2]])=$AS$60,INDIRECT(Tableau_matière[[#This Row],[cel 3]])=$AT$60),ROW(),"-")</f>
        <v>-</v>
      </c>
      <c r="AJ7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1]])=$AR$60,INDIRECT(Tableau_matière[[#This Row],[cel 2]])=$AS$60,INDIRECT(Tableau_matière[[#This Row],[cel 3]])=$AT$60,INDIRECT(Tableau_matière[[#This Row],[cel 4]])=$AU$60),ROW(),"-")</f>
        <v>-</v>
      </c>
      <c r="AL72" s="3">
        <v>11</v>
      </c>
      <c r="AM72" s="3" t="str">
        <f ca="1">IFERROR(INDEX(Tableau_matière[],SMALL(Tableau_matière[Trie 10],Tableau_trie_3[[#This Row],[n°]])-2,$AM$8),"-")</f>
        <v>-</v>
      </c>
      <c r="AN72" s="3" t="str">
        <f ca="1">IFERROR(INDEX(Tableau_matière[],SMALL(Tableau_matière[Trie 11],Tableau_trie_3[[#This Row],[n°]])-2,$AN$8),"-")</f>
        <v>-</v>
      </c>
      <c r="AO72" s="3" t="str">
        <f ca="1">IFERROR(INDEX(Tableau_matière[],SMALL(Tableau_matière[Trie 12],Tableau_trie_3[[#This Row],[n°]])-2,$AO$8),"-")</f>
        <v>-</v>
      </c>
      <c r="AP72" s="3" t="str">
        <f ca="1">IFERROR(INDEX(Tableau_matière[],SMALL(Tableau_matière[Trie 13],Tableau_trie_3[[#This Row],[n°]])-2,$AP$8),"-")</f>
        <v>-</v>
      </c>
      <c r="AR72" s="3">
        <v>11</v>
      </c>
      <c r="AS72" s="3" t="str">
        <f ca="1">IFERROR(INDEX(Tableau_matière[],SMALL(Tableau_matière[Trie 18],Tableau_trie_5[[#This Row],[n°]])-2,$AM$8),"-")</f>
        <v>-</v>
      </c>
      <c r="AT72" s="3" t="str">
        <f ca="1">IFERROR(INDEX(Tableau_matière[],SMALL(Tableau_matière[Trie 19],Tableau_trie_5[[#This Row],[n°]])-2,$AN$8),"-")</f>
        <v>-</v>
      </c>
      <c r="AU72" s="3" t="str">
        <f ca="1">IFERROR(INDEX(Tableau_matière[],SMALL(Tableau_matière[Trie 20],Tableau_trie_5[[#This Row],[n°]])-2,$AO$8),"-")</f>
        <v>-</v>
      </c>
      <c r="AV72" s="3" t="str">
        <f ca="1">IFERROR(INDEX(Tableau_matière[],SMALL(Tableau_matière[Trie 21],Tableau_trie_5[[#This Row],[n°]])-2,$AP$8),"-")</f>
        <v>-</v>
      </c>
    </row>
    <row r="73" spans="1:48" x14ac:dyDescent="0.25">
      <c r="A73" t="s">
        <v>50</v>
      </c>
      <c r="B73" t="s">
        <v>39</v>
      </c>
      <c r="C73" t="s">
        <v>49</v>
      </c>
      <c r="D73" s="1">
        <v>0.4</v>
      </c>
      <c r="E73">
        <v>625</v>
      </c>
      <c r="F73" s="1" t="str">
        <f t="shared" si="5"/>
        <v>$A$3:A73</v>
      </c>
      <c r="G73" s="1" t="str">
        <f>MID(Tableau_matière[[#This Row],[zone 1]],FIND(":",Tableau_matière[[#This Row],[zone 1]])+1,5)</f>
        <v>A73</v>
      </c>
      <c r="H73" s="1" t="str">
        <f ca="1">IF(COUNTIFS(INDIRECT(Tableau_matière[[#This Row],[zone 1]]),INDIRECT(Tableau_matière[[#This Row],[cel 1]]))=1,ROW(),"-")</f>
        <v>-</v>
      </c>
      <c r="I73" s="1" t="str">
        <f t="shared" si="6"/>
        <v>$D$3:D73</v>
      </c>
      <c r="J73" s="1" t="str">
        <f>MID(Tableau_matière[[#This Row],[zone 2]],FIND(":",Tableau_matière[[#This Row],[zone 2]])+1,5)</f>
        <v>D73</v>
      </c>
      <c r="K73" s="1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1]])=$AM$12),ROW(),"-")</f>
        <v>-</v>
      </c>
      <c r="L73" s="1" t="str">
        <f t="shared" si="7"/>
        <v>$B$3:B73</v>
      </c>
      <c r="M73" s="1" t="str">
        <f>MID(Tableau_matière[[#This Row],[zone 3]],FIND(":",Tableau_matière[[#This Row],[zone 3]])+1,5)</f>
        <v>B73</v>
      </c>
      <c r="N7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1]])=$AM$12,INDIRECT(Tableau_matière[[#This Row],[cel 2]])=$AN$12),ROW(),"-")</f>
        <v>-</v>
      </c>
      <c r="O73" s="1" t="str">
        <f t="shared" si="8"/>
        <v>$C$3:C73</v>
      </c>
      <c r="P73" s="1" t="str">
        <f>MID(Tableau_matière[[#This Row],[zone 4]],FIND(":",Tableau_matière[[#This Row],[zone 4]])+1,5)</f>
        <v>C73</v>
      </c>
      <c r="Q7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1]])=$AM$12,INDIRECT(Tableau_matière[[#This Row],[cel 2]])=$AN$12,INDIRECT(Tableau_matière[[#This Row],[cel 3]])=$AO$12),ROW(),"-")</f>
        <v>-</v>
      </c>
      <c r="R73" s="1" t="str">
        <f t="shared" si="9"/>
        <v>$E$3:E73</v>
      </c>
      <c r="S73" s="1" t="str">
        <f>MID(Tableau_matière[[#This Row],[zone 5]],FIND(":",Tableau_matière[[#This Row],[zone 5]])+1,5)</f>
        <v>E73</v>
      </c>
      <c r="T7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1]])=$AM$12,INDIRECT(Tableau_matière[[#This Row],[cel 2]])=$AN$12,INDIRECT(Tableau_matière[[#This Row],[cel 3]])=$AO$12,INDIRECT(Tableau_matière[[#This Row],[cel 4]])=$AP$12),ROW(),"-")</f>
        <v>-</v>
      </c>
      <c r="U73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1]])=$AL$36),ROW(),"-")</f>
        <v>-</v>
      </c>
      <c r="V7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1]])=$AL$36,INDIRECT(Tableau_matière[[#This Row],[cel 2]])=$AM$36),ROW(),"-")</f>
        <v>-</v>
      </c>
      <c r="W7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1]])=$AL$36,INDIRECT(Tableau_matière[[#This Row],[cel 2]])=$AM$36,INDIRECT(Tableau_matière[[#This Row],[cel 3]])=$AN$36),ROW(),"-")</f>
        <v>-</v>
      </c>
      <c r="X7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1]])=$AL$36,INDIRECT(Tableau_matière[[#This Row],[cel 2]])=$AM$36,INDIRECT(Tableau_matière[[#This Row],[cel 3]])=$AN$36,INDIRECT(Tableau_matière[[#This Row],[cel 4]])=$AO$36),ROW(),"-")</f>
        <v>-</v>
      </c>
      <c r="Y73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Z7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A7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B7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C73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AD7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E7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F7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G73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1]])=$AR$60),ROW(),"-")</f>
        <v>-</v>
      </c>
      <c r="AH7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1]])=$AR$60,INDIRECT(Tableau_matière[[#This Row],[cel 2]])=$AS$60),ROW(),"-")</f>
        <v>-</v>
      </c>
      <c r="AI7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1]])=$AR$60,INDIRECT(Tableau_matière[[#This Row],[cel 2]])=$AS$60,INDIRECT(Tableau_matière[[#This Row],[cel 3]])=$AT$60),ROW(),"-")</f>
        <v>-</v>
      </c>
      <c r="AJ7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1]])=$AR$60,INDIRECT(Tableau_matière[[#This Row],[cel 2]])=$AS$60,INDIRECT(Tableau_matière[[#This Row],[cel 3]])=$AT$60,INDIRECT(Tableau_matière[[#This Row],[cel 4]])=$AU$60),ROW(),"-")</f>
        <v>-</v>
      </c>
      <c r="AL73" s="3">
        <v>12</v>
      </c>
      <c r="AM73" s="3" t="str">
        <f ca="1">IFERROR(INDEX(Tableau_matière[],SMALL(Tableau_matière[Trie 10],Tableau_trie_3[[#This Row],[n°]])-2,$AM$8),"-")</f>
        <v>-</v>
      </c>
      <c r="AN73" s="3" t="str">
        <f ca="1">IFERROR(INDEX(Tableau_matière[],SMALL(Tableau_matière[Trie 11],Tableau_trie_3[[#This Row],[n°]])-2,$AN$8),"-")</f>
        <v>-</v>
      </c>
      <c r="AO73" s="3" t="str">
        <f ca="1">IFERROR(INDEX(Tableau_matière[],SMALL(Tableau_matière[Trie 12],Tableau_trie_3[[#This Row],[n°]])-2,$AO$8),"-")</f>
        <v>-</v>
      </c>
      <c r="AP73" s="3" t="str">
        <f ca="1">IFERROR(INDEX(Tableau_matière[],SMALL(Tableau_matière[Trie 13],Tableau_trie_3[[#This Row],[n°]])-2,$AP$8),"-")</f>
        <v>-</v>
      </c>
      <c r="AR73" s="3">
        <v>12</v>
      </c>
      <c r="AS73" s="3" t="str">
        <f ca="1">IFERROR(INDEX(Tableau_matière[],SMALL(Tableau_matière[Trie 18],Tableau_trie_5[[#This Row],[n°]])-2,$AM$8),"-")</f>
        <v>-</v>
      </c>
      <c r="AT73" s="3" t="str">
        <f ca="1">IFERROR(INDEX(Tableau_matière[],SMALL(Tableau_matière[Trie 19],Tableau_trie_5[[#This Row],[n°]])-2,$AN$8),"-")</f>
        <v>-</v>
      </c>
      <c r="AU73" s="3" t="str">
        <f ca="1">IFERROR(INDEX(Tableau_matière[],SMALL(Tableau_matière[Trie 20],Tableau_trie_5[[#This Row],[n°]])-2,$AO$8),"-")</f>
        <v>-</v>
      </c>
      <c r="AV73" s="3" t="str">
        <f ca="1">IFERROR(INDEX(Tableau_matière[],SMALL(Tableau_matière[Trie 21],Tableau_trie_5[[#This Row],[n°]])-2,$AP$8),"-")</f>
        <v>-</v>
      </c>
    </row>
    <row r="74" spans="1:48" x14ac:dyDescent="0.25">
      <c r="A74" t="s">
        <v>57</v>
      </c>
      <c r="B74" t="s">
        <v>51</v>
      </c>
      <c r="C74" t="s">
        <v>49</v>
      </c>
      <c r="D74" s="1">
        <v>0.8</v>
      </c>
      <c r="E74">
        <v>470</v>
      </c>
      <c r="F74" s="1" t="str">
        <f t="shared" si="5"/>
        <v>$A$3:A74</v>
      </c>
      <c r="G74" s="1" t="str">
        <f>MID(Tableau_matière[[#This Row],[zone 1]],FIND(":",Tableau_matière[[#This Row],[zone 1]])+1,5)</f>
        <v>A74</v>
      </c>
      <c r="H74" s="1">
        <f ca="1">IF(COUNTIFS(INDIRECT(Tableau_matière[[#This Row],[zone 1]]),INDIRECT(Tableau_matière[[#This Row],[cel 1]]))=1,ROW(),"-")</f>
        <v>74</v>
      </c>
      <c r="I74" s="1" t="str">
        <f t="shared" si="6"/>
        <v>$D$3:D74</v>
      </c>
      <c r="J74" s="1" t="str">
        <f>MID(Tableau_matière[[#This Row],[zone 2]],FIND(":",Tableau_matière[[#This Row],[zone 2]])+1,5)</f>
        <v>D74</v>
      </c>
      <c r="K74" s="1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1]])=$AM$12),ROW(),"-")</f>
        <v>-</v>
      </c>
      <c r="L74" s="1" t="str">
        <f t="shared" si="7"/>
        <v>$B$3:B74</v>
      </c>
      <c r="M74" s="1" t="str">
        <f>MID(Tableau_matière[[#This Row],[zone 3]],FIND(":",Tableau_matière[[#This Row],[zone 3]])+1,5)</f>
        <v>B74</v>
      </c>
      <c r="N7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1]])=$AM$12,INDIRECT(Tableau_matière[[#This Row],[cel 2]])=$AN$12),ROW(),"-")</f>
        <v>-</v>
      </c>
      <c r="O74" s="1" t="str">
        <f t="shared" si="8"/>
        <v>$C$3:C74</v>
      </c>
      <c r="P74" s="1" t="str">
        <f>MID(Tableau_matière[[#This Row],[zone 4]],FIND(":",Tableau_matière[[#This Row],[zone 4]])+1,5)</f>
        <v>C74</v>
      </c>
      <c r="Q7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1]])=$AM$12,INDIRECT(Tableau_matière[[#This Row],[cel 2]])=$AN$12,INDIRECT(Tableau_matière[[#This Row],[cel 3]])=$AO$12),ROW(),"-")</f>
        <v>-</v>
      </c>
      <c r="R74" s="1" t="str">
        <f t="shared" si="9"/>
        <v>$E$3:E74</v>
      </c>
      <c r="S74" s="1" t="str">
        <f>MID(Tableau_matière[[#This Row],[zone 5]],FIND(":",Tableau_matière[[#This Row],[zone 5]])+1,5)</f>
        <v>E74</v>
      </c>
      <c r="T7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1]])=$AM$12,INDIRECT(Tableau_matière[[#This Row],[cel 2]])=$AN$12,INDIRECT(Tableau_matière[[#This Row],[cel 3]])=$AO$12,INDIRECT(Tableau_matière[[#This Row],[cel 4]])=$AP$12),ROW(),"-")</f>
        <v>-</v>
      </c>
      <c r="U74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1]])=$AL$36),ROW(),"-")</f>
        <v>-</v>
      </c>
      <c r="V7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1]])=$AL$36,INDIRECT(Tableau_matière[[#This Row],[cel 2]])=$AM$36),ROW(),"-")</f>
        <v>-</v>
      </c>
      <c r="W7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1]])=$AL$36,INDIRECT(Tableau_matière[[#This Row],[cel 2]])=$AM$36,INDIRECT(Tableau_matière[[#This Row],[cel 3]])=$AN$36),ROW(),"-")</f>
        <v>-</v>
      </c>
      <c r="X7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1]])=$AL$36,INDIRECT(Tableau_matière[[#This Row],[cel 2]])=$AM$36,INDIRECT(Tableau_matière[[#This Row],[cel 3]])=$AN$36,INDIRECT(Tableau_matière[[#This Row],[cel 4]])=$AO$36),ROW(),"-")</f>
        <v>-</v>
      </c>
      <c r="Y74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Z7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A7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B7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C74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AD7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E7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F7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G74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1]])=$AR$60),ROW(),"-")</f>
        <v>-</v>
      </c>
      <c r="AH7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1]])=$AR$60,INDIRECT(Tableau_matière[[#This Row],[cel 2]])=$AS$60),ROW(),"-")</f>
        <v>-</v>
      </c>
      <c r="AI7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1]])=$AR$60,INDIRECT(Tableau_matière[[#This Row],[cel 2]])=$AS$60,INDIRECT(Tableau_matière[[#This Row],[cel 3]])=$AT$60),ROW(),"-")</f>
        <v>-</v>
      </c>
      <c r="AJ7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1]])=$AR$60,INDIRECT(Tableau_matière[[#This Row],[cel 2]])=$AS$60,INDIRECT(Tableau_matière[[#This Row],[cel 3]])=$AT$60,INDIRECT(Tableau_matière[[#This Row],[cel 4]])=$AU$60),ROW(),"-")</f>
        <v>-</v>
      </c>
      <c r="AL74" s="3">
        <v>13</v>
      </c>
      <c r="AM74" s="3" t="str">
        <f ca="1">IFERROR(INDEX(Tableau_matière[],SMALL(Tableau_matière[Trie 10],Tableau_trie_3[[#This Row],[n°]])-2,$AM$8),"-")</f>
        <v>-</v>
      </c>
      <c r="AN74" s="3" t="str">
        <f ca="1">IFERROR(INDEX(Tableau_matière[],SMALL(Tableau_matière[Trie 11],Tableau_trie_3[[#This Row],[n°]])-2,$AN$8),"-")</f>
        <v>-</v>
      </c>
      <c r="AO74" s="3" t="str">
        <f ca="1">IFERROR(INDEX(Tableau_matière[],SMALL(Tableau_matière[Trie 12],Tableau_trie_3[[#This Row],[n°]])-2,$AO$8),"-")</f>
        <v>-</v>
      </c>
      <c r="AP74" s="3" t="str">
        <f ca="1">IFERROR(INDEX(Tableau_matière[],SMALL(Tableau_matière[Trie 13],Tableau_trie_3[[#This Row],[n°]])-2,$AP$8),"-")</f>
        <v>-</v>
      </c>
      <c r="AR74" s="3">
        <v>13</v>
      </c>
      <c r="AS74" s="3" t="str">
        <f ca="1">IFERROR(INDEX(Tableau_matière[],SMALL(Tableau_matière[Trie 18],Tableau_trie_5[[#This Row],[n°]])-2,$AM$8),"-")</f>
        <v>-</v>
      </c>
      <c r="AT74" s="3" t="str">
        <f ca="1">IFERROR(INDEX(Tableau_matière[],SMALL(Tableau_matière[Trie 19],Tableau_trie_5[[#This Row],[n°]])-2,$AN$8),"-")</f>
        <v>-</v>
      </c>
      <c r="AU74" s="3" t="str">
        <f ca="1">IFERROR(INDEX(Tableau_matière[],SMALL(Tableau_matière[Trie 20],Tableau_trie_5[[#This Row],[n°]])-2,$AO$8),"-")</f>
        <v>-</v>
      </c>
      <c r="AV74" s="3" t="str">
        <f ca="1">IFERROR(INDEX(Tableau_matière[],SMALL(Tableau_matière[Trie 21],Tableau_trie_5[[#This Row],[n°]])-2,$AP$8),"-")</f>
        <v>-</v>
      </c>
    </row>
    <row r="75" spans="1:48" x14ac:dyDescent="0.25">
      <c r="A75" t="s">
        <v>57</v>
      </c>
      <c r="B75" t="s">
        <v>39</v>
      </c>
      <c r="C75" t="s">
        <v>49</v>
      </c>
      <c r="D75" s="1">
        <v>0.8</v>
      </c>
      <c r="E75">
        <v>490</v>
      </c>
      <c r="F75" s="1" t="str">
        <f t="shared" si="5"/>
        <v>$A$3:A75</v>
      </c>
      <c r="G75" s="1" t="str">
        <f>MID(Tableau_matière[[#This Row],[zone 1]],FIND(":",Tableau_matière[[#This Row],[zone 1]])+1,5)</f>
        <v>A75</v>
      </c>
      <c r="H75" s="1" t="str">
        <f ca="1">IF(COUNTIFS(INDIRECT(Tableau_matière[[#This Row],[zone 1]]),INDIRECT(Tableau_matière[[#This Row],[cel 1]]))=1,ROW(),"-")</f>
        <v>-</v>
      </c>
      <c r="I75" s="1" t="str">
        <f t="shared" si="6"/>
        <v>$D$3:D75</v>
      </c>
      <c r="J75" s="1" t="str">
        <f>MID(Tableau_matière[[#This Row],[zone 2]],FIND(":",Tableau_matière[[#This Row],[zone 2]])+1,5)</f>
        <v>D75</v>
      </c>
      <c r="K75" s="1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1]])=$AM$12),ROW(),"-")</f>
        <v>-</v>
      </c>
      <c r="L75" s="1" t="str">
        <f t="shared" si="7"/>
        <v>$B$3:B75</v>
      </c>
      <c r="M75" s="1" t="str">
        <f>MID(Tableau_matière[[#This Row],[zone 3]],FIND(":",Tableau_matière[[#This Row],[zone 3]])+1,5)</f>
        <v>B75</v>
      </c>
      <c r="N7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1]])=$AM$12,INDIRECT(Tableau_matière[[#This Row],[cel 2]])=$AN$12),ROW(),"-")</f>
        <v>-</v>
      </c>
      <c r="O75" s="1" t="str">
        <f t="shared" si="8"/>
        <v>$C$3:C75</v>
      </c>
      <c r="P75" s="1" t="str">
        <f>MID(Tableau_matière[[#This Row],[zone 4]],FIND(":",Tableau_matière[[#This Row],[zone 4]])+1,5)</f>
        <v>C75</v>
      </c>
      <c r="Q7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1]])=$AM$12,INDIRECT(Tableau_matière[[#This Row],[cel 2]])=$AN$12,INDIRECT(Tableau_matière[[#This Row],[cel 3]])=$AO$12),ROW(),"-")</f>
        <v>-</v>
      </c>
      <c r="R75" s="1" t="str">
        <f t="shared" si="9"/>
        <v>$E$3:E75</v>
      </c>
      <c r="S75" s="1" t="str">
        <f>MID(Tableau_matière[[#This Row],[zone 5]],FIND(":",Tableau_matière[[#This Row],[zone 5]])+1,5)</f>
        <v>E75</v>
      </c>
      <c r="T7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1]])=$AM$12,INDIRECT(Tableau_matière[[#This Row],[cel 2]])=$AN$12,INDIRECT(Tableau_matière[[#This Row],[cel 3]])=$AO$12,INDIRECT(Tableau_matière[[#This Row],[cel 4]])=$AP$12),ROW(),"-")</f>
        <v>-</v>
      </c>
      <c r="U75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1]])=$AL$36),ROW(),"-")</f>
        <v>-</v>
      </c>
      <c r="V7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1]])=$AL$36,INDIRECT(Tableau_matière[[#This Row],[cel 2]])=$AM$36),ROW(),"-")</f>
        <v>-</v>
      </c>
      <c r="W7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1]])=$AL$36,INDIRECT(Tableau_matière[[#This Row],[cel 2]])=$AM$36,INDIRECT(Tableau_matière[[#This Row],[cel 3]])=$AN$36),ROW(),"-")</f>
        <v>-</v>
      </c>
      <c r="X7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1]])=$AL$36,INDIRECT(Tableau_matière[[#This Row],[cel 2]])=$AM$36,INDIRECT(Tableau_matière[[#This Row],[cel 3]])=$AN$36,INDIRECT(Tableau_matière[[#This Row],[cel 4]])=$AO$36),ROW(),"-")</f>
        <v>-</v>
      </c>
      <c r="Y75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Z7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A7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B7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C75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AD7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E7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F7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G75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1]])=$AR$60),ROW(),"-")</f>
        <v>-</v>
      </c>
      <c r="AH7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1]])=$AR$60,INDIRECT(Tableau_matière[[#This Row],[cel 2]])=$AS$60),ROW(),"-")</f>
        <v>-</v>
      </c>
      <c r="AI7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1]])=$AR$60,INDIRECT(Tableau_matière[[#This Row],[cel 2]])=$AS$60,INDIRECT(Tableau_matière[[#This Row],[cel 3]])=$AT$60),ROW(),"-")</f>
        <v>-</v>
      </c>
      <c r="AJ7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1]])=$AR$60,INDIRECT(Tableau_matière[[#This Row],[cel 2]])=$AS$60,INDIRECT(Tableau_matière[[#This Row],[cel 3]])=$AT$60,INDIRECT(Tableau_matière[[#This Row],[cel 4]])=$AU$60),ROW(),"-")</f>
        <v>-</v>
      </c>
      <c r="AL75" s="3">
        <v>14</v>
      </c>
      <c r="AM75" s="3" t="str">
        <f ca="1">IFERROR(INDEX(Tableau_matière[],SMALL(Tableau_matière[Trie 10],Tableau_trie_3[[#This Row],[n°]])-2,$AM$8),"-")</f>
        <v>-</v>
      </c>
      <c r="AN75" s="3" t="str">
        <f ca="1">IFERROR(INDEX(Tableau_matière[],SMALL(Tableau_matière[Trie 11],Tableau_trie_3[[#This Row],[n°]])-2,$AN$8),"-")</f>
        <v>-</v>
      </c>
      <c r="AO75" s="3" t="str">
        <f ca="1">IFERROR(INDEX(Tableau_matière[],SMALL(Tableau_matière[Trie 12],Tableau_trie_3[[#This Row],[n°]])-2,$AO$8),"-")</f>
        <v>-</v>
      </c>
      <c r="AP75" s="3" t="str">
        <f ca="1">IFERROR(INDEX(Tableau_matière[],SMALL(Tableau_matière[Trie 13],Tableau_trie_3[[#This Row],[n°]])-2,$AP$8),"-")</f>
        <v>-</v>
      </c>
      <c r="AR75" s="3">
        <v>14</v>
      </c>
      <c r="AS75" s="3" t="str">
        <f ca="1">IFERROR(INDEX(Tableau_matière[],SMALL(Tableau_matière[Trie 18],Tableau_trie_5[[#This Row],[n°]])-2,$AM$8),"-")</f>
        <v>-</v>
      </c>
      <c r="AT75" s="3" t="str">
        <f ca="1">IFERROR(INDEX(Tableau_matière[],SMALL(Tableau_matière[Trie 19],Tableau_trie_5[[#This Row],[n°]])-2,$AN$8),"-")</f>
        <v>-</v>
      </c>
      <c r="AU75" s="3" t="str">
        <f ca="1">IFERROR(INDEX(Tableau_matière[],SMALL(Tableau_matière[Trie 20],Tableau_trie_5[[#This Row],[n°]])-2,$AO$8),"-")</f>
        <v>-</v>
      </c>
      <c r="AV75" s="3" t="str">
        <f ca="1">IFERROR(INDEX(Tableau_matière[],SMALL(Tableau_matière[Trie 21],Tableau_trie_5[[#This Row],[n°]])-2,$AP$8),"-")</f>
        <v>-</v>
      </c>
    </row>
    <row r="76" spans="1:48" x14ac:dyDescent="0.25">
      <c r="A76" t="s">
        <v>57</v>
      </c>
      <c r="B76" t="s">
        <v>51</v>
      </c>
      <c r="C76" t="s">
        <v>49</v>
      </c>
      <c r="D76" s="1">
        <v>0.8</v>
      </c>
      <c r="E76">
        <v>545</v>
      </c>
      <c r="F76" s="1" t="str">
        <f t="shared" si="5"/>
        <v>$A$3:A76</v>
      </c>
      <c r="G76" s="1" t="str">
        <f>MID(Tableau_matière[[#This Row],[zone 1]],FIND(":",Tableau_matière[[#This Row],[zone 1]])+1,5)</f>
        <v>A76</v>
      </c>
      <c r="H76" s="1" t="str">
        <f ca="1">IF(COUNTIFS(INDIRECT(Tableau_matière[[#This Row],[zone 1]]),INDIRECT(Tableau_matière[[#This Row],[cel 1]]))=1,ROW(),"-")</f>
        <v>-</v>
      </c>
      <c r="I76" s="1" t="str">
        <f t="shared" si="6"/>
        <v>$D$3:D76</v>
      </c>
      <c r="J76" s="1" t="str">
        <f>MID(Tableau_matière[[#This Row],[zone 2]],FIND(":",Tableau_matière[[#This Row],[zone 2]])+1,5)</f>
        <v>D76</v>
      </c>
      <c r="K76" s="1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1]])=$AM$12),ROW(),"-")</f>
        <v>-</v>
      </c>
      <c r="L76" s="1" t="str">
        <f t="shared" si="7"/>
        <v>$B$3:B76</v>
      </c>
      <c r="M76" s="1" t="str">
        <f>MID(Tableau_matière[[#This Row],[zone 3]],FIND(":",Tableau_matière[[#This Row],[zone 3]])+1,5)</f>
        <v>B76</v>
      </c>
      <c r="N7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1]])=$AM$12,INDIRECT(Tableau_matière[[#This Row],[cel 2]])=$AN$12),ROW(),"-")</f>
        <v>-</v>
      </c>
      <c r="O76" s="1" t="str">
        <f t="shared" si="8"/>
        <v>$C$3:C76</v>
      </c>
      <c r="P76" s="1" t="str">
        <f>MID(Tableau_matière[[#This Row],[zone 4]],FIND(":",Tableau_matière[[#This Row],[zone 4]])+1,5)</f>
        <v>C76</v>
      </c>
      <c r="Q7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1]])=$AM$12,INDIRECT(Tableau_matière[[#This Row],[cel 2]])=$AN$12,INDIRECT(Tableau_matière[[#This Row],[cel 3]])=$AO$12),ROW(),"-")</f>
        <v>-</v>
      </c>
      <c r="R76" s="1" t="str">
        <f t="shared" si="9"/>
        <v>$E$3:E76</v>
      </c>
      <c r="S76" s="1" t="str">
        <f>MID(Tableau_matière[[#This Row],[zone 5]],FIND(":",Tableau_matière[[#This Row],[zone 5]])+1,5)</f>
        <v>E76</v>
      </c>
      <c r="T7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1]])=$AM$12,INDIRECT(Tableau_matière[[#This Row],[cel 2]])=$AN$12,INDIRECT(Tableau_matière[[#This Row],[cel 3]])=$AO$12,INDIRECT(Tableau_matière[[#This Row],[cel 4]])=$AP$12),ROW(),"-")</f>
        <v>-</v>
      </c>
      <c r="U76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1]])=$AL$36),ROW(),"-")</f>
        <v>-</v>
      </c>
      <c r="V7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1]])=$AL$36,INDIRECT(Tableau_matière[[#This Row],[cel 2]])=$AM$36),ROW(),"-")</f>
        <v>-</v>
      </c>
      <c r="W7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1]])=$AL$36,INDIRECT(Tableau_matière[[#This Row],[cel 2]])=$AM$36,INDIRECT(Tableau_matière[[#This Row],[cel 3]])=$AN$36),ROW(),"-")</f>
        <v>-</v>
      </c>
      <c r="X7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1]])=$AL$36,INDIRECT(Tableau_matière[[#This Row],[cel 2]])=$AM$36,INDIRECT(Tableau_matière[[#This Row],[cel 3]])=$AN$36,INDIRECT(Tableau_matière[[#This Row],[cel 4]])=$AO$36),ROW(),"-")</f>
        <v>-</v>
      </c>
      <c r="Y76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Z7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A7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B7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C76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AD7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E7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F7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G76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1]])=$AR$60),ROW(),"-")</f>
        <v>-</v>
      </c>
      <c r="AH7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1]])=$AR$60,INDIRECT(Tableau_matière[[#This Row],[cel 2]])=$AS$60),ROW(),"-")</f>
        <v>-</v>
      </c>
      <c r="AI7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1]])=$AR$60,INDIRECT(Tableau_matière[[#This Row],[cel 2]])=$AS$60,INDIRECT(Tableau_matière[[#This Row],[cel 3]])=$AT$60),ROW(),"-")</f>
        <v>-</v>
      </c>
      <c r="AJ7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1]])=$AR$60,INDIRECT(Tableau_matière[[#This Row],[cel 2]])=$AS$60,INDIRECT(Tableau_matière[[#This Row],[cel 3]])=$AT$60,INDIRECT(Tableau_matière[[#This Row],[cel 4]])=$AU$60),ROW(),"-")</f>
        <v>-</v>
      </c>
      <c r="AL76" s="3">
        <v>15</v>
      </c>
      <c r="AM76" s="3" t="str">
        <f ca="1">IFERROR(INDEX(Tableau_matière[],SMALL(Tableau_matière[Trie 10],Tableau_trie_3[[#This Row],[n°]])-2,$AM$8),"-")</f>
        <v>-</v>
      </c>
      <c r="AN76" s="3" t="str">
        <f ca="1">IFERROR(INDEX(Tableau_matière[],SMALL(Tableau_matière[Trie 11],Tableau_trie_3[[#This Row],[n°]])-2,$AN$8),"-")</f>
        <v>-</v>
      </c>
      <c r="AO76" s="3" t="str">
        <f ca="1">IFERROR(INDEX(Tableau_matière[],SMALL(Tableau_matière[Trie 12],Tableau_trie_3[[#This Row],[n°]])-2,$AO$8),"-")</f>
        <v>-</v>
      </c>
      <c r="AP76" s="3" t="str">
        <f ca="1">IFERROR(INDEX(Tableau_matière[],SMALL(Tableau_matière[Trie 13],Tableau_trie_3[[#This Row],[n°]])-2,$AP$8),"-")</f>
        <v>-</v>
      </c>
      <c r="AR76" s="3">
        <v>15</v>
      </c>
      <c r="AS76" s="3" t="str">
        <f ca="1">IFERROR(INDEX(Tableau_matière[],SMALL(Tableau_matière[Trie 18],Tableau_trie_5[[#This Row],[n°]])-2,$AM$8),"-")</f>
        <v>-</v>
      </c>
      <c r="AT76" s="3" t="str">
        <f ca="1">IFERROR(INDEX(Tableau_matière[],SMALL(Tableau_matière[Trie 19],Tableau_trie_5[[#This Row],[n°]])-2,$AN$8),"-")</f>
        <v>-</v>
      </c>
      <c r="AU76" s="3" t="str">
        <f ca="1">IFERROR(INDEX(Tableau_matière[],SMALL(Tableau_matière[Trie 20],Tableau_trie_5[[#This Row],[n°]])-2,$AO$8),"-")</f>
        <v>-</v>
      </c>
      <c r="AV76" s="3" t="str">
        <f ca="1">IFERROR(INDEX(Tableau_matière[],SMALL(Tableau_matière[Trie 21],Tableau_trie_5[[#This Row],[n°]])-2,$AP$8),"-")</f>
        <v>-</v>
      </c>
    </row>
    <row r="77" spans="1:48" x14ac:dyDescent="0.25">
      <c r="A77" t="s">
        <v>57</v>
      </c>
      <c r="B77" t="s">
        <v>51</v>
      </c>
      <c r="C77" t="s">
        <v>49</v>
      </c>
      <c r="D77" s="1">
        <v>0.7</v>
      </c>
      <c r="E77">
        <v>545</v>
      </c>
      <c r="F77" s="1" t="str">
        <f t="shared" si="5"/>
        <v>$A$3:A77</v>
      </c>
      <c r="G77" s="1" t="str">
        <f>MID(Tableau_matière[[#This Row],[zone 1]],FIND(":",Tableau_matière[[#This Row],[zone 1]])+1,5)</f>
        <v>A77</v>
      </c>
      <c r="H77" s="1" t="str">
        <f ca="1">IF(COUNTIFS(INDIRECT(Tableau_matière[[#This Row],[zone 1]]),INDIRECT(Tableau_matière[[#This Row],[cel 1]]))=1,ROW(),"-")</f>
        <v>-</v>
      </c>
      <c r="I77" s="1" t="str">
        <f t="shared" si="6"/>
        <v>$D$3:D77</v>
      </c>
      <c r="J77" s="1" t="str">
        <f>MID(Tableau_matière[[#This Row],[zone 2]],FIND(":",Tableau_matière[[#This Row],[zone 2]])+1,5)</f>
        <v>D77</v>
      </c>
      <c r="K77" s="1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1]])=$AM$12),ROW(),"-")</f>
        <v>-</v>
      </c>
      <c r="L77" s="1" t="str">
        <f t="shared" si="7"/>
        <v>$B$3:B77</v>
      </c>
      <c r="M77" s="1" t="str">
        <f>MID(Tableau_matière[[#This Row],[zone 3]],FIND(":",Tableau_matière[[#This Row],[zone 3]])+1,5)</f>
        <v>B77</v>
      </c>
      <c r="N7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1]])=$AM$12,INDIRECT(Tableau_matière[[#This Row],[cel 2]])=$AN$12),ROW(),"-")</f>
        <v>-</v>
      </c>
      <c r="O77" s="1" t="str">
        <f t="shared" si="8"/>
        <v>$C$3:C77</v>
      </c>
      <c r="P77" s="1" t="str">
        <f>MID(Tableau_matière[[#This Row],[zone 4]],FIND(":",Tableau_matière[[#This Row],[zone 4]])+1,5)</f>
        <v>C77</v>
      </c>
      <c r="Q7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1]])=$AM$12,INDIRECT(Tableau_matière[[#This Row],[cel 2]])=$AN$12,INDIRECT(Tableau_matière[[#This Row],[cel 3]])=$AO$12),ROW(),"-")</f>
        <v>-</v>
      </c>
      <c r="R77" s="1" t="str">
        <f t="shared" si="9"/>
        <v>$E$3:E77</v>
      </c>
      <c r="S77" s="1" t="str">
        <f>MID(Tableau_matière[[#This Row],[zone 5]],FIND(":",Tableau_matière[[#This Row],[zone 5]])+1,5)</f>
        <v>E77</v>
      </c>
      <c r="T7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1]])=$AM$12,INDIRECT(Tableau_matière[[#This Row],[cel 2]])=$AN$12,INDIRECT(Tableau_matière[[#This Row],[cel 3]])=$AO$12,INDIRECT(Tableau_matière[[#This Row],[cel 4]])=$AP$12),ROW(),"-")</f>
        <v>-</v>
      </c>
      <c r="U77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1]])=$AL$36),ROW(),"-")</f>
        <v>-</v>
      </c>
      <c r="V7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1]])=$AL$36,INDIRECT(Tableau_matière[[#This Row],[cel 2]])=$AM$36),ROW(),"-")</f>
        <v>-</v>
      </c>
      <c r="W7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1]])=$AL$36,INDIRECT(Tableau_matière[[#This Row],[cel 2]])=$AM$36,INDIRECT(Tableau_matière[[#This Row],[cel 3]])=$AN$36),ROW(),"-")</f>
        <v>-</v>
      </c>
      <c r="X7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1]])=$AL$36,INDIRECT(Tableau_matière[[#This Row],[cel 2]])=$AM$36,INDIRECT(Tableau_matière[[#This Row],[cel 3]])=$AN$36,INDIRECT(Tableau_matière[[#This Row],[cel 4]])=$AO$36),ROW(),"-")</f>
        <v>-</v>
      </c>
      <c r="Y77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Z7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A7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B7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C77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AD7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E7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F7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G77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1]])=$AR$60),ROW(),"-")</f>
        <v>-</v>
      </c>
      <c r="AH7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1]])=$AR$60,INDIRECT(Tableau_matière[[#This Row],[cel 2]])=$AS$60),ROW(),"-")</f>
        <v>-</v>
      </c>
      <c r="AI7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1]])=$AR$60,INDIRECT(Tableau_matière[[#This Row],[cel 2]])=$AS$60,INDIRECT(Tableau_matière[[#This Row],[cel 3]])=$AT$60),ROW(),"-")</f>
        <v>-</v>
      </c>
      <c r="AJ7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1]])=$AR$60,INDIRECT(Tableau_matière[[#This Row],[cel 2]])=$AS$60,INDIRECT(Tableau_matière[[#This Row],[cel 3]])=$AT$60,INDIRECT(Tableau_matière[[#This Row],[cel 4]])=$AU$60),ROW(),"-")</f>
        <v>-</v>
      </c>
      <c r="AL77" s="3">
        <v>16</v>
      </c>
      <c r="AM77" s="3" t="str">
        <f ca="1">IFERROR(INDEX(Tableau_matière[],SMALL(Tableau_matière[Trie 10],Tableau_trie_3[[#This Row],[n°]])-2,$AM$8),"-")</f>
        <v>-</v>
      </c>
      <c r="AN77" s="3" t="str">
        <f ca="1">IFERROR(INDEX(Tableau_matière[],SMALL(Tableau_matière[Trie 11],Tableau_trie_3[[#This Row],[n°]])-2,$AN$8),"-")</f>
        <v>-</v>
      </c>
      <c r="AO77" s="3" t="str">
        <f ca="1">IFERROR(INDEX(Tableau_matière[],SMALL(Tableau_matière[Trie 12],Tableau_trie_3[[#This Row],[n°]])-2,$AO$8),"-")</f>
        <v>-</v>
      </c>
      <c r="AP77" s="3" t="str">
        <f ca="1">IFERROR(INDEX(Tableau_matière[],SMALL(Tableau_matière[Trie 13],Tableau_trie_3[[#This Row],[n°]])-2,$AP$8),"-")</f>
        <v>-</v>
      </c>
      <c r="AR77" s="3">
        <v>16</v>
      </c>
      <c r="AS77" s="3" t="str">
        <f ca="1">IFERROR(INDEX(Tableau_matière[],SMALL(Tableau_matière[Trie 18],Tableau_trie_5[[#This Row],[n°]])-2,$AM$8),"-")</f>
        <v>-</v>
      </c>
      <c r="AT77" s="3" t="str">
        <f ca="1">IFERROR(INDEX(Tableau_matière[],SMALL(Tableau_matière[Trie 19],Tableau_trie_5[[#This Row],[n°]])-2,$AN$8),"-")</f>
        <v>-</v>
      </c>
      <c r="AU77" s="3" t="str">
        <f ca="1">IFERROR(INDEX(Tableau_matière[],SMALL(Tableau_matière[Trie 20],Tableau_trie_5[[#This Row],[n°]])-2,$AO$8),"-")</f>
        <v>-</v>
      </c>
      <c r="AV77" s="3" t="str">
        <f ca="1">IFERROR(INDEX(Tableau_matière[],SMALL(Tableau_matière[Trie 21],Tableau_trie_5[[#This Row],[n°]])-2,$AP$8),"-")</f>
        <v>-</v>
      </c>
    </row>
    <row r="78" spans="1:48" x14ac:dyDescent="0.25">
      <c r="A78" t="s">
        <v>57</v>
      </c>
      <c r="B78" t="s">
        <v>39</v>
      </c>
      <c r="C78" t="s">
        <v>49</v>
      </c>
      <c r="D78" s="1">
        <v>0.6</v>
      </c>
      <c r="E78">
        <v>470</v>
      </c>
      <c r="F78" s="1" t="str">
        <f t="shared" si="5"/>
        <v>$A$3:A78</v>
      </c>
      <c r="G78" s="1" t="str">
        <f>MID(Tableau_matière[[#This Row],[zone 1]],FIND(":",Tableau_matière[[#This Row],[zone 1]])+1,5)</f>
        <v>A78</v>
      </c>
      <c r="H78" s="1" t="str">
        <f ca="1">IF(COUNTIFS(INDIRECT(Tableau_matière[[#This Row],[zone 1]]),INDIRECT(Tableau_matière[[#This Row],[cel 1]]))=1,ROW(),"-")</f>
        <v>-</v>
      </c>
      <c r="I78" s="1" t="str">
        <f t="shared" si="6"/>
        <v>$D$3:D78</v>
      </c>
      <c r="J78" s="1" t="str">
        <f>MID(Tableau_matière[[#This Row],[zone 2]],FIND(":",Tableau_matière[[#This Row],[zone 2]])+1,5)</f>
        <v>D78</v>
      </c>
      <c r="K78" s="1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1]])=$AM$12),ROW(),"-")</f>
        <v>-</v>
      </c>
      <c r="L78" s="1" t="str">
        <f t="shared" si="7"/>
        <v>$B$3:B78</v>
      </c>
      <c r="M78" s="1" t="str">
        <f>MID(Tableau_matière[[#This Row],[zone 3]],FIND(":",Tableau_matière[[#This Row],[zone 3]])+1,5)</f>
        <v>B78</v>
      </c>
      <c r="N7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1]])=$AM$12,INDIRECT(Tableau_matière[[#This Row],[cel 2]])=$AN$12),ROW(),"-")</f>
        <v>-</v>
      </c>
      <c r="O78" s="1" t="str">
        <f t="shared" si="8"/>
        <v>$C$3:C78</v>
      </c>
      <c r="P78" s="1" t="str">
        <f>MID(Tableau_matière[[#This Row],[zone 4]],FIND(":",Tableau_matière[[#This Row],[zone 4]])+1,5)</f>
        <v>C78</v>
      </c>
      <c r="Q7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1]])=$AM$12,INDIRECT(Tableau_matière[[#This Row],[cel 2]])=$AN$12,INDIRECT(Tableau_matière[[#This Row],[cel 3]])=$AO$12),ROW(),"-")</f>
        <v>-</v>
      </c>
      <c r="R78" s="1" t="str">
        <f t="shared" si="9"/>
        <v>$E$3:E78</v>
      </c>
      <c r="S78" s="1" t="str">
        <f>MID(Tableau_matière[[#This Row],[zone 5]],FIND(":",Tableau_matière[[#This Row],[zone 5]])+1,5)</f>
        <v>E78</v>
      </c>
      <c r="T7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1]])=$AM$12,INDIRECT(Tableau_matière[[#This Row],[cel 2]])=$AN$12,INDIRECT(Tableau_matière[[#This Row],[cel 3]])=$AO$12,INDIRECT(Tableau_matière[[#This Row],[cel 4]])=$AP$12),ROW(),"-")</f>
        <v>-</v>
      </c>
      <c r="U78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1]])=$AL$36),ROW(),"-")</f>
        <v>-</v>
      </c>
      <c r="V7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1]])=$AL$36,INDIRECT(Tableau_matière[[#This Row],[cel 2]])=$AM$36),ROW(),"-")</f>
        <v>-</v>
      </c>
      <c r="W7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1]])=$AL$36,INDIRECT(Tableau_matière[[#This Row],[cel 2]])=$AM$36,INDIRECT(Tableau_matière[[#This Row],[cel 3]])=$AN$36),ROW(),"-")</f>
        <v>-</v>
      </c>
      <c r="X7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1]])=$AL$36,INDIRECT(Tableau_matière[[#This Row],[cel 2]])=$AM$36,INDIRECT(Tableau_matière[[#This Row],[cel 3]])=$AN$36,INDIRECT(Tableau_matière[[#This Row],[cel 4]])=$AO$36),ROW(),"-")</f>
        <v>-</v>
      </c>
      <c r="Y78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Z7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A7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B7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C78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AD7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E7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F7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G78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1]])=$AR$60),ROW(),"-")</f>
        <v>-</v>
      </c>
      <c r="AH7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1]])=$AR$60,INDIRECT(Tableau_matière[[#This Row],[cel 2]])=$AS$60),ROW(),"-")</f>
        <v>-</v>
      </c>
      <c r="AI7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1]])=$AR$60,INDIRECT(Tableau_matière[[#This Row],[cel 2]])=$AS$60,INDIRECT(Tableau_matière[[#This Row],[cel 3]])=$AT$60),ROW(),"-")</f>
        <v>-</v>
      </c>
      <c r="AJ7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1]])=$AR$60,INDIRECT(Tableau_matière[[#This Row],[cel 2]])=$AS$60,INDIRECT(Tableau_matière[[#This Row],[cel 3]])=$AT$60,INDIRECT(Tableau_matière[[#This Row],[cel 4]])=$AU$60),ROW(),"-")</f>
        <v>-</v>
      </c>
      <c r="AL78" s="3">
        <v>17</v>
      </c>
      <c r="AM78" s="3" t="str">
        <f ca="1">IFERROR(INDEX(Tableau_matière[],SMALL(Tableau_matière[Trie 10],Tableau_trie_3[[#This Row],[n°]])-2,$AM$8),"-")</f>
        <v>-</v>
      </c>
      <c r="AN78" s="3" t="str">
        <f ca="1">IFERROR(INDEX(Tableau_matière[],SMALL(Tableau_matière[Trie 11],Tableau_trie_3[[#This Row],[n°]])-2,$AN$8),"-")</f>
        <v>-</v>
      </c>
      <c r="AO78" s="3" t="str">
        <f ca="1">IFERROR(INDEX(Tableau_matière[],SMALL(Tableau_matière[Trie 12],Tableau_trie_3[[#This Row],[n°]])-2,$AO$8),"-")</f>
        <v>-</v>
      </c>
      <c r="AP78" s="3" t="str">
        <f ca="1">IFERROR(INDEX(Tableau_matière[],SMALL(Tableau_matière[Trie 13],Tableau_trie_3[[#This Row],[n°]])-2,$AP$8),"-")</f>
        <v>-</v>
      </c>
      <c r="AR78" s="3">
        <v>17</v>
      </c>
      <c r="AS78" s="3" t="str">
        <f ca="1">IFERROR(INDEX(Tableau_matière[],SMALL(Tableau_matière[Trie 18],Tableau_trie_5[[#This Row],[n°]])-2,$AM$8),"-")</f>
        <v>-</v>
      </c>
      <c r="AT78" s="3" t="str">
        <f ca="1">IFERROR(INDEX(Tableau_matière[],SMALL(Tableau_matière[Trie 19],Tableau_trie_5[[#This Row],[n°]])-2,$AN$8),"-")</f>
        <v>-</v>
      </c>
      <c r="AU78" s="3" t="str">
        <f ca="1">IFERROR(INDEX(Tableau_matière[],SMALL(Tableau_matière[Trie 20],Tableau_trie_5[[#This Row],[n°]])-2,$AO$8),"-")</f>
        <v>-</v>
      </c>
      <c r="AV78" s="3" t="str">
        <f ca="1">IFERROR(INDEX(Tableau_matière[],SMALL(Tableau_matière[Trie 21],Tableau_trie_5[[#This Row],[n°]])-2,$AP$8),"-")</f>
        <v>-</v>
      </c>
    </row>
    <row r="79" spans="1:48" x14ac:dyDescent="0.25">
      <c r="A79" t="s">
        <v>57</v>
      </c>
      <c r="B79" t="s">
        <v>51</v>
      </c>
      <c r="C79" t="s">
        <v>49</v>
      </c>
      <c r="D79" s="1">
        <v>0.5</v>
      </c>
      <c r="E79">
        <v>425</v>
      </c>
      <c r="F79" s="1" t="str">
        <f t="shared" si="5"/>
        <v>$A$3:A79</v>
      </c>
      <c r="G79" s="1" t="str">
        <f>MID(Tableau_matière[[#This Row],[zone 1]],FIND(":",Tableau_matière[[#This Row],[zone 1]])+1,5)</f>
        <v>A79</v>
      </c>
      <c r="H79" s="1" t="str">
        <f ca="1">IF(COUNTIFS(INDIRECT(Tableau_matière[[#This Row],[zone 1]]),INDIRECT(Tableau_matière[[#This Row],[cel 1]]))=1,ROW(),"-")</f>
        <v>-</v>
      </c>
      <c r="I79" s="1" t="str">
        <f t="shared" si="6"/>
        <v>$D$3:D79</v>
      </c>
      <c r="J79" s="1" t="str">
        <f>MID(Tableau_matière[[#This Row],[zone 2]],FIND(":",Tableau_matière[[#This Row],[zone 2]])+1,5)</f>
        <v>D79</v>
      </c>
      <c r="K79" s="1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1]])=$AM$12),ROW(),"-")</f>
        <v>-</v>
      </c>
      <c r="L79" s="1" t="str">
        <f t="shared" si="7"/>
        <v>$B$3:B79</v>
      </c>
      <c r="M79" s="1" t="str">
        <f>MID(Tableau_matière[[#This Row],[zone 3]],FIND(":",Tableau_matière[[#This Row],[zone 3]])+1,5)</f>
        <v>B79</v>
      </c>
      <c r="N7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1]])=$AM$12,INDIRECT(Tableau_matière[[#This Row],[cel 2]])=$AN$12),ROW(),"-")</f>
        <v>-</v>
      </c>
      <c r="O79" s="1" t="str">
        <f t="shared" si="8"/>
        <v>$C$3:C79</v>
      </c>
      <c r="P79" s="1" t="str">
        <f>MID(Tableau_matière[[#This Row],[zone 4]],FIND(":",Tableau_matière[[#This Row],[zone 4]])+1,5)</f>
        <v>C79</v>
      </c>
      <c r="Q7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1]])=$AM$12,INDIRECT(Tableau_matière[[#This Row],[cel 2]])=$AN$12,INDIRECT(Tableau_matière[[#This Row],[cel 3]])=$AO$12),ROW(),"-")</f>
        <v>-</v>
      </c>
      <c r="R79" s="1" t="str">
        <f t="shared" si="9"/>
        <v>$E$3:E79</v>
      </c>
      <c r="S79" s="1" t="str">
        <f>MID(Tableau_matière[[#This Row],[zone 5]],FIND(":",Tableau_matière[[#This Row],[zone 5]])+1,5)</f>
        <v>E79</v>
      </c>
      <c r="T7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1]])=$AM$12,INDIRECT(Tableau_matière[[#This Row],[cel 2]])=$AN$12,INDIRECT(Tableau_matière[[#This Row],[cel 3]])=$AO$12,INDIRECT(Tableau_matière[[#This Row],[cel 4]])=$AP$12),ROW(),"-")</f>
        <v>-</v>
      </c>
      <c r="U79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1]])=$AL$36),ROW(),"-")</f>
        <v>-</v>
      </c>
      <c r="V7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1]])=$AL$36,INDIRECT(Tableau_matière[[#This Row],[cel 2]])=$AM$36),ROW(),"-")</f>
        <v>-</v>
      </c>
      <c r="W7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1]])=$AL$36,INDIRECT(Tableau_matière[[#This Row],[cel 2]])=$AM$36,INDIRECT(Tableau_matière[[#This Row],[cel 3]])=$AN$36),ROW(),"-")</f>
        <v>-</v>
      </c>
      <c r="X7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1]])=$AL$36,INDIRECT(Tableau_matière[[#This Row],[cel 2]])=$AM$36,INDIRECT(Tableau_matière[[#This Row],[cel 3]])=$AN$36,INDIRECT(Tableau_matière[[#This Row],[cel 4]])=$AO$36),ROW(),"-")</f>
        <v>-</v>
      </c>
      <c r="Y79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Z7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A7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B7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C79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AD7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E7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F7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G79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1]])=$AR$60),ROW(),"-")</f>
        <v>-</v>
      </c>
      <c r="AH7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1]])=$AR$60,INDIRECT(Tableau_matière[[#This Row],[cel 2]])=$AS$60),ROW(),"-")</f>
        <v>-</v>
      </c>
      <c r="AI7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1]])=$AR$60,INDIRECT(Tableau_matière[[#This Row],[cel 2]])=$AS$60,INDIRECT(Tableau_matière[[#This Row],[cel 3]])=$AT$60),ROW(),"-")</f>
        <v>-</v>
      </c>
      <c r="AJ7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1]])=$AR$60,INDIRECT(Tableau_matière[[#This Row],[cel 2]])=$AS$60,INDIRECT(Tableau_matière[[#This Row],[cel 3]])=$AT$60,INDIRECT(Tableau_matière[[#This Row],[cel 4]])=$AU$60),ROW(),"-")</f>
        <v>-</v>
      </c>
      <c r="AL79" s="3">
        <v>18</v>
      </c>
      <c r="AM79" s="3" t="str">
        <f ca="1">IFERROR(INDEX(Tableau_matière[],SMALL(Tableau_matière[Trie 10],Tableau_trie_3[[#This Row],[n°]])-2,$AM$8),"-")</f>
        <v>-</v>
      </c>
      <c r="AN79" s="3" t="str">
        <f ca="1">IFERROR(INDEX(Tableau_matière[],SMALL(Tableau_matière[Trie 11],Tableau_trie_3[[#This Row],[n°]])-2,$AN$8),"-")</f>
        <v>-</v>
      </c>
      <c r="AO79" s="3" t="str">
        <f ca="1">IFERROR(INDEX(Tableau_matière[],SMALL(Tableau_matière[Trie 12],Tableau_trie_3[[#This Row],[n°]])-2,$AO$8),"-")</f>
        <v>-</v>
      </c>
      <c r="AP79" s="3" t="str">
        <f ca="1">IFERROR(INDEX(Tableau_matière[],SMALL(Tableau_matière[Trie 13],Tableau_trie_3[[#This Row],[n°]])-2,$AP$8),"-")</f>
        <v>-</v>
      </c>
      <c r="AR79" s="3">
        <v>18</v>
      </c>
      <c r="AS79" s="3" t="str">
        <f ca="1">IFERROR(INDEX(Tableau_matière[],SMALL(Tableau_matière[Trie 18],Tableau_trie_5[[#This Row],[n°]])-2,$AM$8),"-")</f>
        <v>-</v>
      </c>
      <c r="AT79" s="3" t="str">
        <f ca="1">IFERROR(INDEX(Tableau_matière[],SMALL(Tableau_matière[Trie 19],Tableau_trie_5[[#This Row],[n°]])-2,$AN$8),"-")</f>
        <v>-</v>
      </c>
      <c r="AU79" s="3" t="str">
        <f ca="1">IFERROR(INDEX(Tableau_matière[],SMALL(Tableau_matière[Trie 20],Tableau_trie_5[[#This Row],[n°]])-2,$AO$8),"-")</f>
        <v>-</v>
      </c>
      <c r="AV79" s="3" t="str">
        <f ca="1">IFERROR(INDEX(Tableau_matière[],SMALL(Tableau_matière[Trie 21],Tableau_trie_5[[#This Row],[n°]])-2,$AP$8),"-")</f>
        <v>-</v>
      </c>
    </row>
    <row r="80" spans="1:48" x14ac:dyDescent="0.25">
      <c r="A80" t="s">
        <v>57</v>
      </c>
      <c r="B80" t="s">
        <v>51</v>
      </c>
      <c r="C80" t="s">
        <v>49</v>
      </c>
      <c r="D80" s="1">
        <v>0.5</v>
      </c>
      <c r="E80">
        <v>545</v>
      </c>
      <c r="F80" s="1" t="str">
        <f t="shared" si="5"/>
        <v>$A$3:A80</v>
      </c>
      <c r="G80" s="1" t="str">
        <f>MID(Tableau_matière[[#This Row],[zone 1]],FIND(":",Tableau_matière[[#This Row],[zone 1]])+1,5)</f>
        <v>A80</v>
      </c>
      <c r="H80" s="1" t="str">
        <f ca="1">IF(COUNTIFS(INDIRECT(Tableau_matière[[#This Row],[zone 1]]),INDIRECT(Tableau_matière[[#This Row],[cel 1]]))=1,ROW(),"-")</f>
        <v>-</v>
      </c>
      <c r="I80" s="1" t="str">
        <f t="shared" si="6"/>
        <v>$D$3:D80</v>
      </c>
      <c r="J80" s="1" t="str">
        <f>MID(Tableau_matière[[#This Row],[zone 2]],FIND(":",Tableau_matière[[#This Row],[zone 2]])+1,5)</f>
        <v>D80</v>
      </c>
      <c r="K80" s="1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1]])=$AM$12),ROW(),"-")</f>
        <v>-</v>
      </c>
      <c r="L80" s="1" t="str">
        <f t="shared" si="7"/>
        <v>$B$3:B80</v>
      </c>
      <c r="M80" s="1" t="str">
        <f>MID(Tableau_matière[[#This Row],[zone 3]],FIND(":",Tableau_matière[[#This Row],[zone 3]])+1,5)</f>
        <v>B80</v>
      </c>
      <c r="N8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1]])=$AM$12,INDIRECT(Tableau_matière[[#This Row],[cel 2]])=$AN$12),ROW(),"-")</f>
        <v>-</v>
      </c>
      <c r="O80" s="1" t="str">
        <f t="shared" si="8"/>
        <v>$C$3:C80</v>
      </c>
      <c r="P80" s="1" t="str">
        <f>MID(Tableau_matière[[#This Row],[zone 4]],FIND(":",Tableau_matière[[#This Row],[zone 4]])+1,5)</f>
        <v>C80</v>
      </c>
      <c r="Q8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1]])=$AM$12,INDIRECT(Tableau_matière[[#This Row],[cel 2]])=$AN$12,INDIRECT(Tableau_matière[[#This Row],[cel 3]])=$AO$12),ROW(),"-")</f>
        <v>-</v>
      </c>
      <c r="R80" s="1" t="str">
        <f t="shared" si="9"/>
        <v>$E$3:E80</v>
      </c>
      <c r="S80" s="1" t="str">
        <f>MID(Tableau_matière[[#This Row],[zone 5]],FIND(":",Tableau_matière[[#This Row],[zone 5]])+1,5)</f>
        <v>E80</v>
      </c>
      <c r="T8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1]])=$AM$12,INDIRECT(Tableau_matière[[#This Row],[cel 2]])=$AN$12,INDIRECT(Tableau_matière[[#This Row],[cel 3]])=$AO$12,INDIRECT(Tableau_matière[[#This Row],[cel 4]])=$AP$12),ROW(),"-")</f>
        <v>-</v>
      </c>
      <c r="U80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1]])=$AL$36),ROW(),"-")</f>
        <v>-</v>
      </c>
      <c r="V8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1]])=$AL$36,INDIRECT(Tableau_matière[[#This Row],[cel 2]])=$AM$36),ROW(),"-")</f>
        <v>-</v>
      </c>
      <c r="W8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1]])=$AL$36,INDIRECT(Tableau_matière[[#This Row],[cel 2]])=$AM$36,INDIRECT(Tableau_matière[[#This Row],[cel 3]])=$AN$36),ROW(),"-")</f>
        <v>-</v>
      </c>
      <c r="X8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1]])=$AL$36,INDIRECT(Tableau_matière[[#This Row],[cel 2]])=$AM$36,INDIRECT(Tableau_matière[[#This Row],[cel 3]])=$AN$36,INDIRECT(Tableau_matière[[#This Row],[cel 4]])=$AO$36),ROW(),"-")</f>
        <v>-</v>
      </c>
      <c r="Y80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Z8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A8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B8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C80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AD8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E8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F8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G80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1]])=$AR$60),ROW(),"-")</f>
        <v>-</v>
      </c>
      <c r="AH8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1]])=$AR$60,INDIRECT(Tableau_matière[[#This Row],[cel 2]])=$AS$60),ROW(),"-")</f>
        <v>-</v>
      </c>
      <c r="AI8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1]])=$AR$60,INDIRECT(Tableau_matière[[#This Row],[cel 2]])=$AS$60,INDIRECT(Tableau_matière[[#This Row],[cel 3]])=$AT$60),ROW(),"-")</f>
        <v>-</v>
      </c>
      <c r="AJ8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1]])=$AR$60,INDIRECT(Tableau_matière[[#This Row],[cel 2]])=$AS$60,INDIRECT(Tableau_matière[[#This Row],[cel 3]])=$AT$60,INDIRECT(Tableau_matière[[#This Row],[cel 4]])=$AU$60),ROW(),"-")</f>
        <v>-</v>
      </c>
      <c r="AL80" s="3">
        <v>19</v>
      </c>
      <c r="AM80" s="3" t="str">
        <f ca="1">IFERROR(INDEX(Tableau_matière[],SMALL(Tableau_matière[Trie 10],Tableau_trie_3[[#This Row],[n°]])-2,$AM$8),"-")</f>
        <v>-</v>
      </c>
      <c r="AN80" s="3" t="str">
        <f ca="1">IFERROR(INDEX(Tableau_matière[],SMALL(Tableau_matière[Trie 11],Tableau_trie_3[[#This Row],[n°]])-2,$AN$8),"-")</f>
        <v>-</v>
      </c>
      <c r="AO80" s="3" t="str">
        <f ca="1">IFERROR(INDEX(Tableau_matière[],SMALL(Tableau_matière[Trie 12],Tableau_trie_3[[#This Row],[n°]])-2,$AO$8),"-")</f>
        <v>-</v>
      </c>
      <c r="AP80" s="3" t="str">
        <f ca="1">IFERROR(INDEX(Tableau_matière[],SMALL(Tableau_matière[Trie 13],Tableau_trie_3[[#This Row],[n°]])-2,$AP$8),"-")</f>
        <v>-</v>
      </c>
      <c r="AR80" s="3">
        <v>19</v>
      </c>
      <c r="AS80" s="3" t="str">
        <f ca="1">IFERROR(INDEX(Tableau_matière[],SMALL(Tableau_matière[Trie 18],Tableau_trie_5[[#This Row],[n°]])-2,$AM$8),"-")</f>
        <v>-</v>
      </c>
      <c r="AT80" s="3" t="str">
        <f ca="1">IFERROR(INDEX(Tableau_matière[],SMALL(Tableau_matière[Trie 19],Tableau_trie_5[[#This Row],[n°]])-2,$AN$8),"-")</f>
        <v>-</v>
      </c>
      <c r="AU80" s="3" t="str">
        <f ca="1">IFERROR(INDEX(Tableau_matière[],SMALL(Tableau_matière[Trie 20],Tableau_trie_5[[#This Row],[n°]])-2,$AO$8),"-")</f>
        <v>-</v>
      </c>
      <c r="AV80" s="3" t="str">
        <f ca="1">IFERROR(INDEX(Tableau_matière[],SMALL(Tableau_matière[Trie 21],Tableau_trie_5[[#This Row],[n°]])-2,$AP$8),"-")</f>
        <v>-</v>
      </c>
    </row>
    <row r="81" spans="1:48" x14ac:dyDescent="0.25">
      <c r="A81" t="s">
        <v>58</v>
      </c>
      <c r="B81" t="s">
        <v>39</v>
      </c>
      <c r="C81" t="s">
        <v>40</v>
      </c>
      <c r="D81" s="1">
        <v>2</v>
      </c>
      <c r="E81">
        <v>650</v>
      </c>
      <c r="F81" s="1" t="str">
        <f t="shared" si="5"/>
        <v>$A$3:A81</v>
      </c>
      <c r="G81" s="1" t="str">
        <f>MID(Tableau_matière[[#This Row],[zone 1]],FIND(":",Tableau_matière[[#This Row],[zone 1]])+1,5)</f>
        <v>A81</v>
      </c>
      <c r="H81" s="1">
        <f ca="1">IF(COUNTIFS(INDIRECT(Tableau_matière[[#This Row],[zone 1]]),INDIRECT(Tableau_matière[[#This Row],[cel 1]]))=1,ROW(),"-")</f>
        <v>81</v>
      </c>
      <c r="I81" s="1" t="str">
        <f t="shared" si="6"/>
        <v>$D$3:D81</v>
      </c>
      <c r="J81" s="1" t="str">
        <f>MID(Tableau_matière[[#This Row],[zone 2]],FIND(":",Tableau_matière[[#This Row],[zone 2]])+1,5)</f>
        <v>D81</v>
      </c>
      <c r="K81" s="1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1]])=$AM$12),ROW(),"-")</f>
        <v>-</v>
      </c>
      <c r="L81" s="1" t="str">
        <f t="shared" si="7"/>
        <v>$B$3:B81</v>
      </c>
      <c r="M81" s="1" t="str">
        <f>MID(Tableau_matière[[#This Row],[zone 3]],FIND(":",Tableau_matière[[#This Row],[zone 3]])+1,5)</f>
        <v>B81</v>
      </c>
      <c r="N8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1]])=$AM$12,INDIRECT(Tableau_matière[[#This Row],[cel 2]])=$AN$12),ROW(),"-")</f>
        <v>-</v>
      </c>
      <c r="O81" s="1" t="str">
        <f t="shared" si="8"/>
        <v>$C$3:C81</v>
      </c>
      <c r="P81" s="1" t="str">
        <f>MID(Tableau_matière[[#This Row],[zone 4]],FIND(":",Tableau_matière[[#This Row],[zone 4]])+1,5)</f>
        <v>C81</v>
      </c>
      <c r="Q8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1]])=$AM$12,INDIRECT(Tableau_matière[[#This Row],[cel 2]])=$AN$12,INDIRECT(Tableau_matière[[#This Row],[cel 3]])=$AO$12),ROW(),"-")</f>
        <v>-</v>
      </c>
      <c r="R81" s="1" t="str">
        <f t="shared" si="9"/>
        <v>$E$3:E81</v>
      </c>
      <c r="S81" s="1" t="str">
        <f>MID(Tableau_matière[[#This Row],[zone 5]],FIND(":",Tableau_matière[[#This Row],[zone 5]])+1,5)</f>
        <v>E81</v>
      </c>
      <c r="T8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1]])=$AM$12,INDIRECT(Tableau_matière[[#This Row],[cel 2]])=$AN$12,INDIRECT(Tableau_matière[[#This Row],[cel 3]])=$AO$12,INDIRECT(Tableau_matière[[#This Row],[cel 4]])=$AP$12),ROW(),"-")</f>
        <v>-</v>
      </c>
      <c r="U81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1]])=$AL$36),ROW(),"-")</f>
        <v>-</v>
      </c>
      <c r="V8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1]])=$AL$36,INDIRECT(Tableau_matière[[#This Row],[cel 2]])=$AM$36),ROW(),"-")</f>
        <v>-</v>
      </c>
      <c r="W8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1]])=$AL$36,INDIRECT(Tableau_matière[[#This Row],[cel 2]])=$AM$36,INDIRECT(Tableau_matière[[#This Row],[cel 3]])=$AN$36),ROW(),"-")</f>
        <v>-</v>
      </c>
      <c r="X8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1]])=$AL$36,INDIRECT(Tableau_matière[[#This Row],[cel 2]])=$AM$36,INDIRECT(Tableau_matière[[#This Row],[cel 3]])=$AN$36,INDIRECT(Tableau_matière[[#This Row],[cel 4]])=$AO$36),ROW(),"-")</f>
        <v>-</v>
      </c>
      <c r="Y81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Z8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A8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B8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C81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AD8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E8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F8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G81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1]])=$AR$60),ROW(),"-")</f>
        <v>-</v>
      </c>
      <c r="AH8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1]])=$AR$60,INDIRECT(Tableau_matière[[#This Row],[cel 2]])=$AS$60),ROW(),"-")</f>
        <v>-</v>
      </c>
      <c r="AI8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1]])=$AR$60,INDIRECT(Tableau_matière[[#This Row],[cel 2]])=$AS$60,INDIRECT(Tableau_matière[[#This Row],[cel 3]])=$AT$60),ROW(),"-")</f>
        <v>-</v>
      </c>
      <c r="AJ8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1]])=$AR$60,INDIRECT(Tableau_matière[[#This Row],[cel 2]])=$AS$60,INDIRECT(Tableau_matière[[#This Row],[cel 3]])=$AT$60,INDIRECT(Tableau_matière[[#This Row],[cel 4]])=$AU$60),ROW(),"-")</f>
        <v>-</v>
      </c>
      <c r="AL81" s="3">
        <v>20</v>
      </c>
      <c r="AM81" s="3" t="str">
        <f ca="1">IFERROR(INDEX(Tableau_matière[],SMALL(Tableau_matière[Trie 10],Tableau_trie_3[[#This Row],[n°]])-2,$AM$8),"-")</f>
        <v>-</v>
      </c>
      <c r="AN81" s="3" t="str">
        <f ca="1">IFERROR(INDEX(Tableau_matière[],SMALL(Tableau_matière[Trie 11],Tableau_trie_3[[#This Row],[n°]])-2,$AN$8),"-")</f>
        <v>-</v>
      </c>
      <c r="AO81" s="3" t="str">
        <f ca="1">IFERROR(INDEX(Tableau_matière[],SMALL(Tableau_matière[Trie 12],Tableau_trie_3[[#This Row],[n°]])-2,$AO$8),"-")</f>
        <v>-</v>
      </c>
      <c r="AP81" s="3" t="str">
        <f ca="1">IFERROR(INDEX(Tableau_matière[],SMALL(Tableau_matière[Trie 13],Tableau_trie_3[[#This Row],[n°]])-2,$AP$8),"-")</f>
        <v>-</v>
      </c>
      <c r="AR81" s="3">
        <v>20</v>
      </c>
      <c r="AS81" s="3" t="str">
        <f ca="1">IFERROR(INDEX(Tableau_matière[],SMALL(Tableau_matière[Trie 18],Tableau_trie_5[[#This Row],[n°]])-2,$AM$8),"-")</f>
        <v>-</v>
      </c>
      <c r="AT81" s="3" t="str">
        <f ca="1">IFERROR(INDEX(Tableau_matière[],SMALL(Tableau_matière[Trie 19],Tableau_trie_5[[#This Row],[n°]])-2,$AN$8),"-")</f>
        <v>-</v>
      </c>
      <c r="AU81" s="3" t="str">
        <f ca="1">IFERROR(INDEX(Tableau_matière[],SMALL(Tableau_matière[Trie 20],Tableau_trie_5[[#This Row],[n°]])-2,$AO$8),"-")</f>
        <v>-</v>
      </c>
      <c r="AV81" s="3" t="str">
        <f ca="1">IFERROR(INDEX(Tableau_matière[],SMALL(Tableau_matière[Trie 21],Tableau_trie_5[[#This Row],[n°]])-2,$AP$8),"-")</f>
        <v>-</v>
      </c>
    </row>
    <row r="82" spans="1:48" x14ac:dyDescent="0.25">
      <c r="A82" t="s">
        <v>58</v>
      </c>
      <c r="B82" t="s">
        <v>39</v>
      </c>
      <c r="C82" t="s">
        <v>40</v>
      </c>
      <c r="D82" s="1">
        <v>1.5</v>
      </c>
      <c r="E82">
        <v>545</v>
      </c>
      <c r="F82" s="1" t="str">
        <f t="shared" si="5"/>
        <v>$A$3:A82</v>
      </c>
      <c r="G82" s="1" t="str">
        <f>MID(Tableau_matière[[#This Row],[zone 1]],FIND(":",Tableau_matière[[#This Row],[zone 1]])+1,5)</f>
        <v>A82</v>
      </c>
      <c r="H82" s="1" t="str">
        <f ca="1">IF(COUNTIFS(INDIRECT(Tableau_matière[[#This Row],[zone 1]]),INDIRECT(Tableau_matière[[#This Row],[cel 1]]))=1,ROW(),"-")</f>
        <v>-</v>
      </c>
      <c r="I82" s="1" t="str">
        <f t="shared" si="6"/>
        <v>$D$3:D82</v>
      </c>
      <c r="J82" s="1" t="str">
        <f>MID(Tableau_matière[[#This Row],[zone 2]],FIND(":",Tableau_matière[[#This Row],[zone 2]])+1,5)</f>
        <v>D82</v>
      </c>
      <c r="K82" s="1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1]])=$AM$12),ROW(),"-")</f>
        <v>-</v>
      </c>
      <c r="L82" s="1" t="str">
        <f t="shared" si="7"/>
        <v>$B$3:B82</v>
      </c>
      <c r="M82" s="1" t="str">
        <f>MID(Tableau_matière[[#This Row],[zone 3]],FIND(":",Tableau_matière[[#This Row],[zone 3]])+1,5)</f>
        <v>B82</v>
      </c>
      <c r="N8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1]])=$AM$12,INDIRECT(Tableau_matière[[#This Row],[cel 2]])=$AN$12),ROW(),"-")</f>
        <v>-</v>
      </c>
      <c r="O82" s="1" t="str">
        <f t="shared" si="8"/>
        <v>$C$3:C82</v>
      </c>
      <c r="P82" s="1" t="str">
        <f>MID(Tableau_matière[[#This Row],[zone 4]],FIND(":",Tableau_matière[[#This Row],[zone 4]])+1,5)</f>
        <v>C82</v>
      </c>
      <c r="Q8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1]])=$AM$12,INDIRECT(Tableau_matière[[#This Row],[cel 2]])=$AN$12,INDIRECT(Tableau_matière[[#This Row],[cel 3]])=$AO$12),ROW(),"-")</f>
        <v>-</v>
      </c>
      <c r="R82" s="1" t="str">
        <f t="shared" si="9"/>
        <v>$E$3:E82</v>
      </c>
      <c r="S82" s="1" t="str">
        <f>MID(Tableau_matière[[#This Row],[zone 5]],FIND(":",Tableau_matière[[#This Row],[zone 5]])+1,5)</f>
        <v>E82</v>
      </c>
      <c r="T8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1]])=$AM$12,INDIRECT(Tableau_matière[[#This Row],[cel 2]])=$AN$12,INDIRECT(Tableau_matière[[#This Row],[cel 3]])=$AO$12,INDIRECT(Tableau_matière[[#This Row],[cel 4]])=$AP$12),ROW(),"-")</f>
        <v>-</v>
      </c>
      <c r="U82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1]])=$AL$36),ROW(),"-")</f>
        <v>-</v>
      </c>
      <c r="V8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1]])=$AL$36,INDIRECT(Tableau_matière[[#This Row],[cel 2]])=$AM$36),ROW(),"-")</f>
        <v>-</v>
      </c>
      <c r="W8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1]])=$AL$36,INDIRECT(Tableau_matière[[#This Row],[cel 2]])=$AM$36,INDIRECT(Tableau_matière[[#This Row],[cel 3]])=$AN$36),ROW(),"-")</f>
        <v>-</v>
      </c>
      <c r="X8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1]])=$AL$36,INDIRECT(Tableau_matière[[#This Row],[cel 2]])=$AM$36,INDIRECT(Tableau_matière[[#This Row],[cel 3]])=$AN$36,INDIRECT(Tableau_matière[[#This Row],[cel 4]])=$AO$36),ROW(),"-")</f>
        <v>-</v>
      </c>
      <c r="Y82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Z8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A8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B8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C82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AD8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E8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F8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G82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1]])=$AR$60),ROW(),"-")</f>
        <v>-</v>
      </c>
      <c r="AH8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1]])=$AR$60,INDIRECT(Tableau_matière[[#This Row],[cel 2]])=$AS$60),ROW(),"-")</f>
        <v>-</v>
      </c>
      <c r="AI8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1]])=$AR$60,INDIRECT(Tableau_matière[[#This Row],[cel 2]])=$AS$60,INDIRECT(Tableau_matière[[#This Row],[cel 3]])=$AT$60),ROW(),"-")</f>
        <v>-</v>
      </c>
      <c r="AJ8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1]])=$AR$60,INDIRECT(Tableau_matière[[#This Row],[cel 2]])=$AS$60,INDIRECT(Tableau_matière[[#This Row],[cel 3]])=$AT$60,INDIRECT(Tableau_matière[[#This Row],[cel 4]])=$AU$60),ROW(),"-")</f>
        <v>-</v>
      </c>
    </row>
    <row r="83" spans="1:48" x14ac:dyDescent="0.25">
      <c r="A83" t="s">
        <v>58</v>
      </c>
      <c r="B83" t="s">
        <v>39</v>
      </c>
      <c r="C83" t="s">
        <v>40</v>
      </c>
      <c r="D83" s="1">
        <v>1.5</v>
      </c>
      <c r="E83">
        <v>650</v>
      </c>
      <c r="F83" s="1" t="str">
        <f t="shared" si="5"/>
        <v>$A$3:A83</v>
      </c>
      <c r="G83" s="1" t="str">
        <f>MID(Tableau_matière[[#This Row],[zone 1]],FIND(":",Tableau_matière[[#This Row],[zone 1]])+1,5)</f>
        <v>A83</v>
      </c>
      <c r="H83" s="1" t="str">
        <f ca="1">IF(COUNTIFS(INDIRECT(Tableau_matière[[#This Row],[zone 1]]),INDIRECT(Tableau_matière[[#This Row],[cel 1]]))=1,ROW(),"-")</f>
        <v>-</v>
      </c>
      <c r="I83" s="1" t="str">
        <f t="shared" si="6"/>
        <v>$D$3:D83</v>
      </c>
      <c r="J83" s="1" t="str">
        <f>MID(Tableau_matière[[#This Row],[zone 2]],FIND(":",Tableau_matière[[#This Row],[zone 2]])+1,5)</f>
        <v>D83</v>
      </c>
      <c r="K83" s="1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1]])=$AM$12),ROW(),"-")</f>
        <v>-</v>
      </c>
      <c r="L83" s="1" t="str">
        <f t="shared" si="7"/>
        <v>$B$3:B83</v>
      </c>
      <c r="M83" s="1" t="str">
        <f>MID(Tableau_matière[[#This Row],[zone 3]],FIND(":",Tableau_matière[[#This Row],[zone 3]])+1,5)</f>
        <v>B83</v>
      </c>
      <c r="N8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1]])=$AM$12,INDIRECT(Tableau_matière[[#This Row],[cel 2]])=$AN$12),ROW(),"-")</f>
        <v>-</v>
      </c>
      <c r="O83" s="1" t="str">
        <f t="shared" si="8"/>
        <v>$C$3:C83</v>
      </c>
      <c r="P83" s="1" t="str">
        <f>MID(Tableau_matière[[#This Row],[zone 4]],FIND(":",Tableau_matière[[#This Row],[zone 4]])+1,5)</f>
        <v>C83</v>
      </c>
      <c r="Q8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1]])=$AM$12,INDIRECT(Tableau_matière[[#This Row],[cel 2]])=$AN$12,INDIRECT(Tableau_matière[[#This Row],[cel 3]])=$AO$12),ROW(),"-")</f>
        <v>-</v>
      </c>
      <c r="R83" s="1" t="str">
        <f t="shared" si="9"/>
        <v>$E$3:E83</v>
      </c>
      <c r="S83" s="1" t="str">
        <f>MID(Tableau_matière[[#This Row],[zone 5]],FIND(":",Tableau_matière[[#This Row],[zone 5]])+1,5)</f>
        <v>E83</v>
      </c>
      <c r="T8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1]])=$AM$12,INDIRECT(Tableau_matière[[#This Row],[cel 2]])=$AN$12,INDIRECT(Tableau_matière[[#This Row],[cel 3]])=$AO$12,INDIRECT(Tableau_matière[[#This Row],[cel 4]])=$AP$12),ROW(),"-")</f>
        <v>-</v>
      </c>
      <c r="U83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1]])=$AL$36),ROW(),"-")</f>
        <v>-</v>
      </c>
      <c r="V8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1]])=$AL$36,INDIRECT(Tableau_matière[[#This Row],[cel 2]])=$AM$36),ROW(),"-")</f>
        <v>-</v>
      </c>
      <c r="W8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1]])=$AL$36,INDIRECT(Tableau_matière[[#This Row],[cel 2]])=$AM$36,INDIRECT(Tableau_matière[[#This Row],[cel 3]])=$AN$36),ROW(),"-")</f>
        <v>-</v>
      </c>
      <c r="X8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1]])=$AL$36,INDIRECT(Tableau_matière[[#This Row],[cel 2]])=$AM$36,INDIRECT(Tableau_matière[[#This Row],[cel 3]])=$AN$36,INDIRECT(Tableau_matière[[#This Row],[cel 4]])=$AO$36),ROW(),"-")</f>
        <v>-</v>
      </c>
      <c r="Y83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Z8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A8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B8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C83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AD8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E8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F8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G83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1]])=$AR$60),ROW(),"-")</f>
        <v>-</v>
      </c>
      <c r="AH8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1]])=$AR$60,INDIRECT(Tableau_matière[[#This Row],[cel 2]])=$AS$60),ROW(),"-")</f>
        <v>-</v>
      </c>
      <c r="AI8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1]])=$AR$60,INDIRECT(Tableau_matière[[#This Row],[cel 2]])=$AS$60,INDIRECT(Tableau_matière[[#This Row],[cel 3]])=$AT$60),ROW(),"-")</f>
        <v>-</v>
      </c>
      <c r="AJ8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1]])=$AR$60,INDIRECT(Tableau_matière[[#This Row],[cel 2]])=$AS$60,INDIRECT(Tableau_matière[[#This Row],[cel 3]])=$AT$60,INDIRECT(Tableau_matière[[#This Row],[cel 4]])=$AU$60),ROW(),"-")</f>
        <v>-</v>
      </c>
    </row>
    <row r="84" spans="1:48" x14ac:dyDescent="0.25">
      <c r="A84" t="s">
        <v>58</v>
      </c>
      <c r="B84" t="s">
        <v>39</v>
      </c>
      <c r="C84" t="s">
        <v>40</v>
      </c>
      <c r="D84" s="1">
        <v>1.2</v>
      </c>
      <c r="E84">
        <v>490</v>
      </c>
      <c r="F84" s="1" t="str">
        <f t="shared" si="5"/>
        <v>$A$3:A84</v>
      </c>
      <c r="G84" s="1" t="str">
        <f>MID(Tableau_matière[[#This Row],[zone 1]],FIND(":",Tableau_matière[[#This Row],[zone 1]])+1,5)</f>
        <v>A84</v>
      </c>
      <c r="H84" s="1" t="str">
        <f ca="1">IF(COUNTIFS(INDIRECT(Tableau_matière[[#This Row],[zone 1]]),INDIRECT(Tableau_matière[[#This Row],[cel 1]]))=1,ROW(),"-")</f>
        <v>-</v>
      </c>
      <c r="I84" s="1" t="str">
        <f t="shared" si="6"/>
        <v>$D$3:D84</v>
      </c>
      <c r="J84" s="1" t="str">
        <f>MID(Tableau_matière[[#This Row],[zone 2]],FIND(":",Tableau_matière[[#This Row],[zone 2]])+1,5)</f>
        <v>D84</v>
      </c>
      <c r="K84" s="1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1]])=$AM$12),ROW(),"-")</f>
        <v>-</v>
      </c>
      <c r="L84" s="1" t="str">
        <f t="shared" si="7"/>
        <v>$B$3:B84</v>
      </c>
      <c r="M84" s="1" t="str">
        <f>MID(Tableau_matière[[#This Row],[zone 3]],FIND(":",Tableau_matière[[#This Row],[zone 3]])+1,5)</f>
        <v>B84</v>
      </c>
      <c r="N8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1]])=$AM$12,INDIRECT(Tableau_matière[[#This Row],[cel 2]])=$AN$12),ROW(),"-")</f>
        <v>-</v>
      </c>
      <c r="O84" s="1" t="str">
        <f t="shared" si="8"/>
        <v>$C$3:C84</v>
      </c>
      <c r="P84" s="1" t="str">
        <f>MID(Tableau_matière[[#This Row],[zone 4]],FIND(":",Tableau_matière[[#This Row],[zone 4]])+1,5)</f>
        <v>C84</v>
      </c>
      <c r="Q8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1]])=$AM$12,INDIRECT(Tableau_matière[[#This Row],[cel 2]])=$AN$12,INDIRECT(Tableau_matière[[#This Row],[cel 3]])=$AO$12),ROW(),"-")</f>
        <v>-</v>
      </c>
      <c r="R84" s="1" t="str">
        <f t="shared" si="9"/>
        <v>$E$3:E84</v>
      </c>
      <c r="S84" s="1" t="str">
        <f>MID(Tableau_matière[[#This Row],[zone 5]],FIND(":",Tableau_matière[[#This Row],[zone 5]])+1,5)</f>
        <v>E84</v>
      </c>
      <c r="T8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1]])=$AM$12,INDIRECT(Tableau_matière[[#This Row],[cel 2]])=$AN$12,INDIRECT(Tableau_matière[[#This Row],[cel 3]])=$AO$12,INDIRECT(Tableau_matière[[#This Row],[cel 4]])=$AP$12),ROW(),"-")</f>
        <v>-</v>
      </c>
      <c r="U84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1]])=$AL$36),ROW(),"-")</f>
        <v>-</v>
      </c>
      <c r="V8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1]])=$AL$36,INDIRECT(Tableau_matière[[#This Row],[cel 2]])=$AM$36),ROW(),"-")</f>
        <v>-</v>
      </c>
      <c r="W8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1]])=$AL$36,INDIRECT(Tableau_matière[[#This Row],[cel 2]])=$AM$36,INDIRECT(Tableau_matière[[#This Row],[cel 3]])=$AN$36),ROW(),"-")</f>
        <v>-</v>
      </c>
      <c r="X8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1]])=$AL$36,INDIRECT(Tableau_matière[[#This Row],[cel 2]])=$AM$36,INDIRECT(Tableau_matière[[#This Row],[cel 3]])=$AN$36,INDIRECT(Tableau_matière[[#This Row],[cel 4]])=$AO$36),ROW(),"-")</f>
        <v>-</v>
      </c>
      <c r="Y84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Z8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A8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B8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C84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AD8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E8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F8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G84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1]])=$AR$60),ROW(),"-")</f>
        <v>-</v>
      </c>
      <c r="AH8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1]])=$AR$60,INDIRECT(Tableau_matière[[#This Row],[cel 2]])=$AS$60),ROW(),"-")</f>
        <v>-</v>
      </c>
      <c r="AI8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1]])=$AR$60,INDIRECT(Tableau_matière[[#This Row],[cel 2]])=$AS$60,INDIRECT(Tableau_matière[[#This Row],[cel 3]])=$AT$60),ROW(),"-")</f>
        <v>-</v>
      </c>
      <c r="AJ8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1]])=$AR$60,INDIRECT(Tableau_matière[[#This Row],[cel 2]])=$AS$60,INDIRECT(Tableau_matière[[#This Row],[cel 3]])=$AT$60,INDIRECT(Tableau_matière[[#This Row],[cel 4]])=$AU$60),ROW(),"-")</f>
        <v>-</v>
      </c>
    </row>
    <row r="85" spans="1:48" x14ac:dyDescent="0.25">
      <c r="A85" t="s">
        <v>58</v>
      </c>
      <c r="B85" t="s">
        <v>39</v>
      </c>
      <c r="C85" t="s">
        <v>40</v>
      </c>
      <c r="D85" s="1">
        <v>1</v>
      </c>
      <c r="E85">
        <v>470</v>
      </c>
      <c r="F85" s="1" t="str">
        <f t="shared" si="5"/>
        <v>$A$3:A85</v>
      </c>
      <c r="G85" s="1" t="str">
        <f>MID(Tableau_matière[[#This Row],[zone 1]],FIND(":",Tableau_matière[[#This Row],[zone 1]])+1,5)</f>
        <v>A85</v>
      </c>
      <c r="H85" s="1" t="str">
        <f ca="1">IF(COUNTIFS(INDIRECT(Tableau_matière[[#This Row],[zone 1]]),INDIRECT(Tableau_matière[[#This Row],[cel 1]]))=1,ROW(),"-")</f>
        <v>-</v>
      </c>
      <c r="I85" s="1" t="str">
        <f t="shared" si="6"/>
        <v>$D$3:D85</v>
      </c>
      <c r="J85" s="1" t="str">
        <f>MID(Tableau_matière[[#This Row],[zone 2]],FIND(":",Tableau_matière[[#This Row],[zone 2]])+1,5)</f>
        <v>D85</v>
      </c>
      <c r="K85" s="1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1]])=$AM$12),ROW(),"-")</f>
        <v>-</v>
      </c>
      <c r="L85" s="1" t="str">
        <f t="shared" si="7"/>
        <v>$B$3:B85</v>
      </c>
      <c r="M85" s="1" t="str">
        <f>MID(Tableau_matière[[#This Row],[zone 3]],FIND(":",Tableau_matière[[#This Row],[zone 3]])+1,5)</f>
        <v>B85</v>
      </c>
      <c r="N8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1]])=$AM$12,INDIRECT(Tableau_matière[[#This Row],[cel 2]])=$AN$12),ROW(),"-")</f>
        <v>-</v>
      </c>
      <c r="O85" s="1" t="str">
        <f t="shared" si="8"/>
        <v>$C$3:C85</v>
      </c>
      <c r="P85" s="1" t="str">
        <f>MID(Tableau_matière[[#This Row],[zone 4]],FIND(":",Tableau_matière[[#This Row],[zone 4]])+1,5)</f>
        <v>C85</v>
      </c>
      <c r="Q8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1]])=$AM$12,INDIRECT(Tableau_matière[[#This Row],[cel 2]])=$AN$12,INDIRECT(Tableau_matière[[#This Row],[cel 3]])=$AO$12),ROW(),"-")</f>
        <v>-</v>
      </c>
      <c r="R85" s="1" t="str">
        <f t="shared" si="9"/>
        <v>$E$3:E85</v>
      </c>
      <c r="S85" s="1" t="str">
        <f>MID(Tableau_matière[[#This Row],[zone 5]],FIND(":",Tableau_matière[[#This Row],[zone 5]])+1,5)</f>
        <v>E85</v>
      </c>
      <c r="T8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1]])=$AM$12,INDIRECT(Tableau_matière[[#This Row],[cel 2]])=$AN$12,INDIRECT(Tableau_matière[[#This Row],[cel 3]])=$AO$12,INDIRECT(Tableau_matière[[#This Row],[cel 4]])=$AP$12),ROW(),"-")</f>
        <v>-</v>
      </c>
      <c r="U85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1]])=$AL$36),ROW(),"-")</f>
        <v>-</v>
      </c>
      <c r="V8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1]])=$AL$36,INDIRECT(Tableau_matière[[#This Row],[cel 2]])=$AM$36),ROW(),"-")</f>
        <v>-</v>
      </c>
      <c r="W8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1]])=$AL$36,INDIRECT(Tableau_matière[[#This Row],[cel 2]])=$AM$36,INDIRECT(Tableau_matière[[#This Row],[cel 3]])=$AN$36),ROW(),"-")</f>
        <v>-</v>
      </c>
      <c r="X8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1]])=$AL$36,INDIRECT(Tableau_matière[[#This Row],[cel 2]])=$AM$36,INDIRECT(Tableau_matière[[#This Row],[cel 3]])=$AN$36,INDIRECT(Tableau_matière[[#This Row],[cel 4]])=$AO$36),ROW(),"-")</f>
        <v>-</v>
      </c>
      <c r="Y85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Z8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A8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B8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C85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AD8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E8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F8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G85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1]])=$AR$60),ROW(),"-")</f>
        <v>-</v>
      </c>
      <c r="AH8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1]])=$AR$60,INDIRECT(Tableau_matière[[#This Row],[cel 2]])=$AS$60),ROW(),"-")</f>
        <v>-</v>
      </c>
      <c r="AI8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1]])=$AR$60,INDIRECT(Tableau_matière[[#This Row],[cel 2]])=$AS$60,INDIRECT(Tableau_matière[[#This Row],[cel 3]])=$AT$60),ROW(),"-")</f>
        <v>-</v>
      </c>
      <c r="AJ8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1]])=$AR$60,INDIRECT(Tableau_matière[[#This Row],[cel 2]])=$AS$60,INDIRECT(Tableau_matière[[#This Row],[cel 3]])=$AT$60,INDIRECT(Tableau_matière[[#This Row],[cel 4]])=$AU$60),ROW(),"-")</f>
        <v>-</v>
      </c>
    </row>
    <row r="86" spans="1:48" x14ac:dyDescent="0.25">
      <c r="A86" t="s">
        <v>58</v>
      </c>
      <c r="B86" t="s">
        <v>39</v>
      </c>
      <c r="C86" t="s">
        <v>40</v>
      </c>
      <c r="D86" s="1">
        <v>0.8</v>
      </c>
      <c r="E86">
        <v>490</v>
      </c>
      <c r="F86" s="1" t="str">
        <f t="shared" si="5"/>
        <v>$A$3:A86</v>
      </c>
      <c r="G86" s="1" t="str">
        <f>MID(Tableau_matière[[#This Row],[zone 1]],FIND(":",Tableau_matière[[#This Row],[zone 1]])+1,5)</f>
        <v>A86</v>
      </c>
      <c r="H86" s="1" t="str">
        <f ca="1">IF(COUNTIFS(INDIRECT(Tableau_matière[[#This Row],[zone 1]]),INDIRECT(Tableau_matière[[#This Row],[cel 1]]))=1,ROW(),"-")</f>
        <v>-</v>
      </c>
      <c r="I86" s="1" t="str">
        <f t="shared" si="6"/>
        <v>$D$3:D86</v>
      </c>
      <c r="J86" s="1" t="str">
        <f>MID(Tableau_matière[[#This Row],[zone 2]],FIND(":",Tableau_matière[[#This Row],[zone 2]])+1,5)</f>
        <v>D86</v>
      </c>
      <c r="K86" s="1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1]])=$AM$12),ROW(),"-")</f>
        <v>-</v>
      </c>
      <c r="L86" s="1" t="str">
        <f t="shared" si="7"/>
        <v>$B$3:B86</v>
      </c>
      <c r="M86" s="1" t="str">
        <f>MID(Tableau_matière[[#This Row],[zone 3]],FIND(":",Tableau_matière[[#This Row],[zone 3]])+1,5)</f>
        <v>B86</v>
      </c>
      <c r="N8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1]])=$AM$12,INDIRECT(Tableau_matière[[#This Row],[cel 2]])=$AN$12),ROW(),"-")</f>
        <v>-</v>
      </c>
      <c r="O86" s="1" t="str">
        <f t="shared" si="8"/>
        <v>$C$3:C86</v>
      </c>
      <c r="P86" s="1" t="str">
        <f>MID(Tableau_matière[[#This Row],[zone 4]],FIND(":",Tableau_matière[[#This Row],[zone 4]])+1,5)</f>
        <v>C86</v>
      </c>
      <c r="Q8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1]])=$AM$12,INDIRECT(Tableau_matière[[#This Row],[cel 2]])=$AN$12,INDIRECT(Tableau_matière[[#This Row],[cel 3]])=$AO$12),ROW(),"-")</f>
        <v>-</v>
      </c>
      <c r="R86" s="1" t="str">
        <f t="shared" si="9"/>
        <v>$E$3:E86</v>
      </c>
      <c r="S86" s="1" t="str">
        <f>MID(Tableau_matière[[#This Row],[zone 5]],FIND(":",Tableau_matière[[#This Row],[zone 5]])+1,5)</f>
        <v>E86</v>
      </c>
      <c r="T8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1]])=$AM$12,INDIRECT(Tableau_matière[[#This Row],[cel 2]])=$AN$12,INDIRECT(Tableau_matière[[#This Row],[cel 3]])=$AO$12,INDIRECT(Tableau_matière[[#This Row],[cel 4]])=$AP$12),ROW(),"-")</f>
        <v>-</v>
      </c>
      <c r="U86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1]])=$AL$36),ROW(),"-")</f>
        <v>-</v>
      </c>
      <c r="V8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1]])=$AL$36,INDIRECT(Tableau_matière[[#This Row],[cel 2]])=$AM$36),ROW(),"-")</f>
        <v>-</v>
      </c>
      <c r="W8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1]])=$AL$36,INDIRECT(Tableau_matière[[#This Row],[cel 2]])=$AM$36,INDIRECT(Tableau_matière[[#This Row],[cel 3]])=$AN$36),ROW(),"-")</f>
        <v>-</v>
      </c>
      <c r="X8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1]])=$AL$36,INDIRECT(Tableau_matière[[#This Row],[cel 2]])=$AM$36,INDIRECT(Tableau_matière[[#This Row],[cel 3]])=$AN$36,INDIRECT(Tableau_matière[[#This Row],[cel 4]])=$AO$36),ROW(),"-")</f>
        <v>-</v>
      </c>
      <c r="Y86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Z8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A8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B8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C86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AD8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E8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F8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G86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1]])=$AR$60),ROW(),"-")</f>
        <v>-</v>
      </c>
      <c r="AH8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1]])=$AR$60,INDIRECT(Tableau_matière[[#This Row],[cel 2]])=$AS$60),ROW(),"-")</f>
        <v>-</v>
      </c>
      <c r="AI8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1]])=$AR$60,INDIRECT(Tableau_matière[[#This Row],[cel 2]])=$AS$60,INDIRECT(Tableau_matière[[#This Row],[cel 3]])=$AT$60),ROW(),"-")</f>
        <v>-</v>
      </c>
      <c r="AJ8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1]])=$AR$60,INDIRECT(Tableau_matière[[#This Row],[cel 2]])=$AS$60,INDIRECT(Tableau_matière[[#This Row],[cel 3]])=$AT$60,INDIRECT(Tableau_matière[[#This Row],[cel 4]])=$AU$60),ROW(),"-")</f>
        <v>-</v>
      </c>
    </row>
    <row r="87" spans="1:48" x14ac:dyDescent="0.25">
      <c r="A87" t="s">
        <v>58</v>
      </c>
      <c r="B87" t="s">
        <v>39</v>
      </c>
      <c r="C87" t="s">
        <v>40</v>
      </c>
      <c r="D87" s="1">
        <v>0.8</v>
      </c>
      <c r="E87">
        <v>545</v>
      </c>
      <c r="F87" s="1" t="str">
        <f t="shared" si="5"/>
        <v>$A$3:A87</v>
      </c>
      <c r="G87" s="1" t="str">
        <f>MID(Tableau_matière[[#This Row],[zone 1]],FIND(":",Tableau_matière[[#This Row],[zone 1]])+1,5)</f>
        <v>A87</v>
      </c>
      <c r="H87" s="1" t="str">
        <f ca="1">IF(COUNTIFS(INDIRECT(Tableau_matière[[#This Row],[zone 1]]),INDIRECT(Tableau_matière[[#This Row],[cel 1]]))=1,ROW(),"-")</f>
        <v>-</v>
      </c>
      <c r="I87" s="1" t="str">
        <f t="shared" si="6"/>
        <v>$D$3:D87</v>
      </c>
      <c r="J87" s="1" t="str">
        <f>MID(Tableau_matière[[#This Row],[zone 2]],FIND(":",Tableau_matière[[#This Row],[zone 2]])+1,5)</f>
        <v>D87</v>
      </c>
      <c r="K87" s="1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1]])=$AM$12),ROW(),"-")</f>
        <v>-</v>
      </c>
      <c r="L87" s="1" t="str">
        <f t="shared" si="7"/>
        <v>$B$3:B87</v>
      </c>
      <c r="M87" s="1" t="str">
        <f>MID(Tableau_matière[[#This Row],[zone 3]],FIND(":",Tableau_matière[[#This Row],[zone 3]])+1,5)</f>
        <v>B87</v>
      </c>
      <c r="N8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1]])=$AM$12,INDIRECT(Tableau_matière[[#This Row],[cel 2]])=$AN$12),ROW(),"-")</f>
        <v>-</v>
      </c>
      <c r="O87" s="1" t="str">
        <f t="shared" si="8"/>
        <v>$C$3:C87</v>
      </c>
      <c r="P87" s="1" t="str">
        <f>MID(Tableau_matière[[#This Row],[zone 4]],FIND(":",Tableau_matière[[#This Row],[zone 4]])+1,5)</f>
        <v>C87</v>
      </c>
      <c r="Q8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1]])=$AM$12,INDIRECT(Tableau_matière[[#This Row],[cel 2]])=$AN$12,INDIRECT(Tableau_matière[[#This Row],[cel 3]])=$AO$12),ROW(),"-")</f>
        <v>-</v>
      </c>
      <c r="R87" s="1" t="str">
        <f t="shared" si="9"/>
        <v>$E$3:E87</v>
      </c>
      <c r="S87" s="1" t="str">
        <f>MID(Tableau_matière[[#This Row],[zone 5]],FIND(":",Tableau_matière[[#This Row],[zone 5]])+1,5)</f>
        <v>E87</v>
      </c>
      <c r="T8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1]])=$AM$12,INDIRECT(Tableau_matière[[#This Row],[cel 2]])=$AN$12,INDIRECT(Tableau_matière[[#This Row],[cel 3]])=$AO$12,INDIRECT(Tableau_matière[[#This Row],[cel 4]])=$AP$12),ROW(),"-")</f>
        <v>-</v>
      </c>
      <c r="U87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1]])=$AL$36),ROW(),"-")</f>
        <v>-</v>
      </c>
      <c r="V8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1]])=$AL$36,INDIRECT(Tableau_matière[[#This Row],[cel 2]])=$AM$36),ROW(),"-")</f>
        <v>-</v>
      </c>
      <c r="W8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1]])=$AL$36,INDIRECT(Tableau_matière[[#This Row],[cel 2]])=$AM$36,INDIRECT(Tableau_matière[[#This Row],[cel 3]])=$AN$36),ROW(),"-")</f>
        <v>-</v>
      </c>
      <c r="X8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1]])=$AL$36,INDIRECT(Tableau_matière[[#This Row],[cel 2]])=$AM$36,INDIRECT(Tableau_matière[[#This Row],[cel 3]])=$AN$36,INDIRECT(Tableau_matière[[#This Row],[cel 4]])=$AO$36),ROW(),"-")</f>
        <v>-</v>
      </c>
      <c r="Y87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Z8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A8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B8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C87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AD8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E8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F8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G87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1]])=$AR$60),ROW(),"-")</f>
        <v>-</v>
      </c>
      <c r="AH8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1]])=$AR$60,INDIRECT(Tableau_matière[[#This Row],[cel 2]])=$AS$60),ROW(),"-")</f>
        <v>-</v>
      </c>
      <c r="AI8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1]])=$AR$60,INDIRECT(Tableau_matière[[#This Row],[cel 2]])=$AS$60,INDIRECT(Tableau_matière[[#This Row],[cel 3]])=$AT$60),ROW(),"-")</f>
        <v>-</v>
      </c>
      <c r="AJ8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1]])=$AR$60,INDIRECT(Tableau_matière[[#This Row],[cel 2]])=$AS$60,INDIRECT(Tableau_matière[[#This Row],[cel 3]])=$AT$60,INDIRECT(Tableau_matière[[#This Row],[cel 4]])=$AU$60),ROW(),"-")</f>
        <v>-</v>
      </c>
    </row>
    <row r="88" spans="1:48" x14ac:dyDescent="0.25">
      <c r="A88" t="s">
        <v>58</v>
      </c>
      <c r="B88" t="s">
        <v>39</v>
      </c>
      <c r="C88" t="s">
        <v>40</v>
      </c>
      <c r="D88" s="1">
        <v>0.8</v>
      </c>
      <c r="E88">
        <v>640</v>
      </c>
      <c r="F88" s="1" t="str">
        <f t="shared" si="5"/>
        <v>$A$3:A88</v>
      </c>
      <c r="G88" s="1" t="str">
        <f>MID(Tableau_matière[[#This Row],[zone 1]],FIND(":",Tableau_matière[[#This Row],[zone 1]])+1,5)</f>
        <v>A88</v>
      </c>
      <c r="H88" s="1" t="str">
        <f ca="1">IF(COUNTIFS(INDIRECT(Tableau_matière[[#This Row],[zone 1]]),INDIRECT(Tableau_matière[[#This Row],[cel 1]]))=1,ROW(),"-")</f>
        <v>-</v>
      </c>
      <c r="I88" s="1" t="str">
        <f t="shared" si="6"/>
        <v>$D$3:D88</v>
      </c>
      <c r="J88" s="1" t="str">
        <f>MID(Tableau_matière[[#This Row],[zone 2]],FIND(":",Tableau_matière[[#This Row],[zone 2]])+1,5)</f>
        <v>D88</v>
      </c>
      <c r="K88" s="1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1]])=$AM$12),ROW(),"-")</f>
        <v>-</v>
      </c>
      <c r="L88" s="1" t="str">
        <f t="shared" si="7"/>
        <v>$B$3:B88</v>
      </c>
      <c r="M88" s="1" t="str">
        <f>MID(Tableau_matière[[#This Row],[zone 3]],FIND(":",Tableau_matière[[#This Row],[zone 3]])+1,5)</f>
        <v>B88</v>
      </c>
      <c r="N8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1]])=$AM$12,INDIRECT(Tableau_matière[[#This Row],[cel 2]])=$AN$12),ROW(),"-")</f>
        <v>-</v>
      </c>
      <c r="O88" s="1" t="str">
        <f t="shared" si="8"/>
        <v>$C$3:C88</v>
      </c>
      <c r="P88" s="1" t="str">
        <f>MID(Tableau_matière[[#This Row],[zone 4]],FIND(":",Tableau_matière[[#This Row],[zone 4]])+1,5)</f>
        <v>C88</v>
      </c>
      <c r="Q8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1]])=$AM$12,INDIRECT(Tableau_matière[[#This Row],[cel 2]])=$AN$12,INDIRECT(Tableau_matière[[#This Row],[cel 3]])=$AO$12),ROW(),"-")</f>
        <v>-</v>
      </c>
      <c r="R88" s="1" t="str">
        <f t="shared" si="9"/>
        <v>$E$3:E88</v>
      </c>
      <c r="S88" s="1" t="str">
        <f>MID(Tableau_matière[[#This Row],[zone 5]],FIND(":",Tableau_matière[[#This Row],[zone 5]])+1,5)</f>
        <v>E88</v>
      </c>
      <c r="T8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1]])=$AM$12,INDIRECT(Tableau_matière[[#This Row],[cel 2]])=$AN$12,INDIRECT(Tableau_matière[[#This Row],[cel 3]])=$AO$12,INDIRECT(Tableau_matière[[#This Row],[cel 4]])=$AP$12),ROW(),"-")</f>
        <v>-</v>
      </c>
      <c r="U88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1]])=$AL$36),ROW(),"-")</f>
        <v>-</v>
      </c>
      <c r="V8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1]])=$AL$36,INDIRECT(Tableau_matière[[#This Row],[cel 2]])=$AM$36),ROW(),"-")</f>
        <v>-</v>
      </c>
      <c r="W8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1]])=$AL$36,INDIRECT(Tableau_matière[[#This Row],[cel 2]])=$AM$36,INDIRECT(Tableau_matière[[#This Row],[cel 3]])=$AN$36),ROW(),"-")</f>
        <v>-</v>
      </c>
      <c r="X8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1]])=$AL$36,INDIRECT(Tableau_matière[[#This Row],[cel 2]])=$AM$36,INDIRECT(Tableau_matière[[#This Row],[cel 3]])=$AN$36,INDIRECT(Tableau_matière[[#This Row],[cel 4]])=$AO$36),ROW(),"-")</f>
        <v>-</v>
      </c>
      <c r="Y88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Z8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A8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B8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C88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AD8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E8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F8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G88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1]])=$AR$60),ROW(),"-")</f>
        <v>-</v>
      </c>
      <c r="AH8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1]])=$AR$60,INDIRECT(Tableau_matière[[#This Row],[cel 2]])=$AS$60),ROW(),"-")</f>
        <v>-</v>
      </c>
      <c r="AI8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1]])=$AR$60,INDIRECT(Tableau_matière[[#This Row],[cel 2]])=$AS$60,INDIRECT(Tableau_matière[[#This Row],[cel 3]])=$AT$60),ROW(),"-")</f>
        <v>-</v>
      </c>
      <c r="AJ8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1]])=$AR$60,INDIRECT(Tableau_matière[[#This Row],[cel 2]])=$AS$60,INDIRECT(Tableau_matière[[#This Row],[cel 3]])=$AT$60,INDIRECT(Tableau_matière[[#This Row],[cel 4]])=$AU$60),ROW(),"-")</f>
        <v>-</v>
      </c>
    </row>
    <row r="89" spans="1:48" x14ac:dyDescent="0.25">
      <c r="A89" t="s">
        <v>59</v>
      </c>
      <c r="B89" t="s">
        <v>51</v>
      </c>
      <c r="C89" t="s">
        <v>49</v>
      </c>
      <c r="D89" s="1">
        <v>0.8</v>
      </c>
      <c r="E89">
        <v>455</v>
      </c>
      <c r="F89" s="1" t="str">
        <f t="shared" si="5"/>
        <v>$A$3:A89</v>
      </c>
      <c r="G89" s="1" t="str">
        <f>MID(Tableau_matière[[#This Row],[zone 1]],FIND(":",Tableau_matière[[#This Row],[zone 1]])+1,5)</f>
        <v>A89</v>
      </c>
      <c r="H89" s="1">
        <f ca="1">IF(COUNTIFS(INDIRECT(Tableau_matière[[#This Row],[zone 1]]),INDIRECT(Tableau_matière[[#This Row],[cel 1]]))=1,ROW(),"-")</f>
        <v>89</v>
      </c>
      <c r="I89" s="1" t="str">
        <f t="shared" si="6"/>
        <v>$D$3:D89</v>
      </c>
      <c r="J89" s="1" t="str">
        <f>MID(Tableau_matière[[#This Row],[zone 2]],FIND(":",Tableau_matière[[#This Row],[zone 2]])+1,5)</f>
        <v>D89</v>
      </c>
      <c r="K89" s="1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1]])=$AM$12),ROW(),"-")</f>
        <v>-</v>
      </c>
      <c r="L89" s="1" t="str">
        <f t="shared" si="7"/>
        <v>$B$3:B89</v>
      </c>
      <c r="M89" s="1" t="str">
        <f>MID(Tableau_matière[[#This Row],[zone 3]],FIND(":",Tableau_matière[[#This Row],[zone 3]])+1,5)</f>
        <v>B89</v>
      </c>
      <c r="N8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1]])=$AM$12,INDIRECT(Tableau_matière[[#This Row],[cel 2]])=$AN$12),ROW(),"-")</f>
        <v>-</v>
      </c>
      <c r="O89" s="1" t="str">
        <f t="shared" si="8"/>
        <v>$C$3:C89</v>
      </c>
      <c r="P89" s="1" t="str">
        <f>MID(Tableau_matière[[#This Row],[zone 4]],FIND(":",Tableau_matière[[#This Row],[zone 4]])+1,5)</f>
        <v>C89</v>
      </c>
      <c r="Q8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1]])=$AM$12,INDIRECT(Tableau_matière[[#This Row],[cel 2]])=$AN$12,INDIRECT(Tableau_matière[[#This Row],[cel 3]])=$AO$12),ROW(),"-")</f>
        <v>-</v>
      </c>
      <c r="R89" s="1" t="str">
        <f t="shared" si="9"/>
        <v>$E$3:E89</v>
      </c>
      <c r="S89" s="1" t="str">
        <f>MID(Tableau_matière[[#This Row],[zone 5]],FIND(":",Tableau_matière[[#This Row],[zone 5]])+1,5)</f>
        <v>E89</v>
      </c>
      <c r="T8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1]])=$AM$12,INDIRECT(Tableau_matière[[#This Row],[cel 2]])=$AN$12,INDIRECT(Tableau_matière[[#This Row],[cel 3]])=$AO$12,INDIRECT(Tableau_matière[[#This Row],[cel 4]])=$AP$12),ROW(),"-")</f>
        <v>-</v>
      </c>
      <c r="U89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1]])=$AL$36),ROW(),"-")</f>
        <v>-</v>
      </c>
      <c r="V8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1]])=$AL$36,INDIRECT(Tableau_matière[[#This Row],[cel 2]])=$AM$36),ROW(),"-")</f>
        <v>-</v>
      </c>
      <c r="W8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1]])=$AL$36,INDIRECT(Tableau_matière[[#This Row],[cel 2]])=$AM$36,INDIRECT(Tableau_matière[[#This Row],[cel 3]])=$AN$36),ROW(),"-")</f>
        <v>-</v>
      </c>
      <c r="X8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1]])=$AL$36,INDIRECT(Tableau_matière[[#This Row],[cel 2]])=$AM$36,INDIRECT(Tableau_matière[[#This Row],[cel 3]])=$AN$36,INDIRECT(Tableau_matière[[#This Row],[cel 4]])=$AO$36),ROW(),"-")</f>
        <v>-</v>
      </c>
      <c r="Y89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Z8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A8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B8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C89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AD8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E8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F8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G89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1]])=$AR$60),ROW(),"-")</f>
        <v>-</v>
      </c>
      <c r="AH8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1]])=$AR$60,INDIRECT(Tableau_matière[[#This Row],[cel 2]])=$AS$60),ROW(),"-")</f>
        <v>-</v>
      </c>
      <c r="AI8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1]])=$AR$60,INDIRECT(Tableau_matière[[#This Row],[cel 2]])=$AS$60,INDIRECT(Tableau_matière[[#This Row],[cel 3]])=$AT$60),ROW(),"-")</f>
        <v>-</v>
      </c>
      <c r="AJ8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1]])=$AR$60,INDIRECT(Tableau_matière[[#This Row],[cel 2]])=$AS$60,INDIRECT(Tableau_matière[[#This Row],[cel 3]])=$AT$60,INDIRECT(Tableau_matière[[#This Row],[cel 4]])=$AU$60),ROW(),"-")</f>
        <v>-</v>
      </c>
    </row>
    <row r="90" spans="1:48" x14ac:dyDescent="0.25">
      <c r="A90" t="s">
        <v>59</v>
      </c>
      <c r="B90" t="s">
        <v>39</v>
      </c>
      <c r="C90" t="s">
        <v>49</v>
      </c>
      <c r="D90" s="1">
        <v>0.7</v>
      </c>
      <c r="E90">
        <v>490</v>
      </c>
      <c r="F90" s="1" t="str">
        <f t="shared" si="5"/>
        <v>$A$3:A90</v>
      </c>
      <c r="G90" s="1" t="str">
        <f>MID(Tableau_matière[[#This Row],[zone 1]],FIND(":",Tableau_matière[[#This Row],[zone 1]])+1,5)</f>
        <v>A90</v>
      </c>
      <c r="H90" s="1" t="str">
        <f ca="1">IF(COUNTIFS(INDIRECT(Tableau_matière[[#This Row],[zone 1]]),INDIRECT(Tableau_matière[[#This Row],[cel 1]]))=1,ROW(),"-")</f>
        <v>-</v>
      </c>
      <c r="I90" s="1" t="str">
        <f t="shared" si="6"/>
        <v>$D$3:D90</v>
      </c>
      <c r="J90" s="1" t="str">
        <f>MID(Tableau_matière[[#This Row],[zone 2]],FIND(":",Tableau_matière[[#This Row],[zone 2]])+1,5)</f>
        <v>D90</v>
      </c>
      <c r="K90" s="1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1]])=$AM$12),ROW(),"-")</f>
        <v>-</v>
      </c>
      <c r="L90" s="1" t="str">
        <f t="shared" si="7"/>
        <v>$B$3:B90</v>
      </c>
      <c r="M90" s="1" t="str">
        <f>MID(Tableau_matière[[#This Row],[zone 3]],FIND(":",Tableau_matière[[#This Row],[zone 3]])+1,5)</f>
        <v>B90</v>
      </c>
      <c r="N9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1]])=$AM$12,INDIRECT(Tableau_matière[[#This Row],[cel 2]])=$AN$12),ROW(),"-")</f>
        <v>-</v>
      </c>
      <c r="O90" s="1" t="str">
        <f t="shared" si="8"/>
        <v>$C$3:C90</v>
      </c>
      <c r="P90" s="1" t="str">
        <f>MID(Tableau_matière[[#This Row],[zone 4]],FIND(":",Tableau_matière[[#This Row],[zone 4]])+1,5)</f>
        <v>C90</v>
      </c>
      <c r="Q9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1]])=$AM$12,INDIRECT(Tableau_matière[[#This Row],[cel 2]])=$AN$12,INDIRECT(Tableau_matière[[#This Row],[cel 3]])=$AO$12),ROW(),"-")</f>
        <v>-</v>
      </c>
      <c r="R90" s="1" t="str">
        <f t="shared" si="9"/>
        <v>$E$3:E90</v>
      </c>
      <c r="S90" s="1" t="str">
        <f>MID(Tableau_matière[[#This Row],[zone 5]],FIND(":",Tableau_matière[[#This Row],[zone 5]])+1,5)</f>
        <v>E90</v>
      </c>
      <c r="T9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1]])=$AM$12,INDIRECT(Tableau_matière[[#This Row],[cel 2]])=$AN$12,INDIRECT(Tableau_matière[[#This Row],[cel 3]])=$AO$12,INDIRECT(Tableau_matière[[#This Row],[cel 4]])=$AP$12),ROW(),"-")</f>
        <v>-</v>
      </c>
      <c r="U90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1]])=$AL$36),ROW(),"-")</f>
        <v>-</v>
      </c>
      <c r="V9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1]])=$AL$36,INDIRECT(Tableau_matière[[#This Row],[cel 2]])=$AM$36),ROW(),"-")</f>
        <v>-</v>
      </c>
      <c r="W9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1]])=$AL$36,INDIRECT(Tableau_matière[[#This Row],[cel 2]])=$AM$36,INDIRECT(Tableau_matière[[#This Row],[cel 3]])=$AN$36),ROW(),"-")</f>
        <v>-</v>
      </c>
      <c r="X9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1]])=$AL$36,INDIRECT(Tableau_matière[[#This Row],[cel 2]])=$AM$36,INDIRECT(Tableau_matière[[#This Row],[cel 3]])=$AN$36,INDIRECT(Tableau_matière[[#This Row],[cel 4]])=$AO$36),ROW(),"-")</f>
        <v>-</v>
      </c>
      <c r="Y90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Z9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A9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B9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C90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AD9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E9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F9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G90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1]])=$AR$60),ROW(),"-")</f>
        <v>-</v>
      </c>
      <c r="AH9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1]])=$AR$60,INDIRECT(Tableau_matière[[#This Row],[cel 2]])=$AS$60),ROW(),"-")</f>
        <v>-</v>
      </c>
      <c r="AI9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1]])=$AR$60,INDIRECT(Tableau_matière[[#This Row],[cel 2]])=$AS$60,INDIRECT(Tableau_matière[[#This Row],[cel 3]])=$AT$60),ROW(),"-")</f>
        <v>-</v>
      </c>
      <c r="AJ9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1]])=$AR$60,INDIRECT(Tableau_matière[[#This Row],[cel 2]])=$AS$60,INDIRECT(Tableau_matière[[#This Row],[cel 3]])=$AT$60,INDIRECT(Tableau_matière[[#This Row],[cel 4]])=$AU$60),ROW(),"-")</f>
        <v>-</v>
      </c>
    </row>
    <row r="91" spans="1:48" x14ac:dyDescent="0.25">
      <c r="A91" t="s">
        <v>60</v>
      </c>
      <c r="B91" t="s">
        <v>43</v>
      </c>
      <c r="C91" t="s">
        <v>40</v>
      </c>
      <c r="D91" s="1">
        <v>0.7</v>
      </c>
      <c r="E91">
        <v>650</v>
      </c>
      <c r="F91" s="1" t="str">
        <f t="shared" si="5"/>
        <v>$A$3:A91</v>
      </c>
      <c r="G91" s="1" t="str">
        <f>MID(Tableau_matière[[#This Row],[zone 1]],FIND(":",Tableau_matière[[#This Row],[zone 1]])+1,5)</f>
        <v>A91</v>
      </c>
      <c r="H91" s="1">
        <f ca="1">IF(COUNTIFS(INDIRECT(Tableau_matière[[#This Row],[zone 1]]),INDIRECT(Tableau_matière[[#This Row],[cel 1]]))=1,ROW(),"-")</f>
        <v>91</v>
      </c>
      <c r="I91" s="1" t="str">
        <f t="shared" si="6"/>
        <v>$D$3:D91</v>
      </c>
      <c r="J91" s="1" t="str">
        <f>MID(Tableau_matière[[#This Row],[zone 2]],FIND(":",Tableau_matière[[#This Row],[zone 2]])+1,5)</f>
        <v>D91</v>
      </c>
      <c r="K91" s="1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1]])=$AM$12),ROW(),"-")</f>
        <v>-</v>
      </c>
      <c r="L91" s="1" t="str">
        <f t="shared" si="7"/>
        <v>$B$3:B91</v>
      </c>
      <c r="M91" s="1" t="str">
        <f>MID(Tableau_matière[[#This Row],[zone 3]],FIND(":",Tableau_matière[[#This Row],[zone 3]])+1,5)</f>
        <v>B91</v>
      </c>
      <c r="N9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1]])=$AM$12,INDIRECT(Tableau_matière[[#This Row],[cel 2]])=$AN$12),ROW(),"-")</f>
        <v>-</v>
      </c>
      <c r="O91" s="1" t="str">
        <f t="shared" si="8"/>
        <v>$C$3:C91</v>
      </c>
      <c r="P91" s="1" t="str">
        <f>MID(Tableau_matière[[#This Row],[zone 4]],FIND(":",Tableau_matière[[#This Row],[zone 4]])+1,5)</f>
        <v>C91</v>
      </c>
      <c r="Q9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1]])=$AM$12,INDIRECT(Tableau_matière[[#This Row],[cel 2]])=$AN$12,INDIRECT(Tableau_matière[[#This Row],[cel 3]])=$AO$12),ROW(),"-")</f>
        <v>-</v>
      </c>
      <c r="R91" s="1" t="str">
        <f t="shared" si="9"/>
        <v>$E$3:E91</v>
      </c>
      <c r="S91" s="1" t="str">
        <f>MID(Tableau_matière[[#This Row],[zone 5]],FIND(":",Tableau_matière[[#This Row],[zone 5]])+1,5)</f>
        <v>E91</v>
      </c>
      <c r="T9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1]])=$AM$12,INDIRECT(Tableau_matière[[#This Row],[cel 2]])=$AN$12,INDIRECT(Tableau_matière[[#This Row],[cel 3]])=$AO$12,INDIRECT(Tableau_matière[[#This Row],[cel 4]])=$AP$12),ROW(),"-")</f>
        <v>-</v>
      </c>
      <c r="U91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1]])=$AL$36),ROW(),"-")</f>
        <v>-</v>
      </c>
      <c r="V9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1]])=$AL$36,INDIRECT(Tableau_matière[[#This Row],[cel 2]])=$AM$36),ROW(),"-")</f>
        <v>-</v>
      </c>
      <c r="W9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1]])=$AL$36,INDIRECT(Tableau_matière[[#This Row],[cel 2]])=$AM$36,INDIRECT(Tableau_matière[[#This Row],[cel 3]])=$AN$36),ROW(),"-")</f>
        <v>-</v>
      </c>
      <c r="X9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1]])=$AL$36,INDIRECT(Tableau_matière[[#This Row],[cel 2]])=$AM$36,INDIRECT(Tableau_matière[[#This Row],[cel 3]])=$AN$36,INDIRECT(Tableau_matière[[#This Row],[cel 4]])=$AO$36),ROW(),"-")</f>
        <v>-</v>
      </c>
      <c r="Y91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Z9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A9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B9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C91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AD9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E9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F9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G91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1]])=$AR$60),ROW(),"-")</f>
        <v>-</v>
      </c>
      <c r="AH9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1]])=$AR$60,INDIRECT(Tableau_matière[[#This Row],[cel 2]])=$AS$60),ROW(),"-")</f>
        <v>-</v>
      </c>
      <c r="AI9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1]])=$AR$60,INDIRECT(Tableau_matière[[#This Row],[cel 2]])=$AS$60,INDIRECT(Tableau_matière[[#This Row],[cel 3]])=$AT$60),ROW(),"-")</f>
        <v>-</v>
      </c>
      <c r="AJ91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1]])=$AR$60,INDIRECT(Tableau_matière[[#This Row],[cel 2]])=$AS$60,INDIRECT(Tableau_matière[[#This Row],[cel 3]])=$AT$60,INDIRECT(Tableau_matière[[#This Row],[cel 4]])=$AU$60),ROW(),"-")</f>
        <v>-</v>
      </c>
    </row>
    <row r="92" spans="1:48" x14ac:dyDescent="0.25">
      <c r="A92" t="s">
        <v>60</v>
      </c>
      <c r="B92" t="s">
        <v>43</v>
      </c>
      <c r="C92" t="s">
        <v>40</v>
      </c>
      <c r="D92" s="1">
        <v>0.5</v>
      </c>
      <c r="E92">
        <v>545</v>
      </c>
      <c r="F92" s="1" t="str">
        <f t="shared" si="5"/>
        <v>$A$3:A92</v>
      </c>
      <c r="G92" s="1" t="str">
        <f>MID(Tableau_matière[[#This Row],[zone 1]],FIND(":",Tableau_matière[[#This Row],[zone 1]])+1,5)</f>
        <v>A92</v>
      </c>
      <c r="H92" s="1" t="str">
        <f ca="1">IF(COUNTIFS(INDIRECT(Tableau_matière[[#This Row],[zone 1]]),INDIRECT(Tableau_matière[[#This Row],[cel 1]]))=1,ROW(),"-")</f>
        <v>-</v>
      </c>
      <c r="I92" s="1" t="str">
        <f t="shared" si="6"/>
        <v>$D$3:D92</v>
      </c>
      <c r="J92" s="1" t="str">
        <f>MID(Tableau_matière[[#This Row],[zone 2]],FIND(":",Tableau_matière[[#This Row],[zone 2]])+1,5)</f>
        <v>D92</v>
      </c>
      <c r="K92" s="1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1]])=$AM$12),ROW(),"-")</f>
        <v>-</v>
      </c>
      <c r="L92" s="1" t="str">
        <f t="shared" si="7"/>
        <v>$B$3:B92</v>
      </c>
      <c r="M92" s="1" t="str">
        <f>MID(Tableau_matière[[#This Row],[zone 3]],FIND(":",Tableau_matière[[#This Row],[zone 3]])+1,5)</f>
        <v>B92</v>
      </c>
      <c r="N9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1]])=$AM$12,INDIRECT(Tableau_matière[[#This Row],[cel 2]])=$AN$12),ROW(),"-")</f>
        <v>-</v>
      </c>
      <c r="O92" s="1" t="str">
        <f t="shared" si="8"/>
        <v>$C$3:C92</v>
      </c>
      <c r="P92" s="1" t="str">
        <f>MID(Tableau_matière[[#This Row],[zone 4]],FIND(":",Tableau_matière[[#This Row],[zone 4]])+1,5)</f>
        <v>C92</v>
      </c>
      <c r="Q9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1]])=$AM$12,INDIRECT(Tableau_matière[[#This Row],[cel 2]])=$AN$12,INDIRECT(Tableau_matière[[#This Row],[cel 3]])=$AO$12),ROW(),"-")</f>
        <v>-</v>
      </c>
      <c r="R92" s="1" t="str">
        <f t="shared" si="9"/>
        <v>$E$3:E92</v>
      </c>
      <c r="S92" s="1" t="str">
        <f>MID(Tableau_matière[[#This Row],[zone 5]],FIND(":",Tableau_matière[[#This Row],[zone 5]])+1,5)</f>
        <v>E92</v>
      </c>
      <c r="T9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1]])=$AM$12,INDIRECT(Tableau_matière[[#This Row],[cel 2]])=$AN$12,INDIRECT(Tableau_matière[[#This Row],[cel 3]])=$AO$12,INDIRECT(Tableau_matière[[#This Row],[cel 4]])=$AP$12),ROW(),"-")</f>
        <v>-</v>
      </c>
      <c r="U92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1]])=$AL$36),ROW(),"-")</f>
        <v>-</v>
      </c>
      <c r="V9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1]])=$AL$36,INDIRECT(Tableau_matière[[#This Row],[cel 2]])=$AM$36),ROW(),"-")</f>
        <v>-</v>
      </c>
      <c r="W9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1]])=$AL$36,INDIRECT(Tableau_matière[[#This Row],[cel 2]])=$AM$36,INDIRECT(Tableau_matière[[#This Row],[cel 3]])=$AN$36),ROW(),"-")</f>
        <v>-</v>
      </c>
      <c r="X9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1]])=$AL$36,INDIRECT(Tableau_matière[[#This Row],[cel 2]])=$AM$36,INDIRECT(Tableau_matière[[#This Row],[cel 3]])=$AN$36,INDIRECT(Tableau_matière[[#This Row],[cel 4]])=$AO$36),ROW(),"-")</f>
        <v>-</v>
      </c>
      <c r="Y92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Z9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A9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B9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C92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AD9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E9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F9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G92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1]])=$AR$60),ROW(),"-")</f>
        <v>-</v>
      </c>
      <c r="AH9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1]])=$AR$60,INDIRECT(Tableau_matière[[#This Row],[cel 2]])=$AS$60),ROW(),"-")</f>
        <v>-</v>
      </c>
      <c r="AI9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1]])=$AR$60,INDIRECT(Tableau_matière[[#This Row],[cel 2]])=$AS$60,INDIRECT(Tableau_matière[[#This Row],[cel 3]])=$AT$60),ROW(),"-")</f>
        <v>-</v>
      </c>
      <c r="AJ92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1]])=$AR$60,INDIRECT(Tableau_matière[[#This Row],[cel 2]])=$AS$60,INDIRECT(Tableau_matière[[#This Row],[cel 3]])=$AT$60,INDIRECT(Tableau_matière[[#This Row],[cel 4]])=$AU$60),ROW(),"-")</f>
        <v>-</v>
      </c>
    </row>
    <row r="93" spans="1:48" x14ac:dyDescent="0.25">
      <c r="A93" t="s">
        <v>60</v>
      </c>
      <c r="B93" t="s">
        <v>43</v>
      </c>
      <c r="C93" t="s">
        <v>40</v>
      </c>
      <c r="D93" s="1">
        <v>0.4</v>
      </c>
      <c r="E93">
        <v>490</v>
      </c>
      <c r="F93" s="1" t="str">
        <f t="shared" si="5"/>
        <v>$A$3:A93</v>
      </c>
      <c r="G93" s="1" t="str">
        <f>MID(Tableau_matière[[#This Row],[zone 1]],FIND(":",Tableau_matière[[#This Row],[zone 1]])+1,5)</f>
        <v>A93</v>
      </c>
      <c r="H93" s="1" t="str">
        <f ca="1">IF(COUNTIFS(INDIRECT(Tableau_matière[[#This Row],[zone 1]]),INDIRECT(Tableau_matière[[#This Row],[cel 1]]))=1,ROW(),"-")</f>
        <v>-</v>
      </c>
      <c r="I93" s="1" t="str">
        <f t="shared" si="6"/>
        <v>$D$3:D93</v>
      </c>
      <c r="J93" s="1" t="str">
        <f>MID(Tableau_matière[[#This Row],[zone 2]],FIND(":",Tableau_matière[[#This Row],[zone 2]])+1,5)</f>
        <v>D93</v>
      </c>
      <c r="K93" s="1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1]])=$AM$12),ROW(),"-")</f>
        <v>-</v>
      </c>
      <c r="L93" s="1" t="str">
        <f t="shared" si="7"/>
        <v>$B$3:B93</v>
      </c>
      <c r="M93" s="1" t="str">
        <f>MID(Tableau_matière[[#This Row],[zone 3]],FIND(":",Tableau_matière[[#This Row],[zone 3]])+1,5)</f>
        <v>B93</v>
      </c>
      <c r="N9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1]])=$AM$12,INDIRECT(Tableau_matière[[#This Row],[cel 2]])=$AN$12),ROW(),"-")</f>
        <v>-</v>
      </c>
      <c r="O93" s="1" t="str">
        <f t="shared" si="8"/>
        <v>$C$3:C93</v>
      </c>
      <c r="P93" s="1" t="str">
        <f>MID(Tableau_matière[[#This Row],[zone 4]],FIND(":",Tableau_matière[[#This Row],[zone 4]])+1,5)</f>
        <v>C93</v>
      </c>
      <c r="Q9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1]])=$AM$12,INDIRECT(Tableau_matière[[#This Row],[cel 2]])=$AN$12,INDIRECT(Tableau_matière[[#This Row],[cel 3]])=$AO$12),ROW(),"-")</f>
        <v>-</v>
      </c>
      <c r="R93" s="1" t="str">
        <f t="shared" si="9"/>
        <v>$E$3:E93</v>
      </c>
      <c r="S93" s="1" t="str">
        <f>MID(Tableau_matière[[#This Row],[zone 5]],FIND(":",Tableau_matière[[#This Row],[zone 5]])+1,5)</f>
        <v>E93</v>
      </c>
      <c r="T9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1]])=$AM$12,INDIRECT(Tableau_matière[[#This Row],[cel 2]])=$AN$12,INDIRECT(Tableau_matière[[#This Row],[cel 3]])=$AO$12,INDIRECT(Tableau_matière[[#This Row],[cel 4]])=$AP$12),ROW(),"-")</f>
        <v>-</v>
      </c>
      <c r="U93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1]])=$AL$36),ROW(),"-")</f>
        <v>-</v>
      </c>
      <c r="V9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1]])=$AL$36,INDIRECT(Tableau_matière[[#This Row],[cel 2]])=$AM$36),ROW(),"-")</f>
        <v>-</v>
      </c>
      <c r="W9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1]])=$AL$36,INDIRECT(Tableau_matière[[#This Row],[cel 2]])=$AM$36,INDIRECT(Tableau_matière[[#This Row],[cel 3]])=$AN$36),ROW(),"-")</f>
        <v>-</v>
      </c>
      <c r="X9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1]])=$AL$36,INDIRECT(Tableau_matière[[#This Row],[cel 2]])=$AM$36,INDIRECT(Tableau_matière[[#This Row],[cel 3]])=$AN$36,INDIRECT(Tableau_matière[[#This Row],[cel 4]])=$AO$36),ROW(),"-")</f>
        <v>-</v>
      </c>
      <c r="Y93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Z9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A9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B9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C93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AD9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E9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F9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G93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1]])=$AR$60),ROW(),"-")</f>
        <v>-</v>
      </c>
      <c r="AH9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1]])=$AR$60,INDIRECT(Tableau_matière[[#This Row],[cel 2]])=$AS$60),ROW(),"-")</f>
        <v>-</v>
      </c>
      <c r="AI9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1]])=$AR$60,INDIRECT(Tableau_matière[[#This Row],[cel 2]])=$AS$60,INDIRECT(Tableau_matière[[#This Row],[cel 3]])=$AT$60),ROW(),"-")</f>
        <v>-</v>
      </c>
      <c r="AJ93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1]])=$AR$60,INDIRECT(Tableau_matière[[#This Row],[cel 2]])=$AS$60,INDIRECT(Tableau_matière[[#This Row],[cel 3]])=$AT$60,INDIRECT(Tableau_matière[[#This Row],[cel 4]])=$AU$60),ROW(),"-")</f>
        <v>-</v>
      </c>
    </row>
    <row r="94" spans="1:48" x14ac:dyDescent="0.25">
      <c r="A94" t="s">
        <v>60</v>
      </c>
      <c r="B94" t="s">
        <v>43</v>
      </c>
      <c r="C94" t="s">
        <v>40</v>
      </c>
      <c r="D94" s="1">
        <v>0.3</v>
      </c>
      <c r="E94">
        <v>545</v>
      </c>
      <c r="F94" s="1" t="str">
        <f t="shared" si="5"/>
        <v>$A$3:A94</v>
      </c>
      <c r="G94" s="1" t="str">
        <f>MID(Tableau_matière[[#This Row],[zone 1]],FIND(":",Tableau_matière[[#This Row],[zone 1]])+1,5)</f>
        <v>A94</v>
      </c>
      <c r="H94" s="1" t="str">
        <f ca="1">IF(COUNTIFS(INDIRECT(Tableau_matière[[#This Row],[zone 1]]),INDIRECT(Tableau_matière[[#This Row],[cel 1]]))=1,ROW(),"-")</f>
        <v>-</v>
      </c>
      <c r="I94" s="1" t="str">
        <f t="shared" si="6"/>
        <v>$D$3:D94</v>
      </c>
      <c r="J94" s="1" t="str">
        <f>MID(Tableau_matière[[#This Row],[zone 2]],FIND(":",Tableau_matière[[#This Row],[zone 2]])+1,5)</f>
        <v>D94</v>
      </c>
      <c r="K94" s="1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1]])=$AM$12),ROW(),"-")</f>
        <v>-</v>
      </c>
      <c r="L94" s="1" t="str">
        <f t="shared" si="7"/>
        <v>$B$3:B94</v>
      </c>
      <c r="M94" s="1" t="str">
        <f>MID(Tableau_matière[[#This Row],[zone 3]],FIND(":",Tableau_matière[[#This Row],[zone 3]])+1,5)</f>
        <v>B94</v>
      </c>
      <c r="N9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1]])=$AM$12,INDIRECT(Tableau_matière[[#This Row],[cel 2]])=$AN$12),ROW(),"-")</f>
        <v>-</v>
      </c>
      <c r="O94" s="1" t="str">
        <f t="shared" si="8"/>
        <v>$C$3:C94</v>
      </c>
      <c r="P94" s="1" t="str">
        <f>MID(Tableau_matière[[#This Row],[zone 4]],FIND(":",Tableau_matière[[#This Row],[zone 4]])+1,5)</f>
        <v>C94</v>
      </c>
      <c r="Q9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1]])=$AM$12,INDIRECT(Tableau_matière[[#This Row],[cel 2]])=$AN$12,INDIRECT(Tableau_matière[[#This Row],[cel 3]])=$AO$12),ROW(),"-")</f>
        <v>-</v>
      </c>
      <c r="R94" s="1" t="str">
        <f t="shared" si="9"/>
        <v>$E$3:E94</v>
      </c>
      <c r="S94" s="1" t="str">
        <f>MID(Tableau_matière[[#This Row],[zone 5]],FIND(":",Tableau_matière[[#This Row],[zone 5]])+1,5)</f>
        <v>E94</v>
      </c>
      <c r="T9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1]])=$AM$12,INDIRECT(Tableau_matière[[#This Row],[cel 2]])=$AN$12,INDIRECT(Tableau_matière[[#This Row],[cel 3]])=$AO$12,INDIRECT(Tableau_matière[[#This Row],[cel 4]])=$AP$12),ROW(),"-")</f>
        <v>-</v>
      </c>
      <c r="U94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1]])=$AL$36),ROW(),"-")</f>
        <v>-</v>
      </c>
      <c r="V9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1]])=$AL$36,INDIRECT(Tableau_matière[[#This Row],[cel 2]])=$AM$36),ROW(),"-")</f>
        <v>-</v>
      </c>
      <c r="W9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1]])=$AL$36,INDIRECT(Tableau_matière[[#This Row],[cel 2]])=$AM$36,INDIRECT(Tableau_matière[[#This Row],[cel 3]])=$AN$36),ROW(),"-")</f>
        <v>-</v>
      </c>
      <c r="X9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1]])=$AL$36,INDIRECT(Tableau_matière[[#This Row],[cel 2]])=$AM$36,INDIRECT(Tableau_matière[[#This Row],[cel 3]])=$AN$36,INDIRECT(Tableau_matière[[#This Row],[cel 4]])=$AO$36),ROW(),"-")</f>
        <v>-</v>
      </c>
      <c r="Y94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Z9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A9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B9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C94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AD9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E9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F9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G94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1]])=$AR$60),ROW(),"-")</f>
        <v>-</v>
      </c>
      <c r="AH9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1]])=$AR$60,INDIRECT(Tableau_matière[[#This Row],[cel 2]])=$AS$60),ROW(),"-")</f>
        <v>-</v>
      </c>
      <c r="AI9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1]])=$AR$60,INDIRECT(Tableau_matière[[#This Row],[cel 2]])=$AS$60,INDIRECT(Tableau_matière[[#This Row],[cel 3]])=$AT$60),ROW(),"-")</f>
        <v>-</v>
      </c>
      <c r="AJ94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1]])=$AR$60,INDIRECT(Tableau_matière[[#This Row],[cel 2]])=$AS$60,INDIRECT(Tableau_matière[[#This Row],[cel 3]])=$AT$60,INDIRECT(Tableau_matière[[#This Row],[cel 4]])=$AU$60),ROW(),"-")</f>
        <v>-</v>
      </c>
    </row>
    <row r="95" spans="1:48" x14ac:dyDescent="0.25">
      <c r="A95" t="s">
        <v>61</v>
      </c>
      <c r="B95" t="s">
        <v>43</v>
      </c>
      <c r="C95" t="s">
        <v>40</v>
      </c>
      <c r="D95" s="1">
        <v>0.3</v>
      </c>
      <c r="E95">
        <v>490</v>
      </c>
      <c r="F95" s="1" t="str">
        <f t="shared" si="5"/>
        <v>$A$3:A95</v>
      </c>
      <c r="G95" s="1" t="str">
        <f>MID(Tableau_matière[[#This Row],[zone 1]],FIND(":",Tableau_matière[[#This Row],[zone 1]])+1,5)</f>
        <v>A95</v>
      </c>
      <c r="H95" s="1">
        <f ca="1">IF(COUNTIFS(INDIRECT(Tableau_matière[[#This Row],[zone 1]]),INDIRECT(Tableau_matière[[#This Row],[cel 1]]))=1,ROW(),"-")</f>
        <v>95</v>
      </c>
      <c r="I95" s="1" t="str">
        <f t="shared" si="6"/>
        <v>$D$3:D95</v>
      </c>
      <c r="J95" s="1" t="str">
        <f>MID(Tableau_matière[[#This Row],[zone 2]],FIND(":",Tableau_matière[[#This Row],[zone 2]])+1,5)</f>
        <v>D95</v>
      </c>
      <c r="K95" s="1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1]])=$AM$12),ROW(),"-")</f>
        <v>-</v>
      </c>
      <c r="L95" s="1" t="str">
        <f t="shared" si="7"/>
        <v>$B$3:B95</v>
      </c>
      <c r="M95" s="1" t="str">
        <f>MID(Tableau_matière[[#This Row],[zone 3]],FIND(":",Tableau_matière[[#This Row],[zone 3]])+1,5)</f>
        <v>B95</v>
      </c>
      <c r="N9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1]])=$AM$12,INDIRECT(Tableau_matière[[#This Row],[cel 2]])=$AN$12),ROW(),"-")</f>
        <v>-</v>
      </c>
      <c r="O95" s="1" t="str">
        <f t="shared" si="8"/>
        <v>$C$3:C95</v>
      </c>
      <c r="P95" s="1" t="str">
        <f>MID(Tableau_matière[[#This Row],[zone 4]],FIND(":",Tableau_matière[[#This Row],[zone 4]])+1,5)</f>
        <v>C95</v>
      </c>
      <c r="Q9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1]])=$AM$12,INDIRECT(Tableau_matière[[#This Row],[cel 2]])=$AN$12,INDIRECT(Tableau_matière[[#This Row],[cel 3]])=$AO$12),ROW(),"-")</f>
        <v>-</v>
      </c>
      <c r="R95" s="1" t="str">
        <f t="shared" si="9"/>
        <v>$E$3:E95</v>
      </c>
      <c r="S95" s="1" t="str">
        <f>MID(Tableau_matière[[#This Row],[zone 5]],FIND(":",Tableau_matière[[#This Row],[zone 5]])+1,5)</f>
        <v>E95</v>
      </c>
      <c r="T9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1]])=$AM$12,INDIRECT(Tableau_matière[[#This Row],[cel 2]])=$AN$12,INDIRECT(Tableau_matière[[#This Row],[cel 3]])=$AO$12,INDIRECT(Tableau_matière[[#This Row],[cel 4]])=$AP$12),ROW(),"-")</f>
        <v>-</v>
      </c>
      <c r="U95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1]])=$AL$36),ROW(),"-")</f>
        <v>-</v>
      </c>
      <c r="V9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1]])=$AL$36,INDIRECT(Tableau_matière[[#This Row],[cel 2]])=$AM$36),ROW(),"-")</f>
        <v>-</v>
      </c>
      <c r="W9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1]])=$AL$36,INDIRECT(Tableau_matière[[#This Row],[cel 2]])=$AM$36,INDIRECT(Tableau_matière[[#This Row],[cel 3]])=$AN$36),ROW(),"-")</f>
        <v>-</v>
      </c>
      <c r="X9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1]])=$AL$36,INDIRECT(Tableau_matière[[#This Row],[cel 2]])=$AM$36,INDIRECT(Tableau_matière[[#This Row],[cel 3]])=$AN$36,INDIRECT(Tableau_matière[[#This Row],[cel 4]])=$AO$36),ROW(),"-")</f>
        <v>-</v>
      </c>
      <c r="Y95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Z9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A9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B9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C95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AD9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E9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F9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G95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1]])=$AR$60),ROW(),"-")</f>
        <v>-</v>
      </c>
      <c r="AH9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1]])=$AR$60,INDIRECT(Tableau_matière[[#This Row],[cel 2]])=$AS$60),ROW(),"-")</f>
        <v>-</v>
      </c>
      <c r="AI9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1]])=$AR$60,INDIRECT(Tableau_matière[[#This Row],[cel 2]])=$AS$60,INDIRECT(Tableau_matière[[#This Row],[cel 3]])=$AT$60),ROW(),"-")</f>
        <v>-</v>
      </c>
      <c r="AJ95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1]])=$AR$60,INDIRECT(Tableau_matière[[#This Row],[cel 2]])=$AS$60,INDIRECT(Tableau_matière[[#This Row],[cel 3]])=$AT$60,INDIRECT(Tableau_matière[[#This Row],[cel 4]])=$AU$60),ROW(),"-")</f>
        <v>-</v>
      </c>
    </row>
    <row r="96" spans="1:48" x14ac:dyDescent="0.25">
      <c r="A96" t="s">
        <v>62</v>
      </c>
      <c r="B96" t="s">
        <v>51</v>
      </c>
      <c r="C96" t="s">
        <v>40</v>
      </c>
      <c r="D96" s="1">
        <v>2</v>
      </c>
      <c r="E96">
        <v>460</v>
      </c>
      <c r="F96" s="1" t="str">
        <f t="shared" si="5"/>
        <v>$A$3:A96</v>
      </c>
      <c r="G96" s="1" t="str">
        <f>MID(Tableau_matière[[#This Row],[zone 1]],FIND(":",Tableau_matière[[#This Row],[zone 1]])+1,5)</f>
        <v>A96</v>
      </c>
      <c r="H96" s="1">
        <f ca="1">IF(COUNTIFS(INDIRECT(Tableau_matière[[#This Row],[zone 1]]),INDIRECT(Tableau_matière[[#This Row],[cel 1]]))=1,ROW(),"-")</f>
        <v>96</v>
      </c>
      <c r="I96" s="1" t="str">
        <f t="shared" si="6"/>
        <v>$D$3:D96</v>
      </c>
      <c r="J96" s="1" t="str">
        <f>MID(Tableau_matière[[#This Row],[zone 2]],FIND(":",Tableau_matière[[#This Row],[zone 2]])+1,5)</f>
        <v>D96</v>
      </c>
      <c r="K96" s="1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1]])=$AM$12),ROW(),"-")</f>
        <v>-</v>
      </c>
      <c r="L96" s="1" t="str">
        <f t="shared" si="7"/>
        <v>$B$3:B96</v>
      </c>
      <c r="M96" s="1" t="str">
        <f>MID(Tableau_matière[[#This Row],[zone 3]],FIND(":",Tableau_matière[[#This Row],[zone 3]])+1,5)</f>
        <v>B96</v>
      </c>
      <c r="N9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1]])=$AM$12,INDIRECT(Tableau_matière[[#This Row],[cel 2]])=$AN$12),ROW(),"-")</f>
        <v>-</v>
      </c>
      <c r="O96" s="1" t="str">
        <f t="shared" si="8"/>
        <v>$C$3:C96</v>
      </c>
      <c r="P96" s="1" t="str">
        <f>MID(Tableau_matière[[#This Row],[zone 4]],FIND(":",Tableau_matière[[#This Row],[zone 4]])+1,5)</f>
        <v>C96</v>
      </c>
      <c r="Q9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1]])=$AM$12,INDIRECT(Tableau_matière[[#This Row],[cel 2]])=$AN$12,INDIRECT(Tableau_matière[[#This Row],[cel 3]])=$AO$12),ROW(),"-")</f>
        <v>-</v>
      </c>
      <c r="R96" s="1" t="str">
        <f t="shared" si="9"/>
        <v>$E$3:E96</v>
      </c>
      <c r="S96" s="1" t="str">
        <f>MID(Tableau_matière[[#This Row],[zone 5]],FIND(":",Tableau_matière[[#This Row],[zone 5]])+1,5)</f>
        <v>E96</v>
      </c>
      <c r="T9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1]])=$AM$12,INDIRECT(Tableau_matière[[#This Row],[cel 2]])=$AN$12,INDIRECT(Tableau_matière[[#This Row],[cel 3]])=$AO$12,INDIRECT(Tableau_matière[[#This Row],[cel 4]])=$AP$12),ROW(),"-")</f>
        <v>-</v>
      </c>
      <c r="U96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1]])=$AL$36),ROW(),"-")</f>
        <v>-</v>
      </c>
      <c r="V9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1]])=$AL$36,INDIRECT(Tableau_matière[[#This Row],[cel 2]])=$AM$36),ROW(),"-")</f>
        <v>-</v>
      </c>
      <c r="W9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1]])=$AL$36,INDIRECT(Tableau_matière[[#This Row],[cel 2]])=$AM$36,INDIRECT(Tableau_matière[[#This Row],[cel 3]])=$AN$36),ROW(),"-")</f>
        <v>-</v>
      </c>
      <c r="X9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1]])=$AL$36,INDIRECT(Tableau_matière[[#This Row],[cel 2]])=$AM$36,INDIRECT(Tableau_matière[[#This Row],[cel 3]])=$AN$36,INDIRECT(Tableau_matière[[#This Row],[cel 4]])=$AO$36),ROW(),"-")</f>
        <v>-</v>
      </c>
      <c r="Y96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Z9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A9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B9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C96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AD9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E9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F9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G96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1]])=$AR$60),ROW(),"-")</f>
        <v>-</v>
      </c>
      <c r="AH9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1]])=$AR$60,INDIRECT(Tableau_matière[[#This Row],[cel 2]])=$AS$60),ROW(),"-")</f>
        <v>-</v>
      </c>
      <c r="AI9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1]])=$AR$60,INDIRECT(Tableau_matière[[#This Row],[cel 2]])=$AS$60,INDIRECT(Tableau_matière[[#This Row],[cel 3]])=$AT$60),ROW(),"-")</f>
        <v>-</v>
      </c>
      <c r="AJ96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1]])=$AR$60,INDIRECT(Tableau_matière[[#This Row],[cel 2]])=$AS$60,INDIRECT(Tableau_matière[[#This Row],[cel 3]])=$AT$60,INDIRECT(Tableau_matière[[#This Row],[cel 4]])=$AU$60),ROW(),"-")</f>
        <v>-</v>
      </c>
    </row>
    <row r="97" spans="1:36" x14ac:dyDescent="0.25">
      <c r="A97" t="s">
        <v>62</v>
      </c>
      <c r="B97" t="s">
        <v>51</v>
      </c>
      <c r="C97" t="s">
        <v>40</v>
      </c>
      <c r="D97" s="1">
        <v>2</v>
      </c>
      <c r="E97">
        <v>550</v>
      </c>
      <c r="F97" s="1" t="str">
        <f t="shared" si="5"/>
        <v>$A$3:A97</v>
      </c>
      <c r="G97" s="1" t="str">
        <f>MID(Tableau_matière[[#This Row],[zone 1]],FIND(":",Tableau_matière[[#This Row],[zone 1]])+1,5)</f>
        <v>A97</v>
      </c>
      <c r="H97" s="1" t="str">
        <f ca="1">IF(COUNTIFS(INDIRECT(Tableau_matière[[#This Row],[zone 1]]),INDIRECT(Tableau_matière[[#This Row],[cel 1]]))=1,ROW(),"-")</f>
        <v>-</v>
      </c>
      <c r="I97" s="1" t="str">
        <f t="shared" si="6"/>
        <v>$D$3:D97</v>
      </c>
      <c r="J97" s="1" t="str">
        <f>MID(Tableau_matière[[#This Row],[zone 2]],FIND(":",Tableau_matière[[#This Row],[zone 2]])+1,5)</f>
        <v>D97</v>
      </c>
      <c r="K97" s="1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1]])=$AM$12),ROW(),"-")</f>
        <v>-</v>
      </c>
      <c r="L97" s="1" t="str">
        <f t="shared" si="7"/>
        <v>$B$3:B97</v>
      </c>
      <c r="M97" s="1" t="str">
        <f>MID(Tableau_matière[[#This Row],[zone 3]],FIND(":",Tableau_matière[[#This Row],[zone 3]])+1,5)</f>
        <v>B97</v>
      </c>
      <c r="N9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1]])=$AM$12,INDIRECT(Tableau_matière[[#This Row],[cel 2]])=$AN$12),ROW(),"-")</f>
        <v>-</v>
      </c>
      <c r="O97" s="1" t="str">
        <f t="shared" si="8"/>
        <v>$C$3:C97</v>
      </c>
      <c r="P97" s="1" t="str">
        <f>MID(Tableau_matière[[#This Row],[zone 4]],FIND(":",Tableau_matière[[#This Row],[zone 4]])+1,5)</f>
        <v>C97</v>
      </c>
      <c r="Q9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1]])=$AM$12,INDIRECT(Tableau_matière[[#This Row],[cel 2]])=$AN$12,INDIRECT(Tableau_matière[[#This Row],[cel 3]])=$AO$12),ROW(),"-")</f>
        <v>-</v>
      </c>
      <c r="R97" s="1" t="str">
        <f t="shared" si="9"/>
        <v>$E$3:E97</v>
      </c>
      <c r="S97" s="1" t="str">
        <f>MID(Tableau_matière[[#This Row],[zone 5]],FIND(":",Tableau_matière[[#This Row],[zone 5]])+1,5)</f>
        <v>E97</v>
      </c>
      <c r="T9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1]])=$AM$12,INDIRECT(Tableau_matière[[#This Row],[cel 2]])=$AN$12,INDIRECT(Tableau_matière[[#This Row],[cel 3]])=$AO$12,INDIRECT(Tableau_matière[[#This Row],[cel 4]])=$AP$12),ROW(),"-")</f>
        <v>-</v>
      </c>
      <c r="U97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1]])=$AL$36),ROW(),"-")</f>
        <v>-</v>
      </c>
      <c r="V9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1]])=$AL$36,INDIRECT(Tableau_matière[[#This Row],[cel 2]])=$AM$36),ROW(),"-")</f>
        <v>-</v>
      </c>
      <c r="W9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1]])=$AL$36,INDIRECT(Tableau_matière[[#This Row],[cel 2]])=$AM$36,INDIRECT(Tableau_matière[[#This Row],[cel 3]])=$AN$36),ROW(),"-")</f>
        <v>-</v>
      </c>
      <c r="X9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1]])=$AL$36,INDIRECT(Tableau_matière[[#This Row],[cel 2]])=$AM$36,INDIRECT(Tableau_matière[[#This Row],[cel 3]])=$AN$36,INDIRECT(Tableau_matière[[#This Row],[cel 4]])=$AO$36),ROW(),"-")</f>
        <v>-</v>
      </c>
      <c r="Y97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Z9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A9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B9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C97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AD9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E9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F9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G97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1]])=$AR$60),ROW(),"-")</f>
        <v>-</v>
      </c>
      <c r="AH9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1]])=$AR$60,INDIRECT(Tableau_matière[[#This Row],[cel 2]])=$AS$60),ROW(),"-")</f>
        <v>-</v>
      </c>
      <c r="AI9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1]])=$AR$60,INDIRECT(Tableau_matière[[#This Row],[cel 2]])=$AS$60,INDIRECT(Tableau_matière[[#This Row],[cel 3]])=$AT$60),ROW(),"-")</f>
        <v>-</v>
      </c>
      <c r="AJ97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1]])=$AR$60,INDIRECT(Tableau_matière[[#This Row],[cel 2]])=$AS$60,INDIRECT(Tableau_matière[[#This Row],[cel 3]])=$AT$60,INDIRECT(Tableau_matière[[#This Row],[cel 4]])=$AU$60),ROW(),"-")</f>
        <v>-</v>
      </c>
    </row>
    <row r="98" spans="1:36" x14ac:dyDescent="0.25">
      <c r="A98" t="s">
        <v>62</v>
      </c>
      <c r="B98" t="s">
        <v>51</v>
      </c>
      <c r="C98" t="s">
        <v>40</v>
      </c>
      <c r="D98" s="1">
        <v>2</v>
      </c>
      <c r="E98">
        <v>560</v>
      </c>
      <c r="F98" s="1" t="str">
        <f t="shared" si="5"/>
        <v>$A$3:A98</v>
      </c>
      <c r="G98" s="1" t="str">
        <f>MID(Tableau_matière[[#This Row],[zone 1]],FIND(":",Tableau_matière[[#This Row],[zone 1]])+1,5)</f>
        <v>A98</v>
      </c>
      <c r="H98" s="1" t="str">
        <f ca="1">IF(COUNTIFS(INDIRECT(Tableau_matière[[#This Row],[zone 1]]),INDIRECT(Tableau_matière[[#This Row],[cel 1]]))=1,ROW(),"-")</f>
        <v>-</v>
      </c>
      <c r="I98" s="1" t="str">
        <f t="shared" si="6"/>
        <v>$D$3:D98</v>
      </c>
      <c r="J98" s="1" t="str">
        <f>MID(Tableau_matière[[#This Row],[zone 2]],FIND(":",Tableau_matière[[#This Row],[zone 2]])+1,5)</f>
        <v>D98</v>
      </c>
      <c r="K98" s="1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1]])=$AM$12),ROW(),"-")</f>
        <v>-</v>
      </c>
      <c r="L98" s="1" t="str">
        <f t="shared" si="7"/>
        <v>$B$3:B98</v>
      </c>
      <c r="M98" s="1" t="str">
        <f>MID(Tableau_matière[[#This Row],[zone 3]],FIND(":",Tableau_matière[[#This Row],[zone 3]])+1,5)</f>
        <v>B98</v>
      </c>
      <c r="N9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1]])=$AM$12,INDIRECT(Tableau_matière[[#This Row],[cel 2]])=$AN$12),ROW(),"-")</f>
        <v>-</v>
      </c>
      <c r="O98" s="1" t="str">
        <f t="shared" si="8"/>
        <v>$C$3:C98</v>
      </c>
      <c r="P98" s="1" t="str">
        <f>MID(Tableau_matière[[#This Row],[zone 4]],FIND(":",Tableau_matière[[#This Row],[zone 4]])+1,5)</f>
        <v>C98</v>
      </c>
      <c r="Q9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1]])=$AM$12,INDIRECT(Tableau_matière[[#This Row],[cel 2]])=$AN$12,INDIRECT(Tableau_matière[[#This Row],[cel 3]])=$AO$12),ROW(),"-")</f>
        <v>-</v>
      </c>
      <c r="R98" s="1" t="str">
        <f t="shared" si="9"/>
        <v>$E$3:E98</v>
      </c>
      <c r="S98" s="1" t="str">
        <f>MID(Tableau_matière[[#This Row],[zone 5]],FIND(":",Tableau_matière[[#This Row],[zone 5]])+1,5)</f>
        <v>E98</v>
      </c>
      <c r="T9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1]])=$AM$12,INDIRECT(Tableau_matière[[#This Row],[cel 2]])=$AN$12,INDIRECT(Tableau_matière[[#This Row],[cel 3]])=$AO$12,INDIRECT(Tableau_matière[[#This Row],[cel 4]])=$AP$12),ROW(),"-")</f>
        <v>-</v>
      </c>
      <c r="U98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1]])=$AL$36),ROW(),"-")</f>
        <v>-</v>
      </c>
      <c r="V9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1]])=$AL$36,INDIRECT(Tableau_matière[[#This Row],[cel 2]])=$AM$36),ROW(),"-")</f>
        <v>-</v>
      </c>
      <c r="W9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1]])=$AL$36,INDIRECT(Tableau_matière[[#This Row],[cel 2]])=$AM$36,INDIRECT(Tableau_matière[[#This Row],[cel 3]])=$AN$36),ROW(),"-")</f>
        <v>-</v>
      </c>
      <c r="X9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1]])=$AL$36,INDIRECT(Tableau_matière[[#This Row],[cel 2]])=$AM$36,INDIRECT(Tableau_matière[[#This Row],[cel 3]])=$AN$36,INDIRECT(Tableau_matière[[#This Row],[cel 4]])=$AO$36),ROW(),"-")</f>
        <v>-</v>
      </c>
      <c r="Y98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Z9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A9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B9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C98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AD9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E9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F9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G98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1]])=$AR$60),ROW(),"-")</f>
        <v>-</v>
      </c>
      <c r="AH9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1]])=$AR$60,INDIRECT(Tableau_matière[[#This Row],[cel 2]])=$AS$60),ROW(),"-")</f>
        <v>-</v>
      </c>
      <c r="AI9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1]])=$AR$60,INDIRECT(Tableau_matière[[#This Row],[cel 2]])=$AS$60,INDIRECT(Tableau_matière[[#This Row],[cel 3]])=$AT$60),ROW(),"-")</f>
        <v>-</v>
      </c>
      <c r="AJ98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1]])=$AR$60,INDIRECT(Tableau_matière[[#This Row],[cel 2]])=$AS$60,INDIRECT(Tableau_matière[[#This Row],[cel 3]])=$AT$60,INDIRECT(Tableau_matière[[#This Row],[cel 4]])=$AU$60),ROW(),"-")</f>
        <v>-</v>
      </c>
    </row>
    <row r="99" spans="1:36" x14ac:dyDescent="0.25">
      <c r="A99" t="s">
        <v>63</v>
      </c>
      <c r="B99" t="s">
        <v>51</v>
      </c>
      <c r="C99" t="s">
        <v>40</v>
      </c>
      <c r="D99" s="1">
        <v>2</v>
      </c>
      <c r="E99">
        <v>480</v>
      </c>
      <c r="F99" s="1" t="str">
        <f t="shared" si="5"/>
        <v>$A$3:A99</v>
      </c>
      <c r="G99" s="1" t="str">
        <f>MID(Tableau_matière[[#This Row],[zone 1]],FIND(":",Tableau_matière[[#This Row],[zone 1]])+1,5)</f>
        <v>A99</v>
      </c>
      <c r="H99" s="1">
        <f ca="1">IF(COUNTIFS(INDIRECT(Tableau_matière[[#This Row],[zone 1]]),INDIRECT(Tableau_matière[[#This Row],[cel 1]]))=1,ROW(),"-")</f>
        <v>99</v>
      </c>
      <c r="I99" s="1" t="str">
        <f t="shared" si="6"/>
        <v>$D$3:D99</v>
      </c>
      <c r="J99" s="1" t="str">
        <f>MID(Tableau_matière[[#This Row],[zone 2]],FIND(":",Tableau_matière[[#This Row],[zone 2]])+1,5)</f>
        <v>D99</v>
      </c>
      <c r="K99" s="1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1]])=$AM$12),ROW(),"-")</f>
        <v>-</v>
      </c>
      <c r="L99" s="1" t="str">
        <f t="shared" si="7"/>
        <v>$B$3:B99</v>
      </c>
      <c r="M99" s="1" t="str">
        <f>MID(Tableau_matière[[#This Row],[zone 3]],FIND(":",Tableau_matière[[#This Row],[zone 3]])+1,5)</f>
        <v>B99</v>
      </c>
      <c r="N9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1]])=$AM$12,INDIRECT(Tableau_matière[[#This Row],[cel 2]])=$AN$12),ROW(),"-")</f>
        <v>-</v>
      </c>
      <c r="O99" s="1" t="str">
        <f t="shared" si="8"/>
        <v>$C$3:C99</v>
      </c>
      <c r="P99" s="1" t="str">
        <f>MID(Tableau_matière[[#This Row],[zone 4]],FIND(":",Tableau_matière[[#This Row],[zone 4]])+1,5)</f>
        <v>C99</v>
      </c>
      <c r="Q9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1]])=$AM$12,INDIRECT(Tableau_matière[[#This Row],[cel 2]])=$AN$12,INDIRECT(Tableau_matière[[#This Row],[cel 3]])=$AO$12),ROW(),"-")</f>
        <v>-</v>
      </c>
      <c r="R99" s="1" t="str">
        <f t="shared" si="9"/>
        <v>$E$3:E99</v>
      </c>
      <c r="S99" s="1" t="str">
        <f>MID(Tableau_matière[[#This Row],[zone 5]],FIND(":",Tableau_matière[[#This Row],[zone 5]])+1,5)</f>
        <v>E99</v>
      </c>
      <c r="T9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1]])=$AM$12,INDIRECT(Tableau_matière[[#This Row],[cel 2]])=$AN$12,INDIRECT(Tableau_matière[[#This Row],[cel 3]])=$AO$12,INDIRECT(Tableau_matière[[#This Row],[cel 4]])=$AP$12),ROW(),"-")</f>
        <v>-</v>
      </c>
      <c r="U99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1]])=$AL$36),ROW(),"-")</f>
        <v>-</v>
      </c>
      <c r="V9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1]])=$AL$36,INDIRECT(Tableau_matière[[#This Row],[cel 2]])=$AM$36),ROW(),"-")</f>
        <v>-</v>
      </c>
      <c r="W9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1]])=$AL$36,INDIRECT(Tableau_matière[[#This Row],[cel 2]])=$AM$36,INDIRECT(Tableau_matière[[#This Row],[cel 3]])=$AN$36),ROW(),"-")</f>
        <v>-</v>
      </c>
      <c r="X9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1]])=$AL$36,INDIRECT(Tableau_matière[[#This Row],[cel 2]])=$AM$36,INDIRECT(Tableau_matière[[#This Row],[cel 3]])=$AN$36,INDIRECT(Tableau_matière[[#This Row],[cel 4]])=$AO$36),ROW(),"-")</f>
        <v>-</v>
      </c>
      <c r="Y99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Z9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A9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B9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C99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AD9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E9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F9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G99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1]])=$AR$60),ROW(),"-")</f>
        <v>-</v>
      </c>
      <c r="AH9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1]])=$AR$60,INDIRECT(Tableau_matière[[#This Row],[cel 2]])=$AS$60),ROW(),"-")</f>
        <v>-</v>
      </c>
      <c r="AI9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1]])=$AR$60,INDIRECT(Tableau_matière[[#This Row],[cel 2]])=$AS$60,INDIRECT(Tableau_matière[[#This Row],[cel 3]])=$AT$60),ROW(),"-")</f>
        <v>-</v>
      </c>
      <c r="AJ99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1]])=$AR$60,INDIRECT(Tableau_matière[[#This Row],[cel 2]])=$AS$60,INDIRECT(Tableau_matière[[#This Row],[cel 3]])=$AT$60,INDIRECT(Tableau_matière[[#This Row],[cel 4]])=$AU$60),ROW(),"-")</f>
        <v>-</v>
      </c>
    </row>
    <row r="100" spans="1:36" x14ac:dyDescent="0.25">
      <c r="A100" t="s">
        <v>64</v>
      </c>
      <c r="B100" t="s">
        <v>51</v>
      </c>
      <c r="C100" t="s">
        <v>40</v>
      </c>
      <c r="D100" s="1">
        <v>1</v>
      </c>
      <c r="E100">
        <v>685</v>
      </c>
      <c r="F100" s="1" t="str">
        <f t="shared" si="5"/>
        <v>$A$3:A100</v>
      </c>
      <c r="G100" s="1" t="str">
        <f>MID(Tableau_matière[[#This Row],[zone 1]],FIND(":",Tableau_matière[[#This Row],[zone 1]])+1,5)</f>
        <v>A100</v>
      </c>
      <c r="H100" s="1">
        <f ca="1">IF(COUNTIFS(INDIRECT(Tableau_matière[[#This Row],[zone 1]]),INDIRECT(Tableau_matière[[#This Row],[cel 1]]))=1,ROW(),"-")</f>
        <v>100</v>
      </c>
      <c r="I100" s="1" t="str">
        <f t="shared" si="6"/>
        <v>$D$3:D100</v>
      </c>
      <c r="J100" s="1" t="str">
        <f>MID(Tableau_matière[[#This Row],[zone 2]],FIND(":",Tableau_matière[[#This Row],[zone 2]])+1,5)</f>
        <v>D100</v>
      </c>
      <c r="K100" s="1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1]])=$AM$12),ROW(),"-")</f>
        <v>-</v>
      </c>
      <c r="L100" s="1" t="str">
        <f t="shared" si="7"/>
        <v>$B$3:B100</v>
      </c>
      <c r="M100" s="1" t="str">
        <f>MID(Tableau_matière[[#This Row],[zone 3]],FIND(":",Tableau_matière[[#This Row],[zone 3]])+1,5)</f>
        <v>B100</v>
      </c>
      <c r="N10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1]])=$AM$12,INDIRECT(Tableau_matière[[#This Row],[cel 2]])=$AN$12),ROW(),"-")</f>
        <v>-</v>
      </c>
      <c r="O100" s="1" t="str">
        <f t="shared" si="8"/>
        <v>$C$3:C100</v>
      </c>
      <c r="P100" s="1" t="str">
        <f>MID(Tableau_matière[[#This Row],[zone 4]],FIND(":",Tableau_matière[[#This Row],[zone 4]])+1,5)</f>
        <v>C100</v>
      </c>
      <c r="Q10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1]])=$AM$12,INDIRECT(Tableau_matière[[#This Row],[cel 2]])=$AN$12,INDIRECT(Tableau_matière[[#This Row],[cel 3]])=$AO$12),ROW(),"-")</f>
        <v>-</v>
      </c>
      <c r="R100" s="1" t="str">
        <f t="shared" si="9"/>
        <v>$E$3:E100</v>
      </c>
      <c r="S100" s="1" t="str">
        <f>MID(Tableau_matière[[#This Row],[zone 5]],FIND(":",Tableau_matière[[#This Row],[zone 5]])+1,5)</f>
        <v>E100</v>
      </c>
      <c r="T10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1]])=$AM$12,INDIRECT(Tableau_matière[[#This Row],[cel 2]])=$AN$12,INDIRECT(Tableau_matière[[#This Row],[cel 3]])=$AO$12,INDIRECT(Tableau_matière[[#This Row],[cel 4]])=$AP$12),ROW(),"-")</f>
        <v>-</v>
      </c>
      <c r="U100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1]])=$AL$36),ROW(),"-")</f>
        <v>-</v>
      </c>
      <c r="V10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1]])=$AL$36,INDIRECT(Tableau_matière[[#This Row],[cel 2]])=$AM$36),ROW(),"-")</f>
        <v>-</v>
      </c>
      <c r="W10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1]])=$AL$36,INDIRECT(Tableau_matière[[#This Row],[cel 2]])=$AM$36,INDIRECT(Tableau_matière[[#This Row],[cel 3]])=$AN$36),ROW(),"-")</f>
        <v>-</v>
      </c>
      <c r="X10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1]])=$AL$36,INDIRECT(Tableau_matière[[#This Row],[cel 2]])=$AM$36,INDIRECT(Tableau_matière[[#This Row],[cel 3]])=$AN$36,INDIRECT(Tableau_matière[[#This Row],[cel 4]])=$AO$36),ROW(),"-")</f>
        <v>-</v>
      </c>
      <c r="Y100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Z10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A10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B10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C100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1]])=$AL$60),ROW(),"-")</f>
        <v>-</v>
      </c>
      <c r="AD10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1]])=$AL$60,INDIRECT(Tableau_matière[[#This Row],[cel 2]])=$AM$60),ROW(),"-")</f>
        <v>-</v>
      </c>
      <c r="AE10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1]])=$AL$60,INDIRECT(Tableau_matière[[#This Row],[cel 2]])=$AM$60,INDIRECT(Tableau_matière[[#This Row],[cel 3]])=$AN$60),ROW(),"-")</f>
        <v>-</v>
      </c>
      <c r="AF10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1]])=$AL$60,INDIRECT(Tableau_matière[[#This Row],[cel 2]])=$AM$60,INDIRECT(Tableau_matière[[#This Row],[cel 3]])=$AN$60,INDIRECT(Tableau_matière[[#This Row],[cel 4]])=$AO$60),ROW(),"-")</f>
        <v>-</v>
      </c>
      <c r="AG100" s="7" t="str">
        <f ca="1">IF(AND(COUNTIFS(INDIRECT(Tableau_matière[[#This Row],[zone 1]]),INDIRECT(Tableau_matière[[#This Row],[cel 1]]),INDIRECT(Tableau_matière[[#This Row],[zone 2]]),INDIRECT(Tableau_matière[[#This Row],[cel 2]]))=1,INDIRECT(Tableau_matière[[#This Row],[cel 1]])=$AR$60),ROW(),"-")</f>
        <v>-</v>
      </c>
      <c r="AH10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3]]))=1,INDIRECT(Tableau_matière[[#This Row],[cel 1]])=$AR$60,INDIRECT(Tableau_matière[[#This Row],[cel 2]])=$AS$60),ROW(),"-")</f>
        <v>-</v>
      </c>
      <c r="AI10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4]]))=1,INDIRECT(Tableau_matière[[#This Row],[cel 1]])=$AR$60,INDIRECT(Tableau_matière[[#This Row],[cel 2]])=$AS$60,INDIRECT(Tableau_matière[[#This Row],[cel 3]])=$AT$60),ROW(),"-")</f>
        <v>-</v>
      </c>
      <c r="AJ100" s="1" t="str">
        <f ca="1">IF(AND(COUNTIFS(INDIRECT(Tableau_matière[[#This Row],[zone 1]]),INDIRECT(Tableau_matière[[#This Row],[cel 1]]),INDIRECT(Tableau_matière[[#This Row],[zone 2]]),INDIRECT(Tableau_matière[[#This Row],[cel 2]]),INDIRECT(Tableau_matière[[#This Row],[zone 3]]),INDIRECT(Tableau_matière[[#This Row],[cel 3]]),INDIRECT(Tableau_matière[[#This Row],[zone 4]]),INDIRECT(Tableau_matière[[#This Row],[cel 4]]),INDIRECT(Tableau_matière[[#This Row],[zone 5]]),INDIRECT(Tableau_matière[[#This Row],[Cel 5]]))=1,INDIRECT(Tableau_matière[[#This Row],[cel 1]])=$AR$60,INDIRECT(Tableau_matière[[#This Row],[cel 2]])=$AS$60,INDIRECT(Tableau_matière[[#This Row],[cel 3]])=$AT$60,INDIRECT(Tableau_matière[[#This Row],[cel 4]])=$AU$60),ROW(),"-")</f>
        <v>-</v>
      </c>
    </row>
  </sheetData>
  <conditionalFormatting sqref="AM14:AQ33">
    <cfRule type="duplicateValues" dxfId="74" priority="5"/>
  </conditionalFormatting>
  <conditionalFormatting sqref="AM58:AQ58 AQ59:AQ61">
    <cfRule type="duplicateValues" dxfId="73" priority="4"/>
  </conditionalFormatting>
  <conditionalFormatting sqref="AM38:AP57">
    <cfRule type="duplicateValues" dxfId="72" priority="6"/>
  </conditionalFormatting>
  <conditionalFormatting sqref="AM62:AP81">
    <cfRule type="duplicateValues" dxfId="71" priority="3"/>
  </conditionalFormatting>
  <conditionalFormatting sqref="AS38:AV57">
    <cfRule type="duplicateValues" dxfId="70" priority="2"/>
  </conditionalFormatting>
  <conditionalFormatting sqref="AS62:AV81">
    <cfRule type="duplicateValues" dxfId="69" priority="1"/>
  </conditionalFormatting>
  <dataValidations count="1">
    <dataValidation type="list" allowBlank="1" showInputMessage="1" showErrorMessage="1" sqref="AM12 AM13">
      <formula1>OFFSET(AM$14,,,COUNTIF($AM$14:$AM$33,"&gt;&lt;"))</formula1>
    </dataValidation>
  </dataValidations>
  <pageMargins left="0.7" right="0.7" top="0.75" bottom="0.75" header="0.3" footer="0.3"/>
  <pageSetup paperSize="9" orientation="portrait" r:id="rId1"/>
  <legacyDrawing r:id="rId2"/>
  <tableParts count="6">
    <tablePart r:id="rId3"/>
    <tablePart r:id="rId4"/>
    <tablePart r:id="rId5"/>
    <tablePart r:id="rId6"/>
    <tablePart r:id="rId7"/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Matière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FILLON-MAILLET</dc:creator>
  <cp:lastModifiedBy>Jean-Eric</cp:lastModifiedBy>
  <dcterms:created xsi:type="dcterms:W3CDTF">2018-08-23T07:02:25Z</dcterms:created>
  <dcterms:modified xsi:type="dcterms:W3CDTF">2018-08-23T08:54:36Z</dcterms:modified>
</cp:coreProperties>
</file>