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20055" windowHeight="7950"/>
  </bookViews>
  <sheets>
    <sheet name="Données" sheetId="1" r:id="rId1"/>
    <sheet name="TCD" sheetId="4" r:id="rId2"/>
  </sheets>
  <definedNames>
    <definedName name="_xlnm._FilterDatabase" localSheetId="0" hidden="1">Données!$A$1:$I$35</definedName>
  </definedNames>
  <calcPr calcId="145621" iterate="1"/>
  <pivotCaches>
    <pivotCache cacheId="17" r:id="rId3"/>
  </pivotCaches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H2" i="1"/>
  <c r="G2" i="1"/>
  <c r="D3" i="1"/>
  <c r="D4" i="1" s="1"/>
  <c r="D5" i="1" s="1"/>
  <c r="H5" i="1" s="1"/>
  <c r="C3" i="1"/>
  <c r="G3" i="1" s="1"/>
  <c r="E2" i="1"/>
  <c r="F2" i="1" s="1"/>
  <c r="I2" i="1" s="1"/>
  <c r="B3" i="1" l="1"/>
  <c r="E3" i="1" s="1"/>
  <c r="B4" i="1" s="1"/>
  <c r="C4" i="1"/>
  <c r="H3" i="1"/>
  <c r="H4" i="1"/>
  <c r="D6" i="1"/>
  <c r="H6" i="1" s="1"/>
  <c r="F3" i="1" l="1"/>
  <c r="E4" i="1"/>
  <c r="F4" i="1" s="1"/>
  <c r="I3" i="1"/>
  <c r="D7" i="1"/>
  <c r="H7" i="1" s="1"/>
  <c r="G4" i="1"/>
  <c r="C5" i="1"/>
  <c r="B5" i="1" l="1"/>
  <c r="D8" i="1"/>
  <c r="H8" i="1" s="1"/>
  <c r="C6" i="1"/>
  <c r="G5" i="1"/>
  <c r="E5" i="1"/>
  <c r="I4" i="1"/>
  <c r="D9" i="1"/>
  <c r="H9" i="1" s="1"/>
  <c r="B6" i="1" l="1"/>
  <c r="E6" i="1" s="1"/>
  <c r="F5" i="1"/>
  <c r="I5" i="1" s="1"/>
  <c r="C7" i="1"/>
  <c r="G6" i="1"/>
  <c r="D10" i="1"/>
  <c r="C8" i="1" l="1"/>
  <c r="G7" i="1"/>
  <c r="B7" i="1"/>
  <c r="E7" i="1" s="1"/>
  <c r="F6" i="1"/>
  <c r="I6" i="1" s="1"/>
  <c r="H10" i="1"/>
  <c r="D11" i="1"/>
  <c r="H11" i="1" l="1"/>
  <c r="B8" i="1"/>
  <c r="E8" i="1" s="1"/>
  <c r="F7" i="1"/>
  <c r="I7" i="1" s="1"/>
  <c r="C9" i="1"/>
  <c r="G8" i="1"/>
  <c r="D12" i="1"/>
  <c r="H12" i="1" l="1"/>
  <c r="C10" i="1"/>
  <c r="G9" i="1"/>
  <c r="B9" i="1"/>
  <c r="E9" i="1" s="1"/>
  <c r="F8" i="1"/>
  <c r="I8" i="1" s="1"/>
  <c r="D13" i="1"/>
  <c r="D14" i="1" l="1"/>
  <c r="H13" i="1"/>
  <c r="B10" i="1"/>
  <c r="E10" i="1" s="1"/>
  <c r="F9" i="1"/>
  <c r="I9" i="1" s="1"/>
  <c r="C11" i="1"/>
  <c r="G10" i="1"/>
  <c r="C12" i="1" l="1"/>
  <c r="G11" i="1"/>
  <c r="B11" i="1"/>
  <c r="E11" i="1" s="1"/>
  <c r="F10" i="1"/>
  <c r="I10" i="1" s="1"/>
  <c r="D15" i="1"/>
  <c r="H14" i="1"/>
  <c r="D16" i="1" l="1"/>
  <c r="H15" i="1"/>
  <c r="B12" i="1"/>
  <c r="E12" i="1" s="1"/>
  <c r="F11" i="1"/>
  <c r="I11" i="1" s="1"/>
  <c r="G12" i="1"/>
  <c r="C13" i="1"/>
  <c r="B13" i="1" l="1"/>
  <c r="E13" i="1" s="1"/>
  <c r="F12" i="1"/>
  <c r="I12" i="1" s="1"/>
  <c r="D17" i="1"/>
  <c r="H16" i="1"/>
  <c r="C14" i="1"/>
  <c r="G13" i="1"/>
  <c r="C15" i="1" l="1"/>
  <c r="G14" i="1"/>
  <c r="D18" i="1"/>
  <c r="H17" i="1"/>
  <c r="B14" i="1"/>
  <c r="E14" i="1" s="1"/>
  <c r="F13" i="1"/>
  <c r="I13" i="1" s="1"/>
  <c r="F14" i="1" l="1"/>
  <c r="I14" i="1" s="1"/>
  <c r="B15" i="1"/>
  <c r="E15" i="1" s="1"/>
  <c r="D19" i="1"/>
  <c r="H18" i="1"/>
  <c r="C16" i="1"/>
  <c r="G15" i="1"/>
  <c r="D20" i="1" l="1"/>
  <c r="H19" i="1"/>
  <c r="B16" i="1"/>
  <c r="E16" i="1" s="1"/>
  <c r="F15" i="1"/>
  <c r="I15" i="1" s="1"/>
  <c r="C17" i="1"/>
  <c r="G16" i="1"/>
  <c r="C18" i="1" l="1"/>
  <c r="G17" i="1"/>
  <c r="B17" i="1"/>
  <c r="E17" i="1" s="1"/>
  <c r="F16" i="1"/>
  <c r="I16" i="1" s="1"/>
  <c r="D21" i="1"/>
  <c r="H20" i="1"/>
  <c r="B18" i="1" l="1"/>
  <c r="E18" i="1" s="1"/>
  <c r="F17" i="1"/>
  <c r="I17" i="1" s="1"/>
  <c r="D22" i="1"/>
  <c r="H21" i="1"/>
  <c r="C19" i="1"/>
  <c r="G18" i="1"/>
  <c r="C20" i="1" l="1"/>
  <c r="G19" i="1"/>
  <c r="D23" i="1"/>
  <c r="H22" i="1"/>
  <c r="B19" i="1"/>
  <c r="E19" i="1" s="1"/>
  <c r="F18" i="1"/>
  <c r="I18" i="1" s="1"/>
  <c r="D24" i="1" l="1"/>
  <c r="H23" i="1"/>
  <c r="B20" i="1"/>
  <c r="E20" i="1" s="1"/>
  <c r="F19" i="1"/>
  <c r="I19" i="1" s="1"/>
  <c r="C21" i="1"/>
  <c r="G20" i="1"/>
  <c r="B21" i="1" l="1"/>
  <c r="E21" i="1" s="1"/>
  <c r="F20" i="1"/>
  <c r="I20" i="1" s="1"/>
  <c r="C22" i="1"/>
  <c r="G21" i="1"/>
  <c r="D25" i="1"/>
  <c r="H24" i="1"/>
  <c r="D26" i="1" l="1"/>
  <c r="H25" i="1"/>
  <c r="C23" i="1"/>
  <c r="G22" i="1"/>
  <c r="B22" i="1"/>
  <c r="E22" i="1" s="1"/>
  <c r="F21" i="1"/>
  <c r="I21" i="1" s="1"/>
  <c r="B23" i="1" l="1"/>
  <c r="E23" i="1" s="1"/>
  <c r="F22" i="1"/>
  <c r="I22" i="1" s="1"/>
  <c r="C24" i="1"/>
  <c r="G23" i="1"/>
  <c r="D27" i="1"/>
  <c r="H26" i="1"/>
  <c r="D28" i="1" l="1"/>
  <c r="H27" i="1"/>
  <c r="C25" i="1"/>
  <c r="G24" i="1"/>
  <c r="B24" i="1"/>
  <c r="E24" i="1" s="1"/>
  <c r="F23" i="1"/>
  <c r="I23" i="1" s="1"/>
  <c r="B25" i="1" l="1"/>
  <c r="E25" i="1" s="1"/>
  <c r="F24" i="1"/>
  <c r="I24" i="1" s="1"/>
  <c r="C26" i="1"/>
  <c r="G25" i="1"/>
  <c r="D29" i="1"/>
  <c r="H28" i="1"/>
  <c r="D30" i="1" l="1"/>
  <c r="H29" i="1"/>
  <c r="C27" i="1"/>
  <c r="G26" i="1"/>
  <c r="B26" i="1"/>
  <c r="E26" i="1" s="1"/>
  <c r="F25" i="1"/>
  <c r="I25" i="1" s="1"/>
  <c r="B27" i="1" l="1"/>
  <c r="E27" i="1" s="1"/>
  <c r="F26" i="1"/>
  <c r="I26" i="1" s="1"/>
  <c r="C28" i="1"/>
  <c r="G27" i="1"/>
  <c r="D31" i="1"/>
  <c r="H30" i="1"/>
  <c r="D32" i="1" l="1"/>
  <c r="H31" i="1"/>
  <c r="C29" i="1"/>
  <c r="G28" i="1"/>
  <c r="B28" i="1"/>
  <c r="E28" i="1" s="1"/>
  <c r="F27" i="1"/>
  <c r="I27" i="1" s="1"/>
  <c r="B29" i="1" l="1"/>
  <c r="E29" i="1" s="1"/>
  <c r="F28" i="1"/>
  <c r="I28" i="1" s="1"/>
  <c r="C30" i="1"/>
  <c r="G29" i="1"/>
  <c r="D33" i="1"/>
  <c r="H32" i="1"/>
  <c r="D34" i="1" l="1"/>
  <c r="H33" i="1"/>
  <c r="C31" i="1"/>
  <c r="G30" i="1"/>
  <c r="B30" i="1"/>
  <c r="E30" i="1" s="1"/>
  <c r="F29" i="1"/>
  <c r="I29" i="1" s="1"/>
  <c r="B31" i="1" l="1"/>
  <c r="E31" i="1" s="1"/>
  <c r="F30" i="1"/>
  <c r="I30" i="1" s="1"/>
  <c r="C32" i="1"/>
  <c r="G31" i="1"/>
  <c r="D35" i="1"/>
  <c r="H35" i="1" s="1"/>
  <c r="H34" i="1"/>
  <c r="C33" i="1" l="1"/>
  <c r="G32" i="1"/>
  <c r="B32" i="1"/>
  <c r="E32" i="1" s="1"/>
  <c r="F31" i="1"/>
  <c r="I31" i="1" s="1"/>
  <c r="B33" i="1" l="1"/>
  <c r="E33" i="1" s="1"/>
  <c r="F32" i="1"/>
  <c r="I32" i="1" s="1"/>
  <c r="C34" i="1"/>
  <c r="G33" i="1"/>
  <c r="C35" i="1" l="1"/>
  <c r="G35" i="1" s="1"/>
  <c r="G34" i="1"/>
  <c r="B34" i="1"/>
  <c r="E34" i="1" s="1"/>
  <c r="F33" i="1"/>
  <c r="I33" i="1" s="1"/>
  <c r="B35" i="1" l="1"/>
  <c r="E35" i="1" s="1"/>
  <c r="F35" i="1" s="1"/>
  <c r="I35" i="1" s="1"/>
  <c r="F34" i="1"/>
  <c r="I34" i="1" s="1"/>
</calcChain>
</file>

<file path=xl/sharedStrings.xml><?xml version="1.0" encoding="utf-8"?>
<sst xmlns="http://schemas.openxmlformats.org/spreadsheetml/2006/main" count="18" uniqueCount="17">
  <si>
    <t>date</t>
  </si>
  <si>
    <t>stock déb</t>
  </si>
  <si>
    <t>stock fin</t>
  </si>
  <si>
    <t>entrée</t>
  </si>
  <si>
    <t>sorties</t>
  </si>
  <si>
    <t>ct stockage</t>
  </si>
  <si>
    <t xml:space="preserve">ct entrée </t>
  </si>
  <si>
    <t>ct sortie</t>
  </si>
  <si>
    <t>CA/ J</t>
  </si>
  <si>
    <t>date début</t>
  </si>
  <si>
    <t>date fin</t>
  </si>
  <si>
    <t>critère date</t>
  </si>
  <si>
    <t>Étiquettes de lignes</t>
  </si>
  <si>
    <t>VRAI</t>
  </si>
  <si>
    <t>Total général</t>
  </si>
  <si>
    <t xml:space="preserve">CA/ J </t>
  </si>
  <si>
    <t>cumul CA/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</si>
</sst>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14" fontId="0" fillId="0" borderId="0" xfId="0" applyNumberFormat="1"/>
    <xf numFmtId="0" fontId="0" fillId="0" borderId="0" xfId="0" pivotButton="1"/>
    <xf numFmtId="16" fontId="0" fillId="0" borderId="0" xfId="0" applyNumberFormat="1" applyAlignment="1">
      <alignment horizontal="left"/>
    </xf>
    <xf numFmtId="4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21" formatCode="dd\-mmm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3</xdr:row>
          <xdr:rowOff>0</xdr:rowOff>
        </xdr:from>
        <xdr:to>
          <xdr:col>6</xdr:col>
          <xdr:colOff>257175</xdr:colOff>
          <xdr:row>4</xdr:row>
          <xdr:rowOff>133350</xdr:rowOff>
        </xdr:to>
        <xdr:sp macro="" textlink="">
          <xdr:nvSpPr>
            <xdr:cNvPr id="1025" name="cmdActualiserTCD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p" refreshedDate="41794.539815625001" createdVersion="4" refreshedVersion="4" minRefreshableVersion="3" recordCount="34">
  <cacheSource type="worksheet">
    <worksheetSource name="tblDonnées"/>
  </cacheSource>
  <cacheFields count="10">
    <cacheField name="date" numFmtId="16">
      <sharedItems containsSemiMixedTypes="0" containsNonDate="0" containsDate="1" containsString="0" minDate="2014-05-01T00:00:00" maxDate="2014-06-04T00:00:00" count="34">
        <d v="2014-05-01T00:00:00"/>
        <d v="2014-05-02T00:00:00"/>
        <d v="2014-05-03T00:00:00"/>
        <d v="2014-05-04T00:00:00"/>
        <d v="2014-05-05T00:00:00"/>
        <d v="2014-05-06T00:00:00"/>
        <d v="2014-05-07T00:00:00"/>
        <d v="2014-05-08T00:00:00"/>
        <d v="2014-05-09T00:00:00"/>
        <d v="2014-05-10T00:00:00"/>
        <d v="2014-05-11T00:00:00"/>
        <d v="2014-05-12T00:00:00"/>
        <d v="2014-05-13T00:00:00"/>
        <d v="2014-05-14T00:00:00"/>
        <d v="2014-05-15T00:00:00"/>
        <d v="2014-05-16T00:00:00"/>
        <d v="2014-05-17T00:00:00"/>
        <d v="2014-05-18T00:00:00"/>
        <d v="2014-05-19T00:00:00"/>
        <d v="2014-05-20T00:00:00"/>
        <d v="2014-05-21T00:00:00"/>
        <d v="2014-05-22T00:00:00"/>
        <d v="2014-05-23T00:00:00"/>
        <d v="2014-05-24T00:00:00"/>
        <d v="2014-05-25T00:00:00"/>
        <d v="2014-05-26T00:00:00"/>
        <d v="2014-05-27T00:00:00"/>
        <d v="2014-05-28T00:00:00"/>
        <d v="2014-05-29T00:00:00"/>
        <d v="2014-05-30T00:00:00"/>
        <d v="2014-05-31T00:00:00"/>
        <d v="2014-06-01T00:00:00"/>
        <d v="2014-06-02T00:00:00"/>
        <d v="2014-06-03T00:00:00"/>
      </sharedItems>
    </cacheField>
    <cacheField name="stock déb" numFmtId="0">
      <sharedItems containsSemiMixedTypes="0" containsString="0" containsNumber="1" containsInteger="1" minValue="115" maxValue="676"/>
    </cacheField>
    <cacheField name="entrée" numFmtId="0">
      <sharedItems containsSemiMixedTypes="0" containsString="0" containsNumber="1" containsInteger="1" minValue="3" maxValue="69"/>
    </cacheField>
    <cacheField name="sorties" numFmtId="0">
      <sharedItems containsSemiMixedTypes="0" containsString="0" containsNumber="1" containsInteger="1" minValue="2" maxValue="35"/>
    </cacheField>
    <cacheField name="stock fin" numFmtId="0">
      <sharedItems containsSemiMixedTypes="0" containsString="0" containsNumber="1" containsInteger="1" minValue="116" maxValue="710"/>
    </cacheField>
    <cacheField name="ct stockage" numFmtId="0">
      <sharedItems containsSemiMixedTypes="0" containsString="0" containsNumber="1" minValue="18.559999999999999" maxValue="113.60000000000001"/>
    </cacheField>
    <cacheField name="ct entrée " numFmtId="0">
      <sharedItems containsSemiMixedTypes="0" containsString="0" containsNumber="1" minValue="1.5" maxValue="34.5"/>
    </cacheField>
    <cacheField name="ct sortie" numFmtId="0">
      <sharedItems containsSemiMixedTypes="0" containsString="0" containsNumber="1" minValue="1.2" maxValue="21"/>
    </cacheField>
    <cacheField name="CA/ J" numFmtId="0">
      <sharedItems containsSemiMixedTypes="0" containsString="0" containsNumber="1" minValue="21.259999999999998" maxValue="169.10000000000002"/>
    </cacheField>
    <cacheField name="critère date" numFmtId="0">
      <sharedItems count="2">
        <b v="0"/>
        <b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n v="115"/>
    <n v="3"/>
    <n v="2"/>
    <n v="116"/>
    <n v="18.559999999999999"/>
    <n v="1.5"/>
    <n v="1.2"/>
    <n v="21.259999999999998"/>
    <x v="0"/>
  </r>
  <r>
    <x v="1"/>
    <n v="116"/>
    <n v="5"/>
    <n v="3"/>
    <n v="118"/>
    <n v="18.88"/>
    <n v="2.5"/>
    <n v="1.7999999999999998"/>
    <n v="23.18"/>
    <x v="0"/>
  </r>
  <r>
    <x v="2"/>
    <n v="118"/>
    <n v="7"/>
    <n v="4"/>
    <n v="121"/>
    <n v="19.36"/>
    <n v="3.5"/>
    <n v="2.4"/>
    <n v="25.259999999999998"/>
    <x v="0"/>
  </r>
  <r>
    <x v="3"/>
    <n v="121"/>
    <n v="9"/>
    <n v="5"/>
    <n v="125"/>
    <n v="20"/>
    <n v="4.5"/>
    <n v="3"/>
    <n v="27.5"/>
    <x v="0"/>
  </r>
  <r>
    <x v="4"/>
    <n v="125"/>
    <n v="11"/>
    <n v="6"/>
    <n v="130"/>
    <n v="20.8"/>
    <n v="5.5"/>
    <n v="3.5999999999999996"/>
    <n v="29.9"/>
    <x v="0"/>
  </r>
  <r>
    <x v="5"/>
    <n v="130"/>
    <n v="13"/>
    <n v="7"/>
    <n v="136"/>
    <n v="21.76"/>
    <n v="6.5"/>
    <n v="4.2"/>
    <n v="32.46"/>
    <x v="0"/>
  </r>
  <r>
    <x v="6"/>
    <n v="136"/>
    <n v="15"/>
    <n v="8"/>
    <n v="143"/>
    <n v="22.88"/>
    <n v="7.5"/>
    <n v="4.8"/>
    <n v="35.18"/>
    <x v="0"/>
  </r>
  <r>
    <x v="7"/>
    <n v="143"/>
    <n v="17"/>
    <n v="9"/>
    <n v="151"/>
    <n v="24.16"/>
    <n v="8.5"/>
    <n v="5.3999999999999995"/>
    <n v="38.059999999999995"/>
    <x v="0"/>
  </r>
  <r>
    <x v="8"/>
    <n v="151"/>
    <n v="19"/>
    <n v="10"/>
    <n v="160"/>
    <n v="25.6"/>
    <n v="9.5"/>
    <n v="6"/>
    <n v="41.1"/>
    <x v="0"/>
  </r>
  <r>
    <x v="9"/>
    <n v="160"/>
    <n v="21"/>
    <n v="11"/>
    <n v="170"/>
    <n v="27.2"/>
    <n v="10.5"/>
    <n v="6.6"/>
    <n v="44.300000000000004"/>
    <x v="1"/>
  </r>
  <r>
    <x v="10"/>
    <n v="170"/>
    <n v="23"/>
    <n v="12"/>
    <n v="181"/>
    <n v="28.96"/>
    <n v="11.5"/>
    <n v="7.1999999999999993"/>
    <n v="47.66"/>
    <x v="1"/>
  </r>
  <r>
    <x v="11"/>
    <n v="181"/>
    <n v="25"/>
    <n v="13"/>
    <n v="193"/>
    <n v="30.88"/>
    <n v="12.5"/>
    <n v="7.8"/>
    <n v="51.179999999999993"/>
    <x v="1"/>
  </r>
  <r>
    <x v="12"/>
    <n v="193"/>
    <n v="27"/>
    <n v="14"/>
    <n v="206"/>
    <n v="32.96"/>
    <n v="13.5"/>
    <n v="8.4"/>
    <n v="54.86"/>
    <x v="1"/>
  </r>
  <r>
    <x v="13"/>
    <n v="206"/>
    <n v="29"/>
    <n v="15"/>
    <n v="220"/>
    <n v="35.200000000000003"/>
    <n v="14.5"/>
    <n v="9"/>
    <n v="58.7"/>
    <x v="1"/>
  </r>
  <r>
    <x v="14"/>
    <n v="220"/>
    <n v="31"/>
    <n v="16"/>
    <n v="235"/>
    <n v="37.6"/>
    <n v="15.5"/>
    <n v="9.6"/>
    <n v="62.7"/>
    <x v="1"/>
  </r>
  <r>
    <x v="15"/>
    <n v="235"/>
    <n v="33"/>
    <n v="17"/>
    <n v="251"/>
    <n v="40.160000000000004"/>
    <n v="16.5"/>
    <n v="10.199999999999999"/>
    <n v="66.86"/>
    <x v="1"/>
  </r>
  <r>
    <x v="16"/>
    <n v="251"/>
    <n v="35"/>
    <n v="18"/>
    <n v="268"/>
    <n v="42.88"/>
    <n v="17.5"/>
    <n v="10.799999999999999"/>
    <n v="71.180000000000007"/>
    <x v="1"/>
  </r>
  <r>
    <x v="17"/>
    <n v="268"/>
    <n v="37"/>
    <n v="19"/>
    <n v="286"/>
    <n v="45.76"/>
    <n v="18.5"/>
    <n v="11.4"/>
    <n v="75.66"/>
    <x v="1"/>
  </r>
  <r>
    <x v="18"/>
    <n v="286"/>
    <n v="39"/>
    <n v="20"/>
    <n v="305"/>
    <n v="48.800000000000004"/>
    <n v="19.5"/>
    <n v="12"/>
    <n v="80.300000000000011"/>
    <x v="1"/>
  </r>
  <r>
    <x v="19"/>
    <n v="305"/>
    <n v="41"/>
    <n v="21"/>
    <n v="325"/>
    <n v="52"/>
    <n v="20.5"/>
    <n v="12.6"/>
    <n v="85.1"/>
    <x v="1"/>
  </r>
  <r>
    <x v="20"/>
    <n v="325"/>
    <n v="43"/>
    <n v="22"/>
    <n v="346"/>
    <n v="55.36"/>
    <n v="21.5"/>
    <n v="13.2"/>
    <n v="90.06"/>
    <x v="1"/>
  </r>
  <r>
    <x v="21"/>
    <n v="346"/>
    <n v="45"/>
    <n v="23"/>
    <n v="368"/>
    <n v="58.88"/>
    <n v="22.5"/>
    <n v="13.799999999999999"/>
    <n v="95.179999999999993"/>
    <x v="1"/>
  </r>
  <r>
    <x v="22"/>
    <n v="368"/>
    <n v="47"/>
    <n v="24"/>
    <n v="391"/>
    <n v="62.56"/>
    <n v="23.5"/>
    <n v="14.399999999999999"/>
    <n v="100.46000000000001"/>
    <x v="1"/>
  </r>
  <r>
    <x v="23"/>
    <n v="391"/>
    <n v="49"/>
    <n v="25"/>
    <n v="415"/>
    <n v="66.400000000000006"/>
    <n v="24.5"/>
    <n v="15"/>
    <n v="105.9"/>
    <x v="1"/>
  </r>
  <r>
    <x v="24"/>
    <n v="415"/>
    <n v="51"/>
    <n v="26"/>
    <n v="440"/>
    <n v="70.400000000000006"/>
    <n v="25.5"/>
    <n v="15.6"/>
    <n v="111.5"/>
    <x v="1"/>
  </r>
  <r>
    <x v="25"/>
    <n v="440"/>
    <n v="53"/>
    <n v="27"/>
    <n v="466"/>
    <n v="74.56"/>
    <n v="26.5"/>
    <n v="16.2"/>
    <n v="117.26"/>
    <x v="1"/>
  </r>
  <r>
    <x v="26"/>
    <n v="466"/>
    <n v="55"/>
    <n v="28"/>
    <n v="493"/>
    <n v="78.88"/>
    <n v="27.5"/>
    <n v="16.8"/>
    <n v="123.17999999999999"/>
    <x v="1"/>
  </r>
  <r>
    <x v="27"/>
    <n v="493"/>
    <n v="57"/>
    <n v="29"/>
    <n v="521"/>
    <n v="83.36"/>
    <n v="28.5"/>
    <n v="17.399999999999999"/>
    <n v="129.26"/>
    <x v="1"/>
  </r>
  <r>
    <x v="28"/>
    <n v="521"/>
    <n v="59"/>
    <n v="30"/>
    <n v="550"/>
    <n v="88"/>
    <n v="29.5"/>
    <n v="18"/>
    <n v="135.5"/>
    <x v="1"/>
  </r>
  <r>
    <x v="29"/>
    <n v="550"/>
    <n v="61"/>
    <n v="31"/>
    <n v="580"/>
    <n v="92.8"/>
    <n v="30.5"/>
    <n v="18.599999999999998"/>
    <n v="141.9"/>
    <x v="1"/>
  </r>
  <r>
    <x v="30"/>
    <n v="580"/>
    <n v="63"/>
    <n v="32"/>
    <n v="611"/>
    <n v="97.76"/>
    <n v="31.5"/>
    <n v="19.2"/>
    <n v="148.45999999999998"/>
    <x v="1"/>
  </r>
  <r>
    <x v="31"/>
    <n v="611"/>
    <n v="65"/>
    <n v="33"/>
    <n v="643"/>
    <n v="102.88"/>
    <n v="32.5"/>
    <n v="19.8"/>
    <n v="155.18"/>
    <x v="1"/>
  </r>
  <r>
    <x v="32"/>
    <n v="643"/>
    <n v="67"/>
    <n v="34"/>
    <n v="676"/>
    <n v="108.16"/>
    <n v="33.5"/>
    <n v="20.399999999999999"/>
    <n v="162.06"/>
    <x v="0"/>
  </r>
  <r>
    <x v="33"/>
    <n v="676"/>
    <n v="69"/>
    <n v="35"/>
    <n v="710"/>
    <n v="113.60000000000001"/>
    <n v="34.5"/>
    <n v="21"/>
    <n v="169.1000000000000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27" firstHeaderRow="0" firstDataRow="1" firstDataCol="1" rowPageCount="1" colPageCount="1"/>
  <pivotFields count="10">
    <pivotField axis="axisRow" numFmtId="16" showAll="0">
      <items count="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Page" showAll="0" defaultSubtotal="0">
      <items count="2">
        <item x="0"/>
        <item x="1"/>
      </items>
    </pivotField>
  </pivotFields>
  <rowFields count="1">
    <field x="0"/>
  </rowFields>
  <rowItems count="24"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rowItems>
  <colFields count="1">
    <field x="-2"/>
  </colFields>
  <colItems count="2">
    <i>
      <x/>
    </i>
    <i i="1">
      <x v="1"/>
    </i>
  </colItems>
  <pageFields count="1">
    <pageField fld="9" item="1" hier="-1"/>
  </pageFields>
  <dataFields count="2">
    <dataField name="CA/ J " fld="8" baseField="0" baseItem="12" numFmtId="4"/>
    <dataField name="cumul CA/ J" fld="8" showDataAs="runTotal" baseField="0" baseItem="17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Données" displayName="tblDonnées" ref="A1:J35" totalsRowShown="0">
  <autoFilter ref="A1:J35"/>
  <tableColumns count="10">
    <tableColumn id="1" name="date" dataDxfId="1"/>
    <tableColumn id="2" name="stock déb">
      <calculatedColumnFormula>E1</calculatedColumnFormula>
    </tableColumn>
    <tableColumn id="3" name="entrée">
      <calculatedColumnFormula>C1+2</calculatedColumnFormula>
    </tableColumn>
    <tableColumn id="4" name="sorties">
      <calculatedColumnFormula>D1+1</calculatedColumnFormula>
    </tableColumn>
    <tableColumn id="5" name="stock fin">
      <calculatedColumnFormula>B2+C2-D2</calculatedColumnFormula>
    </tableColumn>
    <tableColumn id="6" name="ct stockage">
      <calculatedColumnFormula>E2*0.16</calculatedColumnFormula>
    </tableColumn>
    <tableColumn id="7" name="ct entrée ">
      <calculatedColumnFormula>C2*0.5</calculatedColumnFormula>
    </tableColumn>
    <tableColumn id="8" name="ct sortie">
      <calculatedColumnFormula>D2*0.6</calculatedColumnFormula>
    </tableColumn>
    <tableColumn id="9" name="CA/ J">
      <calculatedColumnFormula>F2+G2+H2</calculatedColumnFormula>
    </tableColumn>
    <tableColumn id="11" name="critère date" dataDxfId="0">
      <calculatedColumnFormula>AND(tblDonnées[[#This Row],[date]]&gt;=TCD!$F$2,tblDonnées[[#This Row],[date]]&lt;=TCD!$G$2)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5"/>
  <sheetViews>
    <sheetView tabSelected="1" workbookViewId="0">
      <selection activeCell="J3" sqref="J3"/>
    </sheetView>
  </sheetViews>
  <sheetFormatPr baseColWidth="10" defaultRowHeight="15" x14ac:dyDescent="0.25"/>
  <cols>
    <col min="2" max="2" width="11.5703125" customWidth="1"/>
    <col min="6" max="6" width="12.85546875" customWidth="1"/>
    <col min="7" max="7" width="11.5703125" customWidth="1"/>
    <col min="10" max="10" width="12.5703125" customWidth="1"/>
  </cols>
  <sheetData>
    <row r="1" spans="1:10" x14ac:dyDescent="0.25">
      <c r="A1" t="s">
        <v>0</v>
      </c>
      <c r="B1" t="s">
        <v>1</v>
      </c>
      <c r="C1" t="s">
        <v>3</v>
      </c>
      <c r="D1" t="s">
        <v>4</v>
      </c>
      <c r="E1" t="s">
        <v>2</v>
      </c>
      <c r="F1" t="s">
        <v>5</v>
      </c>
      <c r="G1" t="s">
        <v>6</v>
      </c>
      <c r="H1" t="s">
        <v>7</v>
      </c>
      <c r="I1" t="s">
        <v>8</v>
      </c>
      <c r="J1" t="s">
        <v>11</v>
      </c>
    </row>
    <row r="2" spans="1:10" x14ac:dyDescent="0.25">
      <c r="A2" s="1">
        <v>41760</v>
      </c>
      <c r="B2">
        <v>115</v>
      </c>
      <c r="C2">
        <v>3</v>
      </c>
      <c r="D2">
        <v>2</v>
      </c>
      <c r="E2">
        <f>B2+C2-D2</f>
        <v>116</v>
      </c>
      <c r="F2">
        <f>E2*0.16</f>
        <v>18.559999999999999</v>
      </c>
      <c r="G2">
        <f>C2*0.5</f>
        <v>1.5</v>
      </c>
      <c r="H2">
        <f>D2*0.6</f>
        <v>1.2</v>
      </c>
      <c r="I2">
        <f>F2+G2+H2</f>
        <v>21.259999999999998</v>
      </c>
      <c r="J2" t="b">
        <f>AND(tblDonnées[[#This Row],[date]]&gt;=TCD!$F$2,tblDonnées[[#This Row],[date]]&lt;=TCD!$G$2)</f>
        <v>0</v>
      </c>
    </row>
    <row r="3" spans="1:10" x14ac:dyDescent="0.25">
      <c r="A3" s="1">
        <v>41761</v>
      </c>
      <c r="B3">
        <f>E2</f>
        <v>116</v>
      </c>
      <c r="C3">
        <f>C2+2</f>
        <v>5</v>
      </c>
      <c r="D3">
        <f>D2+1</f>
        <v>3</v>
      </c>
      <c r="E3">
        <f t="shared" ref="E3:E35" si="0">B3+C3-D3</f>
        <v>118</v>
      </c>
      <c r="F3">
        <f t="shared" ref="F3:F35" si="1">E3*0.16</f>
        <v>18.88</v>
      </c>
      <c r="G3">
        <f t="shared" ref="G3:G35" si="2">C3*0.5</f>
        <v>2.5</v>
      </c>
      <c r="H3">
        <f t="shared" ref="H3:H35" si="3">D3*0.6</f>
        <v>1.7999999999999998</v>
      </c>
      <c r="I3">
        <f t="shared" ref="I3:I35" si="4">F3+G3+H3</f>
        <v>23.18</v>
      </c>
      <c r="J3" t="b">
        <f>AND(tblDonnées[[#This Row],[date]]&gt;=TCD!$F$2,tblDonnées[[#This Row],[date]]&lt;=TCD!$G$2)</f>
        <v>0</v>
      </c>
    </row>
    <row r="4" spans="1:10" x14ac:dyDescent="0.25">
      <c r="A4" s="1">
        <v>41762</v>
      </c>
      <c r="B4">
        <f>E3</f>
        <v>118</v>
      </c>
      <c r="C4">
        <f t="shared" ref="C4:C35" si="5">C3+2</f>
        <v>7</v>
      </c>
      <c r="D4">
        <f t="shared" ref="D4:D35" si="6">D3+1</f>
        <v>4</v>
      </c>
      <c r="E4">
        <f>B4+C4-D4</f>
        <v>121</v>
      </c>
      <c r="F4">
        <f t="shared" si="1"/>
        <v>19.36</v>
      </c>
      <c r="G4">
        <f t="shared" si="2"/>
        <v>3.5</v>
      </c>
      <c r="H4">
        <f t="shared" si="3"/>
        <v>2.4</v>
      </c>
      <c r="I4">
        <f t="shared" si="4"/>
        <v>25.259999999999998</v>
      </c>
      <c r="J4" t="b">
        <f>AND(tblDonnées[[#This Row],[date]]&gt;=TCD!$F$2,tblDonnées[[#This Row],[date]]&lt;=TCD!$G$2)</f>
        <v>0</v>
      </c>
    </row>
    <row r="5" spans="1:10" x14ac:dyDescent="0.25">
      <c r="A5" s="1">
        <v>41763</v>
      </c>
      <c r="B5">
        <f t="shared" ref="B5:B35" si="7">E4</f>
        <v>121</v>
      </c>
      <c r="C5">
        <f t="shared" si="5"/>
        <v>9</v>
      </c>
      <c r="D5">
        <f t="shared" si="6"/>
        <v>5</v>
      </c>
      <c r="E5">
        <f>B5+C5-D5</f>
        <v>125</v>
      </c>
      <c r="F5">
        <f t="shared" si="1"/>
        <v>20</v>
      </c>
      <c r="G5">
        <f t="shared" si="2"/>
        <v>4.5</v>
      </c>
      <c r="H5">
        <f t="shared" si="3"/>
        <v>3</v>
      </c>
      <c r="I5">
        <f t="shared" si="4"/>
        <v>27.5</v>
      </c>
      <c r="J5" t="b">
        <f>AND(tblDonnées[[#This Row],[date]]&gt;=TCD!$F$2,tblDonnées[[#This Row],[date]]&lt;=TCD!$G$2)</f>
        <v>0</v>
      </c>
    </row>
    <row r="6" spans="1:10" x14ac:dyDescent="0.25">
      <c r="A6" s="1">
        <v>41764</v>
      </c>
      <c r="B6">
        <f t="shared" si="7"/>
        <v>125</v>
      </c>
      <c r="C6">
        <f t="shared" si="5"/>
        <v>11</v>
      </c>
      <c r="D6">
        <f t="shared" si="6"/>
        <v>6</v>
      </c>
      <c r="E6">
        <f t="shared" si="0"/>
        <v>130</v>
      </c>
      <c r="F6">
        <f t="shared" si="1"/>
        <v>20.8</v>
      </c>
      <c r="G6">
        <f t="shared" si="2"/>
        <v>5.5</v>
      </c>
      <c r="H6">
        <f t="shared" si="3"/>
        <v>3.5999999999999996</v>
      </c>
      <c r="I6">
        <f t="shared" si="4"/>
        <v>29.9</v>
      </c>
      <c r="J6" t="b">
        <f>AND(tblDonnées[[#This Row],[date]]&gt;=TCD!$F$2,tblDonnées[[#This Row],[date]]&lt;=TCD!$G$2)</f>
        <v>0</v>
      </c>
    </row>
    <row r="7" spans="1:10" x14ac:dyDescent="0.25">
      <c r="A7" s="1">
        <v>41765</v>
      </c>
      <c r="B7">
        <f t="shared" si="7"/>
        <v>130</v>
      </c>
      <c r="C7">
        <f t="shared" si="5"/>
        <v>13</v>
      </c>
      <c r="D7">
        <f t="shared" si="6"/>
        <v>7</v>
      </c>
      <c r="E7">
        <f t="shared" si="0"/>
        <v>136</v>
      </c>
      <c r="F7">
        <f t="shared" si="1"/>
        <v>21.76</v>
      </c>
      <c r="G7">
        <f t="shared" si="2"/>
        <v>6.5</v>
      </c>
      <c r="H7">
        <f t="shared" si="3"/>
        <v>4.2</v>
      </c>
      <c r="I7">
        <f t="shared" si="4"/>
        <v>32.46</v>
      </c>
      <c r="J7" t="b">
        <f>AND(tblDonnées[[#This Row],[date]]&gt;=TCD!$F$2,tblDonnées[[#This Row],[date]]&lt;=TCD!$G$2)</f>
        <v>0</v>
      </c>
    </row>
    <row r="8" spans="1:10" x14ac:dyDescent="0.25">
      <c r="A8" s="1">
        <v>41766</v>
      </c>
      <c r="B8">
        <f t="shared" si="7"/>
        <v>136</v>
      </c>
      <c r="C8">
        <f t="shared" si="5"/>
        <v>15</v>
      </c>
      <c r="D8">
        <f t="shared" si="6"/>
        <v>8</v>
      </c>
      <c r="E8">
        <f t="shared" si="0"/>
        <v>143</v>
      </c>
      <c r="F8">
        <f t="shared" si="1"/>
        <v>22.88</v>
      </c>
      <c r="G8">
        <f t="shared" si="2"/>
        <v>7.5</v>
      </c>
      <c r="H8">
        <f t="shared" si="3"/>
        <v>4.8</v>
      </c>
      <c r="I8">
        <f t="shared" si="4"/>
        <v>35.18</v>
      </c>
      <c r="J8" t="b">
        <f>AND(tblDonnées[[#This Row],[date]]&gt;=TCD!$F$2,tblDonnées[[#This Row],[date]]&lt;=TCD!$G$2)</f>
        <v>0</v>
      </c>
    </row>
    <row r="9" spans="1:10" x14ac:dyDescent="0.25">
      <c r="A9" s="1">
        <v>41767</v>
      </c>
      <c r="B9">
        <f t="shared" si="7"/>
        <v>143</v>
      </c>
      <c r="C9">
        <f t="shared" si="5"/>
        <v>17</v>
      </c>
      <c r="D9">
        <f t="shared" si="6"/>
        <v>9</v>
      </c>
      <c r="E9">
        <f t="shared" si="0"/>
        <v>151</v>
      </c>
      <c r="F9">
        <f t="shared" si="1"/>
        <v>24.16</v>
      </c>
      <c r="G9">
        <f t="shared" si="2"/>
        <v>8.5</v>
      </c>
      <c r="H9">
        <f t="shared" si="3"/>
        <v>5.3999999999999995</v>
      </c>
      <c r="I9">
        <f t="shared" si="4"/>
        <v>38.059999999999995</v>
      </c>
      <c r="J9" t="b">
        <f>AND(tblDonnées[[#This Row],[date]]&gt;=TCD!$F$2,tblDonnées[[#This Row],[date]]&lt;=TCD!$G$2)</f>
        <v>0</v>
      </c>
    </row>
    <row r="10" spans="1:10" x14ac:dyDescent="0.25">
      <c r="A10" s="1">
        <v>41768</v>
      </c>
      <c r="B10">
        <f t="shared" si="7"/>
        <v>151</v>
      </c>
      <c r="C10">
        <f t="shared" si="5"/>
        <v>19</v>
      </c>
      <c r="D10">
        <f t="shared" si="6"/>
        <v>10</v>
      </c>
      <c r="E10">
        <f t="shared" si="0"/>
        <v>160</v>
      </c>
      <c r="F10">
        <f t="shared" si="1"/>
        <v>25.6</v>
      </c>
      <c r="G10">
        <f t="shared" si="2"/>
        <v>9.5</v>
      </c>
      <c r="H10">
        <f t="shared" si="3"/>
        <v>6</v>
      </c>
      <c r="I10">
        <f t="shared" si="4"/>
        <v>41.1</v>
      </c>
      <c r="J10" t="b">
        <f>AND(tblDonnées[[#This Row],[date]]&gt;=TCD!$F$2,tblDonnées[[#This Row],[date]]&lt;=TCD!$G$2)</f>
        <v>0</v>
      </c>
    </row>
    <row r="11" spans="1:10" x14ac:dyDescent="0.25">
      <c r="A11" s="1">
        <v>41769</v>
      </c>
      <c r="B11">
        <f t="shared" si="7"/>
        <v>160</v>
      </c>
      <c r="C11">
        <f t="shared" si="5"/>
        <v>21</v>
      </c>
      <c r="D11">
        <f t="shared" si="6"/>
        <v>11</v>
      </c>
      <c r="E11">
        <f t="shared" si="0"/>
        <v>170</v>
      </c>
      <c r="F11">
        <f t="shared" si="1"/>
        <v>27.2</v>
      </c>
      <c r="G11">
        <f t="shared" si="2"/>
        <v>10.5</v>
      </c>
      <c r="H11">
        <f t="shared" si="3"/>
        <v>6.6</v>
      </c>
      <c r="I11">
        <f t="shared" si="4"/>
        <v>44.300000000000004</v>
      </c>
      <c r="J11" t="b">
        <f>AND(tblDonnées[[#This Row],[date]]&gt;=TCD!$F$2,tblDonnées[[#This Row],[date]]&lt;=TCD!$G$2)</f>
        <v>1</v>
      </c>
    </row>
    <row r="12" spans="1:10" x14ac:dyDescent="0.25">
      <c r="A12" s="1">
        <v>41770</v>
      </c>
      <c r="B12">
        <f t="shared" si="7"/>
        <v>170</v>
      </c>
      <c r="C12">
        <f t="shared" si="5"/>
        <v>23</v>
      </c>
      <c r="D12">
        <f t="shared" si="6"/>
        <v>12</v>
      </c>
      <c r="E12">
        <f t="shared" si="0"/>
        <v>181</v>
      </c>
      <c r="F12">
        <f t="shared" si="1"/>
        <v>28.96</v>
      </c>
      <c r="G12">
        <f t="shared" si="2"/>
        <v>11.5</v>
      </c>
      <c r="H12">
        <f t="shared" si="3"/>
        <v>7.1999999999999993</v>
      </c>
      <c r="I12">
        <f t="shared" si="4"/>
        <v>47.66</v>
      </c>
      <c r="J12" t="b">
        <f>AND(tblDonnées[[#This Row],[date]]&gt;=TCD!$F$2,tblDonnées[[#This Row],[date]]&lt;=TCD!$G$2)</f>
        <v>1</v>
      </c>
    </row>
    <row r="13" spans="1:10" x14ac:dyDescent="0.25">
      <c r="A13" s="1">
        <v>41771</v>
      </c>
      <c r="B13">
        <f t="shared" si="7"/>
        <v>181</v>
      </c>
      <c r="C13">
        <f t="shared" si="5"/>
        <v>25</v>
      </c>
      <c r="D13">
        <f t="shared" si="6"/>
        <v>13</v>
      </c>
      <c r="E13">
        <f t="shared" si="0"/>
        <v>193</v>
      </c>
      <c r="F13">
        <f t="shared" si="1"/>
        <v>30.88</v>
      </c>
      <c r="G13">
        <f t="shared" si="2"/>
        <v>12.5</v>
      </c>
      <c r="H13">
        <f t="shared" si="3"/>
        <v>7.8</v>
      </c>
      <c r="I13">
        <f t="shared" si="4"/>
        <v>51.179999999999993</v>
      </c>
      <c r="J13" t="b">
        <f>AND(tblDonnées[[#This Row],[date]]&gt;=TCD!$F$2,tblDonnées[[#This Row],[date]]&lt;=TCD!$G$2)</f>
        <v>1</v>
      </c>
    </row>
    <row r="14" spans="1:10" x14ac:dyDescent="0.25">
      <c r="A14" s="1">
        <v>41772</v>
      </c>
      <c r="B14">
        <f t="shared" si="7"/>
        <v>193</v>
      </c>
      <c r="C14">
        <f t="shared" si="5"/>
        <v>27</v>
      </c>
      <c r="D14">
        <f t="shared" si="6"/>
        <v>14</v>
      </c>
      <c r="E14">
        <f t="shared" si="0"/>
        <v>206</v>
      </c>
      <c r="F14">
        <f t="shared" si="1"/>
        <v>32.96</v>
      </c>
      <c r="G14">
        <f t="shared" si="2"/>
        <v>13.5</v>
      </c>
      <c r="H14">
        <f t="shared" si="3"/>
        <v>8.4</v>
      </c>
      <c r="I14">
        <f t="shared" si="4"/>
        <v>54.86</v>
      </c>
      <c r="J14" t="b">
        <f>AND(tblDonnées[[#This Row],[date]]&gt;=TCD!$F$2,tblDonnées[[#This Row],[date]]&lt;=TCD!$G$2)</f>
        <v>1</v>
      </c>
    </row>
    <row r="15" spans="1:10" x14ac:dyDescent="0.25">
      <c r="A15" s="1">
        <v>41773</v>
      </c>
      <c r="B15">
        <f t="shared" si="7"/>
        <v>206</v>
      </c>
      <c r="C15">
        <f t="shared" si="5"/>
        <v>29</v>
      </c>
      <c r="D15">
        <f t="shared" si="6"/>
        <v>15</v>
      </c>
      <c r="E15">
        <f t="shared" si="0"/>
        <v>220</v>
      </c>
      <c r="F15">
        <f t="shared" si="1"/>
        <v>35.200000000000003</v>
      </c>
      <c r="G15">
        <f t="shared" si="2"/>
        <v>14.5</v>
      </c>
      <c r="H15">
        <f t="shared" si="3"/>
        <v>9</v>
      </c>
      <c r="I15">
        <f t="shared" si="4"/>
        <v>58.7</v>
      </c>
      <c r="J15" t="b">
        <f>AND(tblDonnées[[#This Row],[date]]&gt;=TCD!$F$2,tblDonnées[[#This Row],[date]]&lt;=TCD!$G$2)</f>
        <v>1</v>
      </c>
    </row>
    <row r="16" spans="1:10" x14ac:dyDescent="0.25">
      <c r="A16" s="1">
        <v>41774</v>
      </c>
      <c r="B16">
        <f t="shared" si="7"/>
        <v>220</v>
      </c>
      <c r="C16">
        <f t="shared" si="5"/>
        <v>31</v>
      </c>
      <c r="D16">
        <f t="shared" si="6"/>
        <v>16</v>
      </c>
      <c r="E16">
        <f t="shared" si="0"/>
        <v>235</v>
      </c>
      <c r="F16">
        <f t="shared" si="1"/>
        <v>37.6</v>
      </c>
      <c r="G16">
        <f t="shared" si="2"/>
        <v>15.5</v>
      </c>
      <c r="H16">
        <f t="shared" si="3"/>
        <v>9.6</v>
      </c>
      <c r="I16">
        <f t="shared" si="4"/>
        <v>62.7</v>
      </c>
      <c r="J16" t="b">
        <f>AND(tblDonnées[[#This Row],[date]]&gt;=TCD!$F$2,tblDonnées[[#This Row],[date]]&lt;=TCD!$G$2)</f>
        <v>1</v>
      </c>
    </row>
    <row r="17" spans="1:10" x14ac:dyDescent="0.25">
      <c r="A17" s="1">
        <v>41775</v>
      </c>
      <c r="B17">
        <f t="shared" si="7"/>
        <v>235</v>
      </c>
      <c r="C17">
        <f t="shared" si="5"/>
        <v>33</v>
      </c>
      <c r="D17">
        <f t="shared" si="6"/>
        <v>17</v>
      </c>
      <c r="E17">
        <f t="shared" si="0"/>
        <v>251</v>
      </c>
      <c r="F17">
        <f t="shared" si="1"/>
        <v>40.160000000000004</v>
      </c>
      <c r="G17">
        <f t="shared" si="2"/>
        <v>16.5</v>
      </c>
      <c r="H17">
        <f t="shared" si="3"/>
        <v>10.199999999999999</v>
      </c>
      <c r="I17">
        <f t="shared" si="4"/>
        <v>66.86</v>
      </c>
      <c r="J17" t="b">
        <f>AND(tblDonnées[[#This Row],[date]]&gt;=TCD!$F$2,tblDonnées[[#This Row],[date]]&lt;=TCD!$G$2)</f>
        <v>1</v>
      </c>
    </row>
    <row r="18" spans="1:10" x14ac:dyDescent="0.25">
      <c r="A18" s="1">
        <v>41776</v>
      </c>
      <c r="B18">
        <f t="shared" si="7"/>
        <v>251</v>
      </c>
      <c r="C18">
        <f t="shared" si="5"/>
        <v>35</v>
      </c>
      <c r="D18">
        <f t="shared" si="6"/>
        <v>18</v>
      </c>
      <c r="E18">
        <f t="shared" si="0"/>
        <v>268</v>
      </c>
      <c r="F18">
        <f t="shared" si="1"/>
        <v>42.88</v>
      </c>
      <c r="G18">
        <f t="shared" si="2"/>
        <v>17.5</v>
      </c>
      <c r="H18">
        <f t="shared" si="3"/>
        <v>10.799999999999999</v>
      </c>
      <c r="I18">
        <f t="shared" si="4"/>
        <v>71.180000000000007</v>
      </c>
      <c r="J18" t="b">
        <f>AND(tblDonnées[[#This Row],[date]]&gt;=TCD!$F$2,tblDonnées[[#This Row],[date]]&lt;=TCD!$G$2)</f>
        <v>1</v>
      </c>
    </row>
    <row r="19" spans="1:10" x14ac:dyDescent="0.25">
      <c r="A19" s="1">
        <v>41777</v>
      </c>
      <c r="B19">
        <f t="shared" si="7"/>
        <v>268</v>
      </c>
      <c r="C19">
        <f t="shared" si="5"/>
        <v>37</v>
      </c>
      <c r="D19">
        <f t="shared" si="6"/>
        <v>19</v>
      </c>
      <c r="E19">
        <f t="shared" si="0"/>
        <v>286</v>
      </c>
      <c r="F19">
        <f t="shared" si="1"/>
        <v>45.76</v>
      </c>
      <c r="G19">
        <f t="shared" si="2"/>
        <v>18.5</v>
      </c>
      <c r="H19">
        <f t="shared" si="3"/>
        <v>11.4</v>
      </c>
      <c r="I19">
        <f t="shared" si="4"/>
        <v>75.66</v>
      </c>
      <c r="J19" t="b">
        <f>AND(tblDonnées[[#This Row],[date]]&gt;=TCD!$F$2,tblDonnées[[#This Row],[date]]&lt;=TCD!$G$2)</f>
        <v>1</v>
      </c>
    </row>
    <row r="20" spans="1:10" x14ac:dyDescent="0.25">
      <c r="A20" s="1">
        <v>41778</v>
      </c>
      <c r="B20">
        <f t="shared" si="7"/>
        <v>286</v>
      </c>
      <c r="C20">
        <f t="shared" si="5"/>
        <v>39</v>
      </c>
      <c r="D20">
        <f t="shared" si="6"/>
        <v>20</v>
      </c>
      <c r="E20">
        <f t="shared" si="0"/>
        <v>305</v>
      </c>
      <c r="F20">
        <f t="shared" si="1"/>
        <v>48.800000000000004</v>
      </c>
      <c r="G20">
        <f t="shared" si="2"/>
        <v>19.5</v>
      </c>
      <c r="H20">
        <f t="shared" si="3"/>
        <v>12</v>
      </c>
      <c r="I20">
        <f t="shared" si="4"/>
        <v>80.300000000000011</v>
      </c>
      <c r="J20" t="b">
        <f>AND(tblDonnées[[#This Row],[date]]&gt;=TCD!$F$2,tblDonnées[[#This Row],[date]]&lt;=TCD!$G$2)</f>
        <v>1</v>
      </c>
    </row>
    <row r="21" spans="1:10" x14ac:dyDescent="0.25">
      <c r="A21" s="1">
        <v>41779</v>
      </c>
      <c r="B21">
        <f t="shared" si="7"/>
        <v>305</v>
      </c>
      <c r="C21">
        <f t="shared" si="5"/>
        <v>41</v>
      </c>
      <c r="D21">
        <f t="shared" si="6"/>
        <v>21</v>
      </c>
      <c r="E21">
        <f t="shared" si="0"/>
        <v>325</v>
      </c>
      <c r="F21">
        <f t="shared" si="1"/>
        <v>52</v>
      </c>
      <c r="G21">
        <f t="shared" si="2"/>
        <v>20.5</v>
      </c>
      <c r="H21">
        <f t="shared" si="3"/>
        <v>12.6</v>
      </c>
      <c r="I21">
        <f t="shared" si="4"/>
        <v>85.1</v>
      </c>
      <c r="J21" t="b">
        <f>AND(tblDonnées[[#This Row],[date]]&gt;=TCD!$F$2,tblDonnées[[#This Row],[date]]&lt;=TCD!$G$2)</f>
        <v>1</v>
      </c>
    </row>
    <row r="22" spans="1:10" x14ac:dyDescent="0.25">
      <c r="A22" s="1">
        <v>41780</v>
      </c>
      <c r="B22">
        <f t="shared" si="7"/>
        <v>325</v>
      </c>
      <c r="C22">
        <f t="shared" si="5"/>
        <v>43</v>
      </c>
      <c r="D22">
        <f t="shared" si="6"/>
        <v>22</v>
      </c>
      <c r="E22">
        <f t="shared" si="0"/>
        <v>346</v>
      </c>
      <c r="F22">
        <f t="shared" si="1"/>
        <v>55.36</v>
      </c>
      <c r="G22">
        <f t="shared" si="2"/>
        <v>21.5</v>
      </c>
      <c r="H22">
        <f t="shared" si="3"/>
        <v>13.2</v>
      </c>
      <c r="I22">
        <f t="shared" si="4"/>
        <v>90.06</v>
      </c>
      <c r="J22" t="b">
        <f>AND(tblDonnées[[#This Row],[date]]&gt;=TCD!$F$2,tblDonnées[[#This Row],[date]]&lt;=TCD!$G$2)</f>
        <v>1</v>
      </c>
    </row>
    <row r="23" spans="1:10" x14ac:dyDescent="0.25">
      <c r="A23" s="1">
        <v>41781</v>
      </c>
      <c r="B23">
        <f t="shared" si="7"/>
        <v>346</v>
      </c>
      <c r="C23">
        <f t="shared" si="5"/>
        <v>45</v>
      </c>
      <c r="D23">
        <f t="shared" si="6"/>
        <v>23</v>
      </c>
      <c r="E23">
        <f t="shared" si="0"/>
        <v>368</v>
      </c>
      <c r="F23">
        <f t="shared" si="1"/>
        <v>58.88</v>
      </c>
      <c r="G23">
        <f t="shared" si="2"/>
        <v>22.5</v>
      </c>
      <c r="H23">
        <f t="shared" si="3"/>
        <v>13.799999999999999</v>
      </c>
      <c r="I23">
        <f t="shared" si="4"/>
        <v>95.179999999999993</v>
      </c>
      <c r="J23" t="b">
        <f>AND(tblDonnées[[#This Row],[date]]&gt;=TCD!$F$2,tblDonnées[[#This Row],[date]]&lt;=TCD!$G$2)</f>
        <v>1</v>
      </c>
    </row>
    <row r="24" spans="1:10" x14ac:dyDescent="0.25">
      <c r="A24" s="1">
        <v>41782</v>
      </c>
      <c r="B24">
        <f t="shared" si="7"/>
        <v>368</v>
      </c>
      <c r="C24">
        <f t="shared" si="5"/>
        <v>47</v>
      </c>
      <c r="D24">
        <f t="shared" si="6"/>
        <v>24</v>
      </c>
      <c r="E24">
        <f t="shared" si="0"/>
        <v>391</v>
      </c>
      <c r="F24">
        <f t="shared" si="1"/>
        <v>62.56</v>
      </c>
      <c r="G24">
        <f t="shared" si="2"/>
        <v>23.5</v>
      </c>
      <c r="H24">
        <f t="shared" si="3"/>
        <v>14.399999999999999</v>
      </c>
      <c r="I24">
        <f t="shared" si="4"/>
        <v>100.46000000000001</v>
      </c>
      <c r="J24" t="b">
        <f>AND(tblDonnées[[#This Row],[date]]&gt;=TCD!$F$2,tblDonnées[[#This Row],[date]]&lt;=TCD!$G$2)</f>
        <v>1</v>
      </c>
    </row>
    <row r="25" spans="1:10" x14ac:dyDescent="0.25">
      <c r="A25" s="1">
        <v>41783</v>
      </c>
      <c r="B25">
        <f t="shared" si="7"/>
        <v>391</v>
      </c>
      <c r="C25">
        <f t="shared" si="5"/>
        <v>49</v>
      </c>
      <c r="D25">
        <f t="shared" si="6"/>
        <v>25</v>
      </c>
      <c r="E25">
        <f t="shared" si="0"/>
        <v>415</v>
      </c>
      <c r="F25">
        <f t="shared" si="1"/>
        <v>66.400000000000006</v>
      </c>
      <c r="G25">
        <f t="shared" si="2"/>
        <v>24.5</v>
      </c>
      <c r="H25">
        <f t="shared" si="3"/>
        <v>15</v>
      </c>
      <c r="I25">
        <f t="shared" si="4"/>
        <v>105.9</v>
      </c>
      <c r="J25" t="b">
        <f>AND(tblDonnées[[#This Row],[date]]&gt;=TCD!$F$2,tblDonnées[[#This Row],[date]]&lt;=TCD!$G$2)</f>
        <v>1</v>
      </c>
    </row>
    <row r="26" spans="1:10" x14ac:dyDescent="0.25">
      <c r="A26" s="1">
        <v>41784</v>
      </c>
      <c r="B26">
        <f t="shared" si="7"/>
        <v>415</v>
      </c>
      <c r="C26">
        <f t="shared" si="5"/>
        <v>51</v>
      </c>
      <c r="D26">
        <f t="shared" si="6"/>
        <v>26</v>
      </c>
      <c r="E26">
        <f t="shared" si="0"/>
        <v>440</v>
      </c>
      <c r="F26">
        <f t="shared" si="1"/>
        <v>70.400000000000006</v>
      </c>
      <c r="G26">
        <f t="shared" si="2"/>
        <v>25.5</v>
      </c>
      <c r="H26">
        <f t="shared" si="3"/>
        <v>15.6</v>
      </c>
      <c r="I26">
        <f t="shared" si="4"/>
        <v>111.5</v>
      </c>
      <c r="J26" t="b">
        <f>AND(tblDonnées[[#This Row],[date]]&gt;=TCD!$F$2,tblDonnées[[#This Row],[date]]&lt;=TCD!$G$2)</f>
        <v>1</v>
      </c>
    </row>
    <row r="27" spans="1:10" x14ac:dyDescent="0.25">
      <c r="A27" s="1">
        <v>41785</v>
      </c>
      <c r="B27">
        <f t="shared" si="7"/>
        <v>440</v>
      </c>
      <c r="C27">
        <f t="shared" si="5"/>
        <v>53</v>
      </c>
      <c r="D27">
        <f t="shared" si="6"/>
        <v>27</v>
      </c>
      <c r="E27">
        <f t="shared" si="0"/>
        <v>466</v>
      </c>
      <c r="F27">
        <f t="shared" si="1"/>
        <v>74.56</v>
      </c>
      <c r="G27">
        <f t="shared" si="2"/>
        <v>26.5</v>
      </c>
      <c r="H27">
        <f t="shared" si="3"/>
        <v>16.2</v>
      </c>
      <c r="I27">
        <f t="shared" si="4"/>
        <v>117.26</v>
      </c>
      <c r="J27" t="b">
        <f>AND(tblDonnées[[#This Row],[date]]&gt;=TCD!$F$2,tblDonnées[[#This Row],[date]]&lt;=TCD!$G$2)</f>
        <v>1</v>
      </c>
    </row>
    <row r="28" spans="1:10" x14ac:dyDescent="0.25">
      <c r="A28" s="1">
        <v>41786</v>
      </c>
      <c r="B28">
        <f t="shared" si="7"/>
        <v>466</v>
      </c>
      <c r="C28">
        <f t="shared" si="5"/>
        <v>55</v>
      </c>
      <c r="D28">
        <f t="shared" si="6"/>
        <v>28</v>
      </c>
      <c r="E28">
        <f t="shared" si="0"/>
        <v>493</v>
      </c>
      <c r="F28">
        <f t="shared" si="1"/>
        <v>78.88</v>
      </c>
      <c r="G28">
        <f t="shared" si="2"/>
        <v>27.5</v>
      </c>
      <c r="H28">
        <f t="shared" si="3"/>
        <v>16.8</v>
      </c>
      <c r="I28">
        <f t="shared" si="4"/>
        <v>123.17999999999999</v>
      </c>
      <c r="J28" t="b">
        <f>AND(tblDonnées[[#This Row],[date]]&gt;=TCD!$F$2,tblDonnées[[#This Row],[date]]&lt;=TCD!$G$2)</f>
        <v>1</v>
      </c>
    </row>
    <row r="29" spans="1:10" x14ac:dyDescent="0.25">
      <c r="A29" s="1">
        <v>41787</v>
      </c>
      <c r="B29">
        <f t="shared" si="7"/>
        <v>493</v>
      </c>
      <c r="C29">
        <f t="shared" si="5"/>
        <v>57</v>
      </c>
      <c r="D29">
        <f t="shared" si="6"/>
        <v>29</v>
      </c>
      <c r="E29">
        <f t="shared" si="0"/>
        <v>521</v>
      </c>
      <c r="F29">
        <f t="shared" si="1"/>
        <v>83.36</v>
      </c>
      <c r="G29">
        <f t="shared" si="2"/>
        <v>28.5</v>
      </c>
      <c r="H29">
        <f t="shared" si="3"/>
        <v>17.399999999999999</v>
      </c>
      <c r="I29">
        <f t="shared" si="4"/>
        <v>129.26</v>
      </c>
      <c r="J29" t="b">
        <f>AND(tblDonnées[[#This Row],[date]]&gt;=TCD!$F$2,tblDonnées[[#This Row],[date]]&lt;=TCD!$G$2)</f>
        <v>1</v>
      </c>
    </row>
    <row r="30" spans="1:10" x14ac:dyDescent="0.25">
      <c r="A30" s="1">
        <v>41788</v>
      </c>
      <c r="B30">
        <f t="shared" si="7"/>
        <v>521</v>
      </c>
      <c r="C30">
        <f t="shared" si="5"/>
        <v>59</v>
      </c>
      <c r="D30">
        <f t="shared" si="6"/>
        <v>30</v>
      </c>
      <c r="E30">
        <f t="shared" si="0"/>
        <v>550</v>
      </c>
      <c r="F30">
        <f t="shared" si="1"/>
        <v>88</v>
      </c>
      <c r="G30">
        <f t="shared" si="2"/>
        <v>29.5</v>
      </c>
      <c r="H30">
        <f t="shared" si="3"/>
        <v>18</v>
      </c>
      <c r="I30">
        <f t="shared" si="4"/>
        <v>135.5</v>
      </c>
      <c r="J30" t="b">
        <f>AND(tblDonnées[[#This Row],[date]]&gt;=TCD!$F$2,tblDonnées[[#This Row],[date]]&lt;=TCD!$G$2)</f>
        <v>1</v>
      </c>
    </row>
    <row r="31" spans="1:10" x14ac:dyDescent="0.25">
      <c r="A31" s="1">
        <v>41789</v>
      </c>
      <c r="B31">
        <f t="shared" si="7"/>
        <v>550</v>
      </c>
      <c r="C31">
        <f t="shared" si="5"/>
        <v>61</v>
      </c>
      <c r="D31">
        <f t="shared" si="6"/>
        <v>31</v>
      </c>
      <c r="E31">
        <f t="shared" si="0"/>
        <v>580</v>
      </c>
      <c r="F31">
        <f t="shared" si="1"/>
        <v>92.8</v>
      </c>
      <c r="G31">
        <f t="shared" si="2"/>
        <v>30.5</v>
      </c>
      <c r="H31">
        <f t="shared" si="3"/>
        <v>18.599999999999998</v>
      </c>
      <c r="I31">
        <f t="shared" si="4"/>
        <v>141.9</v>
      </c>
      <c r="J31" t="b">
        <f>AND(tblDonnées[[#This Row],[date]]&gt;=TCD!$F$2,tblDonnées[[#This Row],[date]]&lt;=TCD!$G$2)</f>
        <v>1</v>
      </c>
    </row>
    <row r="32" spans="1:10" x14ac:dyDescent="0.25">
      <c r="A32" s="1">
        <v>41790</v>
      </c>
      <c r="B32">
        <f t="shared" si="7"/>
        <v>580</v>
      </c>
      <c r="C32">
        <f t="shared" si="5"/>
        <v>63</v>
      </c>
      <c r="D32">
        <f t="shared" si="6"/>
        <v>32</v>
      </c>
      <c r="E32">
        <f t="shared" si="0"/>
        <v>611</v>
      </c>
      <c r="F32">
        <f t="shared" si="1"/>
        <v>97.76</v>
      </c>
      <c r="G32">
        <f t="shared" si="2"/>
        <v>31.5</v>
      </c>
      <c r="H32">
        <f t="shared" si="3"/>
        <v>19.2</v>
      </c>
      <c r="I32">
        <f t="shared" si="4"/>
        <v>148.45999999999998</v>
      </c>
      <c r="J32" t="b">
        <f>AND(tblDonnées[[#This Row],[date]]&gt;=TCD!$F$2,tblDonnées[[#This Row],[date]]&lt;=TCD!$G$2)</f>
        <v>1</v>
      </c>
    </row>
    <row r="33" spans="1:10" x14ac:dyDescent="0.25">
      <c r="A33" s="1">
        <v>41791</v>
      </c>
      <c r="B33">
        <f t="shared" si="7"/>
        <v>611</v>
      </c>
      <c r="C33">
        <f t="shared" si="5"/>
        <v>65</v>
      </c>
      <c r="D33">
        <f t="shared" si="6"/>
        <v>33</v>
      </c>
      <c r="E33">
        <f t="shared" si="0"/>
        <v>643</v>
      </c>
      <c r="F33">
        <f t="shared" si="1"/>
        <v>102.88</v>
      </c>
      <c r="G33">
        <f t="shared" si="2"/>
        <v>32.5</v>
      </c>
      <c r="H33">
        <f t="shared" si="3"/>
        <v>19.8</v>
      </c>
      <c r="I33">
        <f t="shared" si="4"/>
        <v>155.18</v>
      </c>
      <c r="J33" t="b">
        <f>AND(tblDonnées[[#This Row],[date]]&gt;=TCD!$F$2,tblDonnées[[#This Row],[date]]&lt;=TCD!$G$2)</f>
        <v>1</v>
      </c>
    </row>
    <row r="34" spans="1:10" x14ac:dyDescent="0.25">
      <c r="A34" s="1">
        <v>41792</v>
      </c>
      <c r="B34">
        <f t="shared" si="7"/>
        <v>643</v>
      </c>
      <c r="C34">
        <f t="shared" si="5"/>
        <v>67</v>
      </c>
      <c r="D34">
        <f t="shared" si="6"/>
        <v>34</v>
      </c>
      <c r="E34">
        <f t="shared" si="0"/>
        <v>676</v>
      </c>
      <c r="F34">
        <f t="shared" si="1"/>
        <v>108.16</v>
      </c>
      <c r="G34">
        <f t="shared" si="2"/>
        <v>33.5</v>
      </c>
      <c r="H34">
        <f t="shared" si="3"/>
        <v>20.399999999999999</v>
      </c>
      <c r="I34">
        <f t="shared" si="4"/>
        <v>162.06</v>
      </c>
      <c r="J34" t="b">
        <f>AND(tblDonnées[[#This Row],[date]]&gt;=TCD!$F$2,tblDonnées[[#This Row],[date]]&lt;=TCD!$G$2)</f>
        <v>0</v>
      </c>
    </row>
    <row r="35" spans="1:10" x14ac:dyDescent="0.25">
      <c r="A35" s="1">
        <v>41793</v>
      </c>
      <c r="B35">
        <f t="shared" si="7"/>
        <v>676</v>
      </c>
      <c r="C35">
        <f t="shared" si="5"/>
        <v>69</v>
      </c>
      <c r="D35">
        <f t="shared" si="6"/>
        <v>35</v>
      </c>
      <c r="E35">
        <f t="shared" si="0"/>
        <v>710</v>
      </c>
      <c r="F35">
        <f t="shared" si="1"/>
        <v>113.60000000000001</v>
      </c>
      <c r="G35">
        <f t="shared" si="2"/>
        <v>34.5</v>
      </c>
      <c r="H35">
        <f t="shared" si="3"/>
        <v>21</v>
      </c>
      <c r="I35">
        <f t="shared" si="4"/>
        <v>169.10000000000002</v>
      </c>
      <c r="J35" t="b">
        <f>AND(tblDonnées[[#This Row],[date]]&gt;=TCD!$F$2,tblDonnées[[#This Row],[date]]&lt;=TCD!$G$2)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7"/>
  <sheetViews>
    <sheetView workbookViewId="0">
      <selection activeCell="E23" sqref="E23"/>
    </sheetView>
  </sheetViews>
  <sheetFormatPr baseColWidth="10" defaultRowHeight="15" x14ac:dyDescent="0.25"/>
  <cols>
    <col min="1" max="1" width="21" customWidth="1"/>
    <col min="2" max="2" width="8" customWidth="1"/>
    <col min="3" max="3" width="11.28515625" customWidth="1"/>
  </cols>
  <sheetData>
    <row r="1" spans="1:7" x14ac:dyDescent="0.25">
      <c r="A1" s="3" t="s">
        <v>11</v>
      </c>
      <c r="B1" t="s">
        <v>13</v>
      </c>
      <c r="F1" t="s">
        <v>9</v>
      </c>
      <c r="G1" t="s">
        <v>10</v>
      </c>
    </row>
    <row r="2" spans="1:7" x14ac:dyDescent="0.25">
      <c r="F2" s="2">
        <v>41769</v>
      </c>
      <c r="G2" s="2">
        <v>41791</v>
      </c>
    </row>
    <row r="3" spans="1:7" x14ac:dyDescent="0.25">
      <c r="A3" s="3" t="s">
        <v>12</v>
      </c>
      <c r="B3" t="s">
        <v>15</v>
      </c>
      <c r="C3" t="s">
        <v>16</v>
      </c>
    </row>
    <row r="4" spans="1:7" x14ac:dyDescent="0.25">
      <c r="A4" s="4">
        <v>41769</v>
      </c>
      <c r="B4" s="5">
        <v>44.300000000000004</v>
      </c>
      <c r="C4" s="5">
        <v>44.300000000000004</v>
      </c>
    </row>
    <row r="5" spans="1:7" x14ac:dyDescent="0.25">
      <c r="A5" s="4">
        <v>41770</v>
      </c>
      <c r="B5" s="5">
        <v>47.66</v>
      </c>
      <c r="C5" s="5">
        <v>91.960000000000008</v>
      </c>
    </row>
    <row r="6" spans="1:7" x14ac:dyDescent="0.25">
      <c r="A6" s="4">
        <v>41771</v>
      </c>
      <c r="B6" s="5">
        <v>51.179999999999993</v>
      </c>
      <c r="C6" s="5">
        <v>143.13999999999999</v>
      </c>
    </row>
    <row r="7" spans="1:7" x14ac:dyDescent="0.25">
      <c r="A7" s="4">
        <v>41772</v>
      </c>
      <c r="B7" s="5">
        <v>54.86</v>
      </c>
      <c r="C7" s="5">
        <v>198</v>
      </c>
    </row>
    <row r="8" spans="1:7" x14ac:dyDescent="0.25">
      <c r="A8" s="4">
        <v>41773</v>
      </c>
      <c r="B8" s="5">
        <v>58.7</v>
      </c>
      <c r="C8" s="5">
        <v>256.7</v>
      </c>
    </row>
    <row r="9" spans="1:7" x14ac:dyDescent="0.25">
      <c r="A9" s="4">
        <v>41774</v>
      </c>
      <c r="B9" s="5">
        <v>62.7</v>
      </c>
      <c r="C9" s="5">
        <v>319.39999999999998</v>
      </c>
    </row>
    <row r="10" spans="1:7" x14ac:dyDescent="0.25">
      <c r="A10" s="4">
        <v>41775</v>
      </c>
      <c r="B10" s="5">
        <v>66.86</v>
      </c>
      <c r="C10" s="5">
        <v>386.26</v>
      </c>
    </row>
    <row r="11" spans="1:7" x14ac:dyDescent="0.25">
      <c r="A11" s="4">
        <v>41776</v>
      </c>
      <c r="B11" s="5">
        <v>71.180000000000007</v>
      </c>
      <c r="C11" s="5">
        <v>457.44</v>
      </c>
    </row>
    <row r="12" spans="1:7" x14ac:dyDescent="0.25">
      <c r="A12" s="4">
        <v>41777</v>
      </c>
      <c r="B12" s="5">
        <v>75.66</v>
      </c>
      <c r="C12" s="5">
        <v>533.1</v>
      </c>
    </row>
    <row r="13" spans="1:7" x14ac:dyDescent="0.25">
      <c r="A13" s="4">
        <v>41778</v>
      </c>
      <c r="B13" s="5">
        <v>80.300000000000011</v>
      </c>
      <c r="C13" s="5">
        <v>613.40000000000009</v>
      </c>
    </row>
    <row r="14" spans="1:7" x14ac:dyDescent="0.25">
      <c r="A14" s="4">
        <v>41779</v>
      </c>
      <c r="B14" s="5">
        <v>85.1</v>
      </c>
      <c r="C14" s="5">
        <v>698.50000000000011</v>
      </c>
    </row>
    <row r="15" spans="1:7" x14ac:dyDescent="0.25">
      <c r="A15" s="4">
        <v>41780</v>
      </c>
      <c r="B15" s="5">
        <v>90.06</v>
      </c>
      <c r="C15" s="5">
        <v>788.56000000000017</v>
      </c>
    </row>
    <row r="16" spans="1:7" x14ac:dyDescent="0.25">
      <c r="A16" s="4">
        <v>41781</v>
      </c>
      <c r="B16" s="5">
        <v>95.179999999999993</v>
      </c>
      <c r="C16" s="5">
        <v>883.74000000000012</v>
      </c>
    </row>
    <row r="17" spans="1:3" x14ac:dyDescent="0.25">
      <c r="A17" s="4">
        <v>41782</v>
      </c>
      <c r="B17" s="5">
        <v>100.46000000000001</v>
      </c>
      <c r="C17" s="5">
        <v>984.20000000000016</v>
      </c>
    </row>
    <row r="18" spans="1:3" x14ac:dyDescent="0.25">
      <c r="A18" s="4">
        <v>41783</v>
      </c>
      <c r="B18" s="5">
        <v>105.9</v>
      </c>
      <c r="C18" s="5">
        <v>1090.1000000000001</v>
      </c>
    </row>
    <row r="19" spans="1:3" x14ac:dyDescent="0.25">
      <c r="A19" s="4">
        <v>41784</v>
      </c>
      <c r="B19" s="5">
        <v>111.5</v>
      </c>
      <c r="C19" s="5">
        <v>1201.6000000000001</v>
      </c>
    </row>
    <row r="20" spans="1:3" x14ac:dyDescent="0.25">
      <c r="A20" s="4">
        <v>41785</v>
      </c>
      <c r="B20" s="5">
        <v>117.26</v>
      </c>
      <c r="C20" s="5">
        <v>1318.8600000000001</v>
      </c>
    </row>
    <row r="21" spans="1:3" x14ac:dyDescent="0.25">
      <c r="A21" s="4">
        <v>41786</v>
      </c>
      <c r="B21" s="5">
        <v>123.17999999999999</v>
      </c>
      <c r="C21" s="5">
        <v>1442.0400000000002</v>
      </c>
    </row>
    <row r="22" spans="1:3" x14ac:dyDescent="0.25">
      <c r="A22" s="4">
        <v>41787</v>
      </c>
      <c r="B22" s="5">
        <v>129.26</v>
      </c>
      <c r="C22" s="5">
        <v>1571.3000000000002</v>
      </c>
    </row>
    <row r="23" spans="1:3" x14ac:dyDescent="0.25">
      <c r="A23" s="4">
        <v>41788</v>
      </c>
      <c r="B23" s="5">
        <v>135.5</v>
      </c>
      <c r="C23" s="5">
        <v>1706.8000000000002</v>
      </c>
    </row>
    <row r="24" spans="1:3" x14ac:dyDescent="0.25">
      <c r="A24" s="4">
        <v>41789</v>
      </c>
      <c r="B24" s="5">
        <v>141.9</v>
      </c>
      <c r="C24" s="5">
        <v>1848.7000000000003</v>
      </c>
    </row>
    <row r="25" spans="1:3" x14ac:dyDescent="0.25">
      <c r="A25" s="4">
        <v>41790</v>
      </c>
      <c r="B25" s="5">
        <v>148.45999999999998</v>
      </c>
      <c r="C25" s="5">
        <v>1997.1600000000003</v>
      </c>
    </row>
    <row r="26" spans="1:3" x14ac:dyDescent="0.25">
      <c r="A26" s="4">
        <v>41791</v>
      </c>
      <c r="B26" s="5">
        <v>155.18</v>
      </c>
      <c r="C26" s="5">
        <v>2152.34</v>
      </c>
    </row>
    <row r="27" spans="1:3" x14ac:dyDescent="0.25">
      <c r="A27" s="4" t="s">
        <v>14</v>
      </c>
      <c r="B27" s="5">
        <v>2152.34</v>
      </c>
      <c r="C27" s="5"/>
    </row>
  </sheetData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mdActualiserTCD">
          <controlPr defaultSize="0" autoLine="0" r:id="rId6">
            <anchor moveWithCells="1">
              <from>
                <xdr:col>5</xdr:col>
                <xdr:colOff>9525</xdr:colOff>
                <xdr:row>3</xdr:row>
                <xdr:rowOff>0</xdr:rowOff>
              </from>
              <to>
                <xdr:col>6</xdr:col>
                <xdr:colOff>257175</xdr:colOff>
                <xdr:row>4</xdr:row>
                <xdr:rowOff>133350</xdr:rowOff>
              </to>
            </anchor>
          </controlPr>
        </control>
      </mc:Choice>
      <mc:Fallback>
        <control shapeId="1025" r:id="rId5" name="cmdActualiserTCD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Portable2</dc:creator>
  <cp:lastModifiedBy>jep</cp:lastModifiedBy>
  <dcterms:created xsi:type="dcterms:W3CDTF">2014-06-04T09:13:44Z</dcterms:created>
  <dcterms:modified xsi:type="dcterms:W3CDTF">2014-06-04T10:59:19Z</dcterms:modified>
</cp:coreProperties>
</file>