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BD salariés" sheetId="1" r:id="rId1"/>
    <sheet name="BD Horaire" sheetId="3" r:id="rId2"/>
    <sheet name="Fiche Horaire" sheetId="2" r:id="rId3"/>
  </sheets>
  <definedNames>
    <definedName name="_xlnm._FilterDatabase" localSheetId="0" hidden="1">'BD salariés'!$A$2:$M$22</definedName>
    <definedName name="bd_horaire">'BD Horaire'!$A$9:$Q$520</definedName>
    <definedName name="bd_salarié">'BD salariés'!$A$2:$M$22</definedName>
    <definedName name="HBASE" localSheetId="2">'Fiche Horaire'!$J$5</definedName>
    <definedName name="HTOTAL" localSheetId="2">'Fiche Horaire'!$K$18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 a="1"/>
  <c r="J12" i="2" s="1"/>
  <c r="J13" i="2" a="1"/>
  <c r="J13" i="2" s="1"/>
  <c r="J14" i="2" a="1"/>
  <c r="J14" i="2" s="1"/>
  <c r="J15" i="2" a="1"/>
  <c r="J15" i="2" s="1"/>
  <c r="J16" i="2" a="1"/>
  <c r="J16" i="2" s="1"/>
  <c r="J17" i="2" a="1"/>
  <c r="J17" i="2" s="1"/>
  <c r="K17" i="2" s="1"/>
  <c r="J11" i="2" a="1"/>
  <c r="J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1" i="2" a="1"/>
  <c r="I11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F12" i="2" a="1"/>
  <c r="F12" i="2" s="1"/>
  <c r="G12" i="2" a="1"/>
  <c r="G12" i="2" s="1"/>
  <c r="F13" i="2" a="1"/>
  <c r="F13" i="2" s="1"/>
  <c r="G13" i="2" a="1"/>
  <c r="G13" i="2"/>
  <c r="F14" i="2" a="1"/>
  <c r="F14" i="2" s="1"/>
  <c r="G14" i="2" a="1"/>
  <c r="G14" i="2" s="1"/>
  <c r="F15" i="2" a="1"/>
  <c r="F15" i="2" s="1"/>
  <c r="G15" i="2" a="1"/>
  <c r="G15" i="2" s="1"/>
  <c r="F16" i="2" a="1"/>
  <c r="F16" i="2" s="1"/>
  <c r="G16" i="2" a="1"/>
  <c r="G16" i="2" s="1"/>
  <c r="F17" i="2" a="1"/>
  <c r="F17" i="2" s="1"/>
  <c r="G17" i="2" a="1"/>
  <c r="G17" i="2" s="1"/>
  <c r="G11" i="2" a="1"/>
  <c r="G11" i="2" s="1"/>
  <c r="F11" i="2" a="1"/>
  <c r="F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1" i="2" a="1"/>
  <c r="E11" i="2" s="1"/>
  <c r="D17" i="2" a="1"/>
  <c r="D17" i="2" s="1"/>
  <c r="D16" i="2" a="1"/>
  <c r="D16" i="2" s="1"/>
  <c r="D15" i="2" a="1"/>
  <c r="D15" i="2" s="1"/>
  <c r="D14" i="2" a="1"/>
  <c r="D14" i="2" s="1"/>
  <c r="D13" i="2" a="1"/>
  <c r="D13" i="2" s="1"/>
  <c r="D12" i="2" a="1"/>
  <c r="D12" i="2" s="1"/>
  <c r="C17" i="2" a="1"/>
  <c r="C17" i="2" s="1"/>
  <c r="C16" i="2" a="1"/>
  <c r="C16" i="2" s="1"/>
  <c r="C15" i="2" a="1"/>
  <c r="C15" i="2" s="1"/>
  <c r="C14" i="2" a="1"/>
  <c r="C14" i="2" s="1"/>
  <c r="C13" i="2" a="1"/>
  <c r="C13" i="2" s="1"/>
  <c r="C12" i="2" a="1"/>
  <c r="C12" i="2" s="1"/>
  <c r="D11" i="2" a="1"/>
  <c r="D11" i="2" s="1"/>
  <c r="C11" i="2" a="1"/>
  <c r="C11" i="2" s="1"/>
  <c r="K11" i="2" l="1"/>
  <c r="K14" i="2"/>
  <c r="K15" i="2"/>
  <c r="K12" i="2"/>
  <c r="K13" i="2"/>
  <c r="K16" i="2"/>
  <c r="B52" i="3"/>
  <c r="C52" i="3"/>
  <c r="N52" i="3"/>
  <c r="P52" i="3" s="1"/>
  <c r="O52" i="3"/>
  <c r="Q52" i="3"/>
  <c r="B59" i="3"/>
  <c r="C59" i="3"/>
  <c r="N59" i="3"/>
  <c r="O59" i="3"/>
  <c r="P59" i="3"/>
  <c r="Q59" i="3"/>
  <c r="B66" i="3"/>
  <c r="C66" i="3"/>
  <c r="N66" i="3"/>
  <c r="P66" i="3" s="1"/>
  <c r="O66" i="3"/>
  <c r="Q66" i="3"/>
  <c r="B73" i="3"/>
  <c r="C73" i="3"/>
  <c r="N73" i="3"/>
  <c r="O73" i="3"/>
  <c r="P73" i="3"/>
  <c r="Q73" i="3"/>
  <c r="B80" i="3"/>
  <c r="C80" i="3"/>
  <c r="N80" i="3"/>
  <c r="P80" i="3" s="1"/>
  <c r="O80" i="3"/>
  <c r="Q80" i="3"/>
  <c r="B87" i="3"/>
  <c r="C87" i="3"/>
  <c r="N87" i="3"/>
  <c r="O87" i="3"/>
  <c r="P87" i="3"/>
  <c r="Q87" i="3"/>
  <c r="B94" i="3"/>
  <c r="C94" i="3"/>
  <c r="N94" i="3"/>
  <c r="P94" i="3" s="1"/>
  <c r="O94" i="3"/>
  <c r="Q94" i="3"/>
  <c r="B101" i="3"/>
  <c r="C101" i="3"/>
  <c r="N101" i="3"/>
  <c r="O101" i="3"/>
  <c r="P101" i="3"/>
  <c r="Q101" i="3"/>
  <c r="B108" i="3"/>
  <c r="C108" i="3"/>
  <c r="N108" i="3"/>
  <c r="P108" i="3" s="1"/>
  <c r="O108" i="3"/>
  <c r="Q108" i="3"/>
  <c r="B115" i="3"/>
  <c r="C115" i="3"/>
  <c r="N115" i="3"/>
  <c r="O115" i="3"/>
  <c r="P115" i="3"/>
  <c r="Q115" i="3"/>
  <c r="B122" i="3"/>
  <c r="C122" i="3"/>
  <c r="N122" i="3"/>
  <c r="P122" i="3" s="1"/>
  <c r="O122" i="3"/>
  <c r="Q122" i="3"/>
  <c r="B129" i="3"/>
  <c r="C129" i="3"/>
  <c r="N129" i="3"/>
  <c r="O129" i="3"/>
  <c r="P129" i="3"/>
  <c r="Q129" i="3"/>
  <c r="B136" i="3"/>
  <c r="C136" i="3"/>
  <c r="N136" i="3"/>
  <c r="P136" i="3" s="1"/>
  <c r="O136" i="3"/>
  <c r="Q136" i="3"/>
  <c r="B143" i="3"/>
  <c r="C143" i="3"/>
  <c r="N143" i="3"/>
  <c r="O143" i="3"/>
  <c r="P143" i="3"/>
  <c r="Q143" i="3"/>
  <c r="B150" i="3"/>
  <c r="C150" i="3"/>
  <c r="N150" i="3"/>
  <c r="P150" i="3" s="1"/>
  <c r="O150" i="3"/>
  <c r="Q150" i="3"/>
  <c r="B157" i="3"/>
  <c r="C157" i="3"/>
  <c r="N157" i="3"/>
  <c r="O157" i="3"/>
  <c r="P157" i="3"/>
  <c r="Q157" i="3"/>
  <c r="B164" i="3"/>
  <c r="C164" i="3"/>
  <c r="N164" i="3"/>
  <c r="P164" i="3" s="1"/>
  <c r="O164" i="3"/>
  <c r="Q164" i="3"/>
  <c r="B171" i="3"/>
  <c r="C171" i="3"/>
  <c r="N171" i="3"/>
  <c r="O171" i="3"/>
  <c r="P171" i="3"/>
  <c r="Q171" i="3"/>
  <c r="B178" i="3"/>
  <c r="C178" i="3"/>
  <c r="N178" i="3"/>
  <c r="P178" i="3" s="1"/>
  <c r="O178" i="3"/>
  <c r="Q178" i="3"/>
  <c r="B185" i="3"/>
  <c r="C185" i="3"/>
  <c r="N185" i="3"/>
  <c r="O185" i="3"/>
  <c r="P185" i="3"/>
  <c r="Q185" i="3"/>
  <c r="B192" i="3"/>
  <c r="C192" i="3"/>
  <c r="N192" i="3"/>
  <c r="P192" i="3" s="1"/>
  <c r="O192" i="3"/>
  <c r="Q192" i="3"/>
  <c r="B199" i="3"/>
  <c r="C199" i="3"/>
  <c r="N199" i="3"/>
  <c r="O199" i="3"/>
  <c r="P199" i="3"/>
  <c r="Q199" i="3"/>
  <c r="B206" i="3"/>
  <c r="C206" i="3"/>
  <c r="N206" i="3"/>
  <c r="P206" i="3" s="1"/>
  <c r="O206" i="3"/>
  <c r="Q206" i="3"/>
  <c r="B213" i="3"/>
  <c r="C213" i="3"/>
  <c r="N213" i="3"/>
  <c r="O213" i="3"/>
  <c r="P213" i="3"/>
  <c r="Q213" i="3"/>
  <c r="B220" i="3"/>
  <c r="C220" i="3"/>
  <c r="N220" i="3"/>
  <c r="P220" i="3" s="1"/>
  <c r="O220" i="3"/>
  <c r="Q220" i="3"/>
  <c r="B227" i="3"/>
  <c r="C227" i="3"/>
  <c r="N227" i="3"/>
  <c r="O227" i="3"/>
  <c r="P227" i="3"/>
  <c r="Q227" i="3"/>
  <c r="B234" i="3"/>
  <c r="C234" i="3"/>
  <c r="N234" i="3"/>
  <c r="P234" i="3" s="1"/>
  <c r="O234" i="3"/>
  <c r="Q234" i="3"/>
  <c r="B241" i="3"/>
  <c r="C241" i="3"/>
  <c r="N241" i="3"/>
  <c r="O241" i="3"/>
  <c r="P241" i="3"/>
  <c r="Q241" i="3"/>
  <c r="B248" i="3"/>
  <c r="C248" i="3"/>
  <c r="N248" i="3"/>
  <c r="P248" i="3" s="1"/>
  <c r="O248" i="3"/>
  <c r="Q248" i="3"/>
  <c r="B255" i="3"/>
  <c r="C255" i="3"/>
  <c r="N255" i="3"/>
  <c r="O255" i="3"/>
  <c r="P255" i="3"/>
  <c r="Q255" i="3"/>
  <c r="B262" i="3"/>
  <c r="C262" i="3"/>
  <c r="N262" i="3"/>
  <c r="P262" i="3" s="1"/>
  <c r="O262" i="3"/>
  <c r="Q262" i="3"/>
  <c r="B269" i="3"/>
  <c r="C269" i="3"/>
  <c r="N269" i="3"/>
  <c r="O269" i="3"/>
  <c r="P269" i="3"/>
  <c r="Q269" i="3"/>
  <c r="B276" i="3"/>
  <c r="C276" i="3"/>
  <c r="N276" i="3"/>
  <c r="P276" i="3" s="1"/>
  <c r="O276" i="3"/>
  <c r="Q276" i="3"/>
  <c r="B283" i="3"/>
  <c r="C283" i="3"/>
  <c r="N283" i="3"/>
  <c r="O283" i="3"/>
  <c r="P283" i="3"/>
  <c r="Q283" i="3"/>
  <c r="B290" i="3"/>
  <c r="C290" i="3"/>
  <c r="N290" i="3"/>
  <c r="P290" i="3" s="1"/>
  <c r="O290" i="3"/>
  <c r="Q290" i="3"/>
  <c r="B297" i="3"/>
  <c r="C297" i="3"/>
  <c r="N297" i="3"/>
  <c r="O297" i="3"/>
  <c r="P297" i="3"/>
  <c r="Q297" i="3"/>
  <c r="B304" i="3"/>
  <c r="C304" i="3"/>
  <c r="N304" i="3"/>
  <c r="P304" i="3" s="1"/>
  <c r="O304" i="3"/>
  <c r="Q304" i="3"/>
  <c r="B311" i="3"/>
  <c r="C311" i="3"/>
  <c r="N311" i="3"/>
  <c r="O311" i="3"/>
  <c r="P311" i="3"/>
  <c r="Q311" i="3"/>
  <c r="B318" i="3"/>
  <c r="C318" i="3"/>
  <c r="N318" i="3"/>
  <c r="P318" i="3" s="1"/>
  <c r="O318" i="3"/>
  <c r="Q318" i="3"/>
  <c r="B325" i="3"/>
  <c r="C325" i="3"/>
  <c r="N325" i="3"/>
  <c r="O325" i="3"/>
  <c r="P325" i="3"/>
  <c r="Q325" i="3"/>
  <c r="B332" i="3"/>
  <c r="C332" i="3"/>
  <c r="N332" i="3"/>
  <c r="P332" i="3" s="1"/>
  <c r="O332" i="3"/>
  <c r="Q332" i="3"/>
  <c r="B339" i="3"/>
  <c r="C339" i="3"/>
  <c r="N339" i="3"/>
  <c r="O339" i="3"/>
  <c r="P339" i="3"/>
  <c r="Q339" i="3"/>
  <c r="B346" i="3"/>
  <c r="C346" i="3"/>
  <c r="N346" i="3"/>
  <c r="P346" i="3" s="1"/>
  <c r="O346" i="3"/>
  <c r="Q346" i="3"/>
  <c r="B353" i="3"/>
  <c r="C353" i="3"/>
  <c r="N353" i="3"/>
  <c r="O353" i="3"/>
  <c r="P353" i="3"/>
  <c r="Q353" i="3"/>
  <c r="B360" i="3"/>
  <c r="C360" i="3"/>
  <c r="N360" i="3"/>
  <c r="P360" i="3" s="1"/>
  <c r="O360" i="3"/>
  <c r="Q360" i="3"/>
  <c r="B367" i="3"/>
  <c r="C367" i="3"/>
  <c r="N367" i="3"/>
  <c r="O367" i="3"/>
  <c r="P367" i="3"/>
  <c r="Q367" i="3"/>
  <c r="B374" i="3"/>
  <c r="C374" i="3"/>
  <c r="N374" i="3"/>
  <c r="P374" i="3" s="1"/>
  <c r="O374" i="3"/>
  <c r="Q374" i="3"/>
  <c r="B381" i="3"/>
  <c r="C381" i="3"/>
  <c r="N381" i="3"/>
  <c r="O381" i="3"/>
  <c r="P381" i="3"/>
  <c r="Q381" i="3"/>
  <c r="B388" i="3"/>
  <c r="C388" i="3"/>
  <c r="N388" i="3"/>
  <c r="P388" i="3" s="1"/>
  <c r="O388" i="3"/>
  <c r="Q388" i="3"/>
  <c r="B395" i="3"/>
  <c r="C395" i="3"/>
  <c r="N395" i="3"/>
  <c r="O395" i="3"/>
  <c r="P395" i="3"/>
  <c r="Q395" i="3"/>
  <c r="B402" i="3"/>
  <c r="C402" i="3"/>
  <c r="N402" i="3"/>
  <c r="P402" i="3" s="1"/>
  <c r="O402" i="3"/>
  <c r="Q402" i="3"/>
  <c r="B409" i="3"/>
  <c r="C409" i="3"/>
  <c r="N409" i="3"/>
  <c r="O409" i="3"/>
  <c r="P409" i="3"/>
  <c r="Q409" i="3"/>
  <c r="B416" i="3"/>
  <c r="C416" i="3"/>
  <c r="N416" i="3"/>
  <c r="P416" i="3" s="1"/>
  <c r="O416" i="3"/>
  <c r="Q416" i="3"/>
  <c r="B423" i="3"/>
  <c r="C423" i="3"/>
  <c r="N423" i="3"/>
  <c r="O423" i="3"/>
  <c r="P423" i="3"/>
  <c r="Q423" i="3"/>
  <c r="B430" i="3"/>
  <c r="C430" i="3"/>
  <c r="N430" i="3"/>
  <c r="P430" i="3" s="1"/>
  <c r="O430" i="3"/>
  <c r="Q430" i="3"/>
  <c r="B437" i="3"/>
  <c r="C437" i="3"/>
  <c r="N437" i="3"/>
  <c r="O437" i="3"/>
  <c r="P437" i="3"/>
  <c r="Q437" i="3"/>
  <c r="B444" i="3"/>
  <c r="C444" i="3"/>
  <c r="N444" i="3"/>
  <c r="P444" i="3" s="1"/>
  <c r="O444" i="3"/>
  <c r="Q444" i="3"/>
  <c r="B451" i="3"/>
  <c r="C451" i="3"/>
  <c r="N451" i="3"/>
  <c r="O451" i="3"/>
  <c r="P451" i="3"/>
  <c r="Q451" i="3"/>
  <c r="B458" i="3"/>
  <c r="C458" i="3"/>
  <c r="N458" i="3"/>
  <c r="P458" i="3" s="1"/>
  <c r="O458" i="3"/>
  <c r="Q458" i="3"/>
  <c r="B465" i="3"/>
  <c r="C465" i="3"/>
  <c r="N465" i="3"/>
  <c r="O465" i="3"/>
  <c r="P465" i="3"/>
  <c r="Q465" i="3"/>
  <c r="B472" i="3"/>
  <c r="C472" i="3"/>
  <c r="N472" i="3"/>
  <c r="P472" i="3" s="1"/>
  <c r="O472" i="3"/>
  <c r="Q472" i="3"/>
  <c r="B479" i="3"/>
  <c r="C479" i="3"/>
  <c r="N479" i="3"/>
  <c r="O479" i="3"/>
  <c r="P479" i="3"/>
  <c r="Q479" i="3"/>
  <c r="B486" i="3"/>
  <c r="C486" i="3"/>
  <c r="N486" i="3"/>
  <c r="P486" i="3" s="1"/>
  <c r="O486" i="3"/>
  <c r="Q486" i="3"/>
  <c r="B493" i="3"/>
  <c r="C493" i="3"/>
  <c r="N493" i="3"/>
  <c r="O493" i="3"/>
  <c r="P493" i="3"/>
  <c r="Q493" i="3"/>
  <c r="B500" i="3"/>
  <c r="C500" i="3"/>
  <c r="N500" i="3"/>
  <c r="P500" i="3" s="1"/>
  <c r="O500" i="3"/>
  <c r="Q500" i="3"/>
  <c r="B507" i="3"/>
  <c r="C507" i="3"/>
  <c r="N507" i="3"/>
  <c r="O507" i="3"/>
  <c r="P507" i="3"/>
  <c r="Q507" i="3"/>
  <c r="B514" i="3"/>
  <c r="C514" i="3"/>
  <c r="N514" i="3"/>
  <c r="P514" i="3" s="1"/>
  <c r="O514" i="3"/>
  <c r="Q514" i="3"/>
  <c r="B17" i="3"/>
  <c r="C17" i="3"/>
  <c r="M17" i="3"/>
  <c r="N17" i="3" s="1"/>
  <c r="O17" i="3"/>
  <c r="B18" i="3"/>
  <c r="C18" i="3"/>
  <c r="M18" i="3"/>
  <c r="B19" i="3"/>
  <c r="C19" i="3"/>
  <c r="M19" i="3"/>
  <c r="B20" i="3"/>
  <c r="C20" i="3"/>
  <c r="M20" i="3"/>
  <c r="B21" i="3"/>
  <c r="C21" i="3"/>
  <c r="M21" i="3"/>
  <c r="B22" i="3"/>
  <c r="C22" i="3"/>
  <c r="M22" i="3"/>
  <c r="B23" i="3"/>
  <c r="C23" i="3"/>
  <c r="M23" i="3"/>
  <c r="C39" i="3"/>
  <c r="C40" i="3"/>
  <c r="C41" i="3"/>
  <c r="C42" i="3"/>
  <c r="C43" i="3"/>
  <c r="C44" i="3"/>
  <c r="B39" i="3"/>
  <c r="B40" i="3"/>
  <c r="B41" i="3"/>
  <c r="B42" i="3"/>
  <c r="B43" i="3"/>
  <c r="B44" i="3"/>
  <c r="C32" i="3"/>
  <c r="C33" i="3"/>
  <c r="C34" i="3"/>
  <c r="C35" i="3"/>
  <c r="C36" i="3"/>
  <c r="C37" i="3"/>
  <c r="B32" i="3"/>
  <c r="B33" i="3"/>
  <c r="B34" i="3"/>
  <c r="B35" i="3"/>
  <c r="B36" i="3"/>
  <c r="B37" i="3"/>
  <c r="C25" i="3"/>
  <c r="C26" i="3"/>
  <c r="C27" i="3"/>
  <c r="C28" i="3"/>
  <c r="C29" i="3"/>
  <c r="C30" i="3"/>
  <c r="C31" i="3"/>
  <c r="B25" i="3"/>
  <c r="B26" i="3"/>
  <c r="B27" i="3"/>
  <c r="B28" i="3"/>
  <c r="B29" i="3"/>
  <c r="B30" i="3"/>
  <c r="B24" i="3"/>
  <c r="P17" i="3" l="1"/>
  <c r="Q17" i="3"/>
  <c r="C11" i="3"/>
  <c r="C12" i="3"/>
  <c r="C13" i="3"/>
  <c r="C14" i="3"/>
  <c r="C15" i="3"/>
  <c r="C16" i="3"/>
  <c r="B11" i="3"/>
  <c r="B12" i="3"/>
  <c r="B13" i="3"/>
  <c r="B14" i="3"/>
  <c r="B15" i="3"/>
  <c r="B16" i="3"/>
  <c r="B12" i="2" l="1"/>
  <c r="D7" i="2"/>
  <c r="E5" i="2"/>
  <c r="J4" i="2"/>
  <c r="L3" i="2"/>
  <c r="K3" i="2"/>
  <c r="J5" i="2"/>
  <c r="Q45" i="3"/>
  <c r="O24" i="3"/>
  <c r="O31" i="3"/>
  <c r="O38" i="3"/>
  <c r="O45" i="3"/>
  <c r="N45" i="3"/>
  <c r="C24" i="3"/>
  <c r="B31" i="3"/>
  <c r="B38" i="3"/>
  <c r="C38" i="3"/>
  <c r="B45" i="3"/>
  <c r="C45" i="3"/>
  <c r="M38" i="3"/>
  <c r="M39" i="3"/>
  <c r="M40" i="3"/>
  <c r="M41" i="3"/>
  <c r="M42" i="3"/>
  <c r="M43" i="3"/>
  <c r="M44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15" i="3"/>
  <c r="M16" i="3"/>
  <c r="M11" i="3"/>
  <c r="M12" i="3"/>
  <c r="M13" i="3"/>
  <c r="M14" i="3"/>
  <c r="M10" i="3"/>
  <c r="B13" i="2" l="1"/>
  <c r="N10" i="3"/>
  <c r="P45" i="3"/>
  <c r="P38" i="3"/>
  <c r="N31" i="3"/>
  <c r="Q31" i="3" s="1"/>
  <c r="N24" i="3"/>
  <c r="P24" i="3" s="1"/>
  <c r="N38" i="3"/>
  <c r="Q38" i="3" s="1"/>
  <c r="P31" i="3" l="1"/>
  <c r="B14" i="2"/>
  <c r="Q24" i="3"/>
  <c r="B15" i="2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B16" i="2" l="1"/>
  <c r="B17" i="2" l="1"/>
  <c r="K18" i="2" l="1"/>
  <c r="K19" i="2" s="1"/>
  <c r="C10" i="3"/>
  <c r="B10" i="3"/>
  <c r="O10" i="3"/>
  <c r="Q10" i="3" s="1"/>
  <c r="P10" i="3" l="1"/>
</calcChain>
</file>

<file path=xl/sharedStrings.xml><?xml version="1.0" encoding="utf-8"?>
<sst xmlns="http://schemas.openxmlformats.org/spreadsheetml/2006/main" count="185" uniqueCount="111">
  <si>
    <t>id_employe</t>
  </si>
  <si>
    <t>NomEmp</t>
  </si>
  <si>
    <t>Prénom</t>
  </si>
  <si>
    <t>Sexe</t>
  </si>
  <si>
    <t>DN</t>
  </si>
  <si>
    <t>CP</t>
  </si>
  <si>
    <t>Statut</t>
  </si>
  <si>
    <t>SalaireActuel</t>
  </si>
  <si>
    <t>AGIERI</t>
  </si>
  <si>
    <t>H</t>
  </si>
  <si>
    <t>ALEXANDRE</t>
  </si>
  <si>
    <t>ANGLET</t>
  </si>
  <si>
    <t>F</t>
  </si>
  <si>
    <t>ANGELI</t>
  </si>
  <si>
    <t>ARENA</t>
  </si>
  <si>
    <t>AUBERT</t>
  </si>
  <si>
    <t>BAUDRAN</t>
  </si>
  <si>
    <t>BAUER</t>
  </si>
  <si>
    <t>BEAUD</t>
  </si>
  <si>
    <t>BERNARD</t>
  </si>
  <si>
    <t>BERTELOT</t>
  </si>
  <si>
    <t>BESAUDUN</t>
  </si>
  <si>
    <t>BLANES</t>
  </si>
  <si>
    <t>BONNET</t>
  </si>
  <si>
    <t>BOUISSEAU</t>
  </si>
  <si>
    <t>BOUSSY</t>
  </si>
  <si>
    <t>BREMOND</t>
  </si>
  <si>
    <t>BRULE</t>
  </si>
  <si>
    <t>BRUN</t>
  </si>
  <si>
    <t>Stéphane</t>
  </si>
  <si>
    <t>CHAURAND</t>
  </si>
  <si>
    <t>CDD</t>
  </si>
  <si>
    <t>Ancienneté</t>
  </si>
  <si>
    <t>Type Contrat</t>
  </si>
  <si>
    <t>SECOND DE CUISINE</t>
  </si>
  <si>
    <t xml:space="preserve">CHEF DE CUISINE </t>
  </si>
  <si>
    <t>COMMIS CUISINE</t>
  </si>
  <si>
    <t>MANAGER SALLE</t>
  </si>
  <si>
    <t>CHEF DE RANG</t>
  </si>
  <si>
    <t>COMMIS SALLE</t>
  </si>
  <si>
    <t>BARMAN/BARMAID</t>
  </si>
  <si>
    <t>Restaurant</t>
  </si>
  <si>
    <t>GRAND BLEU</t>
  </si>
  <si>
    <t>JARDIN DE L'ESTEREL</t>
  </si>
  <si>
    <t>Début contrat</t>
  </si>
  <si>
    <t>Fin contrat</t>
  </si>
  <si>
    <t>CHEF DE PARTIE CUISINE</t>
  </si>
  <si>
    <t xml:space="preserve">FEUILLE DE DECOMPTE JOURNALIER DE LA DUREE DU TRAVAIL AVEC RECAPITULATIF HEBDOMADAIRE </t>
  </si>
  <si>
    <t>Identification de la Société :</t>
  </si>
  <si>
    <t xml:space="preserve">Nom &amp; Prénom du Salarié : </t>
  </si>
  <si>
    <t>Identification de l'établissement :</t>
  </si>
  <si>
    <t>Fonction :</t>
  </si>
  <si>
    <t>Horaire de Base :</t>
  </si>
  <si>
    <t>Semaine du :</t>
  </si>
  <si>
    <t>au :</t>
  </si>
  <si>
    <t xml:space="preserve">Heure de prise de fonction </t>
  </si>
  <si>
    <t>Repas 1</t>
  </si>
  <si>
    <t>Coupure</t>
  </si>
  <si>
    <t>Repas 2</t>
  </si>
  <si>
    <t xml:space="preserve">Heure de fin du travail </t>
  </si>
  <si>
    <t xml:space="preserve">Durée de travail </t>
  </si>
  <si>
    <t>Commentaires</t>
  </si>
  <si>
    <t xml:space="preserve">Signature du salarié </t>
  </si>
  <si>
    <t xml:space="preserve">Début </t>
  </si>
  <si>
    <t xml:space="preserve">Fin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</si>
  <si>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</si>
  <si>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</si>
  <si>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</si>
  <si>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</si>
  <si>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</si>
  <si>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</si>
  <si>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</si>
  <si>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 xml:space="preserve">Total hebdomadaire de la durée du travail </t>
  </si>
  <si>
    <t xml:space="preserve">Signature de l'employeur </t>
  </si>
  <si>
    <t>Solde des heures accomplies (Total Hebdo - Horaire Théorique)</t>
  </si>
  <si>
    <t>id employé</t>
  </si>
  <si>
    <t>Nom</t>
  </si>
  <si>
    <t>Date</t>
  </si>
  <si>
    <t>Heure début</t>
  </si>
  <si>
    <t>Repas 1 début</t>
  </si>
  <si>
    <t>Repas 1 fin</t>
  </si>
  <si>
    <t>Coupure début</t>
  </si>
  <si>
    <t>Coupure fin</t>
  </si>
  <si>
    <t>Heure de fin</t>
  </si>
  <si>
    <t>Heure jour</t>
  </si>
  <si>
    <t>Année</t>
  </si>
  <si>
    <t>Total semaine</t>
  </si>
  <si>
    <t>Taux horaire</t>
  </si>
  <si>
    <t>Heure sup</t>
  </si>
  <si>
    <t>Heure récupéré</t>
  </si>
  <si>
    <t xml:space="preserve">Identification Salarié : </t>
  </si>
  <si>
    <t>Jeanne</t>
  </si>
  <si>
    <t>Robert</t>
  </si>
  <si>
    <t>Patrick</t>
  </si>
  <si>
    <t>Richard</t>
  </si>
  <si>
    <t>Gilbert</t>
  </si>
  <si>
    <t>Jean Luc</t>
  </si>
  <si>
    <t>Yassine</t>
  </si>
  <si>
    <t>Fabrice</t>
  </si>
  <si>
    <t>Pascal</t>
  </si>
  <si>
    <t>Franck</t>
  </si>
  <si>
    <t>Roland</t>
  </si>
  <si>
    <t>Alain</t>
  </si>
  <si>
    <t>Patrice</t>
  </si>
  <si>
    <t>Eric</t>
  </si>
  <si>
    <t>Patricia</t>
  </si>
  <si>
    <t>André</t>
  </si>
  <si>
    <t>Camille</t>
  </si>
  <si>
    <t>Stephan</t>
  </si>
  <si>
    <t>Repas 1 début2</t>
  </si>
  <si>
    <t>Repas 1 fin2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</si>
</sst>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[h]:mm;@"/>
    <numFmt numFmtId="165" formatCode="dd/mm/yy;@"/>
    <numFmt numFmtId="166" formatCode="h:mm;@"/>
    <numFmt numFmtId="168" formatCode="[h]:mm:ss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3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i/>
      <sz val="12"/>
      <color indexed="8"/>
      <name val="Arial"/>
      <family val="2"/>
    </font>
    <font>
      <b/>
      <i/>
      <sz val="12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b/>
      <sz val="10.5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 diagonalUp="1" diagonalDown="1">
      <left style="medium">
        <color indexed="8"/>
      </left>
      <right style="medium">
        <color indexed="8"/>
      </right>
      <top style="medium">
        <color indexed="64"/>
      </top>
      <bottom/>
      <diagonal style="medium">
        <color indexed="8"/>
      </diagonal>
    </border>
    <border diagonalUp="1" diagonalDown="1">
      <left style="medium">
        <color indexed="8"/>
      </left>
      <right style="medium">
        <color indexed="8"/>
      </right>
      <top/>
      <bottom style="medium">
        <color indexed="8"/>
      </bottom>
      <diagonal style="medium">
        <color indexed="8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13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43" fontId="2" fillId="0" borderId="0" xfId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3" fillId="0" borderId="0" xfId="0" applyFont="1"/>
    <xf numFmtId="43" fontId="1" fillId="0" borderId="0" xfId="1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14" fontId="1" fillId="0" borderId="0" xfId="0" applyNumberFormat="1" applyFont="1"/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/>
    </xf>
    <xf numFmtId="0" fontId="9" fillId="0" borderId="0" xfId="0" applyFont="1" applyAlignment="1">
      <alignment vertical="center" wrapText="1"/>
    </xf>
    <xf numFmtId="164" fontId="8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0" borderId="1" xfId="0" applyFont="1" applyBorder="1" applyAlignment="1">
      <alignment vertical="center" wrapText="1"/>
    </xf>
    <xf numFmtId="165" fontId="10" fillId="0" borderId="2" xfId="0" applyNumberFormat="1" applyFont="1" applyBorder="1" applyAlignment="1" applyProtection="1">
      <alignment vertical="center" wrapText="1"/>
      <protection locked="0"/>
    </xf>
    <xf numFmtId="0" fontId="5" fillId="0" borderId="2" xfId="0" applyFont="1" applyBorder="1" applyAlignment="1">
      <alignment horizontal="center" vertical="center" wrapText="1"/>
    </xf>
    <xf numFmtId="0" fontId="10" fillId="0" borderId="0" xfId="0" applyFont="1" applyBorder="1" applyAlignment="1">
      <alignment vertical="center"/>
    </xf>
    <xf numFmtId="0" fontId="9" fillId="0" borderId="0" xfId="0" applyFont="1" applyBorder="1" applyAlignment="1">
      <alignment horizontal="left" vertical="center" wrapText="1"/>
    </xf>
    <xf numFmtId="164" fontId="10" fillId="0" borderId="0" xfId="0" applyNumberFormat="1" applyFont="1" applyBorder="1" applyAlignment="1">
      <alignment horizontal="center" vertical="center"/>
    </xf>
    <xf numFmtId="46" fontId="10" fillId="0" borderId="0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Border="1"/>
    <xf numFmtId="0" fontId="13" fillId="0" borderId="8" xfId="0" applyFont="1" applyFill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164" fontId="5" fillId="0" borderId="10" xfId="0" applyNumberFormat="1" applyFont="1" applyBorder="1" applyAlignment="1" applyProtection="1">
      <alignment horizontal="center" vertical="center" wrapText="1"/>
    </xf>
    <xf numFmtId="166" fontId="5" fillId="0" borderId="11" xfId="0" applyNumberFormat="1" applyFont="1" applyBorder="1" applyAlignment="1" applyProtection="1">
      <alignment horizontal="center" vertical="center" wrapText="1"/>
      <protection locked="0"/>
    </xf>
    <xf numFmtId="0" fontId="5" fillId="0" borderId="13" xfId="0" applyFont="1" applyBorder="1" applyAlignment="1">
      <alignment horizontal="center" vertical="center" wrapText="1"/>
    </xf>
    <xf numFmtId="164" fontId="10" fillId="0" borderId="8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left" vertical="center" wrapText="1"/>
    </xf>
    <xf numFmtId="0" fontId="0" fillId="0" borderId="17" xfId="0" applyBorder="1"/>
    <xf numFmtId="20" fontId="0" fillId="0" borderId="17" xfId="0" applyNumberFormat="1" applyBorder="1"/>
    <xf numFmtId="164" fontId="5" fillId="0" borderId="17" xfId="0" applyNumberFormat="1" applyFont="1" applyBorder="1" applyAlignment="1" applyProtection="1">
      <alignment horizontal="center" vertical="center" wrapText="1"/>
    </xf>
    <xf numFmtId="14" fontId="15" fillId="2" borderId="19" xfId="0" applyNumberFormat="1" applyFont="1" applyFill="1" applyBorder="1" applyAlignment="1">
      <alignment horizontal="center"/>
    </xf>
    <xf numFmtId="14" fontId="15" fillId="2" borderId="17" xfId="0" applyNumberFormat="1" applyFont="1" applyFill="1" applyBorder="1" applyAlignment="1">
      <alignment horizontal="center"/>
    </xf>
    <xf numFmtId="46" fontId="0" fillId="0" borderId="0" xfId="0" applyNumberFormat="1"/>
    <xf numFmtId="164" fontId="0" fillId="0" borderId="18" xfId="0" applyNumberFormat="1" applyBorder="1" applyAlignment="1">
      <alignment horizontal="center" vertical="center"/>
    </xf>
    <xf numFmtId="168" fontId="0" fillId="0" borderId="18" xfId="0" applyNumberFormat="1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168" fontId="0" fillId="0" borderId="0" xfId="0" applyNumberFormat="1" applyBorder="1" applyAlignment="1">
      <alignment vertical="center"/>
    </xf>
    <xf numFmtId="168" fontId="0" fillId="0" borderId="21" xfId="0" applyNumberFormat="1" applyBorder="1" applyAlignment="1">
      <alignment vertical="center"/>
    </xf>
    <xf numFmtId="168" fontId="8" fillId="0" borderId="0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vertical="center" wrapText="1"/>
      <protection locked="0"/>
    </xf>
    <xf numFmtId="0" fontId="5" fillId="0" borderId="10" xfId="0" applyFont="1" applyBorder="1" applyAlignment="1">
      <alignment horizontal="center" vertical="center" wrapText="1"/>
    </xf>
    <xf numFmtId="165" fontId="9" fillId="0" borderId="0" xfId="0" applyNumberFormat="1" applyFont="1" applyBorder="1" applyAlignment="1" applyProtection="1">
      <alignment horizontal="center" vertical="center" wrapText="1"/>
    </xf>
    <xf numFmtId="165" fontId="9" fillId="0" borderId="22" xfId="0" applyNumberFormat="1" applyFont="1" applyBorder="1" applyAlignment="1" applyProtection="1">
      <alignment horizontal="center" vertical="center" wrapText="1"/>
    </xf>
    <xf numFmtId="165" fontId="14" fillId="0" borderId="8" xfId="0" applyNumberFormat="1" applyFont="1" applyBorder="1" applyAlignment="1">
      <alignment horizontal="center" vertical="center" wrapText="1"/>
    </xf>
    <xf numFmtId="165" fontId="14" fillId="4" borderId="8" xfId="0" applyNumberFormat="1" applyFont="1" applyFill="1" applyBorder="1" applyAlignment="1">
      <alignment horizontal="center" vertical="center" wrapText="1"/>
    </xf>
    <xf numFmtId="0" fontId="16" fillId="0" borderId="0" xfId="2"/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7" fillId="0" borderId="0" xfId="0" applyFont="1" applyBorder="1" applyAlignment="1" applyProtection="1">
      <alignment horizontal="left" vertical="center" wrapText="1"/>
      <protection locked="0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4" fontId="15" fillId="4" borderId="28" xfId="0" applyNumberFormat="1" applyFont="1" applyFill="1" applyBorder="1" applyAlignment="1">
      <alignment horizontal="center"/>
    </xf>
    <xf numFmtId="20" fontId="0" fillId="3" borderId="29" xfId="0" applyNumberFormat="1" applyFill="1" applyBorder="1"/>
    <xf numFmtId="20" fontId="0" fillId="0" borderId="29" xfId="0" applyNumberFormat="1" applyBorder="1"/>
    <xf numFmtId="164" fontId="5" fillId="0" borderId="29" xfId="0" applyNumberFormat="1" applyFont="1" applyBorder="1" applyAlignment="1" applyProtection="1">
      <alignment horizontal="center" vertical="center" wrapText="1"/>
    </xf>
    <xf numFmtId="164" fontId="0" fillId="0" borderId="27" xfId="0" applyNumberFormat="1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168" fontId="0" fillId="0" borderId="32" xfId="0" applyNumberFormat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4" fontId="15" fillId="2" borderId="35" xfId="0" applyNumberFormat="1" applyFont="1" applyFill="1" applyBorder="1" applyAlignment="1">
      <alignment horizontal="center"/>
    </xf>
    <xf numFmtId="20" fontId="0" fillId="0" borderId="34" xfId="0" applyNumberFormat="1" applyBorder="1"/>
    <xf numFmtId="164" fontId="5" fillId="0" borderId="34" xfId="0" applyNumberFormat="1" applyFont="1" applyBorder="1" applyAlignment="1" applyProtection="1">
      <alignment horizontal="center" vertical="center" wrapText="1"/>
    </xf>
    <xf numFmtId="0" fontId="0" fillId="0" borderId="36" xfId="0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8" fontId="0" fillId="0" borderId="36" xfId="0" applyNumberFormat="1" applyBorder="1" applyAlignment="1">
      <alignment horizontal="center" vertical="center"/>
    </xf>
    <xf numFmtId="168" fontId="0" fillId="0" borderId="37" xfId="0" applyNumberFormat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14" fontId="15" fillId="2" borderId="28" xfId="0" applyNumberFormat="1" applyFont="1" applyFill="1" applyBorder="1" applyAlignment="1">
      <alignment horizontal="center"/>
    </xf>
    <xf numFmtId="0" fontId="0" fillId="0" borderId="29" xfId="0" applyBorder="1"/>
    <xf numFmtId="0" fontId="0" fillId="0" borderId="31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14" fontId="15" fillId="2" borderId="34" xfId="0" applyNumberFormat="1" applyFont="1" applyFill="1" applyBorder="1" applyAlignment="1">
      <alignment horizontal="center"/>
    </xf>
    <xf numFmtId="14" fontId="15" fillId="2" borderId="29" xfId="0" applyNumberFormat="1" applyFont="1" applyFill="1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34" xfId="0" applyBorder="1"/>
    <xf numFmtId="0" fontId="11" fillId="0" borderId="23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left" vertical="center" wrapText="1"/>
    </xf>
    <xf numFmtId="0" fontId="7" fillId="0" borderId="0" xfId="0" applyFont="1" applyBorder="1" applyAlignment="1" applyProtection="1">
      <alignment horizontal="left" vertical="center" wrapText="1"/>
      <protection locked="0"/>
    </xf>
    <xf numFmtId="0" fontId="4" fillId="0" borderId="0" xfId="0" applyFont="1" applyAlignment="1">
      <alignment horizontal="center"/>
    </xf>
    <xf numFmtId="168" fontId="8" fillId="0" borderId="0" xfId="0" applyNumberFormat="1" applyFont="1" applyBorder="1" applyAlignment="1" applyProtection="1">
      <alignment horizontal="center" vertical="center"/>
      <protection locked="0"/>
    </xf>
    <xf numFmtId="0" fontId="12" fillId="0" borderId="1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164" fontId="5" fillId="0" borderId="15" xfId="0" applyNumberFormat="1" applyFont="1" applyBorder="1" applyAlignment="1">
      <alignment horizontal="center" vertical="center" wrapText="1"/>
    </xf>
    <xf numFmtId="164" fontId="5" fillId="0" borderId="16" xfId="0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top" wrapText="1"/>
    </xf>
    <xf numFmtId="0" fontId="11" fillId="0" borderId="7" xfId="0" applyFont="1" applyBorder="1" applyAlignment="1">
      <alignment horizontal="center" vertical="top" wrapText="1"/>
    </xf>
    <xf numFmtId="0" fontId="12" fillId="0" borderId="3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5" fillId="0" borderId="6" xfId="0" applyFont="1" applyBorder="1" applyAlignment="1">
      <alignment vertical="center" wrapText="1"/>
    </xf>
    <xf numFmtId="0" fontId="5" fillId="0" borderId="12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center" wrapText="1"/>
    </xf>
    <xf numFmtId="166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66" fontId="5" fillId="2" borderId="8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50"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numFmt numFmtId="168" formatCode="[h]:mm:ss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68" formatCode="[h]:mm:ss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[h]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border diagonalUp="0" diagonalDown="0">
        <left/>
        <right/>
        <top style="thin">
          <color rgb="FFD9D9D9"/>
        </top>
        <bottom style="medium">
          <color rgb="FF606060"/>
        </bottom>
        <vertical/>
        <horizontal/>
      </border>
    </dxf>
    <dxf>
      <font>
        <color rgb="FF000000"/>
      </font>
      <fill>
        <patternFill patternType="none">
          <bgColor auto="1"/>
        </patternFill>
      </fill>
      <border diagonalUp="0" diagonalDown="0">
        <left/>
        <right/>
        <top style="thin">
          <color rgb="FFD9D9D9"/>
        </top>
        <bottom style="thin">
          <color rgb="FFD9D9D9"/>
        </bottom>
        <vertical/>
        <horizontal style="thin">
          <color rgb="FFD9D9D9"/>
        </horizontal>
      </border>
    </dxf>
    <dxf>
      <font>
        <color rgb="FF000000"/>
      </font>
      <fill>
        <patternFill patternType="solid">
          <bgColor rgb="FFBFBFBF"/>
        </patternFill>
      </fill>
      <border diagonalUp="0" diagonalDown="0">
        <left/>
        <right/>
        <top/>
        <bottom style="thin">
          <color rgb="FFD9D9D9"/>
        </bottom>
        <vertical/>
        <horizontal/>
      </border>
    </dxf>
    <dxf>
      <font>
        <color rgb="FF000000"/>
      </font>
      <fill>
        <patternFill patternType="none">
          <bgColor auto="1"/>
        </patternFill>
      </fill>
      <border diagonalUp="0" diagonalDown="0">
        <left/>
        <right/>
        <top style="thin">
          <color rgb="FFD9D9D9"/>
        </top>
        <bottom style="thin">
          <color rgb="FFD9D9D9"/>
        </bottom>
        <vertical/>
        <horizontal/>
      </border>
    </dxf>
    <dxf>
      <fill>
        <patternFill>
          <bgColor rgb="FFD9D9D9"/>
        </patternFill>
      </fill>
      <border>
        <left style="thin">
          <color rgb="FFFFFFFF"/>
        </left>
        <right style="thin">
          <color rgb="FFFFFFFF"/>
        </right>
        <vertical style="thin">
          <color rgb="FFFFFFFF"/>
        </vertical>
      </border>
    </dxf>
    <dxf>
      <fill>
        <patternFill>
          <bgColor rgb="FFF2F2F2"/>
        </patternFill>
      </fill>
      <border>
        <left style="thin">
          <color rgb="FFFFFFFF"/>
        </left>
        <right style="thin">
          <color rgb="FFFFFFFF"/>
        </right>
        <vertical style="thin">
          <color rgb="FFFFFFFF"/>
        </vertical>
      </border>
    </dxf>
    <dxf>
      <fill>
        <patternFill>
          <bgColor rgb="FFD9D9D9"/>
        </patternFill>
      </fill>
    </dxf>
    <dxf>
      <fill>
        <patternFill patternType="solid">
          <fgColor rgb="FFD8F0F5"/>
          <bgColor rgb="FFF2F2F2"/>
        </patternFill>
      </fill>
    </dxf>
    <dxf>
      <font>
        <color rgb="FF000000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rgb="FFD9D9D9"/>
        </bottom>
        <vertical/>
        <horizontal style="thin">
          <color rgb="FFD9D9D9"/>
        </horizontal>
      </border>
    </dxf>
    <dxf>
      <font>
        <color rgb="FF000000"/>
      </font>
      <fill>
        <patternFill patternType="none">
          <bgColor auto="1"/>
        </patternFill>
      </fill>
      <border>
        <left/>
        <right/>
        <top style="thin">
          <color rgb="FFACACAC"/>
        </top>
        <bottom style="thin">
          <color rgb="FFACACAC"/>
        </bottom>
        <vertical/>
        <horizontal style="thin">
          <color rgb="FFACACAC"/>
        </horizontal>
      </border>
    </dxf>
    <dxf>
      <font>
        <color rgb="FF000000"/>
      </font>
      <fill>
        <patternFill>
          <bgColor rgb="FF8F8F8F"/>
        </patternFill>
      </fill>
      <border diagonalUp="0" diagonalDown="0">
        <left style="thin">
          <color rgb="FFFFFFFF"/>
        </left>
        <right style="thin">
          <color rgb="FFFFFFFF"/>
        </right>
        <top/>
        <bottom style="medium">
          <color rgb="FF606060"/>
        </bottom>
        <vertical style="thin">
          <color rgb="FFFFFFFF"/>
        </vertical>
        <horizontal/>
      </border>
    </dxf>
    <dxf>
      <font>
        <color rgb="FFFFFFFF"/>
      </font>
      <fill>
        <patternFill>
          <bgColor rgb="FF545454"/>
        </patternFill>
      </fill>
    </dxf>
    <dxf>
      <font>
        <color rgb="FF278EA5"/>
      </font>
      <border diagonalUp="0" diagonalDown="0">
        <left/>
        <right/>
        <top/>
        <bottom/>
        <vertical style="thin">
          <color rgb="FFFFFFFF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49"/>
      <tableStyleElement type="headerRow" dxfId="48"/>
      <tableStyleElement type="totalRow" dxfId="47"/>
      <tableStyleElement type="firstColumn" dxfId="46"/>
      <tableStyleElement type="lastColumn" dxfId="45"/>
      <tableStyleElement type="firstRowStripe" dxfId="44"/>
      <tableStyleElement type="secondRowStripe" dxfId="43"/>
      <tableStyleElement type="firstColumnStripe" dxfId="42"/>
      <tableStyleElement type="secondColumnStripe" dxfId="41"/>
      <tableStyleElement type="firstHeaderCell" dxfId="40"/>
      <tableStyleElement type="lastHeaderCell" dxfId="39"/>
      <tableStyleElement type="firstTotalCell" dxfId="38"/>
      <tableStyleElement type="lastTotalCell" dxfId="3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bd_salarie" displayName="bd_salarie" ref="A2:N22" totalsRowShown="0" headerRowDxfId="36">
  <autoFilter ref="A2:N22"/>
  <sortState ref="A3:M22">
    <sortCondition ref="K2:K22"/>
  </sortState>
  <tableColumns count="14">
    <tableColumn id="1" name="id_employe" dataDxfId="35"/>
    <tableColumn id="2" name="NomEmp" dataDxfId="34"/>
    <tableColumn id="3" name="Prénom" dataDxfId="33"/>
    <tableColumn id="4" name="Sexe" dataDxfId="32"/>
    <tableColumn id="5" name="DN" dataDxfId="31"/>
    <tableColumn id="6" name="CP" dataDxfId="30"/>
    <tableColumn id="7" name="Type Contrat" dataDxfId="29"/>
    <tableColumn id="8" name="Restaurant" dataDxfId="28"/>
    <tableColumn id="9" name="Statut" dataDxfId="27"/>
    <tableColumn id="10" name="SalaireActuel" dataDxfId="26" dataCellStyle="Milliers"/>
    <tableColumn id="11" name="Début contrat" dataDxfId="25"/>
    <tableColumn id="12" name="Fin contrat" dataDxfId="24"/>
    <tableColumn id="13" name="Ancienneté" dataDxfId="23">
      <calculatedColumnFormula>_xlfn.DAYS(TODAY(),bd_salarie[[#This Row],[Début contrat]])</calculatedColumnFormula>
    </tableColumn>
    <tableColumn id="14" name="Taux hor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9:Q520" totalsRowShown="0" headerRowBorderDxfId="19" tableBorderDxfId="18">
  <autoFilter ref="A9:Q520"/>
  <tableColumns count="17">
    <tableColumn id="1" name="id employé" dataDxfId="17"/>
    <tableColumn id="2" name="Nom" dataDxfId="16"/>
    <tableColumn id="3" name="Prénom" dataDxfId="15"/>
    <tableColumn id="4" name="Date" dataDxfId="14"/>
    <tableColumn id="5" name="Heure début" dataDxfId="13"/>
    <tableColumn id="6" name="Repas 1 début" dataDxfId="12"/>
    <tableColumn id="7" name="Repas 1 fin" dataDxfId="11"/>
    <tableColumn id="8" name="Coupure début" dataDxfId="10"/>
    <tableColumn id="9" name="Coupure fin" dataDxfId="9"/>
    <tableColumn id="10" name="Repas 1 début2" dataDxfId="8"/>
    <tableColumn id="11" name="Repas 1 fin2" dataDxfId="7"/>
    <tableColumn id="12" name="Heure de fin" dataDxfId="6"/>
    <tableColumn id="13" name="Heure jour" dataDxfId="5"/>
    <tableColumn id="14" name="Total semaine" dataDxfId="4"/>
    <tableColumn id="15" name="Taux horaire" dataDxfId="3"/>
    <tableColumn id="16" name="Heure sup" dataDxfId="2"/>
    <tableColumn id="17" name="Heure récupéré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2"/>
  <sheetViews>
    <sheetView workbookViewId="0">
      <selection activeCell="G14" sqref="G14"/>
    </sheetView>
  </sheetViews>
  <sheetFormatPr baseColWidth="10" defaultRowHeight="15" x14ac:dyDescent="0.25"/>
  <cols>
    <col min="1" max="1" width="13.7109375" customWidth="1"/>
    <col min="2" max="2" width="14.5703125" customWidth="1"/>
    <col min="3" max="3" width="13.7109375" customWidth="1"/>
    <col min="4" max="4" width="8" style="10" customWidth="1"/>
    <col min="6" max="6" width="8.7109375" customWidth="1"/>
    <col min="7" max="7" width="14.42578125" style="11" customWidth="1"/>
    <col min="8" max="8" width="19.140625" customWidth="1"/>
    <col min="9" max="9" width="29.5703125" customWidth="1"/>
    <col min="10" max="10" width="15.7109375" customWidth="1"/>
    <col min="11" max="11" width="15.28515625" customWidth="1"/>
    <col min="12" max="12" width="12.5703125" customWidth="1"/>
    <col min="13" max="13" width="11.5703125" customWidth="1"/>
    <col min="14" max="14" width="13.85546875" customWidth="1"/>
  </cols>
  <sheetData>
    <row r="1" spans="1:1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</row>
    <row r="2" spans="1:14" x14ac:dyDescent="0.25">
      <c r="A2" s="1" t="s">
        <v>0</v>
      </c>
      <c r="B2" s="2" t="s">
        <v>1</v>
      </c>
      <c r="C2" s="2" t="s">
        <v>2</v>
      </c>
      <c r="D2" s="8" t="s">
        <v>3</v>
      </c>
      <c r="E2" s="3" t="s">
        <v>4</v>
      </c>
      <c r="F2" s="2" t="s">
        <v>5</v>
      </c>
      <c r="G2" s="2" t="s">
        <v>33</v>
      </c>
      <c r="H2" s="2" t="s">
        <v>41</v>
      </c>
      <c r="I2" s="2" t="s">
        <v>6</v>
      </c>
      <c r="J2" s="4" t="s">
        <v>7</v>
      </c>
      <c r="K2" s="2" t="s">
        <v>44</v>
      </c>
      <c r="L2" s="2" t="s">
        <v>45</v>
      </c>
      <c r="M2" s="12" t="s">
        <v>32</v>
      </c>
      <c r="N2" s="2" t="s">
        <v>87</v>
      </c>
    </row>
    <row r="3" spans="1:14" x14ac:dyDescent="0.25">
      <c r="A3" s="1">
        <v>1</v>
      </c>
      <c r="B3" s="1" t="s">
        <v>11</v>
      </c>
      <c r="C3" s="12" t="s">
        <v>91</v>
      </c>
      <c r="D3" s="9" t="s">
        <v>12</v>
      </c>
      <c r="E3" s="5">
        <v>19988</v>
      </c>
      <c r="F3" s="1">
        <v>38540</v>
      </c>
      <c r="G3" s="13" t="s">
        <v>31</v>
      </c>
      <c r="H3" s="6" t="s">
        <v>42</v>
      </c>
      <c r="I3" s="12" t="s">
        <v>35</v>
      </c>
      <c r="J3" s="7">
        <v>3100</v>
      </c>
      <c r="K3" s="14">
        <v>43136</v>
      </c>
      <c r="L3" s="15">
        <v>43311</v>
      </c>
      <c r="M3" s="1">
        <f ca="1">_xlfn.DAYS(TODAY(),bd_salarie[[#This Row],[Début contrat]])</f>
        <v>2</v>
      </c>
      <c r="N3" s="51">
        <v>1.7847222222222223</v>
      </c>
    </row>
    <row r="4" spans="1:14" x14ac:dyDescent="0.25">
      <c r="A4" s="1">
        <v>2</v>
      </c>
      <c r="B4" s="1" t="s">
        <v>13</v>
      </c>
      <c r="C4" s="12" t="s">
        <v>92</v>
      </c>
      <c r="D4" s="9" t="s">
        <v>9</v>
      </c>
      <c r="E4" s="5">
        <v>20162</v>
      </c>
      <c r="F4" s="1">
        <v>38200</v>
      </c>
      <c r="G4" s="13" t="s">
        <v>31</v>
      </c>
      <c r="H4" s="6" t="s">
        <v>42</v>
      </c>
      <c r="I4" s="12" t="s">
        <v>46</v>
      </c>
      <c r="J4" s="7">
        <v>1600</v>
      </c>
      <c r="K4" s="14">
        <v>43136</v>
      </c>
      <c r="L4" s="15">
        <v>43311</v>
      </c>
      <c r="M4" s="1">
        <f ca="1">_xlfn.DAYS(TODAY(),bd_salarie[[#This Row],[Début contrat]])</f>
        <v>2</v>
      </c>
      <c r="N4" s="51">
        <v>1.7847222222222223</v>
      </c>
    </row>
    <row r="5" spans="1:14" x14ac:dyDescent="0.25">
      <c r="A5" s="1">
        <v>3</v>
      </c>
      <c r="B5" s="1" t="s">
        <v>15</v>
      </c>
      <c r="C5" s="12" t="s">
        <v>93</v>
      </c>
      <c r="D5" s="9" t="s">
        <v>9</v>
      </c>
      <c r="E5" s="5">
        <v>21456</v>
      </c>
      <c r="F5" s="1">
        <v>69400</v>
      </c>
      <c r="G5" s="13" t="s">
        <v>31</v>
      </c>
      <c r="H5" s="6" t="s">
        <v>42</v>
      </c>
      <c r="I5" s="12" t="s">
        <v>37</v>
      </c>
      <c r="J5" s="7">
        <v>2200</v>
      </c>
      <c r="K5" s="14">
        <v>43136</v>
      </c>
      <c r="L5" s="15">
        <v>43311</v>
      </c>
      <c r="M5" s="1">
        <f ca="1">_xlfn.DAYS(TODAY(),bd_salarie[[#This Row],[Début contrat]])</f>
        <v>2</v>
      </c>
      <c r="N5" s="51">
        <v>1.7847222222222223</v>
      </c>
    </row>
    <row r="6" spans="1:14" x14ac:dyDescent="0.25">
      <c r="A6" s="1">
        <v>4</v>
      </c>
      <c r="B6" s="1" t="s">
        <v>16</v>
      </c>
      <c r="C6" s="12" t="s">
        <v>94</v>
      </c>
      <c r="D6" s="9" t="s">
        <v>9</v>
      </c>
      <c r="E6" s="5">
        <v>21868</v>
      </c>
      <c r="F6" s="1">
        <v>38200</v>
      </c>
      <c r="G6" s="13" t="s">
        <v>31</v>
      </c>
      <c r="H6" s="6" t="s">
        <v>42</v>
      </c>
      <c r="I6" s="12" t="s">
        <v>38</v>
      </c>
      <c r="J6" s="7">
        <v>1590</v>
      </c>
      <c r="K6" s="14">
        <v>43136</v>
      </c>
      <c r="L6" s="15">
        <v>43311</v>
      </c>
      <c r="M6" s="1">
        <f ca="1">_xlfn.DAYS(TODAY(),bd_salarie[[#This Row],[Début contrat]])</f>
        <v>2</v>
      </c>
      <c r="N6" s="51">
        <v>1.7847222222222223</v>
      </c>
    </row>
    <row r="7" spans="1:14" x14ac:dyDescent="0.25">
      <c r="A7" s="1">
        <v>5</v>
      </c>
      <c r="B7" s="1" t="s">
        <v>19</v>
      </c>
      <c r="C7" s="12" t="s">
        <v>95</v>
      </c>
      <c r="D7" s="9" t="s">
        <v>9</v>
      </c>
      <c r="E7" s="5">
        <v>22746</v>
      </c>
      <c r="F7" s="1">
        <v>38200</v>
      </c>
      <c r="G7" s="13" t="s">
        <v>31</v>
      </c>
      <c r="H7" s="6" t="s">
        <v>42</v>
      </c>
      <c r="I7" s="12" t="s">
        <v>39</v>
      </c>
      <c r="J7" s="7">
        <v>1300</v>
      </c>
      <c r="K7" s="14">
        <v>43136</v>
      </c>
      <c r="L7" s="15">
        <v>43311</v>
      </c>
      <c r="M7" s="1">
        <f ca="1">_xlfn.DAYS(TODAY(),bd_salarie[[#This Row],[Début contrat]])</f>
        <v>2</v>
      </c>
      <c r="N7" s="51">
        <v>1.625</v>
      </c>
    </row>
    <row r="8" spans="1:14" x14ac:dyDescent="0.25">
      <c r="A8" s="1">
        <v>6</v>
      </c>
      <c r="B8" s="1" t="s">
        <v>22</v>
      </c>
      <c r="C8" s="12" t="s">
        <v>96</v>
      </c>
      <c r="D8" s="9" t="s">
        <v>9</v>
      </c>
      <c r="E8" s="5">
        <v>23347</v>
      </c>
      <c r="F8" s="1">
        <v>38200</v>
      </c>
      <c r="G8" s="13" t="s">
        <v>31</v>
      </c>
      <c r="H8" s="6" t="s">
        <v>43</v>
      </c>
      <c r="I8" s="12" t="s">
        <v>35</v>
      </c>
      <c r="J8" s="7">
        <v>3100</v>
      </c>
      <c r="K8" s="14">
        <v>43136</v>
      </c>
      <c r="L8" s="15">
        <v>43311</v>
      </c>
      <c r="M8" s="1">
        <f ca="1">_xlfn.DAYS(TODAY(),bd_salarie[[#This Row],[Début contrat]])</f>
        <v>2</v>
      </c>
      <c r="N8" s="51">
        <v>1.7847222222222223</v>
      </c>
    </row>
    <row r="9" spans="1:14" x14ac:dyDescent="0.25">
      <c r="A9" s="1">
        <v>7</v>
      </c>
      <c r="B9" s="1" t="s">
        <v>23</v>
      </c>
      <c r="C9" s="12" t="s">
        <v>97</v>
      </c>
      <c r="D9" s="9" t="s">
        <v>9</v>
      </c>
      <c r="E9" s="5">
        <v>27967</v>
      </c>
      <c r="F9" s="1">
        <v>38200</v>
      </c>
      <c r="G9" s="13" t="s">
        <v>31</v>
      </c>
      <c r="H9" s="6" t="s">
        <v>43</v>
      </c>
      <c r="I9" s="12" t="s">
        <v>36</v>
      </c>
      <c r="J9" s="7">
        <v>1500</v>
      </c>
      <c r="K9" s="14">
        <v>43136</v>
      </c>
      <c r="L9" s="15">
        <v>43311</v>
      </c>
      <c r="M9" s="1">
        <f ca="1">_xlfn.DAYS(TODAY(),bd_salarie[[#This Row],[Début contrat]])</f>
        <v>2</v>
      </c>
      <c r="N9" s="51">
        <v>1.7847222222222223</v>
      </c>
    </row>
    <row r="10" spans="1:14" x14ac:dyDescent="0.25">
      <c r="A10" s="1">
        <v>8</v>
      </c>
      <c r="B10" s="1" t="s">
        <v>25</v>
      </c>
      <c r="C10" s="12" t="s">
        <v>98</v>
      </c>
      <c r="D10" s="9" t="s">
        <v>9</v>
      </c>
      <c r="E10" s="5">
        <v>24679</v>
      </c>
      <c r="F10" s="1">
        <v>38200</v>
      </c>
      <c r="G10" s="13" t="s">
        <v>31</v>
      </c>
      <c r="H10" s="6" t="s">
        <v>43</v>
      </c>
      <c r="I10" s="12" t="s">
        <v>37</v>
      </c>
      <c r="J10" s="7">
        <v>2200</v>
      </c>
      <c r="K10" s="14">
        <v>43136</v>
      </c>
      <c r="L10" s="15">
        <v>43311</v>
      </c>
      <c r="M10" s="1">
        <f ca="1">_xlfn.DAYS(TODAY(),bd_salarie[[#This Row],[Début contrat]])</f>
        <v>2</v>
      </c>
      <c r="N10" s="51">
        <v>1.7847222222222223</v>
      </c>
    </row>
    <row r="11" spans="1:14" x14ac:dyDescent="0.25">
      <c r="A11" s="1">
        <v>9</v>
      </c>
      <c r="B11" s="1" t="s">
        <v>26</v>
      </c>
      <c r="C11" s="12" t="s">
        <v>99</v>
      </c>
      <c r="D11" s="9" t="s">
        <v>9</v>
      </c>
      <c r="E11" s="5">
        <v>29445</v>
      </c>
      <c r="F11" s="1">
        <v>69400</v>
      </c>
      <c r="G11" s="13" t="s">
        <v>31</v>
      </c>
      <c r="H11" s="6" t="s">
        <v>43</v>
      </c>
      <c r="I11" s="12" t="s">
        <v>38</v>
      </c>
      <c r="J11" s="7">
        <v>1590</v>
      </c>
      <c r="K11" s="14">
        <v>43136</v>
      </c>
      <c r="L11" s="15">
        <v>43311</v>
      </c>
      <c r="M11" s="1">
        <f ca="1">_xlfn.DAYS(TODAY(),bd_salarie[[#This Row],[Début contrat]])</f>
        <v>2</v>
      </c>
      <c r="N11" s="51">
        <v>1.7847222222222223</v>
      </c>
    </row>
    <row r="12" spans="1:14" x14ac:dyDescent="0.25">
      <c r="A12" s="1">
        <v>10</v>
      </c>
      <c r="B12" s="1" t="s">
        <v>30</v>
      </c>
      <c r="C12" s="12" t="s">
        <v>100</v>
      </c>
      <c r="D12" s="9" t="s">
        <v>9</v>
      </c>
      <c r="E12" s="5">
        <v>26058</v>
      </c>
      <c r="F12" s="1">
        <v>38200</v>
      </c>
      <c r="G12" s="13" t="s">
        <v>31</v>
      </c>
      <c r="H12" s="6" t="s">
        <v>43</v>
      </c>
      <c r="I12" s="12" t="s">
        <v>39</v>
      </c>
      <c r="J12" s="7">
        <v>1300</v>
      </c>
      <c r="K12" s="14">
        <v>43136</v>
      </c>
      <c r="L12" s="15">
        <v>43311</v>
      </c>
      <c r="M12" s="1">
        <f ca="1">_xlfn.DAYS(TODAY(),bd_salarie[[#This Row],[Début contrat]])</f>
        <v>2</v>
      </c>
      <c r="N12" s="51">
        <v>1.4583333333333333</v>
      </c>
    </row>
    <row r="13" spans="1:14" x14ac:dyDescent="0.25">
      <c r="A13" s="1">
        <v>11</v>
      </c>
      <c r="B13" s="1" t="s">
        <v>8</v>
      </c>
      <c r="C13" s="12" t="s">
        <v>101</v>
      </c>
      <c r="D13" s="9" t="s">
        <v>9</v>
      </c>
      <c r="E13" s="5">
        <v>18644</v>
      </c>
      <c r="F13" s="1">
        <v>38200</v>
      </c>
      <c r="G13" s="13" t="s">
        <v>31</v>
      </c>
      <c r="H13" s="6" t="s">
        <v>42</v>
      </c>
      <c r="I13" s="12" t="s">
        <v>40</v>
      </c>
      <c r="J13" s="7">
        <v>1600</v>
      </c>
      <c r="K13" s="14">
        <v>43146</v>
      </c>
      <c r="L13" s="15">
        <v>43311</v>
      </c>
      <c r="M13" s="1">
        <f ca="1">_xlfn.DAYS(TODAY(),bd_salarie[[#This Row],[Début contrat]])</f>
        <v>-8</v>
      </c>
      <c r="N13" s="51">
        <v>1.7847222222222223</v>
      </c>
    </row>
    <row r="14" spans="1:14" x14ac:dyDescent="0.25">
      <c r="A14" s="1">
        <v>12</v>
      </c>
      <c r="B14" s="1" t="s">
        <v>20</v>
      </c>
      <c r="C14" s="12" t="s">
        <v>102</v>
      </c>
      <c r="D14" s="9" t="s">
        <v>9</v>
      </c>
      <c r="E14" s="5">
        <v>22842</v>
      </c>
      <c r="F14" s="1">
        <v>38200</v>
      </c>
      <c r="G14" s="13" t="s">
        <v>31</v>
      </c>
      <c r="H14" s="6" t="s">
        <v>43</v>
      </c>
      <c r="I14" s="12" t="s">
        <v>39</v>
      </c>
      <c r="J14" s="7">
        <v>1300</v>
      </c>
      <c r="K14" s="14">
        <v>43146</v>
      </c>
      <c r="L14" s="15">
        <v>43311</v>
      </c>
      <c r="M14" s="1">
        <f ca="1">_xlfn.DAYS(TODAY(),bd_salarie[[#This Row],[Début contrat]])</f>
        <v>-8</v>
      </c>
      <c r="N14" s="51">
        <v>1.4583333333333333</v>
      </c>
    </row>
    <row r="15" spans="1:14" x14ac:dyDescent="0.25">
      <c r="A15" s="1">
        <v>13</v>
      </c>
      <c r="B15" s="1" t="s">
        <v>10</v>
      </c>
      <c r="C15" s="12" t="s">
        <v>103</v>
      </c>
      <c r="D15" s="9" t="s">
        <v>9</v>
      </c>
      <c r="E15" s="5">
        <v>19819</v>
      </c>
      <c r="F15" s="1">
        <v>38200</v>
      </c>
      <c r="G15" s="13" t="s">
        <v>31</v>
      </c>
      <c r="H15" s="6" t="s">
        <v>42</v>
      </c>
      <c r="I15" s="12" t="s">
        <v>34</v>
      </c>
      <c r="J15" s="7">
        <v>2600</v>
      </c>
      <c r="K15" s="14">
        <v>43148</v>
      </c>
      <c r="L15" s="15">
        <v>43311</v>
      </c>
      <c r="M15" s="1">
        <f ca="1">_xlfn.DAYS(TODAY(),bd_salarie[[#This Row],[Début contrat]])</f>
        <v>-10</v>
      </c>
      <c r="N15" s="51">
        <v>1.7847222222222223</v>
      </c>
    </row>
    <row r="16" spans="1:14" x14ac:dyDescent="0.25">
      <c r="A16" s="1">
        <v>14</v>
      </c>
      <c r="B16" s="1" t="s">
        <v>21</v>
      </c>
      <c r="C16" s="12" t="s">
        <v>104</v>
      </c>
      <c r="D16" s="9" t="s">
        <v>9</v>
      </c>
      <c r="E16" s="5">
        <v>23699</v>
      </c>
      <c r="F16" s="1">
        <v>38410</v>
      </c>
      <c r="G16" s="13" t="s">
        <v>31</v>
      </c>
      <c r="H16" s="6" t="s">
        <v>43</v>
      </c>
      <c r="I16" s="12" t="s">
        <v>34</v>
      </c>
      <c r="J16" s="7">
        <v>2600</v>
      </c>
      <c r="K16" s="14">
        <v>43148</v>
      </c>
      <c r="L16" s="15">
        <v>43311</v>
      </c>
      <c r="M16" s="1">
        <f ca="1">_xlfn.DAYS(TODAY(),bd_salarie[[#This Row],[Début contrat]])</f>
        <v>-10</v>
      </c>
      <c r="N16" s="51">
        <v>1.7847222222222223</v>
      </c>
    </row>
    <row r="17" spans="1:14" x14ac:dyDescent="0.25">
      <c r="A17" s="1">
        <v>15</v>
      </c>
      <c r="B17" s="1" t="s">
        <v>14</v>
      </c>
      <c r="C17" s="12" t="s">
        <v>103</v>
      </c>
      <c r="D17" s="9" t="s">
        <v>9</v>
      </c>
      <c r="E17" s="5">
        <v>20645</v>
      </c>
      <c r="F17" s="1">
        <v>38200</v>
      </c>
      <c r="G17" s="13" t="s">
        <v>31</v>
      </c>
      <c r="H17" s="6" t="s">
        <v>42</v>
      </c>
      <c r="I17" s="12" t="s">
        <v>36</v>
      </c>
      <c r="J17" s="7">
        <v>1400</v>
      </c>
      <c r="K17" s="14">
        <v>43151</v>
      </c>
      <c r="L17" s="15">
        <v>43311</v>
      </c>
      <c r="M17" s="1">
        <f ca="1">_xlfn.DAYS(TODAY(),bd_salarie[[#This Row],[Début contrat]])</f>
        <v>-13</v>
      </c>
      <c r="N17" s="51">
        <v>1.625</v>
      </c>
    </row>
    <row r="18" spans="1:14" x14ac:dyDescent="0.25">
      <c r="A18" s="1">
        <v>16</v>
      </c>
      <c r="B18" s="1" t="s">
        <v>24</v>
      </c>
      <c r="C18" s="12" t="s">
        <v>105</v>
      </c>
      <c r="D18" s="9" t="s">
        <v>12</v>
      </c>
      <c r="E18" s="5">
        <v>24506</v>
      </c>
      <c r="F18" s="1">
        <v>38200</v>
      </c>
      <c r="G18" s="13" t="s">
        <v>31</v>
      </c>
      <c r="H18" s="6" t="s">
        <v>43</v>
      </c>
      <c r="I18" s="12" t="s">
        <v>36</v>
      </c>
      <c r="J18" s="7">
        <v>1400</v>
      </c>
      <c r="K18" s="14">
        <v>43151</v>
      </c>
      <c r="L18" s="15">
        <v>43311</v>
      </c>
      <c r="M18" s="1">
        <f ca="1">_xlfn.DAYS(TODAY(),bd_salarie[[#This Row],[Début contrat]])</f>
        <v>-13</v>
      </c>
      <c r="N18" s="51">
        <v>1.625</v>
      </c>
    </row>
    <row r="19" spans="1:14" x14ac:dyDescent="0.25">
      <c r="A19" s="1">
        <v>17</v>
      </c>
      <c r="B19" s="1" t="s">
        <v>17</v>
      </c>
      <c r="C19" s="12" t="s">
        <v>106</v>
      </c>
      <c r="D19" s="9" t="s">
        <v>9</v>
      </c>
      <c r="E19" s="5">
        <v>22316</v>
      </c>
      <c r="F19" s="1">
        <v>38200</v>
      </c>
      <c r="G19" s="13" t="s">
        <v>31</v>
      </c>
      <c r="H19" s="6" t="s">
        <v>42</v>
      </c>
      <c r="I19" s="12" t="s">
        <v>38</v>
      </c>
      <c r="J19" s="7">
        <v>1590</v>
      </c>
      <c r="K19" s="14">
        <v>43160</v>
      </c>
      <c r="L19" s="15">
        <v>43311</v>
      </c>
      <c r="M19" s="1">
        <f ca="1">_xlfn.DAYS(TODAY(),bd_salarie[[#This Row],[Début contrat]])</f>
        <v>-22</v>
      </c>
      <c r="N19" s="51">
        <v>1.7847222222222223</v>
      </c>
    </row>
    <row r="20" spans="1:14" x14ac:dyDescent="0.25">
      <c r="A20" s="1">
        <v>18</v>
      </c>
      <c r="B20" s="1" t="s">
        <v>18</v>
      </c>
      <c r="C20" s="12" t="s">
        <v>107</v>
      </c>
      <c r="D20" s="9" t="s">
        <v>9</v>
      </c>
      <c r="E20" s="5">
        <v>29443</v>
      </c>
      <c r="F20" s="1">
        <v>38540</v>
      </c>
      <c r="G20" s="13" t="s">
        <v>31</v>
      </c>
      <c r="H20" s="6" t="s">
        <v>42</v>
      </c>
      <c r="I20" s="12" t="s">
        <v>38</v>
      </c>
      <c r="J20" s="7">
        <v>1590</v>
      </c>
      <c r="K20" s="14">
        <v>43160</v>
      </c>
      <c r="L20" s="15">
        <v>43311</v>
      </c>
      <c r="M20" s="1">
        <f ca="1">_xlfn.DAYS(TODAY(),bd_salarie[[#This Row],[Début contrat]])</f>
        <v>-22</v>
      </c>
      <c r="N20" s="51">
        <v>1.7847222222222223</v>
      </c>
    </row>
    <row r="21" spans="1:14" x14ac:dyDescent="0.25">
      <c r="A21" s="1">
        <v>19</v>
      </c>
      <c r="B21" s="1" t="s">
        <v>27</v>
      </c>
      <c r="C21" s="12" t="s">
        <v>108</v>
      </c>
      <c r="D21" s="9" t="s">
        <v>9</v>
      </c>
      <c r="E21" s="5">
        <v>25075</v>
      </c>
      <c r="F21" s="1">
        <v>38200</v>
      </c>
      <c r="G21" s="13" t="s">
        <v>31</v>
      </c>
      <c r="H21" s="6" t="s">
        <v>43</v>
      </c>
      <c r="I21" s="12" t="s">
        <v>38</v>
      </c>
      <c r="J21" s="7">
        <v>1590</v>
      </c>
      <c r="K21" s="14">
        <v>43160</v>
      </c>
      <c r="L21" s="15">
        <v>43311</v>
      </c>
      <c r="M21" s="1">
        <f ca="1">_xlfn.DAYS(TODAY(),bd_salarie[[#This Row],[Début contrat]])</f>
        <v>-22</v>
      </c>
      <c r="N21" s="51">
        <v>1.7847222222222223</v>
      </c>
    </row>
    <row r="22" spans="1:14" x14ac:dyDescent="0.25">
      <c r="A22" s="1">
        <v>20</v>
      </c>
      <c r="B22" s="1" t="s">
        <v>28</v>
      </c>
      <c r="C22" s="12" t="s">
        <v>29</v>
      </c>
      <c r="D22" s="9" t="s">
        <v>9</v>
      </c>
      <c r="E22" s="5">
        <v>25542</v>
      </c>
      <c r="F22" s="1">
        <v>38540</v>
      </c>
      <c r="G22" s="13" t="s">
        <v>31</v>
      </c>
      <c r="H22" s="6" t="s">
        <v>43</v>
      </c>
      <c r="I22" s="12" t="s">
        <v>38</v>
      </c>
      <c r="J22" s="7">
        <v>1590</v>
      </c>
      <c r="K22" s="14">
        <v>43160</v>
      </c>
      <c r="L22" s="15">
        <v>43311</v>
      </c>
      <c r="M22" s="1">
        <f ca="1">_xlfn.DAYS(TODAY(),bd_salarie[[#This Row],[Début contrat]])</f>
        <v>-22</v>
      </c>
      <c r="N22" s="51">
        <v>1.7847222222222223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527"/>
  <sheetViews>
    <sheetView topLeftCell="A6" workbookViewId="0">
      <selection activeCell="M10" sqref="M10"/>
    </sheetView>
  </sheetViews>
  <sheetFormatPr baseColWidth="10" defaultRowHeight="15" x14ac:dyDescent="0.25"/>
  <cols>
    <col min="1" max="1" width="13.140625" customWidth="1"/>
    <col min="4" max="4" width="15" customWidth="1"/>
    <col min="5" max="5" width="14.28515625" customWidth="1"/>
    <col min="6" max="6" width="15.5703125" customWidth="1"/>
    <col min="7" max="7" width="12.7109375" customWidth="1"/>
    <col min="8" max="8" width="16.42578125" customWidth="1"/>
    <col min="9" max="9" width="13.5703125" customWidth="1"/>
    <col min="10" max="10" width="16.5703125" customWidth="1"/>
    <col min="11" max="11" width="13.7109375" customWidth="1"/>
    <col min="12" max="12" width="14.140625" customWidth="1"/>
    <col min="13" max="13" width="12.5703125" customWidth="1"/>
    <col min="14" max="14" width="15.5703125" customWidth="1"/>
    <col min="15" max="15" width="14.140625" customWidth="1"/>
    <col min="16" max="16" width="12.140625" customWidth="1"/>
    <col min="17" max="17" width="17" customWidth="1"/>
  </cols>
  <sheetData>
    <row r="2" spans="1:17" x14ac:dyDescent="0.25">
      <c r="P2" s="55"/>
    </row>
    <row r="3" spans="1:17" x14ac:dyDescent="0.25">
      <c r="P3" s="55"/>
    </row>
    <row r="4" spans="1:17" x14ac:dyDescent="0.25">
      <c r="P4" s="55"/>
    </row>
    <row r="5" spans="1:17" x14ac:dyDescent="0.25">
      <c r="P5" s="55"/>
    </row>
    <row r="6" spans="1:17" x14ac:dyDescent="0.25">
      <c r="L6" t="s">
        <v>85</v>
      </c>
      <c r="M6">
        <v>2018</v>
      </c>
      <c r="P6" s="55"/>
    </row>
    <row r="7" spans="1:17" x14ac:dyDescent="0.25">
      <c r="I7" s="64"/>
      <c r="P7" s="55"/>
    </row>
    <row r="8" spans="1:17" x14ac:dyDescent="0.25">
      <c r="P8" s="56"/>
    </row>
    <row r="9" spans="1:17" ht="30.75" customHeight="1" thickBot="1" x14ac:dyDescent="0.3">
      <c r="A9" s="68" t="s">
        <v>75</v>
      </c>
      <c r="B9" s="65" t="s">
        <v>76</v>
      </c>
      <c r="C9" s="65" t="s">
        <v>2</v>
      </c>
      <c r="D9" s="69" t="s">
        <v>77</v>
      </c>
      <c r="E9" s="65" t="s">
        <v>78</v>
      </c>
      <c r="F9" s="65" t="s">
        <v>79</v>
      </c>
      <c r="G9" s="65" t="s">
        <v>80</v>
      </c>
      <c r="H9" s="65" t="s">
        <v>81</v>
      </c>
      <c r="I9" s="65" t="s">
        <v>82</v>
      </c>
      <c r="J9" s="65" t="s">
        <v>109</v>
      </c>
      <c r="K9" s="65" t="s">
        <v>110</v>
      </c>
      <c r="L9" s="65" t="s">
        <v>83</v>
      </c>
      <c r="M9" s="65" t="s">
        <v>84</v>
      </c>
      <c r="N9" s="70" t="s">
        <v>86</v>
      </c>
      <c r="O9" s="70" t="s">
        <v>87</v>
      </c>
      <c r="P9" s="71" t="s">
        <v>88</v>
      </c>
      <c r="Q9" s="72" t="s">
        <v>89</v>
      </c>
    </row>
    <row r="10" spans="1:17" x14ac:dyDescent="0.25">
      <c r="A10" s="73">
        <v>1</v>
      </c>
      <c r="B10" s="74" t="str">
        <f t="shared" ref="B10:B30" si="0">IF(A10="","",VLOOKUP(A10,bd_salarié,2,FALSE))</f>
        <v>ANGLET</v>
      </c>
      <c r="C10" s="74" t="str">
        <f t="shared" ref="C10:C23" si="1">IF(A10="","",VLOOKUP(A10,bd_salarié,3,FALSE))</f>
        <v>Jeanne</v>
      </c>
      <c r="D10" s="75">
        <v>43136</v>
      </c>
      <c r="E10" s="76">
        <v>0.33333333333333331</v>
      </c>
      <c r="F10" s="77">
        <v>0.47916666666666669</v>
      </c>
      <c r="G10" s="77">
        <v>0.5</v>
      </c>
      <c r="H10" s="77">
        <v>0.58333333333333337</v>
      </c>
      <c r="I10" s="77">
        <v>0.75</v>
      </c>
      <c r="J10" s="77">
        <v>0.75</v>
      </c>
      <c r="K10" s="77">
        <v>0.78125</v>
      </c>
      <c r="L10" s="77">
        <v>0.9375</v>
      </c>
      <c r="M10" s="78">
        <f t="shared" ref="M10:M44" si="2">IF(L10&lt;&gt;"",IF(L10&lt;0.25,(((L10+1)-I10)-(K10-J10))+((H10-E10)-(G10-F10)),((L10-I10)-(K10-J10))+((H10-E10)-(G10-F10))),0)</f>
        <v>0.38541666666666674</v>
      </c>
      <c r="N10" s="79">
        <f>SUM(M10:M16)</f>
        <v>1.7187500000000004</v>
      </c>
      <c r="O10" s="79">
        <f>IF(A10="","",VLOOKUP(A10,bd_salarie[],14,FALSE))</f>
        <v>1.7847222222222223</v>
      </c>
      <c r="P10" s="80" t="str">
        <f>IF(N10&gt;O10,N10-O10,"")</f>
        <v/>
      </c>
      <c r="Q10" s="81">
        <f>IF(A10="","",IF(N10&lt;O10,O10-N10,""))</f>
        <v>6.5972222222221877E-2</v>
      </c>
    </row>
    <row r="11" spans="1:17" x14ac:dyDescent="0.25">
      <c r="A11" s="82">
        <v>1</v>
      </c>
      <c r="B11" s="65" t="str">
        <f t="shared" si="0"/>
        <v>ANGLET</v>
      </c>
      <c r="C11" s="65" t="str">
        <f t="shared" si="1"/>
        <v>Jeanne</v>
      </c>
      <c r="D11" s="49">
        <v>43137</v>
      </c>
      <c r="E11" s="47">
        <v>0.375</v>
      </c>
      <c r="F11" s="47">
        <v>0.47916666666666669</v>
      </c>
      <c r="G11" s="47">
        <v>0.5</v>
      </c>
      <c r="H11" s="47">
        <v>0.58333333333333337</v>
      </c>
      <c r="I11" s="47">
        <v>0.75</v>
      </c>
      <c r="J11" s="47">
        <v>0.75</v>
      </c>
      <c r="K11" s="47">
        <v>0.78125</v>
      </c>
      <c r="L11" s="47">
        <v>0.89583333333333337</v>
      </c>
      <c r="M11" s="48">
        <f t="shared" si="2"/>
        <v>0.30208333333333343</v>
      </c>
      <c r="N11" s="66"/>
      <c r="O11" s="52"/>
      <c r="P11" s="53"/>
      <c r="Q11" s="83"/>
    </row>
    <row r="12" spans="1:17" x14ac:dyDescent="0.25">
      <c r="A12" s="82">
        <v>1</v>
      </c>
      <c r="B12" s="65" t="str">
        <f t="shared" si="0"/>
        <v>ANGLET</v>
      </c>
      <c r="C12" s="65" t="str">
        <f t="shared" si="1"/>
        <v>Jeanne</v>
      </c>
      <c r="D12" s="49">
        <v>43138</v>
      </c>
      <c r="E12" s="47">
        <v>0.41666666666666669</v>
      </c>
      <c r="F12" s="47">
        <v>0.47916666666666669</v>
      </c>
      <c r="G12" s="47">
        <v>0.5</v>
      </c>
      <c r="H12" s="47">
        <v>0.58333333333333337</v>
      </c>
      <c r="I12" s="47">
        <v>0.75</v>
      </c>
      <c r="J12" s="47">
        <v>0.75</v>
      </c>
      <c r="K12" s="47">
        <v>0.78125</v>
      </c>
      <c r="L12" s="47">
        <v>0.9375</v>
      </c>
      <c r="M12" s="48">
        <f t="shared" si="2"/>
        <v>0.30208333333333337</v>
      </c>
      <c r="N12" s="66"/>
      <c r="O12" s="52"/>
      <c r="P12" s="53"/>
      <c r="Q12" s="83"/>
    </row>
    <row r="13" spans="1:17" x14ac:dyDescent="0.25">
      <c r="A13" s="82">
        <v>1</v>
      </c>
      <c r="B13" s="65" t="str">
        <f t="shared" si="0"/>
        <v>ANGLET</v>
      </c>
      <c r="C13" s="65" t="str">
        <f t="shared" si="1"/>
        <v>Jeanne</v>
      </c>
      <c r="D13" s="49">
        <v>43139</v>
      </c>
      <c r="E13" s="47">
        <v>0.39583333333333331</v>
      </c>
      <c r="F13" s="47">
        <v>0.47916666666666669</v>
      </c>
      <c r="G13" s="47">
        <v>0.5</v>
      </c>
      <c r="H13" s="47">
        <v>0.58333333333333337</v>
      </c>
      <c r="I13" s="47">
        <v>0.75</v>
      </c>
      <c r="J13" s="47">
        <v>0.75</v>
      </c>
      <c r="K13" s="47">
        <v>0.78125</v>
      </c>
      <c r="L13" s="47">
        <v>0.95833333333333337</v>
      </c>
      <c r="M13" s="48">
        <f t="shared" si="2"/>
        <v>0.34375000000000011</v>
      </c>
      <c r="N13" s="66"/>
      <c r="O13" s="52"/>
      <c r="P13" s="53"/>
      <c r="Q13" s="83"/>
    </row>
    <row r="14" spans="1:17" x14ac:dyDescent="0.25">
      <c r="A14" s="82">
        <v>1</v>
      </c>
      <c r="B14" s="65" t="str">
        <f t="shared" si="0"/>
        <v>ANGLET</v>
      </c>
      <c r="C14" s="65" t="str">
        <f t="shared" si="1"/>
        <v>Jeanne</v>
      </c>
      <c r="D14" s="49">
        <v>43140</v>
      </c>
      <c r="E14" s="47">
        <v>0.33333333333333331</v>
      </c>
      <c r="F14" s="47">
        <v>0.47916666666666669</v>
      </c>
      <c r="G14" s="47">
        <v>0.5</v>
      </c>
      <c r="H14" s="47">
        <v>0.58333333333333337</v>
      </c>
      <c r="I14" s="47">
        <v>0.75</v>
      </c>
      <c r="J14" s="47">
        <v>0.75</v>
      </c>
      <c r="K14" s="47">
        <v>0.78125</v>
      </c>
      <c r="L14" s="47">
        <v>0.9375</v>
      </c>
      <c r="M14" s="48">
        <f t="shared" si="2"/>
        <v>0.38541666666666674</v>
      </c>
      <c r="N14" s="66"/>
      <c r="O14" s="52"/>
      <c r="P14" s="53"/>
      <c r="Q14" s="83"/>
    </row>
    <row r="15" spans="1:17" x14ac:dyDescent="0.25">
      <c r="A15" s="82">
        <v>1</v>
      </c>
      <c r="B15" s="65" t="str">
        <f t="shared" si="0"/>
        <v>ANGLET</v>
      </c>
      <c r="C15" s="65" t="str">
        <f t="shared" si="1"/>
        <v>Jeanne</v>
      </c>
      <c r="D15" s="49">
        <v>43141</v>
      </c>
      <c r="E15" s="47"/>
      <c r="F15" s="47"/>
      <c r="G15" s="47"/>
      <c r="H15" s="47"/>
      <c r="I15" s="47"/>
      <c r="J15" s="47"/>
      <c r="K15" s="47"/>
      <c r="L15" s="47"/>
      <c r="M15" s="48">
        <f t="shared" si="2"/>
        <v>0</v>
      </c>
      <c r="N15" s="66"/>
      <c r="O15" s="52"/>
      <c r="P15" s="53"/>
      <c r="Q15" s="83"/>
    </row>
    <row r="16" spans="1:17" ht="15.75" thickBot="1" x14ac:dyDescent="0.3">
      <c r="A16" s="84">
        <v>1</v>
      </c>
      <c r="B16" s="85" t="str">
        <f t="shared" si="0"/>
        <v>ANGLET</v>
      </c>
      <c r="C16" s="85" t="str">
        <f t="shared" si="1"/>
        <v>Jeanne</v>
      </c>
      <c r="D16" s="86">
        <v>43142</v>
      </c>
      <c r="E16" s="87"/>
      <c r="F16" s="87"/>
      <c r="G16" s="87"/>
      <c r="H16" s="87"/>
      <c r="I16" s="87"/>
      <c r="J16" s="87"/>
      <c r="K16" s="87"/>
      <c r="L16" s="87"/>
      <c r="M16" s="88">
        <f t="shared" si="2"/>
        <v>0</v>
      </c>
      <c r="N16" s="89"/>
      <c r="O16" s="90"/>
      <c r="P16" s="91"/>
      <c r="Q16" s="92"/>
    </row>
    <row r="17" spans="1:17" x14ac:dyDescent="0.25">
      <c r="A17" s="93">
        <v>2</v>
      </c>
      <c r="B17" s="74" t="str">
        <f t="shared" si="0"/>
        <v>ANGELI</v>
      </c>
      <c r="C17" s="74" t="str">
        <f t="shared" si="1"/>
        <v>Robert</v>
      </c>
      <c r="D17" s="94">
        <v>43136</v>
      </c>
      <c r="E17" s="95"/>
      <c r="F17" s="95"/>
      <c r="G17" s="95"/>
      <c r="H17" s="95"/>
      <c r="I17" s="95"/>
      <c r="J17" s="95"/>
      <c r="K17" s="95"/>
      <c r="L17" s="95"/>
      <c r="M17" s="78">
        <f t="shared" si="2"/>
        <v>0</v>
      </c>
      <c r="N17" s="79">
        <f>SUM(M17:M23)</f>
        <v>1.7500000000000004</v>
      </c>
      <c r="O17" s="79">
        <f>IF(A17="","",VLOOKUP(A17,bd_salarie[],14,FALSE))</f>
        <v>1.7847222222222223</v>
      </c>
      <c r="P17" s="80" t="str">
        <f t="shared" ref="P17" si="3">IF(N17&gt;O17,N17-O17,"")</f>
        <v/>
      </c>
      <c r="Q17" s="81">
        <f>IF(A17="","",IF(N17&lt;O17,O17-N17,""))</f>
        <v>3.4722222222221877E-2</v>
      </c>
    </row>
    <row r="18" spans="1:17" x14ac:dyDescent="0.25">
      <c r="A18" s="96">
        <v>2</v>
      </c>
      <c r="B18" s="65" t="str">
        <f t="shared" si="0"/>
        <v>ANGELI</v>
      </c>
      <c r="C18" s="65" t="str">
        <f t="shared" si="1"/>
        <v>Robert</v>
      </c>
      <c r="D18" s="49">
        <v>43137</v>
      </c>
      <c r="E18" s="46"/>
      <c r="F18" s="46"/>
      <c r="G18" s="46"/>
      <c r="H18" s="46"/>
      <c r="I18" s="46"/>
      <c r="J18" s="46"/>
      <c r="K18" s="46"/>
      <c r="L18" s="46"/>
      <c r="M18" s="48">
        <f t="shared" si="2"/>
        <v>0</v>
      </c>
      <c r="N18" s="66"/>
      <c r="O18" s="52"/>
      <c r="P18" s="53"/>
      <c r="Q18" s="83"/>
    </row>
    <row r="19" spans="1:17" x14ac:dyDescent="0.25">
      <c r="A19" s="96">
        <v>2</v>
      </c>
      <c r="B19" s="65" t="str">
        <f t="shared" si="0"/>
        <v>ANGELI</v>
      </c>
      <c r="C19" s="65" t="str">
        <f t="shared" si="1"/>
        <v>Robert</v>
      </c>
      <c r="D19" s="49">
        <v>43138</v>
      </c>
      <c r="E19" s="47">
        <v>0.33333333333333331</v>
      </c>
      <c r="F19" s="47">
        <v>0.47916666666666669</v>
      </c>
      <c r="G19" s="47">
        <v>0.5</v>
      </c>
      <c r="H19" s="47">
        <v>0.58333333333333337</v>
      </c>
      <c r="I19" s="47">
        <v>0.75</v>
      </c>
      <c r="J19" s="47">
        <v>0.75</v>
      </c>
      <c r="K19" s="47">
        <v>0.78125</v>
      </c>
      <c r="L19" s="47">
        <v>0.90625</v>
      </c>
      <c r="M19" s="48">
        <f t="shared" si="2"/>
        <v>0.35416666666666674</v>
      </c>
      <c r="N19" s="66"/>
      <c r="O19" s="52"/>
      <c r="P19" s="53"/>
      <c r="Q19" s="83"/>
    </row>
    <row r="20" spans="1:17" x14ac:dyDescent="0.25">
      <c r="A20" s="96">
        <v>2</v>
      </c>
      <c r="B20" s="65" t="str">
        <f t="shared" si="0"/>
        <v>ANGELI</v>
      </c>
      <c r="C20" s="65" t="str">
        <f t="shared" si="1"/>
        <v>Robert</v>
      </c>
      <c r="D20" s="49">
        <v>43139</v>
      </c>
      <c r="E20" s="47">
        <v>0.375</v>
      </c>
      <c r="F20" s="47">
        <v>0.47916666666666669</v>
      </c>
      <c r="G20" s="47">
        <v>0.5</v>
      </c>
      <c r="H20" s="47">
        <v>0.58333333333333337</v>
      </c>
      <c r="I20" s="47">
        <v>0.75</v>
      </c>
      <c r="J20" s="47">
        <v>0.75</v>
      </c>
      <c r="K20" s="47">
        <v>0.78125</v>
      </c>
      <c r="L20" s="47">
        <v>0.9375</v>
      </c>
      <c r="M20" s="48">
        <f t="shared" si="2"/>
        <v>0.34375000000000006</v>
      </c>
      <c r="N20" s="66"/>
      <c r="O20" s="52"/>
      <c r="P20" s="53"/>
      <c r="Q20" s="83"/>
    </row>
    <row r="21" spans="1:17" x14ac:dyDescent="0.25">
      <c r="A21" s="96">
        <v>2</v>
      </c>
      <c r="B21" s="65" t="str">
        <f t="shared" si="0"/>
        <v>ANGELI</v>
      </c>
      <c r="C21" s="65" t="str">
        <f t="shared" si="1"/>
        <v>Robert</v>
      </c>
      <c r="D21" s="49">
        <v>43140</v>
      </c>
      <c r="E21" s="47">
        <v>0.33333333333333331</v>
      </c>
      <c r="F21" s="47">
        <v>0.47916666666666669</v>
      </c>
      <c r="G21" s="47">
        <v>0.5</v>
      </c>
      <c r="H21" s="47">
        <v>0.58333333333333337</v>
      </c>
      <c r="I21" s="47">
        <v>0.75</v>
      </c>
      <c r="J21" s="47">
        <v>0.75</v>
      </c>
      <c r="K21" s="47">
        <v>0.78125</v>
      </c>
      <c r="L21" s="47">
        <v>0.89583333333333337</v>
      </c>
      <c r="M21" s="48">
        <f t="shared" si="2"/>
        <v>0.34375000000000011</v>
      </c>
      <c r="N21" s="66"/>
      <c r="O21" s="52"/>
      <c r="P21" s="53"/>
      <c r="Q21" s="83"/>
    </row>
    <row r="22" spans="1:17" x14ac:dyDescent="0.25">
      <c r="A22" s="96">
        <v>2</v>
      </c>
      <c r="B22" s="65" t="str">
        <f t="shared" si="0"/>
        <v>ANGELI</v>
      </c>
      <c r="C22" s="65" t="str">
        <f t="shared" si="1"/>
        <v>Robert</v>
      </c>
      <c r="D22" s="49">
        <v>43141</v>
      </c>
      <c r="E22" s="47">
        <v>0.39583333333333331</v>
      </c>
      <c r="F22" s="47">
        <v>0.47916666666666669</v>
      </c>
      <c r="G22" s="47">
        <v>0.5</v>
      </c>
      <c r="H22" s="47">
        <v>0.58333333333333337</v>
      </c>
      <c r="I22" s="47">
        <v>0.75</v>
      </c>
      <c r="J22" s="47">
        <v>0.75</v>
      </c>
      <c r="K22" s="47">
        <v>0.78125</v>
      </c>
      <c r="L22" s="47">
        <v>0.9375</v>
      </c>
      <c r="M22" s="48">
        <f t="shared" si="2"/>
        <v>0.32291666666666674</v>
      </c>
      <c r="N22" s="66"/>
      <c r="O22" s="52"/>
      <c r="P22" s="53"/>
      <c r="Q22" s="83"/>
    </row>
    <row r="23" spans="1:17" ht="15.75" thickBot="1" x14ac:dyDescent="0.3">
      <c r="A23" s="97">
        <v>2</v>
      </c>
      <c r="B23" s="85" t="str">
        <f t="shared" si="0"/>
        <v>ANGELI</v>
      </c>
      <c r="C23" s="85" t="str">
        <f t="shared" si="1"/>
        <v>Robert</v>
      </c>
      <c r="D23" s="86">
        <v>43142</v>
      </c>
      <c r="E23" s="87">
        <v>0.33333333333333331</v>
      </c>
      <c r="F23" s="87">
        <v>0.47916666666666669</v>
      </c>
      <c r="G23" s="87">
        <v>0.5</v>
      </c>
      <c r="H23" s="87">
        <v>0.58333333333333337</v>
      </c>
      <c r="I23" s="87">
        <v>0.75</v>
      </c>
      <c r="J23" s="87">
        <v>0.75</v>
      </c>
      <c r="K23" s="87">
        <v>0.78125</v>
      </c>
      <c r="L23" s="87">
        <v>0.9375</v>
      </c>
      <c r="M23" s="88">
        <f t="shared" si="2"/>
        <v>0.38541666666666674</v>
      </c>
      <c r="N23" s="89"/>
      <c r="O23" s="90"/>
      <c r="P23" s="91"/>
      <c r="Q23" s="92"/>
    </row>
    <row r="24" spans="1:17" x14ac:dyDescent="0.25">
      <c r="A24" s="93">
        <v>3</v>
      </c>
      <c r="B24" s="74" t="str">
        <f t="shared" si="0"/>
        <v>AUBERT</v>
      </c>
      <c r="C24" s="74" t="str">
        <f t="shared" ref="C24:C45" si="4">IF(A24="","",VLOOKUP(A24,bd_salarié,3,FALSE))</f>
        <v>Patrick</v>
      </c>
      <c r="D24" s="94"/>
      <c r="E24" s="77">
        <v>0.33333333333333331</v>
      </c>
      <c r="F24" s="77">
        <v>0.47916666666666669</v>
      </c>
      <c r="G24" s="77">
        <v>0.5</v>
      </c>
      <c r="H24" s="77">
        <v>0.58333333333333337</v>
      </c>
      <c r="I24" s="77">
        <v>0.75</v>
      </c>
      <c r="J24" s="77">
        <v>0.75</v>
      </c>
      <c r="K24" s="77">
        <v>0.78125</v>
      </c>
      <c r="L24" s="77">
        <v>0.90625</v>
      </c>
      <c r="M24" s="78">
        <f t="shared" si="2"/>
        <v>0.35416666666666674</v>
      </c>
      <c r="N24" s="79">
        <f t="shared" ref="N24" si="5">SUM(M24:M30)</f>
        <v>1.7500000000000004</v>
      </c>
      <c r="O24" s="79">
        <f>IF(A24="","",VLOOKUP(A24,bd_salarie[],14,FALSE))</f>
        <v>1.7847222222222223</v>
      </c>
      <c r="P24" s="80" t="str">
        <f t="shared" ref="P24" si="6">IF(N24&gt;O24,N24-O24,"")</f>
        <v/>
      </c>
      <c r="Q24" s="81">
        <f>IF(A24="","",IF(N24&lt;O24,O24-N24,""))</f>
        <v>3.4722222222221877E-2</v>
      </c>
    </row>
    <row r="25" spans="1:17" x14ac:dyDescent="0.25">
      <c r="A25" s="96">
        <v>3</v>
      </c>
      <c r="B25" s="65" t="str">
        <f t="shared" si="0"/>
        <v>AUBERT</v>
      </c>
      <c r="C25" s="65" t="str">
        <f t="shared" si="4"/>
        <v>Patrick</v>
      </c>
      <c r="D25" s="49">
        <v>43137</v>
      </c>
      <c r="E25" s="47">
        <v>0.375</v>
      </c>
      <c r="F25" s="47">
        <v>0.47916666666666669</v>
      </c>
      <c r="G25" s="47">
        <v>0.5</v>
      </c>
      <c r="H25" s="47">
        <v>0.58333333333333337</v>
      </c>
      <c r="I25" s="47">
        <v>0.75</v>
      </c>
      <c r="J25" s="47">
        <v>0.75</v>
      </c>
      <c r="K25" s="47">
        <v>0.78125</v>
      </c>
      <c r="L25" s="47">
        <v>0.9375</v>
      </c>
      <c r="M25" s="48">
        <f t="shared" si="2"/>
        <v>0.34375000000000006</v>
      </c>
      <c r="N25" s="66"/>
      <c r="O25" s="52"/>
      <c r="P25" s="53"/>
      <c r="Q25" s="83"/>
    </row>
    <row r="26" spans="1:17" x14ac:dyDescent="0.25">
      <c r="A26" s="96">
        <v>3</v>
      </c>
      <c r="B26" s="65" t="str">
        <f t="shared" si="0"/>
        <v>AUBERT</v>
      </c>
      <c r="C26" s="65" t="str">
        <f t="shared" si="4"/>
        <v>Patrick</v>
      </c>
      <c r="D26" s="49">
        <v>43138</v>
      </c>
      <c r="E26" s="47">
        <v>0.33333333333333331</v>
      </c>
      <c r="F26" s="47">
        <v>0.47916666666666669</v>
      </c>
      <c r="G26" s="47">
        <v>0.5</v>
      </c>
      <c r="H26" s="47">
        <v>0.58333333333333337</v>
      </c>
      <c r="I26" s="47">
        <v>0.75</v>
      </c>
      <c r="J26" s="47">
        <v>0.75</v>
      </c>
      <c r="K26" s="47">
        <v>0.78125</v>
      </c>
      <c r="L26" s="47">
        <v>0.89583333333333337</v>
      </c>
      <c r="M26" s="48">
        <f t="shared" si="2"/>
        <v>0.34375000000000011</v>
      </c>
      <c r="N26" s="66"/>
      <c r="O26" s="52"/>
      <c r="P26" s="53"/>
      <c r="Q26" s="83"/>
    </row>
    <row r="27" spans="1:17" x14ac:dyDescent="0.25">
      <c r="A27" s="96">
        <v>3</v>
      </c>
      <c r="B27" s="65" t="str">
        <f t="shared" si="0"/>
        <v>AUBERT</v>
      </c>
      <c r="C27" s="65" t="str">
        <f t="shared" si="4"/>
        <v>Patrick</v>
      </c>
      <c r="D27" s="49">
        <v>43139</v>
      </c>
      <c r="E27" s="46"/>
      <c r="F27" s="46"/>
      <c r="G27" s="46"/>
      <c r="H27" s="46"/>
      <c r="I27" s="46"/>
      <c r="J27" s="46"/>
      <c r="K27" s="46"/>
      <c r="L27" s="46"/>
      <c r="M27" s="48">
        <f t="shared" si="2"/>
        <v>0</v>
      </c>
      <c r="N27" s="66"/>
      <c r="O27" s="52"/>
      <c r="P27" s="53"/>
      <c r="Q27" s="83"/>
    </row>
    <row r="28" spans="1:17" x14ac:dyDescent="0.25">
      <c r="A28" s="96">
        <v>3</v>
      </c>
      <c r="B28" s="65" t="str">
        <f t="shared" si="0"/>
        <v>AUBERT</v>
      </c>
      <c r="C28" s="65" t="str">
        <f t="shared" si="4"/>
        <v>Patrick</v>
      </c>
      <c r="D28" s="49">
        <v>43140</v>
      </c>
      <c r="E28" s="46"/>
      <c r="F28" s="46"/>
      <c r="G28" s="46"/>
      <c r="H28" s="46"/>
      <c r="I28" s="46"/>
      <c r="J28" s="46"/>
      <c r="K28" s="46"/>
      <c r="L28" s="46"/>
      <c r="M28" s="48">
        <f t="shared" si="2"/>
        <v>0</v>
      </c>
      <c r="N28" s="66"/>
      <c r="O28" s="52"/>
      <c r="P28" s="53"/>
      <c r="Q28" s="83"/>
    </row>
    <row r="29" spans="1:17" x14ac:dyDescent="0.25">
      <c r="A29" s="96">
        <v>3</v>
      </c>
      <c r="B29" s="65" t="str">
        <f t="shared" si="0"/>
        <v>AUBERT</v>
      </c>
      <c r="C29" s="65" t="str">
        <f t="shared" si="4"/>
        <v>Patrick</v>
      </c>
      <c r="D29" s="49">
        <v>43141</v>
      </c>
      <c r="E29" s="47">
        <v>0.39583333333333331</v>
      </c>
      <c r="F29" s="47">
        <v>0.47916666666666669</v>
      </c>
      <c r="G29" s="47">
        <v>0.5</v>
      </c>
      <c r="H29" s="47">
        <v>0.58333333333333337</v>
      </c>
      <c r="I29" s="47">
        <v>0.75</v>
      </c>
      <c r="J29" s="47">
        <v>0.75</v>
      </c>
      <c r="K29" s="47">
        <v>0.78125</v>
      </c>
      <c r="L29" s="47">
        <v>0.9375</v>
      </c>
      <c r="M29" s="48">
        <f t="shared" si="2"/>
        <v>0.32291666666666674</v>
      </c>
      <c r="N29" s="66"/>
      <c r="O29" s="52"/>
      <c r="P29" s="53"/>
      <c r="Q29" s="83"/>
    </row>
    <row r="30" spans="1:17" ht="15.75" thickBot="1" x14ac:dyDescent="0.3">
      <c r="A30" s="97">
        <v>3</v>
      </c>
      <c r="B30" s="85" t="str">
        <f t="shared" si="0"/>
        <v>AUBERT</v>
      </c>
      <c r="C30" s="85" t="str">
        <f t="shared" si="4"/>
        <v>Patrick</v>
      </c>
      <c r="D30" s="98">
        <v>43142</v>
      </c>
      <c r="E30" s="87">
        <v>0.33333333333333331</v>
      </c>
      <c r="F30" s="87">
        <v>0.47916666666666669</v>
      </c>
      <c r="G30" s="87">
        <v>0.5</v>
      </c>
      <c r="H30" s="87">
        <v>0.58333333333333337</v>
      </c>
      <c r="I30" s="87">
        <v>0.75</v>
      </c>
      <c r="J30" s="87">
        <v>0.75</v>
      </c>
      <c r="K30" s="87">
        <v>0.78125</v>
      </c>
      <c r="L30" s="87">
        <v>0.9375</v>
      </c>
      <c r="M30" s="88">
        <f t="shared" si="2"/>
        <v>0.38541666666666674</v>
      </c>
      <c r="N30" s="89"/>
      <c r="O30" s="90"/>
      <c r="P30" s="91"/>
      <c r="Q30" s="92"/>
    </row>
    <row r="31" spans="1:17" x14ac:dyDescent="0.25">
      <c r="A31" s="93">
        <v>4</v>
      </c>
      <c r="B31" s="74" t="str">
        <f t="shared" ref="B31:B45" si="7">IF(A31="","",VLOOKUP(A31,bd_salarié,2,FALSE))</f>
        <v>BAUDRAN</v>
      </c>
      <c r="C31" s="74" t="str">
        <f t="shared" si="4"/>
        <v>Richard</v>
      </c>
      <c r="D31" s="99"/>
      <c r="E31" s="77">
        <v>0.33333333333333331</v>
      </c>
      <c r="F31" s="77">
        <v>0.47916666666666669</v>
      </c>
      <c r="G31" s="77">
        <v>0.5</v>
      </c>
      <c r="H31" s="77">
        <v>0.58333333333333337</v>
      </c>
      <c r="I31" s="77">
        <v>0.75</v>
      </c>
      <c r="J31" s="77">
        <v>0.75</v>
      </c>
      <c r="K31" s="77">
        <v>0.78125</v>
      </c>
      <c r="L31" s="77">
        <v>0.90625</v>
      </c>
      <c r="M31" s="78">
        <f t="shared" si="2"/>
        <v>0.35416666666666674</v>
      </c>
      <c r="N31" s="79">
        <f t="shared" ref="N31" si="8">SUM(M31:M37)</f>
        <v>1.7500000000000004</v>
      </c>
      <c r="O31" s="79">
        <f>IF(A31="","",VLOOKUP(A31,bd_salarie[],14,FALSE))</f>
        <v>1.7847222222222223</v>
      </c>
      <c r="P31" s="80" t="str">
        <f t="shared" ref="P31" si="9">IF(N31&gt;O31,N31-O31,"")</f>
        <v/>
      </c>
      <c r="Q31" s="81">
        <f>IF(A31="","",IF(N31&lt;O31,O31-N31,""))</f>
        <v>3.4722222222221877E-2</v>
      </c>
    </row>
    <row r="32" spans="1:17" x14ac:dyDescent="0.25">
      <c r="A32" s="96">
        <v>4</v>
      </c>
      <c r="B32" s="65" t="str">
        <f t="shared" si="7"/>
        <v>BAUDRAN</v>
      </c>
      <c r="C32" s="65" t="str">
        <f t="shared" si="4"/>
        <v>Richard</v>
      </c>
      <c r="D32" s="50">
        <v>43137</v>
      </c>
      <c r="E32" s="47">
        <v>0.375</v>
      </c>
      <c r="F32" s="47">
        <v>0.47916666666666669</v>
      </c>
      <c r="G32" s="47">
        <v>0.5</v>
      </c>
      <c r="H32" s="47">
        <v>0.58333333333333337</v>
      </c>
      <c r="I32" s="47">
        <v>0.75</v>
      </c>
      <c r="J32" s="47">
        <v>0.75</v>
      </c>
      <c r="K32" s="47">
        <v>0.78125</v>
      </c>
      <c r="L32" s="47">
        <v>0.9375</v>
      </c>
      <c r="M32" s="48">
        <f t="shared" si="2"/>
        <v>0.34375000000000006</v>
      </c>
      <c r="N32" s="66"/>
      <c r="O32" s="52"/>
      <c r="P32" s="53"/>
      <c r="Q32" s="83"/>
    </row>
    <row r="33" spans="1:17" x14ac:dyDescent="0.25">
      <c r="A33" s="96">
        <v>4</v>
      </c>
      <c r="B33" s="65" t="str">
        <f t="shared" si="7"/>
        <v>BAUDRAN</v>
      </c>
      <c r="C33" s="65" t="str">
        <f t="shared" si="4"/>
        <v>Richard</v>
      </c>
      <c r="D33" s="50">
        <v>43138</v>
      </c>
      <c r="E33" s="47"/>
      <c r="F33" s="47"/>
      <c r="G33" s="47"/>
      <c r="H33" s="47"/>
      <c r="I33" s="47"/>
      <c r="J33" s="47"/>
      <c r="K33" s="47"/>
      <c r="L33" s="47"/>
      <c r="M33" s="48">
        <f t="shared" si="2"/>
        <v>0</v>
      </c>
      <c r="N33" s="66"/>
      <c r="O33" s="52"/>
      <c r="P33" s="53"/>
      <c r="Q33" s="83"/>
    </row>
    <row r="34" spans="1:17" x14ac:dyDescent="0.25">
      <c r="A34" s="96">
        <v>4</v>
      </c>
      <c r="B34" s="65" t="str">
        <f t="shared" si="7"/>
        <v>BAUDRAN</v>
      </c>
      <c r="C34" s="65" t="str">
        <f t="shared" si="4"/>
        <v>Richard</v>
      </c>
      <c r="D34" s="50">
        <v>43139</v>
      </c>
      <c r="E34" s="46"/>
      <c r="F34" s="46"/>
      <c r="G34" s="46"/>
      <c r="H34" s="46"/>
      <c r="I34" s="46"/>
      <c r="J34" s="46"/>
      <c r="K34" s="46"/>
      <c r="L34" s="46"/>
      <c r="M34" s="48">
        <f t="shared" si="2"/>
        <v>0</v>
      </c>
      <c r="N34" s="66"/>
      <c r="O34" s="52"/>
      <c r="P34" s="53"/>
      <c r="Q34" s="83"/>
    </row>
    <row r="35" spans="1:17" x14ac:dyDescent="0.25">
      <c r="A35" s="96">
        <v>4</v>
      </c>
      <c r="B35" s="65" t="str">
        <f t="shared" si="7"/>
        <v>BAUDRAN</v>
      </c>
      <c r="C35" s="65" t="str">
        <f t="shared" si="4"/>
        <v>Richard</v>
      </c>
      <c r="D35" s="50">
        <v>43140</v>
      </c>
      <c r="E35" s="47">
        <v>0.33333333333333331</v>
      </c>
      <c r="F35" s="47">
        <v>0.47916666666666669</v>
      </c>
      <c r="G35" s="47">
        <v>0.5</v>
      </c>
      <c r="H35" s="47">
        <v>0.58333333333333337</v>
      </c>
      <c r="I35" s="47">
        <v>0.75</v>
      </c>
      <c r="J35" s="47">
        <v>0.75</v>
      </c>
      <c r="K35" s="47">
        <v>0.78125</v>
      </c>
      <c r="L35" s="47">
        <v>0.89583333333333337</v>
      </c>
      <c r="M35" s="48">
        <f t="shared" si="2"/>
        <v>0.34375000000000011</v>
      </c>
      <c r="N35" s="66"/>
      <c r="O35" s="52"/>
      <c r="P35" s="53"/>
      <c r="Q35" s="83"/>
    </row>
    <row r="36" spans="1:17" x14ac:dyDescent="0.25">
      <c r="A36" s="96">
        <v>4</v>
      </c>
      <c r="B36" s="65" t="str">
        <f t="shared" si="7"/>
        <v>BAUDRAN</v>
      </c>
      <c r="C36" s="65" t="str">
        <f t="shared" si="4"/>
        <v>Richard</v>
      </c>
      <c r="D36" s="50">
        <v>43141</v>
      </c>
      <c r="E36" s="47">
        <v>0.39583333333333331</v>
      </c>
      <c r="F36" s="47">
        <v>0.47916666666666669</v>
      </c>
      <c r="G36" s="47">
        <v>0.5</v>
      </c>
      <c r="H36" s="47">
        <v>0.58333333333333337</v>
      </c>
      <c r="I36" s="47">
        <v>0.75</v>
      </c>
      <c r="J36" s="47">
        <v>0.75</v>
      </c>
      <c r="K36" s="47">
        <v>0.78125</v>
      </c>
      <c r="L36" s="47">
        <v>0.9375</v>
      </c>
      <c r="M36" s="48">
        <f t="shared" si="2"/>
        <v>0.32291666666666674</v>
      </c>
      <c r="N36" s="66"/>
      <c r="O36" s="52"/>
      <c r="P36" s="53"/>
      <c r="Q36" s="83"/>
    </row>
    <row r="37" spans="1:17" ht="15.75" thickBot="1" x14ac:dyDescent="0.3">
      <c r="A37" s="97">
        <v>4</v>
      </c>
      <c r="B37" s="85" t="str">
        <f t="shared" si="7"/>
        <v>BAUDRAN</v>
      </c>
      <c r="C37" s="85" t="str">
        <f t="shared" si="4"/>
        <v>Richard</v>
      </c>
      <c r="D37" s="98">
        <v>43142</v>
      </c>
      <c r="E37" s="87">
        <v>0.33333333333333331</v>
      </c>
      <c r="F37" s="87">
        <v>0.47916666666666669</v>
      </c>
      <c r="G37" s="87">
        <v>0.5</v>
      </c>
      <c r="H37" s="87">
        <v>0.58333333333333337</v>
      </c>
      <c r="I37" s="87">
        <v>0.75</v>
      </c>
      <c r="J37" s="87">
        <v>0.75</v>
      </c>
      <c r="K37" s="87">
        <v>0.78125</v>
      </c>
      <c r="L37" s="87">
        <v>0.9375</v>
      </c>
      <c r="M37" s="88">
        <f t="shared" si="2"/>
        <v>0.38541666666666674</v>
      </c>
      <c r="N37" s="89"/>
      <c r="O37" s="90"/>
      <c r="P37" s="91"/>
      <c r="Q37" s="92"/>
    </row>
    <row r="38" spans="1:17" x14ac:dyDescent="0.25">
      <c r="A38" s="93">
        <v>5</v>
      </c>
      <c r="B38" s="74" t="str">
        <f t="shared" si="7"/>
        <v>BERNARD</v>
      </c>
      <c r="C38" s="74" t="str">
        <f t="shared" si="4"/>
        <v>Gilbert</v>
      </c>
      <c r="D38" s="99"/>
      <c r="E38" s="77">
        <v>0.33333333333333331</v>
      </c>
      <c r="F38" s="77">
        <v>0.47916666666666669</v>
      </c>
      <c r="G38" s="77">
        <v>0.5</v>
      </c>
      <c r="H38" s="77">
        <v>0.58333333333333337</v>
      </c>
      <c r="I38" s="77">
        <v>0.75</v>
      </c>
      <c r="J38" s="77">
        <v>0.75</v>
      </c>
      <c r="K38" s="77">
        <v>0.78125</v>
      </c>
      <c r="L38" s="77">
        <v>0.90625</v>
      </c>
      <c r="M38" s="78">
        <f t="shared" si="2"/>
        <v>0.35416666666666674</v>
      </c>
      <c r="N38" s="79">
        <f>SUM(M38:M44)</f>
        <v>1.7500000000000004</v>
      </c>
      <c r="O38" s="79">
        <f>IF(A38="","",VLOOKUP(A38,bd_salarie[],14,FALSE))</f>
        <v>1.625</v>
      </c>
      <c r="P38" s="80">
        <f t="shared" ref="P38" si="10">IF(N38&gt;O38,N38-O38,"")</f>
        <v>0.12500000000000044</v>
      </c>
      <c r="Q38" s="81" t="str">
        <f>IF(A38="","",IF(N38&lt;O38,O38-N38,""))</f>
        <v/>
      </c>
    </row>
    <row r="39" spans="1:17" x14ac:dyDescent="0.25">
      <c r="A39" s="96">
        <v>5</v>
      </c>
      <c r="B39" s="65" t="str">
        <f t="shared" si="7"/>
        <v>BERNARD</v>
      </c>
      <c r="C39" s="65" t="str">
        <f t="shared" si="4"/>
        <v>Gilbert</v>
      </c>
      <c r="D39" s="50">
        <v>43137</v>
      </c>
      <c r="E39" s="47"/>
      <c r="F39" s="47"/>
      <c r="G39" s="47"/>
      <c r="H39" s="47"/>
      <c r="I39" s="47"/>
      <c r="J39" s="47"/>
      <c r="K39" s="47"/>
      <c r="L39" s="47"/>
      <c r="M39" s="48">
        <f t="shared" si="2"/>
        <v>0</v>
      </c>
      <c r="N39" s="66"/>
      <c r="O39" s="52"/>
      <c r="P39" s="53"/>
      <c r="Q39" s="83"/>
    </row>
    <row r="40" spans="1:17" x14ac:dyDescent="0.25">
      <c r="A40" s="96">
        <v>5</v>
      </c>
      <c r="B40" s="65" t="str">
        <f t="shared" si="7"/>
        <v>BERNARD</v>
      </c>
      <c r="C40" s="65" t="str">
        <f t="shared" si="4"/>
        <v>Gilbert</v>
      </c>
      <c r="D40" s="50">
        <v>43138</v>
      </c>
      <c r="E40" s="47"/>
      <c r="F40" s="47"/>
      <c r="G40" s="47"/>
      <c r="H40" s="47"/>
      <c r="I40" s="47"/>
      <c r="J40" s="47"/>
      <c r="K40" s="47"/>
      <c r="L40" s="47"/>
      <c r="M40" s="48">
        <f t="shared" si="2"/>
        <v>0</v>
      </c>
      <c r="N40" s="66"/>
      <c r="O40" s="52"/>
      <c r="P40" s="53"/>
      <c r="Q40" s="83"/>
    </row>
    <row r="41" spans="1:17" x14ac:dyDescent="0.25">
      <c r="A41" s="96">
        <v>5</v>
      </c>
      <c r="B41" s="65" t="str">
        <f t="shared" si="7"/>
        <v>BERNARD</v>
      </c>
      <c r="C41" s="65" t="str">
        <f t="shared" si="4"/>
        <v>Gilbert</v>
      </c>
      <c r="D41" s="50">
        <v>43139</v>
      </c>
      <c r="E41" s="47">
        <v>0.375</v>
      </c>
      <c r="F41" s="47">
        <v>0.47916666666666669</v>
      </c>
      <c r="G41" s="47">
        <v>0.5</v>
      </c>
      <c r="H41" s="47">
        <v>0.58333333333333337</v>
      </c>
      <c r="I41" s="47">
        <v>0.75</v>
      </c>
      <c r="J41" s="47">
        <v>0.75</v>
      </c>
      <c r="K41" s="47">
        <v>0.78125</v>
      </c>
      <c r="L41" s="47">
        <v>0.9375</v>
      </c>
      <c r="M41" s="48">
        <f t="shared" si="2"/>
        <v>0.34375000000000006</v>
      </c>
      <c r="N41" s="66"/>
      <c r="O41" s="52"/>
      <c r="P41" s="53"/>
      <c r="Q41" s="83"/>
    </row>
    <row r="42" spans="1:17" x14ac:dyDescent="0.25">
      <c r="A42" s="96">
        <v>5</v>
      </c>
      <c r="B42" s="65" t="str">
        <f t="shared" si="7"/>
        <v>BERNARD</v>
      </c>
      <c r="C42" s="65" t="str">
        <f t="shared" si="4"/>
        <v>Gilbert</v>
      </c>
      <c r="D42" s="50">
        <v>43140</v>
      </c>
      <c r="E42" s="47">
        <v>0.33333333333333331</v>
      </c>
      <c r="F42" s="47">
        <v>0.47916666666666669</v>
      </c>
      <c r="G42" s="47">
        <v>0.5</v>
      </c>
      <c r="H42" s="47">
        <v>0.58333333333333337</v>
      </c>
      <c r="I42" s="47">
        <v>0.75</v>
      </c>
      <c r="J42" s="47">
        <v>0.75</v>
      </c>
      <c r="K42" s="47">
        <v>0.78125</v>
      </c>
      <c r="L42" s="47">
        <v>0.89583333333333337</v>
      </c>
      <c r="M42" s="48">
        <f t="shared" si="2"/>
        <v>0.34375000000000011</v>
      </c>
      <c r="N42" s="66"/>
      <c r="O42" s="52"/>
      <c r="P42" s="53"/>
      <c r="Q42" s="83"/>
    </row>
    <row r="43" spans="1:17" x14ac:dyDescent="0.25">
      <c r="A43" s="96">
        <v>5</v>
      </c>
      <c r="B43" s="65" t="str">
        <f t="shared" si="7"/>
        <v>BERNARD</v>
      </c>
      <c r="C43" s="65" t="str">
        <f t="shared" si="4"/>
        <v>Gilbert</v>
      </c>
      <c r="D43" s="50">
        <v>43141</v>
      </c>
      <c r="E43" s="47">
        <v>0.39583333333333331</v>
      </c>
      <c r="F43" s="47">
        <v>0.47916666666666669</v>
      </c>
      <c r="G43" s="47">
        <v>0.5</v>
      </c>
      <c r="H43" s="47">
        <v>0.58333333333333337</v>
      </c>
      <c r="I43" s="47">
        <v>0.75</v>
      </c>
      <c r="J43" s="47">
        <v>0.75</v>
      </c>
      <c r="K43" s="47">
        <v>0.78125</v>
      </c>
      <c r="L43" s="47">
        <v>0.9375</v>
      </c>
      <c r="M43" s="48">
        <f t="shared" si="2"/>
        <v>0.32291666666666674</v>
      </c>
      <c r="N43" s="66"/>
      <c r="O43" s="52"/>
      <c r="P43" s="53"/>
      <c r="Q43" s="83"/>
    </row>
    <row r="44" spans="1:17" ht="15.75" thickBot="1" x14ac:dyDescent="0.3">
      <c r="A44" s="97">
        <v>5</v>
      </c>
      <c r="B44" s="85" t="str">
        <f t="shared" si="7"/>
        <v>BERNARD</v>
      </c>
      <c r="C44" s="85" t="str">
        <f t="shared" si="4"/>
        <v>Gilbert</v>
      </c>
      <c r="D44" s="98">
        <v>43142</v>
      </c>
      <c r="E44" s="87">
        <v>0.33333333333333331</v>
      </c>
      <c r="F44" s="87">
        <v>0.47916666666666669</v>
      </c>
      <c r="G44" s="87">
        <v>0.5</v>
      </c>
      <c r="H44" s="87">
        <v>0.58333333333333337</v>
      </c>
      <c r="I44" s="87">
        <v>0.75</v>
      </c>
      <c r="J44" s="87">
        <v>0.75</v>
      </c>
      <c r="K44" s="87">
        <v>0.78125</v>
      </c>
      <c r="L44" s="87">
        <v>0.9375</v>
      </c>
      <c r="M44" s="88">
        <f t="shared" si="2"/>
        <v>0.38541666666666674</v>
      </c>
      <c r="N44" s="89"/>
      <c r="O44" s="90"/>
      <c r="P44" s="91"/>
      <c r="Q44" s="92"/>
    </row>
    <row r="45" spans="1:17" x14ac:dyDescent="0.25">
      <c r="A45" s="93"/>
      <c r="B45" s="74" t="str">
        <f t="shared" si="7"/>
        <v/>
      </c>
      <c r="C45" s="74" t="str">
        <f t="shared" si="4"/>
        <v/>
      </c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79">
        <f t="shared" ref="N45" si="11">SUM(M45:M51)</f>
        <v>0</v>
      </c>
      <c r="O45" s="79" t="str">
        <f>IF(A45="","",VLOOKUP(A45,bd_salarie[],14,FALSE))</f>
        <v/>
      </c>
      <c r="P45" s="80" t="str">
        <f t="shared" ref="P45" si="12">IF(N45&gt;O45,N45-O45,"")</f>
        <v/>
      </c>
      <c r="Q45" s="81" t="str">
        <f>IF(A45="","",IF(N45&lt;O45,O45-N45,""))</f>
        <v/>
      </c>
    </row>
    <row r="46" spans="1:17" x14ac:dyDescent="0.25">
      <c r="A46" s="100"/>
      <c r="B46" s="66"/>
      <c r="C46" s="6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66"/>
      <c r="O46" s="52"/>
      <c r="P46" s="53"/>
      <c r="Q46" s="83"/>
    </row>
    <row r="47" spans="1:17" x14ac:dyDescent="0.25">
      <c r="A47" s="100"/>
      <c r="B47" s="66"/>
      <c r="C47" s="6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66"/>
      <c r="O47" s="52"/>
      <c r="P47" s="53"/>
      <c r="Q47" s="83"/>
    </row>
    <row r="48" spans="1:17" x14ac:dyDescent="0.25">
      <c r="A48" s="100"/>
      <c r="B48" s="66"/>
      <c r="C48" s="6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66"/>
      <c r="O48" s="52"/>
      <c r="P48" s="53"/>
      <c r="Q48" s="83"/>
    </row>
    <row r="49" spans="1:17" x14ac:dyDescent="0.25">
      <c r="A49" s="100"/>
      <c r="B49" s="66"/>
      <c r="C49" s="6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66"/>
      <c r="O49" s="52"/>
      <c r="P49" s="53"/>
      <c r="Q49" s="83"/>
    </row>
    <row r="50" spans="1:17" x14ac:dyDescent="0.25">
      <c r="A50" s="100"/>
      <c r="B50" s="66"/>
      <c r="C50" s="6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66"/>
      <c r="O50" s="52"/>
      <c r="P50" s="53"/>
      <c r="Q50" s="83"/>
    </row>
    <row r="51" spans="1:17" ht="15.75" thickBot="1" x14ac:dyDescent="0.3">
      <c r="A51" s="101"/>
      <c r="B51" s="89"/>
      <c r="C51" s="89"/>
      <c r="D51" s="102"/>
      <c r="E51" s="102"/>
      <c r="F51" s="102"/>
      <c r="G51" s="102"/>
      <c r="H51" s="102"/>
      <c r="I51" s="102"/>
      <c r="J51" s="102"/>
      <c r="K51" s="102"/>
      <c r="L51" s="102"/>
      <c r="M51" s="102"/>
      <c r="N51" s="89"/>
      <c r="O51" s="90"/>
      <c r="P51" s="91"/>
      <c r="Q51" s="92"/>
    </row>
    <row r="52" spans="1:17" x14ac:dyDescent="0.25">
      <c r="A52" s="93"/>
      <c r="B52" s="74" t="str">
        <f>IF(A52="","",VLOOKUP(A52,bd_salarié,2,FALSE))</f>
        <v/>
      </c>
      <c r="C52" s="74" t="str">
        <f>IF(A52="","",VLOOKUP(A52,bd_salarié,3,FALSE))</f>
        <v/>
      </c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79">
        <f t="shared" ref="N52" si="13">SUM(M52:M58)</f>
        <v>0</v>
      </c>
      <c r="O52" s="79" t="str">
        <f>IF(A52="","",VLOOKUP(A52,bd_salarie[],14,FALSE))</f>
        <v/>
      </c>
      <c r="P52" s="80" t="str">
        <f t="shared" ref="P52" si="14">IF(N52&gt;O52,N52-O52,"")</f>
        <v/>
      </c>
      <c r="Q52" s="81" t="str">
        <f t="shared" ref="Q52" si="15">IF(A52="","",IF(N52&lt;O52,O52-N52,""))</f>
        <v/>
      </c>
    </row>
    <row r="53" spans="1:17" x14ac:dyDescent="0.25">
      <c r="A53" s="100"/>
      <c r="B53" s="66"/>
      <c r="C53" s="6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66"/>
      <c r="O53" s="52"/>
      <c r="P53" s="53"/>
      <c r="Q53" s="83"/>
    </row>
    <row r="54" spans="1:17" x14ac:dyDescent="0.25">
      <c r="A54" s="100"/>
      <c r="B54" s="66"/>
      <c r="C54" s="6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66"/>
      <c r="O54" s="52"/>
      <c r="P54" s="53"/>
      <c r="Q54" s="83"/>
    </row>
    <row r="55" spans="1:17" x14ac:dyDescent="0.25">
      <c r="A55" s="100"/>
      <c r="B55" s="66"/>
      <c r="C55" s="6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66"/>
      <c r="O55" s="52"/>
      <c r="P55" s="53"/>
      <c r="Q55" s="83"/>
    </row>
    <row r="56" spans="1:17" x14ac:dyDescent="0.25">
      <c r="A56" s="100"/>
      <c r="B56" s="66"/>
      <c r="C56" s="6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66"/>
      <c r="O56" s="52"/>
      <c r="P56" s="53"/>
      <c r="Q56" s="83"/>
    </row>
    <row r="57" spans="1:17" x14ac:dyDescent="0.25">
      <c r="A57" s="100"/>
      <c r="B57" s="66"/>
      <c r="C57" s="6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66"/>
      <c r="O57" s="52"/>
      <c r="P57" s="53"/>
      <c r="Q57" s="83"/>
    </row>
    <row r="58" spans="1:17" ht="15.75" thickBot="1" x14ac:dyDescent="0.3">
      <c r="A58" s="101"/>
      <c r="B58" s="89"/>
      <c r="C58" s="89"/>
      <c r="D58" s="102"/>
      <c r="E58" s="102"/>
      <c r="F58" s="102"/>
      <c r="G58" s="102"/>
      <c r="H58" s="102"/>
      <c r="I58" s="102"/>
      <c r="J58" s="102"/>
      <c r="K58" s="102"/>
      <c r="L58" s="102"/>
      <c r="M58" s="102"/>
      <c r="N58" s="89"/>
      <c r="O58" s="90"/>
      <c r="P58" s="91"/>
      <c r="Q58" s="92"/>
    </row>
    <row r="59" spans="1:17" x14ac:dyDescent="0.25">
      <c r="A59" s="93"/>
      <c r="B59" s="74" t="str">
        <f>IF(A59="","",VLOOKUP(A59,bd_salarié,2,FALSE))</f>
        <v/>
      </c>
      <c r="C59" s="74" t="str">
        <f>IF(A59="","",VLOOKUP(A59,bd_salarié,3,FALSE))</f>
        <v/>
      </c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79">
        <f t="shared" ref="N59" si="16">SUM(M59:M65)</f>
        <v>0</v>
      </c>
      <c r="O59" s="79" t="str">
        <f>IF(A59="","",VLOOKUP(A59,bd_salarie[],14,FALSE))</f>
        <v/>
      </c>
      <c r="P59" s="80" t="str">
        <f t="shared" ref="P59" si="17">IF(N59&gt;O59,N59-O59,"")</f>
        <v/>
      </c>
      <c r="Q59" s="81" t="str">
        <f t="shared" ref="Q59" si="18">IF(A59="","",IF(N59&lt;O59,O59-N59,""))</f>
        <v/>
      </c>
    </row>
    <row r="60" spans="1:17" x14ac:dyDescent="0.25">
      <c r="A60" s="100"/>
      <c r="B60" s="66"/>
      <c r="C60" s="6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66"/>
      <c r="O60" s="52"/>
      <c r="P60" s="53"/>
      <c r="Q60" s="83"/>
    </row>
    <row r="61" spans="1:17" x14ac:dyDescent="0.25">
      <c r="A61" s="100"/>
      <c r="B61" s="66"/>
      <c r="C61" s="6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66"/>
      <c r="O61" s="52"/>
      <c r="P61" s="53"/>
      <c r="Q61" s="83"/>
    </row>
    <row r="62" spans="1:17" x14ac:dyDescent="0.25">
      <c r="A62" s="100"/>
      <c r="B62" s="66"/>
      <c r="C62" s="6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66"/>
      <c r="O62" s="52"/>
      <c r="P62" s="53"/>
      <c r="Q62" s="83"/>
    </row>
    <row r="63" spans="1:17" x14ac:dyDescent="0.25">
      <c r="A63" s="100"/>
      <c r="B63" s="66"/>
      <c r="C63" s="66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66"/>
      <c r="O63" s="52"/>
      <c r="P63" s="53"/>
      <c r="Q63" s="83"/>
    </row>
    <row r="64" spans="1:17" x14ac:dyDescent="0.25">
      <c r="A64" s="100"/>
      <c r="B64" s="66"/>
      <c r="C64" s="6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66"/>
      <c r="O64" s="52"/>
      <c r="P64" s="53"/>
      <c r="Q64" s="83"/>
    </row>
    <row r="65" spans="1:17" ht="15.75" thickBot="1" x14ac:dyDescent="0.3">
      <c r="A65" s="101"/>
      <c r="B65" s="89"/>
      <c r="C65" s="89"/>
      <c r="D65" s="102"/>
      <c r="E65" s="102"/>
      <c r="F65" s="102"/>
      <c r="G65" s="102"/>
      <c r="H65" s="102"/>
      <c r="I65" s="102"/>
      <c r="J65" s="102"/>
      <c r="K65" s="102"/>
      <c r="L65" s="102"/>
      <c r="M65" s="102"/>
      <c r="N65" s="89"/>
      <c r="O65" s="90"/>
      <c r="P65" s="91"/>
      <c r="Q65" s="92"/>
    </row>
    <row r="66" spans="1:17" x14ac:dyDescent="0.25">
      <c r="A66" s="93"/>
      <c r="B66" s="74" t="str">
        <f>IF(A66="","",VLOOKUP(A66,bd_salarié,2,FALSE))</f>
        <v/>
      </c>
      <c r="C66" s="74" t="str">
        <f>IF(A66="","",VLOOKUP(A66,bd_salarié,3,FALSE))</f>
        <v/>
      </c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79">
        <f t="shared" ref="N66" si="19">SUM(M66:M72)</f>
        <v>0</v>
      </c>
      <c r="O66" s="79" t="str">
        <f>IF(A66="","",VLOOKUP(A66,bd_salarie[],14,FALSE))</f>
        <v/>
      </c>
      <c r="P66" s="80" t="str">
        <f t="shared" ref="P66" si="20">IF(N66&gt;O66,N66-O66,"")</f>
        <v/>
      </c>
      <c r="Q66" s="81" t="str">
        <f t="shared" ref="Q66" si="21">IF(A66="","",IF(N66&lt;O66,O66-N66,""))</f>
        <v/>
      </c>
    </row>
    <row r="67" spans="1:17" x14ac:dyDescent="0.25">
      <c r="A67" s="100"/>
      <c r="B67" s="66"/>
      <c r="C67" s="6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66"/>
      <c r="O67" s="52"/>
      <c r="P67" s="53"/>
      <c r="Q67" s="83"/>
    </row>
    <row r="68" spans="1:17" x14ac:dyDescent="0.25">
      <c r="A68" s="100"/>
      <c r="B68" s="66"/>
      <c r="C68" s="6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66"/>
      <c r="O68" s="52"/>
      <c r="P68" s="53"/>
      <c r="Q68" s="83"/>
    </row>
    <row r="69" spans="1:17" x14ac:dyDescent="0.25">
      <c r="A69" s="100"/>
      <c r="B69" s="66"/>
      <c r="C69" s="6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66"/>
      <c r="O69" s="52"/>
      <c r="P69" s="53"/>
      <c r="Q69" s="83"/>
    </row>
    <row r="70" spans="1:17" x14ac:dyDescent="0.25">
      <c r="A70" s="100"/>
      <c r="B70" s="66"/>
      <c r="C70" s="6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66"/>
      <c r="O70" s="52"/>
      <c r="P70" s="53"/>
      <c r="Q70" s="83"/>
    </row>
    <row r="71" spans="1:17" x14ac:dyDescent="0.25">
      <c r="A71" s="100"/>
      <c r="B71" s="66"/>
      <c r="C71" s="6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66"/>
      <c r="O71" s="52"/>
      <c r="P71" s="53"/>
      <c r="Q71" s="83"/>
    </row>
    <row r="72" spans="1:17" ht="15.75" thickBot="1" x14ac:dyDescent="0.3">
      <c r="A72" s="101"/>
      <c r="B72" s="89"/>
      <c r="C72" s="89"/>
      <c r="D72" s="102"/>
      <c r="E72" s="102"/>
      <c r="F72" s="102"/>
      <c r="G72" s="102"/>
      <c r="H72" s="102"/>
      <c r="I72" s="102"/>
      <c r="J72" s="102"/>
      <c r="K72" s="102"/>
      <c r="L72" s="102"/>
      <c r="M72" s="102"/>
      <c r="N72" s="89"/>
      <c r="O72" s="90"/>
      <c r="P72" s="91"/>
      <c r="Q72" s="92"/>
    </row>
    <row r="73" spans="1:17" x14ac:dyDescent="0.25">
      <c r="A73" s="93"/>
      <c r="B73" s="74" t="str">
        <f>IF(A73="","",VLOOKUP(A73,bd_salarié,2,FALSE))</f>
        <v/>
      </c>
      <c r="C73" s="74" t="str">
        <f>IF(A73="","",VLOOKUP(A73,bd_salarié,3,FALSE))</f>
        <v/>
      </c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79">
        <f t="shared" ref="N73" si="22">SUM(M73:M79)</f>
        <v>0</v>
      </c>
      <c r="O73" s="79" t="str">
        <f>IF(A73="","",VLOOKUP(A73,bd_salarie[],14,FALSE))</f>
        <v/>
      </c>
      <c r="P73" s="80" t="str">
        <f t="shared" ref="P73" si="23">IF(N73&gt;O73,N73-O73,"")</f>
        <v/>
      </c>
      <c r="Q73" s="81" t="str">
        <f t="shared" ref="Q73" si="24">IF(A73="","",IF(N73&lt;O73,O73-N73,""))</f>
        <v/>
      </c>
    </row>
    <row r="74" spans="1:17" x14ac:dyDescent="0.25">
      <c r="A74" s="100"/>
      <c r="B74" s="66"/>
      <c r="C74" s="6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66"/>
      <c r="O74" s="52"/>
      <c r="P74" s="53"/>
      <c r="Q74" s="83"/>
    </row>
    <row r="75" spans="1:17" x14ac:dyDescent="0.25">
      <c r="A75" s="100"/>
      <c r="B75" s="66"/>
      <c r="C75" s="66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66"/>
      <c r="O75" s="52"/>
      <c r="P75" s="53"/>
      <c r="Q75" s="83"/>
    </row>
    <row r="76" spans="1:17" x14ac:dyDescent="0.25">
      <c r="A76" s="100"/>
      <c r="B76" s="66"/>
      <c r="C76" s="6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66"/>
      <c r="O76" s="52"/>
      <c r="P76" s="53"/>
      <c r="Q76" s="83"/>
    </row>
    <row r="77" spans="1:17" x14ac:dyDescent="0.25">
      <c r="A77" s="100"/>
      <c r="B77" s="66"/>
      <c r="C77" s="6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66"/>
      <c r="O77" s="52"/>
      <c r="P77" s="53"/>
      <c r="Q77" s="83"/>
    </row>
    <row r="78" spans="1:17" x14ac:dyDescent="0.25">
      <c r="A78" s="100"/>
      <c r="B78" s="66"/>
      <c r="C78" s="6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66"/>
      <c r="O78" s="52"/>
      <c r="P78" s="53"/>
      <c r="Q78" s="83"/>
    </row>
    <row r="79" spans="1:17" ht="15.75" thickBot="1" x14ac:dyDescent="0.3">
      <c r="A79" s="101"/>
      <c r="B79" s="89"/>
      <c r="C79" s="89"/>
      <c r="D79" s="102"/>
      <c r="E79" s="102"/>
      <c r="F79" s="102"/>
      <c r="G79" s="102"/>
      <c r="H79" s="102"/>
      <c r="I79" s="102"/>
      <c r="J79" s="102"/>
      <c r="K79" s="102"/>
      <c r="L79" s="102"/>
      <c r="M79" s="102"/>
      <c r="N79" s="89"/>
      <c r="O79" s="90"/>
      <c r="P79" s="91"/>
      <c r="Q79" s="92"/>
    </row>
    <row r="80" spans="1:17" x14ac:dyDescent="0.25">
      <c r="A80" s="93"/>
      <c r="B80" s="74" t="str">
        <f>IF(A80="","",VLOOKUP(A80,bd_salarié,2,FALSE))</f>
        <v/>
      </c>
      <c r="C80" s="74" t="str">
        <f>IF(A80="","",VLOOKUP(A80,bd_salarié,3,FALSE))</f>
        <v/>
      </c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79">
        <f t="shared" ref="N80" si="25">SUM(M80:M86)</f>
        <v>0</v>
      </c>
      <c r="O80" s="79" t="str">
        <f>IF(A80="","",VLOOKUP(A80,bd_salarie[],14,FALSE))</f>
        <v/>
      </c>
      <c r="P80" s="80" t="str">
        <f t="shared" ref="P80" si="26">IF(N80&gt;O80,N80-O80,"")</f>
        <v/>
      </c>
      <c r="Q80" s="81" t="str">
        <f t="shared" ref="Q80" si="27">IF(A80="","",IF(N80&lt;O80,O80-N80,""))</f>
        <v/>
      </c>
    </row>
    <row r="81" spans="1:17" x14ac:dyDescent="0.25">
      <c r="A81" s="100"/>
      <c r="B81" s="66"/>
      <c r="C81" s="66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66"/>
      <c r="O81" s="52"/>
      <c r="P81" s="53"/>
      <c r="Q81" s="83"/>
    </row>
    <row r="82" spans="1:17" x14ac:dyDescent="0.25">
      <c r="A82" s="100"/>
      <c r="B82" s="66"/>
      <c r="C82" s="66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66"/>
      <c r="O82" s="52"/>
      <c r="P82" s="53"/>
      <c r="Q82" s="83"/>
    </row>
    <row r="83" spans="1:17" x14ac:dyDescent="0.25">
      <c r="A83" s="100"/>
      <c r="B83" s="66"/>
      <c r="C83" s="6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66"/>
      <c r="O83" s="52"/>
      <c r="P83" s="53"/>
      <c r="Q83" s="83"/>
    </row>
    <row r="84" spans="1:17" x14ac:dyDescent="0.25">
      <c r="A84" s="100"/>
      <c r="B84" s="66"/>
      <c r="C84" s="66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66"/>
      <c r="O84" s="52"/>
      <c r="P84" s="53"/>
      <c r="Q84" s="83"/>
    </row>
    <row r="85" spans="1:17" x14ac:dyDescent="0.25">
      <c r="A85" s="100"/>
      <c r="B85" s="66"/>
      <c r="C85" s="66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66"/>
      <c r="O85" s="52"/>
      <c r="P85" s="53"/>
      <c r="Q85" s="83"/>
    </row>
    <row r="86" spans="1:17" ht="15.75" thickBot="1" x14ac:dyDescent="0.3">
      <c r="A86" s="101"/>
      <c r="B86" s="89"/>
      <c r="C86" s="89"/>
      <c r="D86" s="102"/>
      <c r="E86" s="102"/>
      <c r="F86" s="102"/>
      <c r="G86" s="102"/>
      <c r="H86" s="102"/>
      <c r="I86" s="102"/>
      <c r="J86" s="102"/>
      <c r="K86" s="102"/>
      <c r="L86" s="102"/>
      <c r="M86" s="102"/>
      <c r="N86" s="89"/>
      <c r="O86" s="90"/>
      <c r="P86" s="91"/>
      <c r="Q86" s="92"/>
    </row>
    <row r="87" spans="1:17" x14ac:dyDescent="0.25">
      <c r="A87" s="93"/>
      <c r="B87" s="74" t="str">
        <f>IF(A87="","",VLOOKUP(A87,bd_salarié,2,FALSE))</f>
        <v/>
      </c>
      <c r="C87" s="74" t="str">
        <f>IF(A87="","",VLOOKUP(A87,bd_salarié,3,FALSE))</f>
        <v/>
      </c>
      <c r="D87" s="95"/>
      <c r="E87" s="95"/>
      <c r="F87" s="95"/>
      <c r="G87" s="95"/>
      <c r="H87" s="95"/>
      <c r="I87" s="95"/>
      <c r="J87" s="95"/>
      <c r="K87" s="95"/>
      <c r="L87" s="95"/>
      <c r="M87" s="95"/>
      <c r="N87" s="79">
        <f t="shared" ref="N87" si="28">SUM(M87:M93)</f>
        <v>0</v>
      </c>
      <c r="O87" s="79" t="str">
        <f>IF(A87="","",VLOOKUP(A87,bd_salarie[],14,FALSE))</f>
        <v/>
      </c>
      <c r="P87" s="80" t="str">
        <f t="shared" ref="P87" si="29">IF(N87&gt;O87,N87-O87,"")</f>
        <v/>
      </c>
      <c r="Q87" s="81" t="str">
        <f t="shared" ref="Q87" si="30">IF(A87="","",IF(N87&lt;O87,O87-N87,""))</f>
        <v/>
      </c>
    </row>
    <row r="88" spans="1:17" x14ac:dyDescent="0.25">
      <c r="A88" s="100"/>
      <c r="B88" s="66"/>
      <c r="C88" s="66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66"/>
      <c r="O88" s="52"/>
      <c r="P88" s="53"/>
      <c r="Q88" s="83"/>
    </row>
    <row r="89" spans="1:17" x14ac:dyDescent="0.25">
      <c r="A89" s="100"/>
      <c r="B89" s="66"/>
      <c r="C89" s="66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66"/>
      <c r="O89" s="52"/>
      <c r="P89" s="53"/>
      <c r="Q89" s="83"/>
    </row>
    <row r="90" spans="1:17" x14ac:dyDescent="0.25">
      <c r="A90" s="100"/>
      <c r="B90" s="66"/>
      <c r="C90" s="6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66"/>
      <c r="O90" s="52"/>
      <c r="P90" s="53"/>
      <c r="Q90" s="83"/>
    </row>
    <row r="91" spans="1:17" x14ac:dyDescent="0.25">
      <c r="A91" s="100"/>
      <c r="B91" s="66"/>
      <c r="C91" s="66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66"/>
      <c r="O91" s="52"/>
      <c r="P91" s="53"/>
      <c r="Q91" s="83"/>
    </row>
    <row r="92" spans="1:17" x14ac:dyDescent="0.25">
      <c r="A92" s="100"/>
      <c r="B92" s="66"/>
      <c r="C92" s="6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66"/>
      <c r="O92" s="52"/>
      <c r="P92" s="53"/>
      <c r="Q92" s="83"/>
    </row>
    <row r="93" spans="1:17" ht="15.75" thickBot="1" x14ac:dyDescent="0.3">
      <c r="A93" s="101"/>
      <c r="B93" s="89"/>
      <c r="C93" s="89"/>
      <c r="D93" s="102"/>
      <c r="E93" s="102"/>
      <c r="F93" s="102"/>
      <c r="G93" s="102"/>
      <c r="H93" s="102"/>
      <c r="I93" s="102"/>
      <c r="J93" s="102"/>
      <c r="K93" s="102"/>
      <c r="L93" s="102"/>
      <c r="M93" s="102"/>
      <c r="N93" s="89"/>
      <c r="O93" s="90"/>
      <c r="P93" s="91"/>
      <c r="Q93" s="92"/>
    </row>
    <row r="94" spans="1:17" x14ac:dyDescent="0.25">
      <c r="A94" s="93"/>
      <c r="B94" s="74" t="str">
        <f>IF(A94="","",VLOOKUP(A94,bd_salarié,2,FALSE))</f>
        <v/>
      </c>
      <c r="C94" s="74" t="str">
        <f>IF(A94="","",VLOOKUP(A94,bd_salarié,3,FALSE))</f>
        <v/>
      </c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79">
        <f t="shared" ref="N94" si="31">SUM(M94:M100)</f>
        <v>0</v>
      </c>
      <c r="O94" s="79" t="str">
        <f>IF(A94="","",VLOOKUP(A94,bd_salarie[],14,FALSE))</f>
        <v/>
      </c>
      <c r="P94" s="80" t="str">
        <f t="shared" ref="P94" si="32">IF(N94&gt;O94,N94-O94,"")</f>
        <v/>
      </c>
      <c r="Q94" s="81" t="str">
        <f t="shared" ref="Q94" si="33">IF(A94="","",IF(N94&lt;O94,O94-N94,""))</f>
        <v/>
      </c>
    </row>
    <row r="95" spans="1:17" x14ac:dyDescent="0.25">
      <c r="A95" s="100"/>
      <c r="B95" s="66"/>
      <c r="C95" s="66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66"/>
      <c r="O95" s="52"/>
      <c r="P95" s="53"/>
      <c r="Q95" s="83"/>
    </row>
    <row r="96" spans="1:17" x14ac:dyDescent="0.25">
      <c r="A96" s="100"/>
      <c r="B96" s="66"/>
      <c r="C96" s="66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66"/>
      <c r="O96" s="52"/>
      <c r="P96" s="53"/>
      <c r="Q96" s="83"/>
    </row>
    <row r="97" spans="1:17" x14ac:dyDescent="0.25">
      <c r="A97" s="100"/>
      <c r="B97" s="66"/>
      <c r="C97" s="6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66"/>
      <c r="O97" s="52"/>
      <c r="P97" s="53"/>
      <c r="Q97" s="83"/>
    </row>
    <row r="98" spans="1:17" x14ac:dyDescent="0.25">
      <c r="A98" s="100"/>
      <c r="B98" s="66"/>
      <c r="C98" s="6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66"/>
      <c r="O98" s="52"/>
      <c r="P98" s="53"/>
      <c r="Q98" s="83"/>
    </row>
    <row r="99" spans="1:17" x14ac:dyDescent="0.25">
      <c r="A99" s="100"/>
      <c r="B99" s="66"/>
      <c r="C99" s="6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66"/>
      <c r="O99" s="52"/>
      <c r="P99" s="53"/>
      <c r="Q99" s="83"/>
    </row>
    <row r="100" spans="1:17" ht="15.75" thickBot="1" x14ac:dyDescent="0.3">
      <c r="A100" s="101"/>
      <c r="B100" s="89"/>
      <c r="C100" s="89"/>
      <c r="D100" s="102"/>
      <c r="E100" s="102"/>
      <c r="F100" s="102"/>
      <c r="G100" s="102"/>
      <c r="H100" s="102"/>
      <c r="I100" s="102"/>
      <c r="J100" s="102"/>
      <c r="K100" s="102"/>
      <c r="L100" s="102"/>
      <c r="M100" s="102"/>
      <c r="N100" s="89"/>
      <c r="O100" s="90"/>
      <c r="P100" s="91"/>
      <c r="Q100" s="92"/>
    </row>
    <row r="101" spans="1:17" x14ac:dyDescent="0.25">
      <c r="A101" s="93"/>
      <c r="B101" s="74" t="str">
        <f>IF(A101="","",VLOOKUP(A101,bd_salarié,2,FALSE))</f>
        <v/>
      </c>
      <c r="C101" s="74" t="str">
        <f>IF(A101="","",VLOOKUP(A101,bd_salarié,3,FALSE))</f>
        <v/>
      </c>
      <c r="D101" s="95"/>
      <c r="E101" s="95"/>
      <c r="F101" s="95"/>
      <c r="G101" s="95"/>
      <c r="H101" s="95"/>
      <c r="I101" s="95"/>
      <c r="J101" s="95"/>
      <c r="K101" s="95"/>
      <c r="L101" s="95"/>
      <c r="M101" s="95"/>
      <c r="N101" s="79">
        <f t="shared" ref="N101" si="34">SUM(M101:M107)</f>
        <v>0</v>
      </c>
      <c r="O101" s="79" t="str">
        <f>IF(A101="","",VLOOKUP(A101,bd_salarie[],14,FALSE))</f>
        <v/>
      </c>
      <c r="P101" s="80" t="str">
        <f t="shared" ref="P101" si="35">IF(N101&gt;O101,N101-O101,"")</f>
        <v/>
      </c>
      <c r="Q101" s="81" t="str">
        <f t="shared" ref="Q101" si="36">IF(A101="","",IF(N101&lt;O101,O101-N101,""))</f>
        <v/>
      </c>
    </row>
    <row r="102" spans="1:17" x14ac:dyDescent="0.25">
      <c r="A102" s="100"/>
      <c r="B102" s="66"/>
      <c r="C102" s="6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66"/>
      <c r="O102" s="52"/>
      <c r="P102" s="53"/>
      <c r="Q102" s="83"/>
    </row>
    <row r="103" spans="1:17" x14ac:dyDescent="0.25">
      <c r="A103" s="100"/>
      <c r="B103" s="66"/>
      <c r="C103" s="6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66"/>
      <c r="O103" s="52"/>
      <c r="P103" s="53"/>
      <c r="Q103" s="83"/>
    </row>
    <row r="104" spans="1:17" x14ac:dyDescent="0.25">
      <c r="A104" s="100"/>
      <c r="B104" s="66"/>
      <c r="C104" s="66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66"/>
      <c r="O104" s="52"/>
      <c r="P104" s="53"/>
      <c r="Q104" s="83"/>
    </row>
    <row r="105" spans="1:17" x14ac:dyDescent="0.25">
      <c r="A105" s="100"/>
      <c r="B105" s="66"/>
      <c r="C105" s="6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66"/>
      <c r="O105" s="52"/>
      <c r="P105" s="53"/>
      <c r="Q105" s="83"/>
    </row>
    <row r="106" spans="1:17" x14ac:dyDescent="0.25">
      <c r="A106" s="100"/>
      <c r="B106" s="66"/>
      <c r="C106" s="6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66"/>
      <c r="O106" s="52"/>
      <c r="P106" s="53"/>
      <c r="Q106" s="83"/>
    </row>
    <row r="107" spans="1:17" ht="15.75" thickBot="1" x14ac:dyDescent="0.3">
      <c r="A107" s="101"/>
      <c r="B107" s="89"/>
      <c r="C107" s="89"/>
      <c r="D107" s="102"/>
      <c r="E107" s="102"/>
      <c r="F107" s="102"/>
      <c r="G107" s="102"/>
      <c r="H107" s="102"/>
      <c r="I107" s="102"/>
      <c r="J107" s="102"/>
      <c r="K107" s="102"/>
      <c r="L107" s="102"/>
      <c r="M107" s="102"/>
      <c r="N107" s="89"/>
      <c r="O107" s="90"/>
      <c r="P107" s="91"/>
      <c r="Q107" s="92"/>
    </row>
    <row r="108" spans="1:17" x14ac:dyDescent="0.25">
      <c r="A108" s="93"/>
      <c r="B108" s="74" t="str">
        <f>IF(A108="","",VLOOKUP(A108,bd_salarié,2,FALSE))</f>
        <v/>
      </c>
      <c r="C108" s="74" t="str">
        <f>IF(A108="","",VLOOKUP(A108,bd_salarié,3,FALSE))</f>
        <v/>
      </c>
      <c r="D108" s="95"/>
      <c r="E108" s="95"/>
      <c r="F108" s="95"/>
      <c r="G108" s="95"/>
      <c r="H108" s="95"/>
      <c r="I108" s="95"/>
      <c r="J108" s="95"/>
      <c r="K108" s="95"/>
      <c r="L108" s="95"/>
      <c r="M108" s="95"/>
      <c r="N108" s="79">
        <f t="shared" ref="N108" si="37">SUM(M108:M114)</f>
        <v>0</v>
      </c>
      <c r="O108" s="79" t="str">
        <f>IF(A108="","",VLOOKUP(A108,bd_salarie[],14,FALSE))</f>
        <v/>
      </c>
      <c r="P108" s="80" t="str">
        <f t="shared" ref="P108" si="38">IF(N108&gt;O108,N108-O108,"")</f>
        <v/>
      </c>
      <c r="Q108" s="81" t="str">
        <f t="shared" ref="Q108" si="39">IF(A108="","",IF(N108&lt;O108,O108-N108,""))</f>
        <v/>
      </c>
    </row>
    <row r="109" spans="1:17" x14ac:dyDescent="0.25">
      <c r="A109" s="100"/>
      <c r="B109" s="66"/>
      <c r="C109" s="6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66"/>
      <c r="O109" s="52"/>
      <c r="P109" s="53"/>
      <c r="Q109" s="83"/>
    </row>
    <row r="110" spans="1:17" x14ac:dyDescent="0.25">
      <c r="A110" s="100"/>
      <c r="B110" s="66"/>
      <c r="C110" s="6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66"/>
      <c r="O110" s="52"/>
      <c r="P110" s="53"/>
      <c r="Q110" s="83"/>
    </row>
    <row r="111" spans="1:17" x14ac:dyDescent="0.25">
      <c r="A111" s="100"/>
      <c r="B111" s="66"/>
      <c r="C111" s="6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66"/>
      <c r="O111" s="52"/>
      <c r="P111" s="53"/>
      <c r="Q111" s="83"/>
    </row>
    <row r="112" spans="1:17" x14ac:dyDescent="0.25">
      <c r="A112" s="100"/>
      <c r="B112" s="66"/>
      <c r="C112" s="6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66"/>
      <c r="O112" s="52"/>
      <c r="P112" s="53"/>
      <c r="Q112" s="83"/>
    </row>
    <row r="113" spans="1:17" x14ac:dyDescent="0.25">
      <c r="A113" s="100"/>
      <c r="B113" s="66"/>
      <c r="C113" s="6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66"/>
      <c r="O113" s="52"/>
      <c r="P113" s="53"/>
      <c r="Q113" s="83"/>
    </row>
    <row r="114" spans="1:17" ht="15.75" thickBot="1" x14ac:dyDescent="0.3">
      <c r="A114" s="101"/>
      <c r="B114" s="89"/>
      <c r="C114" s="89"/>
      <c r="D114" s="102"/>
      <c r="E114" s="102"/>
      <c r="F114" s="102"/>
      <c r="G114" s="102"/>
      <c r="H114" s="102"/>
      <c r="I114" s="102"/>
      <c r="J114" s="102"/>
      <c r="K114" s="102"/>
      <c r="L114" s="102"/>
      <c r="M114" s="102"/>
      <c r="N114" s="89"/>
      <c r="O114" s="90"/>
      <c r="P114" s="91"/>
      <c r="Q114" s="92"/>
    </row>
    <row r="115" spans="1:17" x14ac:dyDescent="0.25">
      <c r="A115" s="93"/>
      <c r="B115" s="74" t="str">
        <f>IF(A115="","",VLOOKUP(A115,bd_salarié,2,FALSE))</f>
        <v/>
      </c>
      <c r="C115" s="74" t="str">
        <f>IF(A115="","",VLOOKUP(A115,bd_salarié,3,FALSE))</f>
        <v/>
      </c>
      <c r="D115" s="95"/>
      <c r="E115" s="95"/>
      <c r="F115" s="95"/>
      <c r="G115" s="95"/>
      <c r="H115" s="95"/>
      <c r="I115" s="95"/>
      <c r="J115" s="95"/>
      <c r="K115" s="95"/>
      <c r="L115" s="95"/>
      <c r="M115" s="95"/>
      <c r="N115" s="79">
        <f t="shared" ref="N115" si="40">SUM(M115:M121)</f>
        <v>0</v>
      </c>
      <c r="O115" s="79" t="str">
        <f>IF(A115="","",VLOOKUP(A115,bd_salarie[],14,FALSE))</f>
        <v/>
      </c>
      <c r="P115" s="80" t="str">
        <f t="shared" ref="P115" si="41">IF(N115&gt;O115,N115-O115,"")</f>
        <v/>
      </c>
      <c r="Q115" s="81" t="str">
        <f t="shared" ref="Q115" si="42">IF(A115="","",IF(N115&lt;O115,O115-N115,""))</f>
        <v/>
      </c>
    </row>
    <row r="116" spans="1:17" x14ac:dyDescent="0.25">
      <c r="A116" s="100"/>
      <c r="B116" s="66"/>
      <c r="C116" s="66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66"/>
      <c r="O116" s="52"/>
      <c r="P116" s="53"/>
      <c r="Q116" s="83"/>
    </row>
    <row r="117" spans="1:17" x14ac:dyDescent="0.25">
      <c r="A117" s="100"/>
      <c r="B117" s="66"/>
      <c r="C117" s="66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66"/>
      <c r="O117" s="52"/>
      <c r="P117" s="53"/>
      <c r="Q117" s="83"/>
    </row>
    <row r="118" spans="1:17" x14ac:dyDescent="0.25">
      <c r="A118" s="100"/>
      <c r="B118" s="66"/>
      <c r="C118" s="6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66"/>
      <c r="O118" s="52"/>
      <c r="P118" s="53"/>
      <c r="Q118" s="83"/>
    </row>
    <row r="119" spans="1:17" x14ac:dyDescent="0.25">
      <c r="A119" s="100"/>
      <c r="B119" s="66"/>
      <c r="C119" s="66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66"/>
      <c r="O119" s="52"/>
      <c r="P119" s="53"/>
      <c r="Q119" s="83"/>
    </row>
    <row r="120" spans="1:17" x14ac:dyDescent="0.25">
      <c r="A120" s="100"/>
      <c r="B120" s="66"/>
      <c r="C120" s="66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66"/>
      <c r="O120" s="52"/>
      <c r="P120" s="53"/>
      <c r="Q120" s="83"/>
    </row>
    <row r="121" spans="1:17" ht="15.75" thickBot="1" x14ac:dyDescent="0.3">
      <c r="A121" s="101"/>
      <c r="B121" s="89"/>
      <c r="C121" s="89"/>
      <c r="D121" s="102"/>
      <c r="E121" s="102"/>
      <c r="F121" s="102"/>
      <c r="G121" s="102"/>
      <c r="H121" s="102"/>
      <c r="I121" s="102"/>
      <c r="J121" s="102"/>
      <c r="K121" s="102"/>
      <c r="L121" s="102"/>
      <c r="M121" s="102"/>
      <c r="N121" s="89"/>
      <c r="O121" s="90"/>
      <c r="P121" s="91"/>
      <c r="Q121" s="92"/>
    </row>
    <row r="122" spans="1:17" x14ac:dyDescent="0.25">
      <c r="A122" s="93"/>
      <c r="B122" s="74" t="str">
        <f>IF(A122="","",VLOOKUP(A122,bd_salarié,2,FALSE))</f>
        <v/>
      </c>
      <c r="C122" s="74" t="str">
        <f>IF(A122="","",VLOOKUP(A122,bd_salarié,3,FALSE))</f>
        <v/>
      </c>
      <c r="D122" s="95"/>
      <c r="E122" s="95"/>
      <c r="F122" s="95"/>
      <c r="G122" s="95"/>
      <c r="H122" s="95"/>
      <c r="I122" s="95"/>
      <c r="J122" s="95"/>
      <c r="K122" s="95"/>
      <c r="L122" s="95"/>
      <c r="M122" s="95"/>
      <c r="N122" s="79">
        <f t="shared" ref="N122" si="43">SUM(M122:M128)</f>
        <v>0</v>
      </c>
      <c r="O122" s="79" t="str">
        <f>IF(A122="","",VLOOKUP(A122,bd_salarie[],14,FALSE))</f>
        <v/>
      </c>
      <c r="P122" s="80" t="str">
        <f t="shared" ref="P122" si="44">IF(N122&gt;O122,N122-O122,"")</f>
        <v/>
      </c>
      <c r="Q122" s="81" t="str">
        <f t="shared" ref="Q122" si="45">IF(A122="","",IF(N122&lt;O122,O122-N122,""))</f>
        <v/>
      </c>
    </row>
    <row r="123" spans="1:17" x14ac:dyDescent="0.25">
      <c r="A123" s="100"/>
      <c r="B123" s="66"/>
      <c r="C123" s="66"/>
      <c r="D123" s="46"/>
      <c r="E123" s="46"/>
      <c r="F123" s="46"/>
      <c r="G123" s="46"/>
      <c r="H123" s="46"/>
      <c r="I123" s="46"/>
      <c r="J123" s="46"/>
      <c r="K123" s="46"/>
      <c r="L123" s="46"/>
      <c r="M123" s="46"/>
      <c r="N123" s="66"/>
      <c r="O123" s="52"/>
      <c r="P123" s="53"/>
      <c r="Q123" s="83"/>
    </row>
    <row r="124" spans="1:17" x14ac:dyDescent="0.25">
      <c r="A124" s="100"/>
      <c r="B124" s="66"/>
      <c r="C124" s="66"/>
      <c r="D124" s="46"/>
      <c r="E124" s="46"/>
      <c r="F124" s="46"/>
      <c r="G124" s="46"/>
      <c r="H124" s="46"/>
      <c r="I124" s="46"/>
      <c r="J124" s="46"/>
      <c r="K124" s="46"/>
      <c r="L124" s="46"/>
      <c r="M124" s="46"/>
      <c r="N124" s="66"/>
      <c r="O124" s="52"/>
      <c r="P124" s="53"/>
      <c r="Q124" s="83"/>
    </row>
    <row r="125" spans="1:17" x14ac:dyDescent="0.25">
      <c r="A125" s="100"/>
      <c r="B125" s="66"/>
      <c r="C125" s="66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66"/>
      <c r="O125" s="52"/>
      <c r="P125" s="53"/>
      <c r="Q125" s="83"/>
    </row>
    <row r="126" spans="1:17" x14ac:dyDescent="0.25">
      <c r="A126" s="100"/>
      <c r="B126" s="66"/>
      <c r="C126" s="6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66"/>
      <c r="O126" s="52"/>
      <c r="P126" s="53"/>
      <c r="Q126" s="83"/>
    </row>
    <row r="127" spans="1:17" x14ac:dyDescent="0.25">
      <c r="A127" s="100"/>
      <c r="B127" s="66"/>
      <c r="C127" s="6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66"/>
      <c r="O127" s="52"/>
      <c r="P127" s="53"/>
      <c r="Q127" s="83"/>
    </row>
    <row r="128" spans="1:17" ht="15.75" thickBot="1" x14ac:dyDescent="0.3">
      <c r="A128" s="101"/>
      <c r="B128" s="89"/>
      <c r="C128" s="89"/>
      <c r="D128" s="102"/>
      <c r="E128" s="102"/>
      <c r="F128" s="102"/>
      <c r="G128" s="102"/>
      <c r="H128" s="102"/>
      <c r="I128" s="102"/>
      <c r="J128" s="102"/>
      <c r="K128" s="102"/>
      <c r="L128" s="102"/>
      <c r="M128" s="102"/>
      <c r="N128" s="89"/>
      <c r="O128" s="90"/>
      <c r="P128" s="91"/>
      <c r="Q128" s="92"/>
    </row>
    <row r="129" spans="1:17" x14ac:dyDescent="0.25">
      <c r="A129" s="93"/>
      <c r="B129" s="74" t="str">
        <f>IF(A129="","",VLOOKUP(A129,bd_salarié,2,FALSE))</f>
        <v/>
      </c>
      <c r="C129" s="74" t="str">
        <f>IF(A129="","",VLOOKUP(A129,bd_salarié,3,FALSE))</f>
        <v/>
      </c>
      <c r="D129" s="95"/>
      <c r="E129" s="95"/>
      <c r="F129" s="95"/>
      <c r="G129" s="95"/>
      <c r="H129" s="95"/>
      <c r="I129" s="95"/>
      <c r="J129" s="95"/>
      <c r="K129" s="95"/>
      <c r="L129" s="95"/>
      <c r="M129" s="95"/>
      <c r="N129" s="79">
        <f t="shared" ref="N129" si="46">SUM(M129:M135)</f>
        <v>0</v>
      </c>
      <c r="O129" s="79" t="str">
        <f>IF(A129="","",VLOOKUP(A129,bd_salarie[],14,FALSE))</f>
        <v/>
      </c>
      <c r="P129" s="80" t="str">
        <f t="shared" ref="P129" si="47">IF(N129&gt;O129,N129-O129,"")</f>
        <v/>
      </c>
      <c r="Q129" s="81" t="str">
        <f t="shared" ref="Q129" si="48">IF(A129="","",IF(N129&lt;O129,O129-N129,""))</f>
        <v/>
      </c>
    </row>
    <row r="130" spans="1:17" x14ac:dyDescent="0.25">
      <c r="A130" s="100"/>
      <c r="B130" s="66"/>
      <c r="C130" s="6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66"/>
      <c r="O130" s="52"/>
      <c r="P130" s="53"/>
      <c r="Q130" s="83"/>
    </row>
    <row r="131" spans="1:17" x14ac:dyDescent="0.25">
      <c r="A131" s="100"/>
      <c r="B131" s="66"/>
      <c r="C131" s="6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66"/>
      <c r="O131" s="52"/>
      <c r="P131" s="53"/>
      <c r="Q131" s="83"/>
    </row>
    <row r="132" spans="1:17" x14ac:dyDescent="0.25">
      <c r="A132" s="100"/>
      <c r="B132" s="66"/>
      <c r="C132" s="66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66"/>
      <c r="O132" s="52"/>
      <c r="P132" s="53"/>
      <c r="Q132" s="83"/>
    </row>
    <row r="133" spans="1:17" x14ac:dyDescent="0.25">
      <c r="A133" s="100"/>
      <c r="B133" s="66"/>
      <c r="C133" s="66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66"/>
      <c r="O133" s="52"/>
      <c r="P133" s="53"/>
      <c r="Q133" s="83"/>
    </row>
    <row r="134" spans="1:17" x14ac:dyDescent="0.25">
      <c r="A134" s="100"/>
      <c r="B134" s="66"/>
      <c r="C134" s="6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66"/>
      <c r="O134" s="52"/>
      <c r="P134" s="53"/>
      <c r="Q134" s="83"/>
    </row>
    <row r="135" spans="1:17" ht="15.75" thickBot="1" x14ac:dyDescent="0.3">
      <c r="A135" s="101"/>
      <c r="B135" s="89"/>
      <c r="C135" s="89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89"/>
      <c r="O135" s="90"/>
      <c r="P135" s="91"/>
      <c r="Q135" s="92"/>
    </row>
    <row r="136" spans="1:17" x14ac:dyDescent="0.25">
      <c r="A136" s="93"/>
      <c r="B136" s="74" t="str">
        <f>IF(A136="","",VLOOKUP(A136,bd_salarié,2,FALSE))</f>
        <v/>
      </c>
      <c r="C136" s="74" t="str">
        <f>IF(A136="","",VLOOKUP(A136,bd_salarié,3,FALSE))</f>
        <v/>
      </c>
      <c r="D136" s="95"/>
      <c r="E136" s="95"/>
      <c r="F136" s="95"/>
      <c r="G136" s="95"/>
      <c r="H136" s="95"/>
      <c r="I136" s="95"/>
      <c r="J136" s="95"/>
      <c r="K136" s="95"/>
      <c r="L136" s="95"/>
      <c r="M136" s="95"/>
      <c r="N136" s="79">
        <f t="shared" ref="N136" si="49">SUM(M136:M142)</f>
        <v>0</v>
      </c>
      <c r="O136" s="79" t="str">
        <f>IF(A136="","",VLOOKUP(A136,bd_salarie[],14,FALSE))</f>
        <v/>
      </c>
      <c r="P136" s="80" t="str">
        <f t="shared" ref="P136" si="50">IF(N136&gt;O136,N136-O136,"")</f>
        <v/>
      </c>
      <c r="Q136" s="81" t="str">
        <f t="shared" ref="Q136" si="51">IF(A136="","",IF(N136&lt;O136,O136-N136,""))</f>
        <v/>
      </c>
    </row>
    <row r="137" spans="1:17" x14ac:dyDescent="0.25">
      <c r="A137" s="100"/>
      <c r="B137" s="66"/>
      <c r="C137" s="66"/>
      <c r="D137" s="46"/>
      <c r="E137" s="46"/>
      <c r="F137" s="46"/>
      <c r="G137" s="46"/>
      <c r="H137" s="46"/>
      <c r="I137" s="46"/>
      <c r="J137" s="46"/>
      <c r="K137" s="46"/>
      <c r="L137" s="46"/>
      <c r="M137" s="46"/>
      <c r="N137" s="66"/>
      <c r="O137" s="52"/>
      <c r="P137" s="53"/>
      <c r="Q137" s="83"/>
    </row>
    <row r="138" spans="1:17" x14ac:dyDescent="0.25">
      <c r="A138" s="100"/>
      <c r="B138" s="66"/>
      <c r="C138" s="66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66"/>
      <c r="O138" s="52"/>
      <c r="P138" s="53"/>
      <c r="Q138" s="83"/>
    </row>
    <row r="139" spans="1:17" x14ac:dyDescent="0.25">
      <c r="A139" s="100"/>
      <c r="B139" s="66"/>
      <c r="C139" s="66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66"/>
      <c r="O139" s="52"/>
      <c r="P139" s="53"/>
      <c r="Q139" s="83"/>
    </row>
    <row r="140" spans="1:17" x14ac:dyDescent="0.25">
      <c r="A140" s="100"/>
      <c r="B140" s="66"/>
      <c r="C140" s="66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66"/>
      <c r="O140" s="52"/>
      <c r="P140" s="53"/>
      <c r="Q140" s="83"/>
    </row>
    <row r="141" spans="1:17" x14ac:dyDescent="0.25">
      <c r="A141" s="100"/>
      <c r="B141" s="66"/>
      <c r="C141" s="66"/>
      <c r="D141" s="46"/>
      <c r="E141" s="46"/>
      <c r="F141" s="46"/>
      <c r="G141" s="46"/>
      <c r="H141" s="46"/>
      <c r="I141" s="46"/>
      <c r="J141" s="46"/>
      <c r="K141" s="46"/>
      <c r="L141" s="46"/>
      <c r="M141" s="46"/>
      <c r="N141" s="66"/>
      <c r="O141" s="52"/>
      <c r="P141" s="53"/>
      <c r="Q141" s="83"/>
    </row>
    <row r="142" spans="1:17" ht="15.75" thickBot="1" x14ac:dyDescent="0.3">
      <c r="A142" s="101"/>
      <c r="B142" s="89"/>
      <c r="C142" s="89"/>
      <c r="D142" s="102"/>
      <c r="E142" s="102"/>
      <c r="F142" s="102"/>
      <c r="G142" s="102"/>
      <c r="H142" s="102"/>
      <c r="I142" s="102"/>
      <c r="J142" s="102"/>
      <c r="K142" s="102"/>
      <c r="L142" s="102"/>
      <c r="M142" s="102"/>
      <c r="N142" s="89"/>
      <c r="O142" s="90"/>
      <c r="P142" s="91"/>
      <c r="Q142" s="92"/>
    </row>
    <row r="143" spans="1:17" x14ac:dyDescent="0.25">
      <c r="A143" s="93"/>
      <c r="B143" s="74" t="str">
        <f>IF(A143="","",VLOOKUP(A143,bd_salarié,2,FALSE))</f>
        <v/>
      </c>
      <c r="C143" s="74" t="str">
        <f>IF(A143="","",VLOOKUP(A143,bd_salarié,3,FALSE))</f>
        <v/>
      </c>
      <c r="D143" s="95"/>
      <c r="E143" s="95"/>
      <c r="F143" s="95"/>
      <c r="G143" s="95"/>
      <c r="H143" s="95"/>
      <c r="I143" s="95"/>
      <c r="J143" s="95"/>
      <c r="K143" s="95"/>
      <c r="L143" s="95"/>
      <c r="M143" s="95"/>
      <c r="N143" s="79">
        <f t="shared" ref="N143" si="52">SUM(M143:M149)</f>
        <v>0</v>
      </c>
      <c r="O143" s="79" t="str">
        <f>IF(A143="","",VLOOKUP(A143,bd_salarie[],14,FALSE))</f>
        <v/>
      </c>
      <c r="P143" s="80" t="str">
        <f t="shared" ref="P143" si="53">IF(N143&gt;O143,N143-O143,"")</f>
        <v/>
      </c>
      <c r="Q143" s="81" t="str">
        <f t="shared" ref="Q143" si="54">IF(A143="","",IF(N143&lt;O143,O143-N143,""))</f>
        <v/>
      </c>
    </row>
    <row r="144" spans="1:17" x14ac:dyDescent="0.25">
      <c r="A144" s="100"/>
      <c r="B144" s="66"/>
      <c r="C144" s="66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66"/>
      <c r="O144" s="52"/>
      <c r="P144" s="53"/>
      <c r="Q144" s="83"/>
    </row>
    <row r="145" spans="1:17" x14ac:dyDescent="0.25">
      <c r="A145" s="100"/>
      <c r="B145" s="66"/>
      <c r="C145" s="66"/>
      <c r="D145" s="46"/>
      <c r="E145" s="46"/>
      <c r="F145" s="46"/>
      <c r="G145" s="46"/>
      <c r="H145" s="46"/>
      <c r="I145" s="46"/>
      <c r="J145" s="46"/>
      <c r="K145" s="46"/>
      <c r="L145" s="46"/>
      <c r="M145" s="46"/>
      <c r="N145" s="66"/>
      <c r="O145" s="52"/>
      <c r="P145" s="53"/>
      <c r="Q145" s="83"/>
    </row>
    <row r="146" spans="1:17" x14ac:dyDescent="0.25">
      <c r="A146" s="100"/>
      <c r="B146" s="66"/>
      <c r="C146" s="66"/>
      <c r="D146" s="46"/>
      <c r="E146" s="46"/>
      <c r="F146" s="46"/>
      <c r="G146" s="46"/>
      <c r="H146" s="46"/>
      <c r="I146" s="46"/>
      <c r="J146" s="46"/>
      <c r="K146" s="46"/>
      <c r="L146" s="46"/>
      <c r="M146" s="46"/>
      <c r="N146" s="66"/>
      <c r="O146" s="52"/>
      <c r="P146" s="53"/>
      <c r="Q146" s="83"/>
    </row>
    <row r="147" spans="1:17" x14ac:dyDescent="0.25">
      <c r="A147" s="100"/>
      <c r="B147" s="66"/>
      <c r="C147" s="6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66"/>
      <c r="O147" s="52"/>
      <c r="P147" s="53"/>
      <c r="Q147" s="83"/>
    </row>
    <row r="148" spans="1:17" x14ac:dyDescent="0.25">
      <c r="A148" s="100"/>
      <c r="B148" s="66"/>
      <c r="C148" s="66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66"/>
      <c r="O148" s="52"/>
      <c r="P148" s="53"/>
      <c r="Q148" s="83"/>
    </row>
    <row r="149" spans="1:17" ht="15.75" thickBot="1" x14ac:dyDescent="0.3">
      <c r="A149" s="101"/>
      <c r="B149" s="89"/>
      <c r="C149" s="89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89"/>
      <c r="O149" s="90"/>
      <c r="P149" s="91"/>
      <c r="Q149" s="92"/>
    </row>
    <row r="150" spans="1:17" x14ac:dyDescent="0.25">
      <c r="A150" s="93"/>
      <c r="B150" s="74" t="str">
        <f>IF(A150="","",VLOOKUP(A150,bd_salarié,2,FALSE))</f>
        <v/>
      </c>
      <c r="C150" s="74" t="str">
        <f>IF(A150="","",VLOOKUP(A150,bd_salarié,3,FALSE))</f>
        <v/>
      </c>
      <c r="D150" s="95"/>
      <c r="E150" s="95"/>
      <c r="F150" s="95"/>
      <c r="G150" s="95"/>
      <c r="H150" s="95"/>
      <c r="I150" s="95"/>
      <c r="J150" s="95"/>
      <c r="K150" s="95"/>
      <c r="L150" s="95"/>
      <c r="M150" s="95"/>
      <c r="N150" s="79">
        <f t="shared" ref="N150" si="55">SUM(M150:M156)</f>
        <v>0</v>
      </c>
      <c r="O150" s="79" t="str">
        <f>IF(A150="","",VLOOKUP(A150,bd_salarie[],14,FALSE))</f>
        <v/>
      </c>
      <c r="P150" s="80" t="str">
        <f t="shared" ref="P150" si="56">IF(N150&gt;O150,N150-O150,"")</f>
        <v/>
      </c>
      <c r="Q150" s="81" t="str">
        <f t="shared" ref="Q150" si="57">IF(A150="","",IF(N150&lt;O150,O150-N150,""))</f>
        <v/>
      </c>
    </row>
    <row r="151" spans="1:17" x14ac:dyDescent="0.25">
      <c r="A151" s="100"/>
      <c r="B151" s="66"/>
      <c r="C151" s="66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66"/>
      <c r="O151" s="52"/>
      <c r="P151" s="53"/>
      <c r="Q151" s="83"/>
    </row>
    <row r="152" spans="1:17" x14ac:dyDescent="0.25">
      <c r="A152" s="100"/>
      <c r="B152" s="66"/>
      <c r="C152" s="66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66"/>
      <c r="O152" s="52"/>
      <c r="P152" s="53"/>
      <c r="Q152" s="83"/>
    </row>
    <row r="153" spans="1:17" x14ac:dyDescent="0.25">
      <c r="A153" s="100"/>
      <c r="B153" s="66"/>
      <c r="C153" s="66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66"/>
      <c r="O153" s="52"/>
      <c r="P153" s="53"/>
      <c r="Q153" s="83"/>
    </row>
    <row r="154" spans="1:17" x14ac:dyDescent="0.25">
      <c r="A154" s="100"/>
      <c r="B154" s="66"/>
      <c r="C154" s="6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66"/>
      <c r="O154" s="52"/>
      <c r="P154" s="53"/>
      <c r="Q154" s="83"/>
    </row>
    <row r="155" spans="1:17" x14ac:dyDescent="0.25">
      <c r="A155" s="100"/>
      <c r="B155" s="66"/>
      <c r="C155" s="66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66"/>
      <c r="O155" s="52"/>
      <c r="P155" s="53"/>
      <c r="Q155" s="83"/>
    </row>
    <row r="156" spans="1:17" ht="15.75" thickBot="1" x14ac:dyDescent="0.3">
      <c r="A156" s="101"/>
      <c r="B156" s="89"/>
      <c r="C156" s="89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89"/>
      <c r="O156" s="90"/>
      <c r="P156" s="91"/>
      <c r="Q156" s="92"/>
    </row>
    <row r="157" spans="1:17" x14ac:dyDescent="0.25">
      <c r="A157" s="93"/>
      <c r="B157" s="74" t="str">
        <f>IF(A157="","",VLOOKUP(A157,bd_salarié,2,FALSE))</f>
        <v/>
      </c>
      <c r="C157" s="74" t="str">
        <f>IF(A157="","",VLOOKUP(A157,bd_salarié,3,FALSE))</f>
        <v/>
      </c>
      <c r="D157" s="95"/>
      <c r="E157" s="95"/>
      <c r="F157" s="95"/>
      <c r="G157" s="95"/>
      <c r="H157" s="95"/>
      <c r="I157" s="95"/>
      <c r="J157" s="95"/>
      <c r="K157" s="95"/>
      <c r="L157" s="95"/>
      <c r="M157" s="95"/>
      <c r="N157" s="79">
        <f t="shared" ref="N157" si="58">SUM(M157:M163)</f>
        <v>0</v>
      </c>
      <c r="O157" s="79" t="str">
        <f>IF(A157="","",VLOOKUP(A157,bd_salarie[],14,FALSE))</f>
        <v/>
      </c>
      <c r="P157" s="80" t="str">
        <f t="shared" ref="P157" si="59">IF(N157&gt;O157,N157-O157,"")</f>
        <v/>
      </c>
      <c r="Q157" s="81" t="str">
        <f t="shared" ref="Q157" si="60">IF(A157="","",IF(N157&lt;O157,O157-N157,""))</f>
        <v/>
      </c>
    </row>
    <row r="158" spans="1:17" x14ac:dyDescent="0.25">
      <c r="A158" s="100"/>
      <c r="B158" s="66"/>
      <c r="C158" s="66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66"/>
      <c r="O158" s="52"/>
      <c r="P158" s="53"/>
      <c r="Q158" s="83"/>
    </row>
    <row r="159" spans="1:17" x14ac:dyDescent="0.25">
      <c r="A159" s="100"/>
      <c r="B159" s="66"/>
      <c r="C159" s="66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66"/>
      <c r="O159" s="52"/>
      <c r="P159" s="53"/>
      <c r="Q159" s="83"/>
    </row>
    <row r="160" spans="1:17" x14ac:dyDescent="0.25">
      <c r="A160" s="100"/>
      <c r="B160" s="66"/>
      <c r="C160" s="66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66"/>
      <c r="O160" s="52"/>
      <c r="P160" s="53"/>
      <c r="Q160" s="83"/>
    </row>
    <row r="161" spans="1:17" x14ac:dyDescent="0.25">
      <c r="A161" s="100"/>
      <c r="B161" s="66"/>
      <c r="C161" s="66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66"/>
      <c r="O161" s="52"/>
      <c r="P161" s="53"/>
      <c r="Q161" s="83"/>
    </row>
    <row r="162" spans="1:17" x14ac:dyDescent="0.25">
      <c r="A162" s="100"/>
      <c r="B162" s="66"/>
      <c r="C162" s="66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66"/>
      <c r="O162" s="52"/>
      <c r="P162" s="53"/>
      <c r="Q162" s="83"/>
    </row>
    <row r="163" spans="1:17" ht="15.75" thickBot="1" x14ac:dyDescent="0.3">
      <c r="A163" s="101"/>
      <c r="B163" s="89"/>
      <c r="C163" s="89"/>
      <c r="D163" s="102"/>
      <c r="E163" s="102"/>
      <c r="F163" s="102"/>
      <c r="G163" s="102"/>
      <c r="H163" s="102"/>
      <c r="I163" s="102"/>
      <c r="J163" s="102"/>
      <c r="K163" s="102"/>
      <c r="L163" s="102"/>
      <c r="M163" s="102"/>
      <c r="N163" s="89"/>
      <c r="O163" s="90"/>
      <c r="P163" s="91"/>
      <c r="Q163" s="92"/>
    </row>
    <row r="164" spans="1:17" x14ac:dyDescent="0.25">
      <c r="A164" s="93"/>
      <c r="B164" s="74" t="str">
        <f>IF(A164="","",VLOOKUP(A164,bd_salarié,2,FALSE))</f>
        <v/>
      </c>
      <c r="C164" s="74" t="str">
        <f>IF(A164="","",VLOOKUP(A164,bd_salarié,3,FALSE))</f>
        <v/>
      </c>
      <c r="D164" s="95"/>
      <c r="E164" s="95"/>
      <c r="F164" s="95"/>
      <c r="G164" s="95"/>
      <c r="H164" s="95"/>
      <c r="I164" s="95"/>
      <c r="J164" s="95"/>
      <c r="K164" s="95"/>
      <c r="L164" s="95"/>
      <c r="M164" s="95"/>
      <c r="N164" s="79">
        <f t="shared" ref="N164" si="61">SUM(M164:M170)</f>
        <v>0</v>
      </c>
      <c r="O164" s="79" t="str">
        <f>IF(A164="","",VLOOKUP(A164,bd_salarie[],14,FALSE))</f>
        <v/>
      </c>
      <c r="P164" s="80" t="str">
        <f t="shared" ref="P164" si="62">IF(N164&gt;O164,N164-O164,"")</f>
        <v/>
      </c>
      <c r="Q164" s="81" t="str">
        <f t="shared" ref="Q164" si="63">IF(A164="","",IF(N164&lt;O164,O164-N164,""))</f>
        <v/>
      </c>
    </row>
    <row r="165" spans="1:17" x14ac:dyDescent="0.25">
      <c r="A165" s="100"/>
      <c r="B165" s="66"/>
      <c r="C165" s="66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66"/>
      <c r="O165" s="52"/>
      <c r="P165" s="53"/>
      <c r="Q165" s="83"/>
    </row>
    <row r="166" spans="1:17" x14ac:dyDescent="0.25">
      <c r="A166" s="100"/>
      <c r="B166" s="66"/>
      <c r="C166" s="66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66"/>
      <c r="O166" s="52"/>
      <c r="P166" s="53"/>
      <c r="Q166" s="83"/>
    </row>
    <row r="167" spans="1:17" x14ac:dyDescent="0.25">
      <c r="A167" s="100"/>
      <c r="B167" s="66"/>
      <c r="C167" s="66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66"/>
      <c r="O167" s="52"/>
      <c r="P167" s="53"/>
      <c r="Q167" s="83"/>
    </row>
    <row r="168" spans="1:17" x14ac:dyDescent="0.25">
      <c r="A168" s="100"/>
      <c r="B168" s="66"/>
      <c r="C168" s="66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66"/>
      <c r="O168" s="52"/>
      <c r="P168" s="53"/>
      <c r="Q168" s="83"/>
    </row>
    <row r="169" spans="1:17" x14ac:dyDescent="0.25">
      <c r="A169" s="100"/>
      <c r="B169" s="66"/>
      <c r="C169" s="66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66"/>
      <c r="O169" s="52"/>
      <c r="P169" s="53"/>
      <c r="Q169" s="83"/>
    </row>
    <row r="170" spans="1:17" ht="15.75" thickBot="1" x14ac:dyDescent="0.3">
      <c r="A170" s="101"/>
      <c r="B170" s="89"/>
      <c r="C170" s="89"/>
      <c r="D170" s="102"/>
      <c r="E170" s="102"/>
      <c r="F170" s="102"/>
      <c r="G170" s="102"/>
      <c r="H170" s="102"/>
      <c r="I170" s="102"/>
      <c r="J170" s="102"/>
      <c r="K170" s="102"/>
      <c r="L170" s="102"/>
      <c r="M170" s="102"/>
      <c r="N170" s="89"/>
      <c r="O170" s="90"/>
      <c r="P170" s="91"/>
      <c r="Q170" s="92"/>
    </row>
    <row r="171" spans="1:17" x14ac:dyDescent="0.25">
      <c r="A171" s="93"/>
      <c r="B171" s="74" t="str">
        <f>IF(A171="","",VLOOKUP(A171,bd_salarié,2,FALSE))</f>
        <v/>
      </c>
      <c r="C171" s="74" t="str">
        <f>IF(A171="","",VLOOKUP(A171,bd_salarié,3,FALSE))</f>
        <v/>
      </c>
      <c r="D171" s="95"/>
      <c r="E171" s="95"/>
      <c r="F171" s="95"/>
      <c r="G171" s="95"/>
      <c r="H171" s="95"/>
      <c r="I171" s="95"/>
      <c r="J171" s="95"/>
      <c r="K171" s="95"/>
      <c r="L171" s="95"/>
      <c r="M171" s="95"/>
      <c r="N171" s="79">
        <f t="shared" ref="N171" si="64">SUM(M171:M177)</f>
        <v>0</v>
      </c>
      <c r="O171" s="79" t="str">
        <f>IF(A171="","",VLOOKUP(A171,bd_salarie[],14,FALSE))</f>
        <v/>
      </c>
      <c r="P171" s="80" t="str">
        <f t="shared" ref="P171" si="65">IF(N171&gt;O171,N171-O171,"")</f>
        <v/>
      </c>
      <c r="Q171" s="81" t="str">
        <f t="shared" ref="Q171" si="66">IF(A171="","",IF(N171&lt;O171,O171-N171,""))</f>
        <v/>
      </c>
    </row>
    <row r="172" spans="1:17" x14ac:dyDescent="0.25">
      <c r="A172" s="100"/>
      <c r="B172" s="66"/>
      <c r="C172" s="66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66"/>
      <c r="O172" s="52"/>
      <c r="P172" s="53"/>
      <c r="Q172" s="83"/>
    </row>
    <row r="173" spans="1:17" x14ac:dyDescent="0.25">
      <c r="A173" s="100"/>
      <c r="B173" s="66"/>
      <c r="C173" s="66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66"/>
      <c r="O173" s="52"/>
      <c r="P173" s="53"/>
      <c r="Q173" s="83"/>
    </row>
    <row r="174" spans="1:17" x14ac:dyDescent="0.25">
      <c r="A174" s="100"/>
      <c r="B174" s="66"/>
      <c r="C174" s="66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66"/>
      <c r="O174" s="52"/>
      <c r="P174" s="53"/>
      <c r="Q174" s="83"/>
    </row>
    <row r="175" spans="1:17" x14ac:dyDescent="0.25">
      <c r="A175" s="100"/>
      <c r="B175" s="66"/>
      <c r="C175" s="66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66"/>
      <c r="O175" s="52"/>
      <c r="P175" s="53"/>
      <c r="Q175" s="83"/>
    </row>
    <row r="176" spans="1:17" x14ac:dyDescent="0.25">
      <c r="A176" s="100"/>
      <c r="B176" s="66"/>
      <c r="C176" s="66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66"/>
      <c r="O176" s="52"/>
      <c r="P176" s="53"/>
      <c r="Q176" s="83"/>
    </row>
    <row r="177" spans="1:17" ht="15.75" thickBot="1" x14ac:dyDescent="0.3">
      <c r="A177" s="101"/>
      <c r="B177" s="89"/>
      <c r="C177" s="89"/>
      <c r="D177" s="102"/>
      <c r="E177" s="102"/>
      <c r="F177" s="102"/>
      <c r="G177" s="102"/>
      <c r="H177" s="102"/>
      <c r="I177" s="102"/>
      <c r="J177" s="102"/>
      <c r="K177" s="102"/>
      <c r="L177" s="102"/>
      <c r="M177" s="102"/>
      <c r="N177" s="89"/>
      <c r="O177" s="90"/>
      <c r="P177" s="91"/>
      <c r="Q177" s="92"/>
    </row>
    <row r="178" spans="1:17" x14ac:dyDescent="0.25">
      <c r="A178" s="93"/>
      <c r="B178" s="74" t="str">
        <f>IF(A178="","",VLOOKUP(A178,bd_salarié,2,FALSE))</f>
        <v/>
      </c>
      <c r="C178" s="74" t="str">
        <f>IF(A178="","",VLOOKUP(A178,bd_salarié,3,FALSE))</f>
        <v/>
      </c>
      <c r="D178" s="95"/>
      <c r="E178" s="95"/>
      <c r="F178" s="95"/>
      <c r="G178" s="95"/>
      <c r="H178" s="95"/>
      <c r="I178" s="95"/>
      <c r="J178" s="95"/>
      <c r="K178" s="95"/>
      <c r="L178" s="95"/>
      <c r="M178" s="95"/>
      <c r="N178" s="79">
        <f t="shared" ref="N178" si="67">SUM(M178:M184)</f>
        <v>0</v>
      </c>
      <c r="O178" s="79" t="str">
        <f>IF(A178="","",VLOOKUP(A178,bd_salarie[],14,FALSE))</f>
        <v/>
      </c>
      <c r="P178" s="80" t="str">
        <f t="shared" ref="P178" si="68">IF(N178&gt;O178,N178-O178,"")</f>
        <v/>
      </c>
      <c r="Q178" s="81" t="str">
        <f t="shared" ref="Q178" si="69">IF(A178="","",IF(N178&lt;O178,O178-N178,""))</f>
        <v/>
      </c>
    </row>
    <row r="179" spans="1:17" x14ac:dyDescent="0.25">
      <c r="A179" s="100"/>
      <c r="B179" s="66"/>
      <c r="C179" s="66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66"/>
      <c r="O179" s="52"/>
      <c r="P179" s="53"/>
      <c r="Q179" s="83"/>
    </row>
    <row r="180" spans="1:17" x14ac:dyDescent="0.25">
      <c r="A180" s="100"/>
      <c r="B180" s="66"/>
      <c r="C180" s="66"/>
      <c r="D180" s="46"/>
      <c r="E180" s="46"/>
      <c r="F180" s="46"/>
      <c r="G180" s="46"/>
      <c r="H180" s="46"/>
      <c r="I180" s="46"/>
      <c r="J180" s="46"/>
      <c r="K180" s="46"/>
      <c r="L180" s="46"/>
      <c r="M180" s="46"/>
      <c r="N180" s="66"/>
      <c r="O180" s="52"/>
      <c r="P180" s="53"/>
      <c r="Q180" s="83"/>
    </row>
    <row r="181" spans="1:17" x14ac:dyDescent="0.25">
      <c r="A181" s="100"/>
      <c r="B181" s="66"/>
      <c r="C181" s="66"/>
      <c r="D181" s="46"/>
      <c r="E181" s="46"/>
      <c r="F181" s="46"/>
      <c r="G181" s="46"/>
      <c r="H181" s="46"/>
      <c r="I181" s="46"/>
      <c r="J181" s="46"/>
      <c r="K181" s="46"/>
      <c r="L181" s="46"/>
      <c r="M181" s="46"/>
      <c r="N181" s="66"/>
      <c r="O181" s="52"/>
      <c r="P181" s="53"/>
      <c r="Q181" s="83"/>
    </row>
    <row r="182" spans="1:17" x14ac:dyDescent="0.25">
      <c r="A182" s="100"/>
      <c r="B182" s="66"/>
      <c r="C182" s="66"/>
      <c r="D182" s="46"/>
      <c r="E182" s="46"/>
      <c r="F182" s="46"/>
      <c r="G182" s="46"/>
      <c r="H182" s="46"/>
      <c r="I182" s="46"/>
      <c r="J182" s="46"/>
      <c r="K182" s="46"/>
      <c r="L182" s="46"/>
      <c r="M182" s="46"/>
      <c r="N182" s="66"/>
      <c r="O182" s="52"/>
      <c r="P182" s="53"/>
      <c r="Q182" s="83"/>
    </row>
    <row r="183" spans="1:17" x14ac:dyDescent="0.25">
      <c r="A183" s="100"/>
      <c r="B183" s="66"/>
      <c r="C183" s="66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66"/>
      <c r="O183" s="52"/>
      <c r="P183" s="53"/>
      <c r="Q183" s="83"/>
    </row>
    <row r="184" spans="1:17" ht="15.75" thickBot="1" x14ac:dyDescent="0.3">
      <c r="A184" s="101"/>
      <c r="B184" s="89"/>
      <c r="C184" s="89"/>
      <c r="D184" s="102"/>
      <c r="E184" s="102"/>
      <c r="F184" s="102"/>
      <c r="G184" s="102"/>
      <c r="H184" s="102"/>
      <c r="I184" s="102"/>
      <c r="J184" s="102"/>
      <c r="K184" s="102"/>
      <c r="L184" s="102"/>
      <c r="M184" s="102"/>
      <c r="N184" s="89"/>
      <c r="O184" s="90"/>
      <c r="P184" s="91"/>
      <c r="Q184" s="92"/>
    </row>
    <row r="185" spans="1:17" x14ac:dyDescent="0.25">
      <c r="A185" s="93"/>
      <c r="B185" s="74" t="str">
        <f>IF(A185="","",VLOOKUP(A185,bd_salarié,2,FALSE))</f>
        <v/>
      </c>
      <c r="C185" s="74" t="str">
        <f>IF(A185="","",VLOOKUP(A185,bd_salarié,3,FALSE))</f>
        <v/>
      </c>
      <c r="D185" s="95"/>
      <c r="E185" s="95"/>
      <c r="F185" s="95"/>
      <c r="G185" s="95"/>
      <c r="H185" s="95"/>
      <c r="I185" s="95"/>
      <c r="J185" s="95"/>
      <c r="K185" s="95"/>
      <c r="L185" s="95"/>
      <c r="M185" s="95"/>
      <c r="N185" s="79">
        <f t="shared" ref="N185" si="70">SUM(M185:M191)</f>
        <v>0</v>
      </c>
      <c r="O185" s="79" t="str">
        <f>IF(A185="","",VLOOKUP(A185,bd_salarie[],14,FALSE))</f>
        <v/>
      </c>
      <c r="P185" s="80" t="str">
        <f t="shared" ref="P185" si="71">IF(N185&gt;O185,N185-O185,"")</f>
        <v/>
      </c>
      <c r="Q185" s="81" t="str">
        <f t="shared" ref="Q185" si="72">IF(A185="","",IF(N185&lt;O185,O185-N185,""))</f>
        <v/>
      </c>
    </row>
    <row r="186" spans="1:17" x14ac:dyDescent="0.25">
      <c r="A186" s="100"/>
      <c r="B186" s="66"/>
      <c r="C186" s="66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66"/>
      <c r="O186" s="52"/>
      <c r="P186" s="53"/>
      <c r="Q186" s="83"/>
    </row>
    <row r="187" spans="1:17" x14ac:dyDescent="0.25">
      <c r="A187" s="100"/>
      <c r="B187" s="66"/>
      <c r="C187" s="66"/>
      <c r="D187" s="46"/>
      <c r="E187" s="46"/>
      <c r="F187" s="46"/>
      <c r="G187" s="46"/>
      <c r="H187" s="46"/>
      <c r="I187" s="46"/>
      <c r="J187" s="46"/>
      <c r="K187" s="46"/>
      <c r="L187" s="46"/>
      <c r="M187" s="46"/>
      <c r="N187" s="66"/>
      <c r="O187" s="52"/>
      <c r="P187" s="53"/>
      <c r="Q187" s="83"/>
    </row>
    <row r="188" spans="1:17" x14ac:dyDescent="0.25">
      <c r="A188" s="100"/>
      <c r="B188" s="66"/>
      <c r="C188" s="66"/>
      <c r="D188" s="46"/>
      <c r="E188" s="46"/>
      <c r="F188" s="46"/>
      <c r="G188" s="46"/>
      <c r="H188" s="46"/>
      <c r="I188" s="46"/>
      <c r="J188" s="46"/>
      <c r="K188" s="46"/>
      <c r="L188" s="46"/>
      <c r="M188" s="46"/>
      <c r="N188" s="66"/>
      <c r="O188" s="52"/>
      <c r="P188" s="53"/>
      <c r="Q188" s="83"/>
    </row>
    <row r="189" spans="1:17" x14ac:dyDescent="0.25">
      <c r="A189" s="100"/>
      <c r="B189" s="66"/>
      <c r="C189" s="66"/>
      <c r="D189" s="46"/>
      <c r="E189" s="46"/>
      <c r="F189" s="46"/>
      <c r="G189" s="46"/>
      <c r="H189" s="46"/>
      <c r="I189" s="46"/>
      <c r="J189" s="46"/>
      <c r="K189" s="46"/>
      <c r="L189" s="46"/>
      <c r="M189" s="46"/>
      <c r="N189" s="66"/>
      <c r="O189" s="52"/>
      <c r="P189" s="53"/>
      <c r="Q189" s="83"/>
    </row>
    <row r="190" spans="1:17" x14ac:dyDescent="0.25">
      <c r="A190" s="100"/>
      <c r="B190" s="66"/>
      <c r="C190" s="66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66"/>
      <c r="O190" s="52"/>
      <c r="P190" s="53"/>
      <c r="Q190" s="83"/>
    </row>
    <row r="191" spans="1:17" ht="15.75" thickBot="1" x14ac:dyDescent="0.3">
      <c r="A191" s="101"/>
      <c r="B191" s="89"/>
      <c r="C191" s="89"/>
      <c r="D191" s="102"/>
      <c r="E191" s="102"/>
      <c r="F191" s="102"/>
      <c r="G191" s="102"/>
      <c r="H191" s="102"/>
      <c r="I191" s="102"/>
      <c r="J191" s="102"/>
      <c r="K191" s="102"/>
      <c r="L191" s="102"/>
      <c r="M191" s="102"/>
      <c r="N191" s="89"/>
      <c r="O191" s="90"/>
      <c r="P191" s="91"/>
      <c r="Q191" s="92"/>
    </row>
    <row r="192" spans="1:17" x14ac:dyDescent="0.25">
      <c r="A192" s="93"/>
      <c r="B192" s="74" t="str">
        <f>IF(A192="","",VLOOKUP(A192,bd_salarié,2,FALSE))</f>
        <v/>
      </c>
      <c r="C192" s="74" t="str">
        <f>IF(A192="","",VLOOKUP(A192,bd_salarié,3,FALSE))</f>
        <v/>
      </c>
      <c r="D192" s="95"/>
      <c r="E192" s="95"/>
      <c r="F192" s="95"/>
      <c r="G192" s="95"/>
      <c r="H192" s="95"/>
      <c r="I192" s="95"/>
      <c r="J192" s="95"/>
      <c r="K192" s="95"/>
      <c r="L192" s="95"/>
      <c r="M192" s="95"/>
      <c r="N192" s="79">
        <f t="shared" ref="N192" si="73">SUM(M192:M198)</f>
        <v>0</v>
      </c>
      <c r="O192" s="79" t="str">
        <f>IF(A192="","",VLOOKUP(A192,bd_salarie[],14,FALSE))</f>
        <v/>
      </c>
      <c r="P192" s="80" t="str">
        <f t="shared" ref="P192" si="74">IF(N192&gt;O192,N192-O192,"")</f>
        <v/>
      </c>
      <c r="Q192" s="81" t="str">
        <f t="shared" ref="Q192" si="75">IF(A192="","",IF(N192&lt;O192,O192-N192,""))</f>
        <v/>
      </c>
    </row>
    <row r="193" spans="1:17" x14ac:dyDescent="0.25">
      <c r="A193" s="100"/>
      <c r="B193" s="66"/>
      <c r="C193" s="66"/>
      <c r="D193" s="46"/>
      <c r="E193" s="46"/>
      <c r="F193" s="46"/>
      <c r="G193" s="46"/>
      <c r="H193" s="46"/>
      <c r="I193" s="46"/>
      <c r="J193" s="46"/>
      <c r="K193" s="46"/>
      <c r="L193" s="46"/>
      <c r="M193" s="46"/>
      <c r="N193" s="66"/>
      <c r="O193" s="52"/>
      <c r="P193" s="53"/>
      <c r="Q193" s="83"/>
    </row>
    <row r="194" spans="1:17" x14ac:dyDescent="0.25">
      <c r="A194" s="100"/>
      <c r="B194" s="66"/>
      <c r="C194" s="66"/>
      <c r="D194" s="46"/>
      <c r="E194" s="46"/>
      <c r="F194" s="46"/>
      <c r="G194" s="46"/>
      <c r="H194" s="46"/>
      <c r="I194" s="46"/>
      <c r="J194" s="46"/>
      <c r="K194" s="46"/>
      <c r="L194" s="46"/>
      <c r="M194" s="46"/>
      <c r="N194" s="66"/>
      <c r="O194" s="52"/>
      <c r="P194" s="53"/>
      <c r="Q194" s="83"/>
    </row>
    <row r="195" spans="1:17" x14ac:dyDescent="0.25">
      <c r="A195" s="100"/>
      <c r="B195" s="66"/>
      <c r="C195" s="66"/>
      <c r="D195" s="46"/>
      <c r="E195" s="46"/>
      <c r="F195" s="46"/>
      <c r="G195" s="46"/>
      <c r="H195" s="46"/>
      <c r="I195" s="46"/>
      <c r="J195" s="46"/>
      <c r="K195" s="46"/>
      <c r="L195" s="46"/>
      <c r="M195" s="46"/>
      <c r="N195" s="66"/>
      <c r="O195" s="52"/>
      <c r="P195" s="53"/>
      <c r="Q195" s="83"/>
    </row>
    <row r="196" spans="1:17" x14ac:dyDescent="0.25">
      <c r="A196" s="100"/>
      <c r="B196" s="66"/>
      <c r="C196" s="66"/>
      <c r="D196" s="46"/>
      <c r="E196" s="46"/>
      <c r="F196" s="46"/>
      <c r="G196" s="46"/>
      <c r="H196" s="46"/>
      <c r="I196" s="46"/>
      <c r="J196" s="46"/>
      <c r="K196" s="46"/>
      <c r="L196" s="46"/>
      <c r="M196" s="46"/>
      <c r="N196" s="66"/>
      <c r="O196" s="52"/>
      <c r="P196" s="53"/>
      <c r="Q196" s="83"/>
    </row>
    <row r="197" spans="1:17" x14ac:dyDescent="0.25">
      <c r="A197" s="100"/>
      <c r="B197" s="66"/>
      <c r="C197" s="66"/>
      <c r="D197" s="46"/>
      <c r="E197" s="46"/>
      <c r="F197" s="46"/>
      <c r="G197" s="46"/>
      <c r="H197" s="46"/>
      <c r="I197" s="46"/>
      <c r="J197" s="46"/>
      <c r="K197" s="46"/>
      <c r="L197" s="46"/>
      <c r="M197" s="46"/>
      <c r="N197" s="66"/>
      <c r="O197" s="52"/>
      <c r="P197" s="53"/>
      <c r="Q197" s="83"/>
    </row>
    <row r="198" spans="1:17" ht="15.75" thickBot="1" x14ac:dyDescent="0.3">
      <c r="A198" s="101"/>
      <c r="B198" s="89"/>
      <c r="C198" s="89"/>
      <c r="D198" s="102"/>
      <c r="E198" s="102"/>
      <c r="F198" s="102"/>
      <c r="G198" s="102"/>
      <c r="H198" s="102"/>
      <c r="I198" s="102"/>
      <c r="J198" s="102"/>
      <c r="K198" s="102"/>
      <c r="L198" s="102"/>
      <c r="M198" s="102"/>
      <c r="N198" s="89"/>
      <c r="O198" s="90"/>
      <c r="P198" s="91"/>
      <c r="Q198" s="92"/>
    </row>
    <row r="199" spans="1:17" x14ac:dyDescent="0.25">
      <c r="A199" s="93"/>
      <c r="B199" s="74" t="str">
        <f>IF(A199="","",VLOOKUP(A199,bd_salarié,2,FALSE))</f>
        <v/>
      </c>
      <c r="C199" s="74" t="str">
        <f>IF(A199="","",VLOOKUP(A199,bd_salarié,3,FALSE))</f>
        <v/>
      </c>
      <c r="D199" s="95"/>
      <c r="E199" s="95"/>
      <c r="F199" s="95"/>
      <c r="G199" s="95"/>
      <c r="H199" s="95"/>
      <c r="I199" s="95"/>
      <c r="J199" s="95"/>
      <c r="K199" s="95"/>
      <c r="L199" s="95"/>
      <c r="M199" s="95"/>
      <c r="N199" s="79">
        <f t="shared" ref="N199" si="76">SUM(M199:M205)</f>
        <v>0</v>
      </c>
      <c r="O199" s="79" t="str">
        <f>IF(A199="","",VLOOKUP(A199,bd_salarie[],14,FALSE))</f>
        <v/>
      </c>
      <c r="P199" s="80" t="str">
        <f t="shared" ref="P199" si="77">IF(N199&gt;O199,N199-O199,"")</f>
        <v/>
      </c>
      <c r="Q199" s="81" t="str">
        <f t="shared" ref="Q199" si="78">IF(A199="","",IF(N199&lt;O199,O199-N199,""))</f>
        <v/>
      </c>
    </row>
    <row r="200" spans="1:17" x14ac:dyDescent="0.25">
      <c r="A200" s="100"/>
      <c r="B200" s="66"/>
      <c r="C200" s="66"/>
      <c r="D200" s="46"/>
      <c r="E200" s="46"/>
      <c r="F200" s="46"/>
      <c r="G200" s="46"/>
      <c r="H200" s="46"/>
      <c r="I200" s="46"/>
      <c r="J200" s="46"/>
      <c r="K200" s="46"/>
      <c r="L200" s="46"/>
      <c r="M200" s="46"/>
      <c r="N200" s="66"/>
      <c r="O200" s="52"/>
      <c r="P200" s="53"/>
      <c r="Q200" s="83"/>
    </row>
    <row r="201" spans="1:17" x14ac:dyDescent="0.25">
      <c r="A201" s="100"/>
      <c r="B201" s="66"/>
      <c r="C201" s="66"/>
      <c r="D201" s="46"/>
      <c r="E201" s="46"/>
      <c r="F201" s="46"/>
      <c r="G201" s="46"/>
      <c r="H201" s="46"/>
      <c r="I201" s="46"/>
      <c r="J201" s="46"/>
      <c r="K201" s="46"/>
      <c r="L201" s="46"/>
      <c r="M201" s="46"/>
      <c r="N201" s="66"/>
      <c r="O201" s="52"/>
      <c r="P201" s="53"/>
      <c r="Q201" s="83"/>
    </row>
    <row r="202" spans="1:17" x14ac:dyDescent="0.25">
      <c r="A202" s="100"/>
      <c r="B202" s="66"/>
      <c r="C202" s="66"/>
      <c r="D202" s="46"/>
      <c r="E202" s="46"/>
      <c r="F202" s="46"/>
      <c r="G202" s="46"/>
      <c r="H202" s="46"/>
      <c r="I202" s="46"/>
      <c r="J202" s="46"/>
      <c r="K202" s="46"/>
      <c r="L202" s="46"/>
      <c r="M202" s="46"/>
      <c r="N202" s="66"/>
      <c r="O202" s="52"/>
      <c r="P202" s="53"/>
      <c r="Q202" s="83"/>
    </row>
    <row r="203" spans="1:17" x14ac:dyDescent="0.25">
      <c r="A203" s="100"/>
      <c r="B203" s="66"/>
      <c r="C203" s="66"/>
      <c r="D203" s="46"/>
      <c r="E203" s="46"/>
      <c r="F203" s="46"/>
      <c r="G203" s="46"/>
      <c r="H203" s="46"/>
      <c r="I203" s="46"/>
      <c r="J203" s="46"/>
      <c r="K203" s="46"/>
      <c r="L203" s="46"/>
      <c r="M203" s="46"/>
      <c r="N203" s="66"/>
      <c r="O203" s="52"/>
      <c r="P203" s="53"/>
      <c r="Q203" s="83"/>
    </row>
    <row r="204" spans="1:17" x14ac:dyDescent="0.25">
      <c r="A204" s="100"/>
      <c r="B204" s="66"/>
      <c r="C204" s="66"/>
      <c r="D204" s="46"/>
      <c r="E204" s="46"/>
      <c r="F204" s="46"/>
      <c r="G204" s="46"/>
      <c r="H204" s="46"/>
      <c r="I204" s="46"/>
      <c r="J204" s="46"/>
      <c r="K204" s="46"/>
      <c r="L204" s="46"/>
      <c r="M204" s="46"/>
      <c r="N204" s="66"/>
      <c r="O204" s="52"/>
      <c r="P204" s="53"/>
      <c r="Q204" s="83"/>
    </row>
    <row r="205" spans="1:17" ht="15.75" thickBot="1" x14ac:dyDescent="0.3">
      <c r="A205" s="101"/>
      <c r="B205" s="89"/>
      <c r="C205" s="89"/>
      <c r="D205" s="102"/>
      <c r="E205" s="102"/>
      <c r="F205" s="102"/>
      <c r="G205" s="102"/>
      <c r="H205" s="102"/>
      <c r="I205" s="102"/>
      <c r="J205" s="102"/>
      <c r="K205" s="102"/>
      <c r="L205" s="102"/>
      <c r="M205" s="102"/>
      <c r="N205" s="89"/>
      <c r="O205" s="90"/>
      <c r="P205" s="91"/>
      <c r="Q205" s="92"/>
    </row>
    <row r="206" spans="1:17" x14ac:dyDescent="0.25">
      <c r="A206" s="93"/>
      <c r="B206" s="74" t="str">
        <f>IF(A206="","",VLOOKUP(A206,bd_salarié,2,FALSE))</f>
        <v/>
      </c>
      <c r="C206" s="74" t="str">
        <f>IF(A206="","",VLOOKUP(A206,bd_salarié,3,FALSE))</f>
        <v/>
      </c>
      <c r="D206" s="95"/>
      <c r="E206" s="95"/>
      <c r="F206" s="95"/>
      <c r="G206" s="95"/>
      <c r="H206" s="95"/>
      <c r="I206" s="95"/>
      <c r="J206" s="95"/>
      <c r="K206" s="95"/>
      <c r="L206" s="95"/>
      <c r="M206" s="95"/>
      <c r="N206" s="79">
        <f t="shared" ref="N206" si="79">SUM(M206:M212)</f>
        <v>0</v>
      </c>
      <c r="O206" s="79" t="str">
        <f>IF(A206="","",VLOOKUP(A206,bd_salarie[],14,FALSE))</f>
        <v/>
      </c>
      <c r="P206" s="80" t="str">
        <f t="shared" ref="P206" si="80">IF(N206&gt;O206,N206-O206,"")</f>
        <v/>
      </c>
      <c r="Q206" s="81" t="str">
        <f t="shared" ref="Q206" si="81">IF(A206="","",IF(N206&lt;O206,O206-N206,""))</f>
        <v/>
      </c>
    </row>
    <row r="207" spans="1:17" x14ac:dyDescent="0.25">
      <c r="A207" s="100"/>
      <c r="B207" s="66"/>
      <c r="C207" s="66"/>
      <c r="D207" s="46"/>
      <c r="E207" s="46"/>
      <c r="F207" s="46"/>
      <c r="G207" s="46"/>
      <c r="H207" s="46"/>
      <c r="I207" s="46"/>
      <c r="J207" s="46"/>
      <c r="K207" s="46"/>
      <c r="L207" s="46"/>
      <c r="M207" s="46"/>
      <c r="N207" s="66"/>
      <c r="O207" s="52"/>
      <c r="P207" s="53"/>
      <c r="Q207" s="83"/>
    </row>
    <row r="208" spans="1:17" x14ac:dyDescent="0.25">
      <c r="A208" s="100"/>
      <c r="B208" s="66"/>
      <c r="C208" s="66"/>
      <c r="D208" s="46"/>
      <c r="E208" s="46"/>
      <c r="F208" s="46"/>
      <c r="G208" s="46"/>
      <c r="H208" s="46"/>
      <c r="I208" s="46"/>
      <c r="J208" s="46"/>
      <c r="K208" s="46"/>
      <c r="L208" s="46"/>
      <c r="M208" s="46"/>
      <c r="N208" s="66"/>
      <c r="O208" s="52"/>
      <c r="P208" s="53"/>
      <c r="Q208" s="83"/>
    </row>
    <row r="209" spans="1:17" x14ac:dyDescent="0.25">
      <c r="A209" s="100"/>
      <c r="B209" s="66"/>
      <c r="C209" s="66"/>
      <c r="D209" s="46"/>
      <c r="E209" s="46"/>
      <c r="F209" s="46"/>
      <c r="G209" s="46"/>
      <c r="H209" s="46"/>
      <c r="I209" s="46"/>
      <c r="J209" s="46"/>
      <c r="K209" s="46"/>
      <c r="L209" s="46"/>
      <c r="M209" s="46"/>
      <c r="N209" s="66"/>
      <c r="O209" s="52"/>
      <c r="P209" s="53"/>
      <c r="Q209" s="83"/>
    </row>
    <row r="210" spans="1:17" x14ac:dyDescent="0.25">
      <c r="A210" s="100"/>
      <c r="B210" s="66"/>
      <c r="C210" s="66"/>
      <c r="D210" s="46"/>
      <c r="E210" s="46"/>
      <c r="F210" s="46"/>
      <c r="G210" s="46"/>
      <c r="H210" s="46"/>
      <c r="I210" s="46"/>
      <c r="J210" s="46"/>
      <c r="K210" s="46"/>
      <c r="L210" s="46"/>
      <c r="M210" s="46"/>
      <c r="N210" s="66"/>
      <c r="O210" s="52"/>
      <c r="P210" s="53"/>
      <c r="Q210" s="83"/>
    </row>
    <row r="211" spans="1:17" x14ac:dyDescent="0.25">
      <c r="A211" s="100"/>
      <c r="B211" s="66"/>
      <c r="C211" s="66"/>
      <c r="D211" s="46"/>
      <c r="E211" s="46"/>
      <c r="F211" s="46"/>
      <c r="G211" s="46"/>
      <c r="H211" s="46"/>
      <c r="I211" s="46"/>
      <c r="J211" s="46"/>
      <c r="K211" s="46"/>
      <c r="L211" s="46"/>
      <c r="M211" s="46"/>
      <c r="N211" s="66"/>
      <c r="O211" s="52"/>
      <c r="P211" s="53"/>
      <c r="Q211" s="83"/>
    </row>
    <row r="212" spans="1:17" ht="15.75" thickBot="1" x14ac:dyDescent="0.3">
      <c r="A212" s="101"/>
      <c r="B212" s="89"/>
      <c r="C212" s="89"/>
      <c r="D212" s="102"/>
      <c r="E212" s="102"/>
      <c r="F212" s="102"/>
      <c r="G212" s="102"/>
      <c r="H212" s="102"/>
      <c r="I212" s="102"/>
      <c r="J212" s="102"/>
      <c r="K212" s="102"/>
      <c r="L212" s="102"/>
      <c r="M212" s="102"/>
      <c r="N212" s="89"/>
      <c r="O212" s="90"/>
      <c r="P212" s="91"/>
      <c r="Q212" s="92"/>
    </row>
    <row r="213" spans="1:17" x14ac:dyDescent="0.25">
      <c r="A213" s="93"/>
      <c r="B213" s="74" t="str">
        <f>IF(A213="","",VLOOKUP(A213,bd_salarié,2,FALSE))</f>
        <v/>
      </c>
      <c r="C213" s="74" t="str">
        <f>IF(A213="","",VLOOKUP(A213,bd_salarié,3,FALSE))</f>
        <v/>
      </c>
      <c r="D213" s="95"/>
      <c r="E213" s="95"/>
      <c r="F213" s="95"/>
      <c r="G213" s="95"/>
      <c r="H213" s="95"/>
      <c r="I213" s="95"/>
      <c r="J213" s="95"/>
      <c r="K213" s="95"/>
      <c r="L213" s="95"/>
      <c r="M213" s="95"/>
      <c r="N213" s="79">
        <f t="shared" ref="N213" si="82">SUM(M213:M219)</f>
        <v>0</v>
      </c>
      <c r="O213" s="79" t="str">
        <f>IF(A213="","",VLOOKUP(A213,bd_salarie[],14,FALSE))</f>
        <v/>
      </c>
      <c r="P213" s="80" t="str">
        <f t="shared" ref="P213" si="83">IF(N213&gt;O213,N213-O213,"")</f>
        <v/>
      </c>
      <c r="Q213" s="81" t="str">
        <f t="shared" ref="Q213" si="84">IF(A213="","",IF(N213&lt;O213,O213-N213,""))</f>
        <v/>
      </c>
    </row>
    <row r="214" spans="1:17" x14ac:dyDescent="0.25">
      <c r="A214" s="100"/>
      <c r="B214" s="66"/>
      <c r="C214" s="66"/>
      <c r="D214" s="46"/>
      <c r="E214" s="46"/>
      <c r="F214" s="46"/>
      <c r="G214" s="46"/>
      <c r="H214" s="46"/>
      <c r="I214" s="46"/>
      <c r="J214" s="46"/>
      <c r="K214" s="46"/>
      <c r="L214" s="46"/>
      <c r="M214" s="46"/>
      <c r="N214" s="66"/>
      <c r="O214" s="52"/>
      <c r="P214" s="53"/>
      <c r="Q214" s="83"/>
    </row>
    <row r="215" spans="1:17" x14ac:dyDescent="0.25">
      <c r="A215" s="100"/>
      <c r="B215" s="66"/>
      <c r="C215" s="66"/>
      <c r="D215" s="46"/>
      <c r="E215" s="46"/>
      <c r="F215" s="46"/>
      <c r="G215" s="46"/>
      <c r="H215" s="46"/>
      <c r="I215" s="46"/>
      <c r="J215" s="46"/>
      <c r="K215" s="46"/>
      <c r="L215" s="46"/>
      <c r="M215" s="46"/>
      <c r="N215" s="66"/>
      <c r="O215" s="52"/>
      <c r="P215" s="53"/>
      <c r="Q215" s="83"/>
    </row>
    <row r="216" spans="1:17" x14ac:dyDescent="0.25">
      <c r="A216" s="100"/>
      <c r="B216" s="66"/>
      <c r="C216" s="66"/>
      <c r="D216" s="46"/>
      <c r="E216" s="46"/>
      <c r="F216" s="46"/>
      <c r="G216" s="46"/>
      <c r="H216" s="46"/>
      <c r="I216" s="46"/>
      <c r="J216" s="46"/>
      <c r="K216" s="46"/>
      <c r="L216" s="46"/>
      <c r="M216" s="46"/>
      <c r="N216" s="66"/>
      <c r="O216" s="52"/>
      <c r="P216" s="53"/>
      <c r="Q216" s="83"/>
    </row>
    <row r="217" spans="1:17" x14ac:dyDescent="0.25">
      <c r="A217" s="100"/>
      <c r="B217" s="66"/>
      <c r="C217" s="66"/>
      <c r="D217" s="46"/>
      <c r="E217" s="46"/>
      <c r="F217" s="46"/>
      <c r="G217" s="46"/>
      <c r="H217" s="46"/>
      <c r="I217" s="46"/>
      <c r="J217" s="46"/>
      <c r="K217" s="46"/>
      <c r="L217" s="46"/>
      <c r="M217" s="46"/>
      <c r="N217" s="66"/>
      <c r="O217" s="52"/>
      <c r="P217" s="53"/>
      <c r="Q217" s="83"/>
    </row>
    <row r="218" spans="1:17" x14ac:dyDescent="0.25">
      <c r="A218" s="100"/>
      <c r="B218" s="66"/>
      <c r="C218" s="66"/>
      <c r="D218" s="46"/>
      <c r="E218" s="46"/>
      <c r="F218" s="46"/>
      <c r="G218" s="46"/>
      <c r="H218" s="46"/>
      <c r="I218" s="46"/>
      <c r="J218" s="46"/>
      <c r="K218" s="46"/>
      <c r="L218" s="46"/>
      <c r="M218" s="46"/>
      <c r="N218" s="66"/>
      <c r="O218" s="52"/>
      <c r="P218" s="53"/>
      <c r="Q218" s="83"/>
    </row>
    <row r="219" spans="1:17" ht="15.75" thickBot="1" x14ac:dyDescent="0.3">
      <c r="A219" s="101"/>
      <c r="B219" s="89"/>
      <c r="C219" s="89"/>
      <c r="D219" s="102"/>
      <c r="E219" s="102"/>
      <c r="F219" s="102"/>
      <c r="G219" s="102"/>
      <c r="H219" s="102"/>
      <c r="I219" s="102"/>
      <c r="J219" s="102"/>
      <c r="K219" s="102"/>
      <c r="L219" s="102"/>
      <c r="M219" s="102"/>
      <c r="N219" s="89"/>
      <c r="O219" s="90"/>
      <c r="P219" s="91"/>
      <c r="Q219" s="92"/>
    </row>
    <row r="220" spans="1:17" x14ac:dyDescent="0.25">
      <c r="A220" s="93"/>
      <c r="B220" s="74" t="str">
        <f>IF(A220="","",VLOOKUP(A220,bd_salarié,2,FALSE))</f>
        <v/>
      </c>
      <c r="C220" s="74" t="str">
        <f>IF(A220="","",VLOOKUP(A220,bd_salarié,3,FALSE))</f>
        <v/>
      </c>
      <c r="D220" s="95"/>
      <c r="E220" s="95"/>
      <c r="F220" s="95"/>
      <c r="G220" s="95"/>
      <c r="H220" s="95"/>
      <c r="I220" s="95"/>
      <c r="J220" s="95"/>
      <c r="K220" s="95"/>
      <c r="L220" s="95"/>
      <c r="M220" s="95"/>
      <c r="N220" s="79">
        <f t="shared" ref="N220" si="85">SUM(M220:M226)</f>
        <v>0</v>
      </c>
      <c r="O220" s="79" t="str">
        <f>IF(A220="","",VLOOKUP(A220,bd_salarie[],14,FALSE))</f>
        <v/>
      </c>
      <c r="P220" s="80" t="str">
        <f t="shared" ref="P220" si="86">IF(N220&gt;O220,N220-O220,"")</f>
        <v/>
      </c>
      <c r="Q220" s="81" t="str">
        <f t="shared" ref="Q220" si="87">IF(A220="","",IF(N220&lt;O220,O220-N220,""))</f>
        <v/>
      </c>
    </row>
    <row r="221" spans="1:17" x14ac:dyDescent="0.25">
      <c r="A221" s="100"/>
      <c r="B221" s="66"/>
      <c r="C221" s="66"/>
      <c r="D221" s="46"/>
      <c r="E221" s="46"/>
      <c r="F221" s="46"/>
      <c r="G221" s="46"/>
      <c r="H221" s="46"/>
      <c r="I221" s="46"/>
      <c r="J221" s="46"/>
      <c r="K221" s="46"/>
      <c r="L221" s="46"/>
      <c r="M221" s="46"/>
      <c r="N221" s="66"/>
      <c r="O221" s="52"/>
      <c r="P221" s="53"/>
      <c r="Q221" s="83"/>
    </row>
    <row r="222" spans="1:17" x14ac:dyDescent="0.25">
      <c r="A222" s="100"/>
      <c r="B222" s="66"/>
      <c r="C222" s="66"/>
      <c r="D222" s="46"/>
      <c r="E222" s="46"/>
      <c r="F222" s="46"/>
      <c r="G222" s="46"/>
      <c r="H222" s="46"/>
      <c r="I222" s="46"/>
      <c r="J222" s="46"/>
      <c r="K222" s="46"/>
      <c r="L222" s="46"/>
      <c r="M222" s="46"/>
      <c r="N222" s="66"/>
      <c r="O222" s="52"/>
      <c r="P222" s="53"/>
      <c r="Q222" s="83"/>
    </row>
    <row r="223" spans="1:17" x14ac:dyDescent="0.25">
      <c r="A223" s="100"/>
      <c r="B223" s="66"/>
      <c r="C223" s="66"/>
      <c r="D223" s="46"/>
      <c r="E223" s="46"/>
      <c r="F223" s="46"/>
      <c r="G223" s="46"/>
      <c r="H223" s="46"/>
      <c r="I223" s="46"/>
      <c r="J223" s="46"/>
      <c r="K223" s="46"/>
      <c r="L223" s="46"/>
      <c r="M223" s="46"/>
      <c r="N223" s="66"/>
      <c r="O223" s="52"/>
      <c r="P223" s="53"/>
      <c r="Q223" s="83"/>
    </row>
    <row r="224" spans="1:17" x14ac:dyDescent="0.25">
      <c r="A224" s="100"/>
      <c r="B224" s="66"/>
      <c r="C224" s="66"/>
      <c r="D224" s="46"/>
      <c r="E224" s="46"/>
      <c r="F224" s="46"/>
      <c r="G224" s="46"/>
      <c r="H224" s="46"/>
      <c r="I224" s="46"/>
      <c r="J224" s="46"/>
      <c r="K224" s="46"/>
      <c r="L224" s="46"/>
      <c r="M224" s="46"/>
      <c r="N224" s="66"/>
      <c r="O224" s="52"/>
      <c r="P224" s="53"/>
      <c r="Q224" s="83"/>
    </row>
    <row r="225" spans="1:17" x14ac:dyDescent="0.25">
      <c r="A225" s="100"/>
      <c r="B225" s="66"/>
      <c r="C225" s="66"/>
      <c r="D225" s="46"/>
      <c r="E225" s="46"/>
      <c r="F225" s="46"/>
      <c r="G225" s="46"/>
      <c r="H225" s="46"/>
      <c r="I225" s="46"/>
      <c r="J225" s="46"/>
      <c r="K225" s="46"/>
      <c r="L225" s="46"/>
      <c r="M225" s="46"/>
      <c r="N225" s="66"/>
      <c r="O225" s="52"/>
      <c r="P225" s="53"/>
      <c r="Q225" s="83"/>
    </row>
    <row r="226" spans="1:17" ht="15.75" thickBot="1" x14ac:dyDescent="0.3">
      <c r="A226" s="101"/>
      <c r="B226" s="89"/>
      <c r="C226" s="89"/>
      <c r="D226" s="102"/>
      <c r="E226" s="102"/>
      <c r="F226" s="102"/>
      <c r="G226" s="102"/>
      <c r="H226" s="102"/>
      <c r="I226" s="102"/>
      <c r="J226" s="102"/>
      <c r="K226" s="102"/>
      <c r="L226" s="102"/>
      <c r="M226" s="102"/>
      <c r="N226" s="89"/>
      <c r="O226" s="90"/>
      <c r="P226" s="91"/>
      <c r="Q226" s="92"/>
    </row>
    <row r="227" spans="1:17" x14ac:dyDescent="0.25">
      <c r="A227" s="93"/>
      <c r="B227" s="74" t="str">
        <f>IF(A227="","",VLOOKUP(A227,bd_salarié,2,FALSE))</f>
        <v/>
      </c>
      <c r="C227" s="74" t="str">
        <f>IF(A227="","",VLOOKUP(A227,bd_salarié,3,FALSE))</f>
        <v/>
      </c>
      <c r="D227" s="95"/>
      <c r="E227" s="95"/>
      <c r="F227" s="95"/>
      <c r="G227" s="95"/>
      <c r="H227" s="95"/>
      <c r="I227" s="95"/>
      <c r="J227" s="95"/>
      <c r="K227" s="95"/>
      <c r="L227" s="95"/>
      <c r="M227" s="95"/>
      <c r="N227" s="79">
        <f t="shared" ref="N227" si="88">SUM(M227:M233)</f>
        <v>0</v>
      </c>
      <c r="O227" s="79" t="str">
        <f>IF(A227="","",VLOOKUP(A227,bd_salarie[],14,FALSE))</f>
        <v/>
      </c>
      <c r="P227" s="80" t="str">
        <f t="shared" ref="P227" si="89">IF(N227&gt;O227,N227-O227,"")</f>
        <v/>
      </c>
      <c r="Q227" s="81" t="str">
        <f t="shared" ref="Q227" si="90">IF(A227="","",IF(N227&lt;O227,O227-N227,""))</f>
        <v/>
      </c>
    </row>
    <row r="228" spans="1:17" x14ac:dyDescent="0.25">
      <c r="A228" s="100"/>
      <c r="B228" s="66"/>
      <c r="C228" s="66"/>
      <c r="D228" s="46"/>
      <c r="E228" s="46"/>
      <c r="F228" s="46"/>
      <c r="G228" s="46"/>
      <c r="H228" s="46"/>
      <c r="I228" s="46"/>
      <c r="J228" s="46"/>
      <c r="K228" s="46"/>
      <c r="L228" s="46"/>
      <c r="M228" s="46"/>
      <c r="N228" s="66"/>
      <c r="O228" s="52"/>
      <c r="P228" s="53"/>
      <c r="Q228" s="83"/>
    </row>
    <row r="229" spans="1:17" x14ac:dyDescent="0.25">
      <c r="A229" s="100"/>
      <c r="B229" s="66"/>
      <c r="C229" s="66"/>
      <c r="D229" s="46"/>
      <c r="E229" s="46"/>
      <c r="F229" s="46"/>
      <c r="G229" s="46"/>
      <c r="H229" s="46"/>
      <c r="I229" s="46"/>
      <c r="J229" s="46"/>
      <c r="K229" s="46"/>
      <c r="L229" s="46"/>
      <c r="M229" s="46"/>
      <c r="N229" s="66"/>
      <c r="O229" s="52"/>
      <c r="P229" s="53"/>
      <c r="Q229" s="83"/>
    </row>
    <row r="230" spans="1:17" x14ac:dyDescent="0.25">
      <c r="A230" s="100"/>
      <c r="B230" s="66"/>
      <c r="C230" s="66"/>
      <c r="D230" s="46"/>
      <c r="E230" s="46"/>
      <c r="F230" s="46"/>
      <c r="G230" s="46"/>
      <c r="H230" s="46"/>
      <c r="I230" s="46"/>
      <c r="J230" s="46"/>
      <c r="K230" s="46"/>
      <c r="L230" s="46"/>
      <c r="M230" s="46"/>
      <c r="N230" s="66"/>
      <c r="O230" s="52"/>
      <c r="P230" s="53"/>
      <c r="Q230" s="83"/>
    </row>
    <row r="231" spans="1:17" x14ac:dyDescent="0.25">
      <c r="A231" s="100"/>
      <c r="B231" s="66"/>
      <c r="C231" s="66"/>
      <c r="D231" s="46"/>
      <c r="E231" s="46"/>
      <c r="F231" s="46"/>
      <c r="G231" s="46"/>
      <c r="H231" s="46"/>
      <c r="I231" s="46"/>
      <c r="J231" s="46"/>
      <c r="K231" s="46"/>
      <c r="L231" s="46"/>
      <c r="M231" s="46"/>
      <c r="N231" s="66"/>
      <c r="O231" s="52"/>
      <c r="P231" s="53"/>
      <c r="Q231" s="83"/>
    </row>
    <row r="232" spans="1:17" x14ac:dyDescent="0.25">
      <c r="A232" s="100"/>
      <c r="B232" s="66"/>
      <c r="C232" s="66"/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66"/>
      <c r="O232" s="52"/>
      <c r="P232" s="53"/>
      <c r="Q232" s="83"/>
    </row>
    <row r="233" spans="1:17" ht="15.75" thickBot="1" x14ac:dyDescent="0.3">
      <c r="A233" s="101"/>
      <c r="B233" s="89"/>
      <c r="C233" s="89"/>
      <c r="D233" s="102"/>
      <c r="E233" s="102"/>
      <c r="F233" s="102"/>
      <c r="G233" s="102"/>
      <c r="H233" s="102"/>
      <c r="I233" s="102"/>
      <c r="J233" s="102"/>
      <c r="K233" s="102"/>
      <c r="L233" s="102"/>
      <c r="M233" s="102"/>
      <c r="N233" s="89"/>
      <c r="O233" s="90"/>
      <c r="P233" s="91"/>
      <c r="Q233" s="92"/>
    </row>
    <row r="234" spans="1:17" x14ac:dyDescent="0.25">
      <c r="A234" s="93"/>
      <c r="B234" s="74" t="str">
        <f>IF(A234="","",VLOOKUP(A234,bd_salarié,2,FALSE))</f>
        <v/>
      </c>
      <c r="C234" s="74" t="str">
        <f>IF(A234="","",VLOOKUP(A234,bd_salarié,3,FALSE))</f>
        <v/>
      </c>
      <c r="D234" s="95"/>
      <c r="E234" s="95"/>
      <c r="F234" s="95"/>
      <c r="G234" s="95"/>
      <c r="H234" s="95"/>
      <c r="I234" s="95"/>
      <c r="J234" s="95"/>
      <c r="K234" s="95"/>
      <c r="L234" s="95"/>
      <c r="M234" s="95"/>
      <c r="N234" s="79">
        <f t="shared" ref="N234" si="91">SUM(M234:M240)</f>
        <v>0</v>
      </c>
      <c r="O234" s="79" t="str">
        <f>IF(A234="","",VLOOKUP(A234,bd_salarie[],14,FALSE))</f>
        <v/>
      </c>
      <c r="P234" s="80" t="str">
        <f t="shared" ref="P234" si="92">IF(N234&gt;O234,N234-O234,"")</f>
        <v/>
      </c>
      <c r="Q234" s="81" t="str">
        <f t="shared" ref="Q234" si="93">IF(A234="","",IF(N234&lt;O234,O234-N234,""))</f>
        <v/>
      </c>
    </row>
    <row r="235" spans="1:17" x14ac:dyDescent="0.25">
      <c r="A235" s="100"/>
      <c r="B235" s="66"/>
      <c r="C235" s="66"/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66"/>
      <c r="O235" s="52"/>
      <c r="P235" s="53"/>
      <c r="Q235" s="83"/>
    </row>
    <row r="236" spans="1:17" x14ac:dyDescent="0.25">
      <c r="A236" s="100"/>
      <c r="B236" s="66"/>
      <c r="C236" s="66"/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66"/>
      <c r="O236" s="52"/>
      <c r="P236" s="53"/>
      <c r="Q236" s="83"/>
    </row>
    <row r="237" spans="1:17" x14ac:dyDescent="0.25">
      <c r="A237" s="100"/>
      <c r="B237" s="66"/>
      <c r="C237" s="66"/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66"/>
      <c r="O237" s="52"/>
      <c r="P237" s="53"/>
      <c r="Q237" s="83"/>
    </row>
    <row r="238" spans="1:17" x14ac:dyDescent="0.25">
      <c r="A238" s="100"/>
      <c r="B238" s="66"/>
      <c r="C238" s="66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66"/>
      <c r="O238" s="52"/>
      <c r="P238" s="53"/>
      <c r="Q238" s="83"/>
    </row>
    <row r="239" spans="1:17" x14ac:dyDescent="0.25">
      <c r="A239" s="100"/>
      <c r="B239" s="66"/>
      <c r="C239" s="66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66"/>
      <c r="O239" s="52"/>
      <c r="P239" s="53"/>
      <c r="Q239" s="83"/>
    </row>
    <row r="240" spans="1:17" ht="15.75" thickBot="1" x14ac:dyDescent="0.3">
      <c r="A240" s="101"/>
      <c r="B240" s="89"/>
      <c r="C240" s="89"/>
      <c r="D240" s="102"/>
      <c r="E240" s="102"/>
      <c r="F240" s="102"/>
      <c r="G240" s="102"/>
      <c r="H240" s="102"/>
      <c r="I240" s="102"/>
      <c r="J240" s="102"/>
      <c r="K240" s="102"/>
      <c r="L240" s="102"/>
      <c r="M240" s="102"/>
      <c r="N240" s="89"/>
      <c r="O240" s="90"/>
      <c r="P240" s="91"/>
      <c r="Q240" s="92"/>
    </row>
    <row r="241" spans="1:17" x14ac:dyDescent="0.25">
      <c r="A241" s="93"/>
      <c r="B241" s="74" t="str">
        <f>IF(A241="","",VLOOKUP(A241,bd_salarié,2,FALSE))</f>
        <v/>
      </c>
      <c r="C241" s="74" t="str">
        <f>IF(A241="","",VLOOKUP(A241,bd_salarié,3,FALSE))</f>
        <v/>
      </c>
      <c r="D241" s="95"/>
      <c r="E241" s="95"/>
      <c r="F241" s="95"/>
      <c r="G241" s="95"/>
      <c r="H241" s="95"/>
      <c r="I241" s="95"/>
      <c r="J241" s="95"/>
      <c r="K241" s="95"/>
      <c r="L241" s="95"/>
      <c r="M241" s="95"/>
      <c r="N241" s="79">
        <f t="shared" ref="N241" si="94">SUM(M241:M247)</f>
        <v>0</v>
      </c>
      <c r="O241" s="79" t="str">
        <f>IF(A241="","",VLOOKUP(A241,bd_salarie[],14,FALSE))</f>
        <v/>
      </c>
      <c r="P241" s="80" t="str">
        <f t="shared" ref="P241" si="95">IF(N241&gt;O241,N241-O241,"")</f>
        <v/>
      </c>
      <c r="Q241" s="81" t="str">
        <f t="shared" ref="Q241" si="96">IF(A241="","",IF(N241&lt;O241,O241-N241,""))</f>
        <v/>
      </c>
    </row>
    <row r="242" spans="1:17" x14ac:dyDescent="0.25">
      <c r="A242" s="100"/>
      <c r="B242" s="66"/>
      <c r="C242" s="66"/>
      <c r="D242" s="46"/>
      <c r="E242" s="46"/>
      <c r="F242" s="46"/>
      <c r="G242" s="46"/>
      <c r="H242" s="46"/>
      <c r="I242" s="46"/>
      <c r="J242" s="46"/>
      <c r="K242" s="46"/>
      <c r="L242" s="46"/>
      <c r="M242" s="46"/>
      <c r="N242" s="66"/>
      <c r="O242" s="52"/>
      <c r="P242" s="53"/>
      <c r="Q242" s="83"/>
    </row>
    <row r="243" spans="1:17" x14ac:dyDescent="0.25">
      <c r="A243" s="100"/>
      <c r="B243" s="66"/>
      <c r="C243" s="66"/>
      <c r="D243" s="46"/>
      <c r="E243" s="46"/>
      <c r="F243" s="46"/>
      <c r="G243" s="46"/>
      <c r="H243" s="46"/>
      <c r="I243" s="46"/>
      <c r="J243" s="46"/>
      <c r="K243" s="46"/>
      <c r="L243" s="46"/>
      <c r="M243" s="46"/>
      <c r="N243" s="66"/>
      <c r="O243" s="52"/>
      <c r="P243" s="53"/>
      <c r="Q243" s="83"/>
    </row>
    <row r="244" spans="1:17" x14ac:dyDescent="0.25">
      <c r="A244" s="100"/>
      <c r="B244" s="66"/>
      <c r="C244" s="66"/>
      <c r="D244" s="46"/>
      <c r="E244" s="46"/>
      <c r="F244" s="46"/>
      <c r="G244" s="46"/>
      <c r="H244" s="46"/>
      <c r="I244" s="46"/>
      <c r="J244" s="46"/>
      <c r="K244" s="46"/>
      <c r="L244" s="46"/>
      <c r="M244" s="46"/>
      <c r="N244" s="66"/>
      <c r="O244" s="52"/>
      <c r="P244" s="53"/>
      <c r="Q244" s="83"/>
    </row>
    <row r="245" spans="1:17" x14ac:dyDescent="0.25">
      <c r="A245" s="100"/>
      <c r="B245" s="66"/>
      <c r="C245" s="66"/>
      <c r="D245" s="46"/>
      <c r="E245" s="46"/>
      <c r="F245" s="46"/>
      <c r="G245" s="46"/>
      <c r="H245" s="46"/>
      <c r="I245" s="46"/>
      <c r="J245" s="46"/>
      <c r="K245" s="46"/>
      <c r="L245" s="46"/>
      <c r="M245" s="46"/>
      <c r="N245" s="66"/>
      <c r="O245" s="52"/>
      <c r="P245" s="53"/>
      <c r="Q245" s="83"/>
    </row>
    <row r="246" spans="1:17" x14ac:dyDescent="0.25">
      <c r="A246" s="100"/>
      <c r="B246" s="66"/>
      <c r="C246" s="66"/>
      <c r="D246" s="46"/>
      <c r="E246" s="46"/>
      <c r="F246" s="46"/>
      <c r="G246" s="46"/>
      <c r="H246" s="46"/>
      <c r="I246" s="46"/>
      <c r="J246" s="46"/>
      <c r="K246" s="46"/>
      <c r="L246" s="46"/>
      <c r="M246" s="46"/>
      <c r="N246" s="66"/>
      <c r="O246" s="52"/>
      <c r="P246" s="53"/>
      <c r="Q246" s="83"/>
    </row>
    <row r="247" spans="1:17" ht="15.75" thickBot="1" x14ac:dyDescent="0.3">
      <c r="A247" s="101"/>
      <c r="B247" s="89"/>
      <c r="C247" s="89"/>
      <c r="D247" s="102"/>
      <c r="E247" s="102"/>
      <c r="F247" s="102"/>
      <c r="G247" s="102"/>
      <c r="H247" s="102"/>
      <c r="I247" s="102"/>
      <c r="J247" s="102"/>
      <c r="K247" s="102"/>
      <c r="L247" s="102"/>
      <c r="M247" s="102"/>
      <c r="N247" s="89"/>
      <c r="O247" s="90"/>
      <c r="P247" s="91"/>
      <c r="Q247" s="92"/>
    </row>
    <row r="248" spans="1:17" x14ac:dyDescent="0.25">
      <c r="A248" s="93"/>
      <c r="B248" s="74" t="str">
        <f>IF(A248="","",VLOOKUP(A248,bd_salarié,2,FALSE))</f>
        <v/>
      </c>
      <c r="C248" s="74" t="str">
        <f>IF(A248="","",VLOOKUP(A248,bd_salarié,3,FALSE))</f>
        <v/>
      </c>
      <c r="D248" s="95"/>
      <c r="E248" s="95"/>
      <c r="F248" s="95"/>
      <c r="G248" s="95"/>
      <c r="H248" s="95"/>
      <c r="I248" s="95"/>
      <c r="J248" s="95"/>
      <c r="K248" s="95"/>
      <c r="L248" s="95"/>
      <c r="M248" s="95"/>
      <c r="N248" s="79">
        <f t="shared" ref="N248" si="97">SUM(M248:M254)</f>
        <v>0</v>
      </c>
      <c r="O248" s="79" t="str">
        <f>IF(A248="","",VLOOKUP(A248,bd_salarie[],14,FALSE))</f>
        <v/>
      </c>
      <c r="P248" s="80" t="str">
        <f t="shared" ref="P248" si="98">IF(N248&gt;O248,N248-O248,"")</f>
        <v/>
      </c>
      <c r="Q248" s="81" t="str">
        <f t="shared" ref="Q248" si="99">IF(A248="","",IF(N248&lt;O248,O248-N248,""))</f>
        <v/>
      </c>
    </row>
    <row r="249" spans="1:17" x14ac:dyDescent="0.25">
      <c r="A249" s="100"/>
      <c r="B249" s="66"/>
      <c r="C249" s="66"/>
      <c r="D249" s="46"/>
      <c r="E249" s="46"/>
      <c r="F249" s="46"/>
      <c r="G249" s="46"/>
      <c r="H249" s="46"/>
      <c r="I249" s="46"/>
      <c r="J249" s="46"/>
      <c r="K249" s="46"/>
      <c r="L249" s="46"/>
      <c r="M249" s="46"/>
      <c r="N249" s="66"/>
      <c r="O249" s="52"/>
      <c r="P249" s="53"/>
      <c r="Q249" s="83"/>
    </row>
    <row r="250" spans="1:17" x14ac:dyDescent="0.25">
      <c r="A250" s="100"/>
      <c r="B250" s="66"/>
      <c r="C250" s="66"/>
      <c r="D250" s="46"/>
      <c r="E250" s="46"/>
      <c r="F250" s="46"/>
      <c r="G250" s="46"/>
      <c r="H250" s="46"/>
      <c r="I250" s="46"/>
      <c r="J250" s="46"/>
      <c r="K250" s="46"/>
      <c r="L250" s="46"/>
      <c r="M250" s="46"/>
      <c r="N250" s="66"/>
      <c r="O250" s="52"/>
      <c r="P250" s="53"/>
      <c r="Q250" s="83"/>
    </row>
    <row r="251" spans="1:17" x14ac:dyDescent="0.25">
      <c r="A251" s="100"/>
      <c r="B251" s="66"/>
      <c r="C251" s="66"/>
      <c r="D251" s="46"/>
      <c r="E251" s="46"/>
      <c r="F251" s="46"/>
      <c r="G251" s="46"/>
      <c r="H251" s="46"/>
      <c r="I251" s="46"/>
      <c r="J251" s="46"/>
      <c r="K251" s="46"/>
      <c r="L251" s="46"/>
      <c r="M251" s="46"/>
      <c r="N251" s="66"/>
      <c r="O251" s="52"/>
      <c r="P251" s="53"/>
      <c r="Q251" s="83"/>
    </row>
    <row r="252" spans="1:17" x14ac:dyDescent="0.25">
      <c r="A252" s="100"/>
      <c r="B252" s="66"/>
      <c r="C252" s="66"/>
      <c r="D252" s="46"/>
      <c r="E252" s="46"/>
      <c r="F252" s="46"/>
      <c r="G252" s="46"/>
      <c r="H252" s="46"/>
      <c r="I252" s="46"/>
      <c r="J252" s="46"/>
      <c r="K252" s="46"/>
      <c r="L252" s="46"/>
      <c r="M252" s="46"/>
      <c r="N252" s="66"/>
      <c r="O252" s="52"/>
      <c r="P252" s="53"/>
      <c r="Q252" s="83"/>
    </row>
    <row r="253" spans="1:17" x14ac:dyDescent="0.25">
      <c r="A253" s="100"/>
      <c r="B253" s="66"/>
      <c r="C253" s="66"/>
      <c r="D253" s="46"/>
      <c r="E253" s="46"/>
      <c r="F253" s="46"/>
      <c r="G253" s="46"/>
      <c r="H253" s="46"/>
      <c r="I253" s="46"/>
      <c r="J253" s="46"/>
      <c r="K253" s="46"/>
      <c r="L253" s="46"/>
      <c r="M253" s="46"/>
      <c r="N253" s="66"/>
      <c r="O253" s="52"/>
      <c r="P253" s="53"/>
      <c r="Q253" s="83"/>
    </row>
    <row r="254" spans="1:17" ht="15.75" thickBot="1" x14ac:dyDescent="0.3">
      <c r="A254" s="101"/>
      <c r="B254" s="89"/>
      <c r="C254" s="89"/>
      <c r="D254" s="102"/>
      <c r="E254" s="102"/>
      <c r="F254" s="102"/>
      <c r="G254" s="102"/>
      <c r="H254" s="102"/>
      <c r="I254" s="102"/>
      <c r="J254" s="102"/>
      <c r="K254" s="102"/>
      <c r="L254" s="102"/>
      <c r="M254" s="102"/>
      <c r="N254" s="89"/>
      <c r="O254" s="90"/>
      <c r="P254" s="91"/>
      <c r="Q254" s="92"/>
    </row>
    <row r="255" spans="1:17" x14ac:dyDescent="0.25">
      <c r="A255" s="93"/>
      <c r="B255" s="74" t="str">
        <f>IF(A255="","",VLOOKUP(A255,bd_salarié,2,FALSE))</f>
        <v/>
      </c>
      <c r="C255" s="74" t="str">
        <f>IF(A255="","",VLOOKUP(A255,bd_salarié,3,FALSE))</f>
        <v/>
      </c>
      <c r="D255" s="95"/>
      <c r="E255" s="95"/>
      <c r="F255" s="95"/>
      <c r="G255" s="95"/>
      <c r="H255" s="95"/>
      <c r="I255" s="95"/>
      <c r="J255" s="95"/>
      <c r="K255" s="95"/>
      <c r="L255" s="95"/>
      <c r="M255" s="95"/>
      <c r="N255" s="79">
        <f t="shared" ref="N255" si="100">SUM(M255:M261)</f>
        <v>0</v>
      </c>
      <c r="O255" s="79" t="str">
        <f>IF(A255="","",VLOOKUP(A255,bd_salarie[],14,FALSE))</f>
        <v/>
      </c>
      <c r="P255" s="80" t="str">
        <f t="shared" ref="P255" si="101">IF(N255&gt;O255,N255-O255,"")</f>
        <v/>
      </c>
      <c r="Q255" s="81" t="str">
        <f t="shared" ref="Q255" si="102">IF(A255="","",IF(N255&lt;O255,O255-N255,""))</f>
        <v/>
      </c>
    </row>
    <row r="256" spans="1:17" x14ac:dyDescent="0.25">
      <c r="A256" s="100"/>
      <c r="B256" s="66"/>
      <c r="C256" s="66"/>
      <c r="D256" s="46"/>
      <c r="E256" s="46"/>
      <c r="F256" s="46"/>
      <c r="G256" s="46"/>
      <c r="H256" s="46"/>
      <c r="I256" s="46"/>
      <c r="J256" s="46"/>
      <c r="K256" s="46"/>
      <c r="L256" s="46"/>
      <c r="M256" s="46"/>
      <c r="N256" s="66"/>
      <c r="O256" s="52"/>
      <c r="P256" s="53"/>
      <c r="Q256" s="83"/>
    </row>
    <row r="257" spans="1:17" x14ac:dyDescent="0.25">
      <c r="A257" s="100"/>
      <c r="B257" s="66"/>
      <c r="C257" s="66"/>
      <c r="D257" s="46"/>
      <c r="E257" s="46"/>
      <c r="F257" s="46"/>
      <c r="G257" s="46"/>
      <c r="H257" s="46"/>
      <c r="I257" s="46"/>
      <c r="J257" s="46"/>
      <c r="K257" s="46"/>
      <c r="L257" s="46"/>
      <c r="M257" s="46"/>
      <c r="N257" s="66"/>
      <c r="O257" s="52"/>
      <c r="P257" s="53"/>
      <c r="Q257" s="83"/>
    </row>
    <row r="258" spans="1:17" x14ac:dyDescent="0.25">
      <c r="A258" s="100"/>
      <c r="B258" s="66"/>
      <c r="C258" s="66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66"/>
      <c r="O258" s="52"/>
      <c r="P258" s="53"/>
      <c r="Q258" s="83"/>
    </row>
    <row r="259" spans="1:17" x14ac:dyDescent="0.25">
      <c r="A259" s="100"/>
      <c r="B259" s="66"/>
      <c r="C259" s="66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66"/>
      <c r="O259" s="52"/>
      <c r="P259" s="53"/>
      <c r="Q259" s="83"/>
    </row>
    <row r="260" spans="1:17" x14ac:dyDescent="0.25">
      <c r="A260" s="100"/>
      <c r="B260" s="66"/>
      <c r="C260" s="66"/>
      <c r="D260" s="46"/>
      <c r="E260" s="46"/>
      <c r="F260" s="46"/>
      <c r="G260" s="46"/>
      <c r="H260" s="46"/>
      <c r="I260" s="46"/>
      <c r="J260" s="46"/>
      <c r="K260" s="46"/>
      <c r="L260" s="46"/>
      <c r="M260" s="46"/>
      <c r="N260" s="66"/>
      <c r="O260" s="52"/>
      <c r="P260" s="53"/>
      <c r="Q260" s="83"/>
    </row>
    <row r="261" spans="1:17" ht="15.75" thickBot="1" x14ac:dyDescent="0.3">
      <c r="A261" s="101"/>
      <c r="B261" s="89"/>
      <c r="C261" s="89"/>
      <c r="D261" s="102"/>
      <c r="E261" s="102"/>
      <c r="F261" s="102"/>
      <c r="G261" s="102"/>
      <c r="H261" s="102"/>
      <c r="I261" s="102"/>
      <c r="J261" s="102"/>
      <c r="K261" s="102"/>
      <c r="L261" s="102"/>
      <c r="M261" s="102"/>
      <c r="N261" s="89"/>
      <c r="O261" s="90"/>
      <c r="P261" s="91"/>
      <c r="Q261" s="92"/>
    </row>
    <row r="262" spans="1:17" x14ac:dyDescent="0.25">
      <c r="A262" s="93"/>
      <c r="B262" s="74" t="str">
        <f>IF(A262="","",VLOOKUP(A262,bd_salarié,2,FALSE))</f>
        <v/>
      </c>
      <c r="C262" s="74" t="str">
        <f>IF(A262="","",VLOOKUP(A262,bd_salarié,3,FALSE))</f>
        <v/>
      </c>
      <c r="D262" s="95"/>
      <c r="E262" s="95"/>
      <c r="F262" s="95"/>
      <c r="G262" s="95"/>
      <c r="H262" s="95"/>
      <c r="I262" s="95"/>
      <c r="J262" s="95"/>
      <c r="K262" s="95"/>
      <c r="L262" s="95"/>
      <c r="M262" s="95"/>
      <c r="N262" s="79">
        <f t="shared" ref="N262" si="103">SUM(M262:M268)</f>
        <v>0</v>
      </c>
      <c r="O262" s="79" t="str">
        <f>IF(A262="","",VLOOKUP(A262,bd_salarie[],14,FALSE))</f>
        <v/>
      </c>
      <c r="P262" s="80" t="str">
        <f t="shared" ref="P262" si="104">IF(N262&gt;O262,N262-O262,"")</f>
        <v/>
      </c>
      <c r="Q262" s="81" t="str">
        <f t="shared" ref="Q262" si="105">IF(A262="","",IF(N262&lt;O262,O262-N262,""))</f>
        <v/>
      </c>
    </row>
    <row r="263" spans="1:17" x14ac:dyDescent="0.25">
      <c r="A263" s="100"/>
      <c r="B263" s="66"/>
      <c r="C263" s="66"/>
      <c r="D263" s="46"/>
      <c r="E263" s="46"/>
      <c r="F263" s="46"/>
      <c r="G263" s="46"/>
      <c r="H263" s="46"/>
      <c r="I263" s="46"/>
      <c r="J263" s="46"/>
      <c r="K263" s="46"/>
      <c r="L263" s="46"/>
      <c r="M263" s="46"/>
      <c r="N263" s="66"/>
      <c r="O263" s="52"/>
      <c r="P263" s="53"/>
      <c r="Q263" s="83"/>
    </row>
    <row r="264" spans="1:17" x14ac:dyDescent="0.25">
      <c r="A264" s="100"/>
      <c r="B264" s="66"/>
      <c r="C264" s="66"/>
      <c r="D264" s="46"/>
      <c r="E264" s="46"/>
      <c r="F264" s="46"/>
      <c r="G264" s="46"/>
      <c r="H264" s="46"/>
      <c r="I264" s="46"/>
      <c r="J264" s="46"/>
      <c r="K264" s="46"/>
      <c r="L264" s="46"/>
      <c r="M264" s="46"/>
      <c r="N264" s="66"/>
      <c r="O264" s="52"/>
      <c r="P264" s="53"/>
      <c r="Q264" s="83"/>
    </row>
    <row r="265" spans="1:17" x14ac:dyDescent="0.25">
      <c r="A265" s="100"/>
      <c r="B265" s="66"/>
      <c r="C265" s="66"/>
      <c r="D265" s="46"/>
      <c r="E265" s="46"/>
      <c r="F265" s="46"/>
      <c r="G265" s="46"/>
      <c r="H265" s="46"/>
      <c r="I265" s="46"/>
      <c r="J265" s="46"/>
      <c r="K265" s="46"/>
      <c r="L265" s="46"/>
      <c r="M265" s="46"/>
      <c r="N265" s="66"/>
      <c r="O265" s="52"/>
      <c r="P265" s="53"/>
      <c r="Q265" s="83"/>
    </row>
    <row r="266" spans="1:17" x14ac:dyDescent="0.25">
      <c r="A266" s="100"/>
      <c r="B266" s="66"/>
      <c r="C266" s="66"/>
      <c r="D266" s="46"/>
      <c r="E266" s="46"/>
      <c r="F266" s="46"/>
      <c r="G266" s="46"/>
      <c r="H266" s="46"/>
      <c r="I266" s="46"/>
      <c r="J266" s="46"/>
      <c r="K266" s="46"/>
      <c r="L266" s="46"/>
      <c r="M266" s="46"/>
      <c r="N266" s="66"/>
      <c r="O266" s="52"/>
      <c r="P266" s="53"/>
      <c r="Q266" s="83"/>
    </row>
    <row r="267" spans="1:17" x14ac:dyDescent="0.25">
      <c r="A267" s="100"/>
      <c r="B267" s="66"/>
      <c r="C267" s="66"/>
      <c r="D267" s="46"/>
      <c r="E267" s="46"/>
      <c r="F267" s="46"/>
      <c r="G267" s="46"/>
      <c r="H267" s="46"/>
      <c r="I267" s="46"/>
      <c r="J267" s="46"/>
      <c r="K267" s="46"/>
      <c r="L267" s="46"/>
      <c r="M267" s="46"/>
      <c r="N267" s="66"/>
      <c r="O267" s="52"/>
      <c r="P267" s="53"/>
      <c r="Q267" s="83"/>
    </row>
    <row r="268" spans="1:17" ht="15.75" thickBot="1" x14ac:dyDescent="0.3">
      <c r="A268" s="101"/>
      <c r="B268" s="89"/>
      <c r="C268" s="89"/>
      <c r="D268" s="102"/>
      <c r="E268" s="102"/>
      <c r="F268" s="102"/>
      <c r="G268" s="102"/>
      <c r="H268" s="102"/>
      <c r="I268" s="102"/>
      <c r="J268" s="102"/>
      <c r="K268" s="102"/>
      <c r="L268" s="102"/>
      <c r="M268" s="102"/>
      <c r="N268" s="89"/>
      <c r="O268" s="90"/>
      <c r="P268" s="91"/>
      <c r="Q268" s="92"/>
    </row>
    <row r="269" spans="1:17" x14ac:dyDescent="0.25">
      <c r="A269" s="93"/>
      <c r="B269" s="74" t="str">
        <f>IF(A269="","",VLOOKUP(A269,bd_salarié,2,FALSE))</f>
        <v/>
      </c>
      <c r="C269" s="74" t="str">
        <f>IF(A269="","",VLOOKUP(A269,bd_salarié,3,FALSE))</f>
        <v/>
      </c>
      <c r="D269" s="95"/>
      <c r="E269" s="95"/>
      <c r="F269" s="95"/>
      <c r="G269" s="95"/>
      <c r="H269" s="95"/>
      <c r="I269" s="95"/>
      <c r="J269" s="95"/>
      <c r="K269" s="95"/>
      <c r="L269" s="95"/>
      <c r="M269" s="95"/>
      <c r="N269" s="79">
        <f t="shared" ref="N269" si="106">SUM(M269:M275)</f>
        <v>0</v>
      </c>
      <c r="O269" s="79" t="str">
        <f>IF(A269="","",VLOOKUP(A269,bd_salarie[],14,FALSE))</f>
        <v/>
      </c>
      <c r="P269" s="80" t="str">
        <f t="shared" ref="P269" si="107">IF(N269&gt;O269,N269-O269,"")</f>
        <v/>
      </c>
      <c r="Q269" s="81" t="str">
        <f t="shared" ref="Q269" si="108">IF(A269="","",IF(N269&lt;O269,O269-N269,""))</f>
        <v/>
      </c>
    </row>
    <row r="270" spans="1:17" x14ac:dyDescent="0.25">
      <c r="A270" s="100"/>
      <c r="B270" s="66"/>
      <c r="C270" s="66"/>
      <c r="D270" s="46"/>
      <c r="E270" s="46"/>
      <c r="F270" s="46"/>
      <c r="G270" s="46"/>
      <c r="H270" s="46"/>
      <c r="I270" s="46"/>
      <c r="J270" s="46"/>
      <c r="K270" s="46"/>
      <c r="L270" s="46"/>
      <c r="M270" s="46"/>
      <c r="N270" s="66"/>
      <c r="O270" s="52"/>
      <c r="P270" s="53"/>
      <c r="Q270" s="83"/>
    </row>
    <row r="271" spans="1:17" x14ac:dyDescent="0.25">
      <c r="A271" s="100"/>
      <c r="B271" s="66"/>
      <c r="C271" s="66"/>
      <c r="D271" s="46"/>
      <c r="E271" s="46"/>
      <c r="F271" s="46"/>
      <c r="G271" s="46"/>
      <c r="H271" s="46"/>
      <c r="I271" s="46"/>
      <c r="J271" s="46"/>
      <c r="K271" s="46"/>
      <c r="L271" s="46"/>
      <c r="M271" s="46"/>
      <c r="N271" s="66"/>
      <c r="O271" s="52"/>
      <c r="P271" s="53"/>
      <c r="Q271" s="83"/>
    </row>
    <row r="272" spans="1:17" x14ac:dyDescent="0.25">
      <c r="A272" s="100"/>
      <c r="B272" s="66"/>
      <c r="C272" s="66"/>
      <c r="D272" s="46"/>
      <c r="E272" s="46"/>
      <c r="F272" s="46"/>
      <c r="G272" s="46"/>
      <c r="H272" s="46"/>
      <c r="I272" s="46"/>
      <c r="J272" s="46"/>
      <c r="K272" s="46"/>
      <c r="L272" s="46"/>
      <c r="M272" s="46"/>
      <c r="N272" s="66"/>
      <c r="O272" s="52"/>
      <c r="P272" s="53"/>
      <c r="Q272" s="83"/>
    </row>
    <row r="273" spans="1:17" x14ac:dyDescent="0.25">
      <c r="A273" s="100"/>
      <c r="B273" s="66"/>
      <c r="C273" s="66"/>
      <c r="D273" s="46"/>
      <c r="E273" s="46"/>
      <c r="F273" s="46"/>
      <c r="G273" s="46"/>
      <c r="H273" s="46"/>
      <c r="I273" s="46"/>
      <c r="J273" s="46"/>
      <c r="K273" s="46"/>
      <c r="L273" s="46"/>
      <c r="M273" s="46"/>
      <c r="N273" s="66"/>
      <c r="O273" s="52"/>
      <c r="P273" s="53"/>
      <c r="Q273" s="83"/>
    </row>
    <row r="274" spans="1:17" x14ac:dyDescent="0.25">
      <c r="A274" s="100"/>
      <c r="B274" s="66"/>
      <c r="C274" s="66"/>
      <c r="D274" s="46"/>
      <c r="E274" s="46"/>
      <c r="F274" s="46"/>
      <c r="G274" s="46"/>
      <c r="H274" s="46"/>
      <c r="I274" s="46"/>
      <c r="J274" s="46"/>
      <c r="K274" s="46"/>
      <c r="L274" s="46"/>
      <c r="M274" s="46"/>
      <c r="N274" s="66"/>
      <c r="O274" s="52"/>
      <c r="P274" s="53"/>
      <c r="Q274" s="83"/>
    </row>
    <row r="275" spans="1:17" ht="15.75" thickBot="1" x14ac:dyDescent="0.3">
      <c r="A275" s="101"/>
      <c r="B275" s="89"/>
      <c r="C275" s="89"/>
      <c r="D275" s="102"/>
      <c r="E275" s="102"/>
      <c r="F275" s="102"/>
      <c r="G275" s="102"/>
      <c r="H275" s="102"/>
      <c r="I275" s="102"/>
      <c r="J275" s="102"/>
      <c r="K275" s="102"/>
      <c r="L275" s="102"/>
      <c r="M275" s="102"/>
      <c r="N275" s="89"/>
      <c r="O275" s="90"/>
      <c r="P275" s="91"/>
      <c r="Q275" s="92"/>
    </row>
    <row r="276" spans="1:17" x14ac:dyDescent="0.25">
      <c r="A276" s="93"/>
      <c r="B276" s="74" t="str">
        <f>IF(A276="","",VLOOKUP(A276,bd_salarié,2,FALSE))</f>
        <v/>
      </c>
      <c r="C276" s="74" t="str">
        <f>IF(A276="","",VLOOKUP(A276,bd_salarié,3,FALSE))</f>
        <v/>
      </c>
      <c r="D276" s="95"/>
      <c r="E276" s="95"/>
      <c r="F276" s="95"/>
      <c r="G276" s="95"/>
      <c r="H276" s="95"/>
      <c r="I276" s="95"/>
      <c r="J276" s="95"/>
      <c r="K276" s="95"/>
      <c r="L276" s="95"/>
      <c r="M276" s="95"/>
      <c r="N276" s="79">
        <f t="shared" ref="N276" si="109">SUM(M276:M282)</f>
        <v>0</v>
      </c>
      <c r="O276" s="79" t="str">
        <f>IF(A276="","",VLOOKUP(A276,bd_salarie[],14,FALSE))</f>
        <v/>
      </c>
      <c r="P276" s="80" t="str">
        <f t="shared" ref="P276" si="110">IF(N276&gt;O276,N276-O276,"")</f>
        <v/>
      </c>
      <c r="Q276" s="81" t="str">
        <f t="shared" ref="Q276" si="111">IF(A276="","",IF(N276&lt;O276,O276-N276,""))</f>
        <v/>
      </c>
    </row>
    <row r="277" spans="1:17" x14ac:dyDescent="0.25">
      <c r="A277" s="100"/>
      <c r="B277" s="66"/>
      <c r="C277" s="66"/>
      <c r="D277" s="46"/>
      <c r="E277" s="46"/>
      <c r="F277" s="46"/>
      <c r="G277" s="46"/>
      <c r="H277" s="46"/>
      <c r="I277" s="46"/>
      <c r="J277" s="46"/>
      <c r="K277" s="46"/>
      <c r="L277" s="46"/>
      <c r="M277" s="46"/>
      <c r="N277" s="66"/>
      <c r="O277" s="52"/>
      <c r="P277" s="53"/>
      <c r="Q277" s="83"/>
    </row>
    <row r="278" spans="1:17" x14ac:dyDescent="0.25">
      <c r="A278" s="100"/>
      <c r="B278" s="66"/>
      <c r="C278" s="66"/>
      <c r="D278" s="46"/>
      <c r="E278" s="46"/>
      <c r="F278" s="46"/>
      <c r="G278" s="46"/>
      <c r="H278" s="46"/>
      <c r="I278" s="46"/>
      <c r="J278" s="46"/>
      <c r="K278" s="46"/>
      <c r="L278" s="46"/>
      <c r="M278" s="46"/>
      <c r="N278" s="66"/>
      <c r="O278" s="52"/>
      <c r="P278" s="53"/>
      <c r="Q278" s="83"/>
    </row>
    <row r="279" spans="1:17" x14ac:dyDescent="0.25">
      <c r="A279" s="100"/>
      <c r="B279" s="66"/>
      <c r="C279" s="66"/>
      <c r="D279" s="46"/>
      <c r="E279" s="46"/>
      <c r="F279" s="46"/>
      <c r="G279" s="46"/>
      <c r="H279" s="46"/>
      <c r="I279" s="46"/>
      <c r="J279" s="46"/>
      <c r="K279" s="46"/>
      <c r="L279" s="46"/>
      <c r="M279" s="46"/>
      <c r="N279" s="66"/>
      <c r="O279" s="52"/>
      <c r="P279" s="53"/>
      <c r="Q279" s="83"/>
    </row>
    <row r="280" spans="1:17" x14ac:dyDescent="0.25">
      <c r="A280" s="100"/>
      <c r="B280" s="66"/>
      <c r="C280" s="66"/>
      <c r="D280" s="46"/>
      <c r="E280" s="46"/>
      <c r="F280" s="46"/>
      <c r="G280" s="46"/>
      <c r="H280" s="46"/>
      <c r="I280" s="46"/>
      <c r="J280" s="46"/>
      <c r="K280" s="46"/>
      <c r="L280" s="46"/>
      <c r="M280" s="46"/>
      <c r="N280" s="66"/>
      <c r="O280" s="52"/>
      <c r="P280" s="53"/>
      <c r="Q280" s="83"/>
    </row>
    <row r="281" spans="1:17" x14ac:dyDescent="0.25">
      <c r="A281" s="100"/>
      <c r="B281" s="66"/>
      <c r="C281" s="66"/>
      <c r="D281" s="46"/>
      <c r="E281" s="46"/>
      <c r="F281" s="46"/>
      <c r="G281" s="46"/>
      <c r="H281" s="46"/>
      <c r="I281" s="46"/>
      <c r="J281" s="46"/>
      <c r="K281" s="46"/>
      <c r="L281" s="46"/>
      <c r="M281" s="46"/>
      <c r="N281" s="66"/>
      <c r="O281" s="52"/>
      <c r="P281" s="53"/>
      <c r="Q281" s="83"/>
    </row>
    <row r="282" spans="1:17" ht="15.75" thickBot="1" x14ac:dyDescent="0.3">
      <c r="A282" s="101"/>
      <c r="B282" s="89"/>
      <c r="C282" s="89"/>
      <c r="D282" s="102"/>
      <c r="E282" s="102"/>
      <c r="F282" s="102"/>
      <c r="G282" s="102"/>
      <c r="H282" s="102"/>
      <c r="I282" s="102"/>
      <c r="J282" s="102"/>
      <c r="K282" s="102"/>
      <c r="L282" s="102"/>
      <c r="M282" s="102"/>
      <c r="N282" s="89"/>
      <c r="O282" s="90"/>
      <c r="P282" s="91"/>
      <c r="Q282" s="92"/>
    </row>
    <row r="283" spans="1:17" x14ac:dyDescent="0.25">
      <c r="A283" s="93"/>
      <c r="B283" s="74" t="str">
        <f>IF(A283="","",VLOOKUP(A283,bd_salarié,2,FALSE))</f>
        <v/>
      </c>
      <c r="C283" s="74" t="str">
        <f>IF(A283="","",VLOOKUP(A283,bd_salarié,3,FALSE))</f>
        <v/>
      </c>
      <c r="D283" s="95"/>
      <c r="E283" s="95"/>
      <c r="F283" s="95"/>
      <c r="G283" s="95"/>
      <c r="H283" s="95"/>
      <c r="I283" s="95"/>
      <c r="J283" s="95"/>
      <c r="K283" s="95"/>
      <c r="L283" s="95"/>
      <c r="M283" s="95"/>
      <c r="N283" s="79">
        <f t="shared" ref="N283" si="112">SUM(M283:M289)</f>
        <v>0</v>
      </c>
      <c r="O283" s="79" t="str">
        <f>IF(A283="","",VLOOKUP(A283,bd_salarie[],14,FALSE))</f>
        <v/>
      </c>
      <c r="P283" s="80" t="str">
        <f t="shared" ref="P283" si="113">IF(N283&gt;O283,N283-O283,"")</f>
        <v/>
      </c>
      <c r="Q283" s="81" t="str">
        <f t="shared" ref="Q283" si="114">IF(A283="","",IF(N283&lt;O283,O283-N283,""))</f>
        <v/>
      </c>
    </row>
    <row r="284" spans="1:17" x14ac:dyDescent="0.25">
      <c r="A284" s="100"/>
      <c r="B284" s="66"/>
      <c r="C284" s="66"/>
      <c r="D284" s="46"/>
      <c r="E284" s="46"/>
      <c r="F284" s="46"/>
      <c r="G284" s="46"/>
      <c r="H284" s="46"/>
      <c r="I284" s="46"/>
      <c r="J284" s="46"/>
      <c r="K284" s="46"/>
      <c r="L284" s="46"/>
      <c r="M284" s="46"/>
      <c r="N284" s="66"/>
      <c r="O284" s="52"/>
      <c r="P284" s="53"/>
      <c r="Q284" s="83"/>
    </row>
    <row r="285" spans="1:17" x14ac:dyDescent="0.25">
      <c r="A285" s="100"/>
      <c r="B285" s="66"/>
      <c r="C285" s="66"/>
      <c r="D285" s="46"/>
      <c r="E285" s="46"/>
      <c r="F285" s="46"/>
      <c r="G285" s="46"/>
      <c r="H285" s="46"/>
      <c r="I285" s="46"/>
      <c r="J285" s="46"/>
      <c r="K285" s="46"/>
      <c r="L285" s="46"/>
      <c r="M285" s="46"/>
      <c r="N285" s="66"/>
      <c r="O285" s="52"/>
      <c r="P285" s="53"/>
      <c r="Q285" s="83"/>
    </row>
    <row r="286" spans="1:17" x14ac:dyDescent="0.25">
      <c r="A286" s="100"/>
      <c r="B286" s="66"/>
      <c r="C286" s="66"/>
      <c r="D286" s="46"/>
      <c r="E286" s="46"/>
      <c r="F286" s="46"/>
      <c r="G286" s="46"/>
      <c r="H286" s="46"/>
      <c r="I286" s="46"/>
      <c r="J286" s="46"/>
      <c r="K286" s="46"/>
      <c r="L286" s="46"/>
      <c r="M286" s="46"/>
      <c r="N286" s="66"/>
      <c r="O286" s="52"/>
      <c r="P286" s="53"/>
      <c r="Q286" s="83"/>
    </row>
    <row r="287" spans="1:17" x14ac:dyDescent="0.25">
      <c r="A287" s="100"/>
      <c r="B287" s="66"/>
      <c r="C287" s="66"/>
      <c r="D287" s="46"/>
      <c r="E287" s="46"/>
      <c r="F287" s="46"/>
      <c r="G287" s="46"/>
      <c r="H287" s="46"/>
      <c r="I287" s="46"/>
      <c r="J287" s="46"/>
      <c r="K287" s="46"/>
      <c r="L287" s="46"/>
      <c r="M287" s="46"/>
      <c r="N287" s="66"/>
      <c r="O287" s="52"/>
      <c r="P287" s="53"/>
      <c r="Q287" s="83"/>
    </row>
    <row r="288" spans="1:17" x14ac:dyDescent="0.25">
      <c r="A288" s="100"/>
      <c r="B288" s="66"/>
      <c r="C288" s="66"/>
      <c r="D288" s="46"/>
      <c r="E288" s="46"/>
      <c r="F288" s="46"/>
      <c r="G288" s="46"/>
      <c r="H288" s="46"/>
      <c r="I288" s="46"/>
      <c r="J288" s="46"/>
      <c r="K288" s="46"/>
      <c r="L288" s="46"/>
      <c r="M288" s="46"/>
      <c r="N288" s="66"/>
      <c r="O288" s="52"/>
      <c r="P288" s="53"/>
      <c r="Q288" s="83"/>
    </row>
    <row r="289" spans="1:17" ht="15.75" thickBot="1" x14ac:dyDescent="0.3">
      <c r="A289" s="101"/>
      <c r="B289" s="89"/>
      <c r="C289" s="89"/>
      <c r="D289" s="102"/>
      <c r="E289" s="102"/>
      <c r="F289" s="102"/>
      <c r="G289" s="102"/>
      <c r="H289" s="102"/>
      <c r="I289" s="102"/>
      <c r="J289" s="102"/>
      <c r="K289" s="102"/>
      <c r="L289" s="102"/>
      <c r="M289" s="102"/>
      <c r="N289" s="89"/>
      <c r="O289" s="90"/>
      <c r="P289" s="91"/>
      <c r="Q289" s="92"/>
    </row>
    <row r="290" spans="1:17" x14ac:dyDescent="0.25">
      <c r="A290" s="93"/>
      <c r="B290" s="74" t="str">
        <f>IF(A290="","",VLOOKUP(A290,bd_salarié,2,FALSE))</f>
        <v/>
      </c>
      <c r="C290" s="74" t="str">
        <f>IF(A290="","",VLOOKUP(A290,bd_salarié,3,FALSE))</f>
        <v/>
      </c>
      <c r="D290" s="95"/>
      <c r="E290" s="95"/>
      <c r="F290" s="95"/>
      <c r="G290" s="95"/>
      <c r="H290" s="95"/>
      <c r="I290" s="95"/>
      <c r="J290" s="95"/>
      <c r="K290" s="95"/>
      <c r="L290" s="95"/>
      <c r="M290" s="95"/>
      <c r="N290" s="79">
        <f t="shared" ref="N290" si="115">SUM(M290:M296)</f>
        <v>0</v>
      </c>
      <c r="O290" s="79" t="str">
        <f>IF(A290="","",VLOOKUP(A290,bd_salarie[],14,FALSE))</f>
        <v/>
      </c>
      <c r="P290" s="80" t="str">
        <f t="shared" ref="P290" si="116">IF(N290&gt;O290,N290-O290,"")</f>
        <v/>
      </c>
      <c r="Q290" s="81" t="str">
        <f t="shared" ref="Q290" si="117">IF(A290="","",IF(N290&lt;O290,O290-N290,""))</f>
        <v/>
      </c>
    </row>
    <row r="291" spans="1:17" x14ac:dyDescent="0.25">
      <c r="A291" s="100"/>
      <c r="B291" s="66"/>
      <c r="C291" s="66"/>
      <c r="D291" s="46"/>
      <c r="E291" s="46"/>
      <c r="F291" s="46"/>
      <c r="G291" s="46"/>
      <c r="H291" s="46"/>
      <c r="I291" s="46"/>
      <c r="J291" s="46"/>
      <c r="K291" s="46"/>
      <c r="L291" s="46"/>
      <c r="M291" s="46"/>
      <c r="N291" s="66"/>
      <c r="O291" s="52"/>
      <c r="P291" s="53"/>
      <c r="Q291" s="83"/>
    </row>
    <row r="292" spans="1:17" x14ac:dyDescent="0.25">
      <c r="A292" s="100"/>
      <c r="B292" s="66"/>
      <c r="C292" s="66"/>
      <c r="D292" s="46"/>
      <c r="E292" s="46"/>
      <c r="F292" s="46"/>
      <c r="G292" s="46"/>
      <c r="H292" s="46"/>
      <c r="I292" s="46"/>
      <c r="J292" s="46"/>
      <c r="K292" s="46"/>
      <c r="L292" s="46"/>
      <c r="M292" s="46"/>
      <c r="N292" s="66"/>
      <c r="O292" s="52"/>
      <c r="P292" s="53"/>
      <c r="Q292" s="83"/>
    </row>
    <row r="293" spans="1:17" x14ac:dyDescent="0.25">
      <c r="A293" s="100"/>
      <c r="B293" s="66"/>
      <c r="C293" s="66"/>
      <c r="D293" s="46"/>
      <c r="E293" s="46"/>
      <c r="F293" s="46"/>
      <c r="G293" s="46"/>
      <c r="H293" s="46"/>
      <c r="I293" s="46"/>
      <c r="J293" s="46"/>
      <c r="K293" s="46"/>
      <c r="L293" s="46"/>
      <c r="M293" s="46"/>
      <c r="N293" s="66"/>
      <c r="O293" s="52"/>
      <c r="P293" s="53"/>
      <c r="Q293" s="83"/>
    </row>
    <row r="294" spans="1:17" x14ac:dyDescent="0.25">
      <c r="A294" s="100"/>
      <c r="B294" s="66"/>
      <c r="C294" s="66"/>
      <c r="D294" s="46"/>
      <c r="E294" s="46"/>
      <c r="F294" s="46"/>
      <c r="G294" s="46"/>
      <c r="H294" s="46"/>
      <c r="I294" s="46"/>
      <c r="J294" s="46"/>
      <c r="K294" s="46"/>
      <c r="L294" s="46"/>
      <c r="M294" s="46"/>
      <c r="N294" s="66"/>
      <c r="O294" s="52"/>
      <c r="P294" s="53"/>
      <c r="Q294" s="83"/>
    </row>
    <row r="295" spans="1:17" x14ac:dyDescent="0.25">
      <c r="A295" s="100"/>
      <c r="B295" s="66"/>
      <c r="C295" s="66"/>
      <c r="D295" s="46"/>
      <c r="E295" s="46"/>
      <c r="F295" s="46"/>
      <c r="G295" s="46"/>
      <c r="H295" s="46"/>
      <c r="I295" s="46"/>
      <c r="J295" s="46"/>
      <c r="K295" s="46"/>
      <c r="L295" s="46"/>
      <c r="M295" s="46"/>
      <c r="N295" s="66"/>
      <c r="O295" s="52"/>
      <c r="P295" s="53"/>
      <c r="Q295" s="83"/>
    </row>
    <row r="296" spans="1:17" ht="15.75" thickBot="1" x14ac:dyDescent="0.3">
      <c r="A296" s="101"/>
      <c r="B296" s="89"/>
      <c r="C296" s="89"/>
      <c r="D296" s="102"/>
      <c r="E296" s="102"/>
      <c r="F296" s="102"/>
      <c r="G296" s="102"/>
      <c r="H296" s="102"/>
      <c r="I296" s="102"/>
      <c r="J296" s="102"/>
      <c r="K296" s="102"/>
      <c r="L296" s="102"/>
      <c r="M296" s="102"/>
      <c r="N296" s="89"/>
      <c r="O296" s="90"/>
      <c r="P296" s="91"/>
      <c r="Q296" s="92"/>
    </row>
    <row r="297" spans="1:17" x14ac:dyDescent="0.25">
      <c r="A297" s="93"/>
      <c r="B297" s="74" t="str">
        <f>IF(A297="","",VLOOKUP(A297,bd_salarié,2,FALSE))</f>
        <v/>
      </c>
      <c r="C297" s="74" t="str">
        <f>IF(A297="","",VLOOKUP(A297,bd_salarié,3,FALSE))</f>
        <v/>
      </c>
      <c r="D297" s="95"/>
      <c r="E297" s="95"/>
      <c r="F297" s="95"/>
      <c r="G297" s="95"/>
      <c r="H297" s="95"/>
      <c r="I297" s="95"/>
      <c r="J297" s="95"/>
      <c r="K297" s="95"/>
      <c r="L297" s="95"/>
      <c r="M297" s="95"/>
      <c r="N297" s="79">
        <f t="shared" ref="N297" si="118">SUM(M297:M303)</f>
        <v>0</v>
      </c>
      <c r="O297" s="79" t="str">
        <f>IF(A297="","",VLOOKUP(A297,bd_salarie[],14,FALSE))</f>
        <v/>
      </c>
      <c r="P297" s="80" t="str">
        <f t="shared" ref="P297" si="119">IF(N297&gt;O297,N297-O297,"")</f>
        <v/>
      </c>
      <c r="Q297" s="81" t="str">
        <f t="shared" ref="Q297" si="120">IF(A297="","",IF(N297&lt;O297,O297-N297,""))</f>
        <v/>
      </c>
    </row>
    <row r="298" spans="1:17" x14ac:dyDescent="0.25">
      <c r="A298" s="100"/>
      <c r="B298" s="66"/>
      <c r="C298" s="66"/>
      <c r="D298" s="46"/>
      <c r="E298" s="46"/>
      <c r="F298" s="46"/>
      <c r="G298" s="46"/>
      <c r="H298" s="46"/>
      <c r="I298" s="46"/>
      <c r="J298" s="46"/>
      <c r="K298" s="46"/>
      <c r="L298" s="46"/>
      <c r="M298" s="46"/>
      <c r="N298" s="66"/>
      <c r="O298" s="52"/>
      <c r="P298" s="53"/>
      <c r="Q298" s="83"/>
    </row>
    <row r="299" spans="1:17" x14ac:dyDescent="0.25">
      <c r="A299" s="100"/>
      <c r="B299" s="66"/>
      <c r="C299" s="66"/>
      <c r="D299" s="46"/>
      <c r="E299" s="46"/>
      <c r="F299" s="46"/>
      <c r="G299" s="46"/>
      <c r="H299" s="46"/>
      <c r="I299" s="46"/>
      <c r="J299" s="46"/>
      <c r="K299" s="46"/>
      <c r="L299" s="46"/>
      <c r="M299" s="46"/>
      <c r="N299" s="66"/>
      <c r="O299" s="52"/>
      <c r="P299" s="53"/>
      <c r="Q299" s="83"/>
    </row>
    <row r="300" spans="1:17" x14ac:dyDescent="0.25">
      <c r="A300" s="100"/>
      <c r="B300" s="66"/>
      <c r="C300" s="66"/>
      <c r="D300" s="46"/>
      <c r="E300" s="46"/>
      <c r="F300" s="46"/>
      <c r="G300" s="46"/>
      <c r="H300" s="46"/>
      <c r="I300" s="46"/>
      <c r="J300" s="46"/>
      <c r="K300" s="46"/>
      <c r="L300" s="46"/>
      <c r="M300" s="46"/>
      <c r="N300" s="66"/>
      <c r="O300" s="52"/>
      <c r="P300" s="53"/>
      <c r="Q300" s="83"/>
    </row>
    <row r="301" spans="1:17" x14ac:dyDescent="0.25">
      <c r="A301" s="100"/>
      <c r="B301" s="66"/>
      <c r="C301" s="66"/>
      <c r="D301" s="46"/>
      <c r="E301" s="46"/>
      <c r="F301" s="46"/>
      <c r="G301" s="46"/>
      <c r="H301" s="46"/>
      <c r="I301" s="46"/>
      <c r="J301" s="46"/>
      <c r="K301" s="46"/>
      <c r="L301" s="46"/>
      <c r="M301" s="46"/>
      <c r="N301" s="66"/>
      <c r="O301" s="52"/>
      <c r="P301" s="53"/>
      <c r="Q301" s="83"/>
    </row>
    <row r="302" spans="1:17" x14ac:dyDescent="0.25">
      <c r="A302" s="100"/>
      <c r="B302" s="66"/>
      <c r="C302" s="66"/>
      <c r="D302" s="46"/>
      <c r="E302" s="46"/>
      <c r="F302" s="46"/>
      <c r="G302" s="46"/>
      <c r="H302" s="46"/>
      <c r="I302" s="46"/>
      <c r="J302" s="46"/>
      <c r="K302" s="46"/>
      <c r="L302" s="46"/>
      <c r="M302" s="46"/>
      <c r="N302" s="66"/>
      <c r="O302" s="52"/>
      <c r="P302" s="53"/>
      <c r="Q302" s="83"/>
    </row>
    <row r="303" spans="1:17" ht="15.75" thickBot="1" x14ac:dyDescent="0.3">
      <c r="A303" s="101"/>
      <c r="B303" s="89"/>
      <c r="C303" s="89"/>
      <c r="D303" s="102"/>
      <c r="E303" s="102"/>
      <c r="F303" s="102"/>
      <c r="G303" s="102"/>
      <c r="H303" s="102"/>
      <c r="I303" s="102"/>
      <c r="J303" s="102"/>
      <c r="K303" s="102"/>
      <c r="L303" s="102"/>
      <c r="M303" s="102"/>
      <c r="N303" s="89"/>
      <c r="O303" s="90"/>
      <c r="P303" s="91"/>
      <c r="Q303" s="92"/>
    </row>
    <row r="304" spans="1:17" x14ac:dyDescent="0.25">
      <c r="A304" s="93"/>
      <c r="B304" s="74" t="str">
        <f>IF(A304="","",VLOOKUP(A304,bd_salarié,2,FALSE))</f>
        <v/>
      </c>
      <c r="C304" s="74" t="str">
        <f>IF(A304="","",VLOOKUP(A304,bd_salarié,3,FALSE))</f>
        <v/>
      </c>
      <c r="D304" s="95"/>
      <c r="E304" s="95"/>
      <c r="F304" s="95"/>
      <c r="G304" s="95"/>
      <c r="H304" s="95"/>
      <c r="I304" s="95"/>
      <c r="J304" s="95"/>
      <c r="K304" s="95"/>
      <c r="L304" s="95"/>
      <c r="M304" s="95"/>
      <c r="N304" s="79">
        <f t="shared" ref="N304" si="121">SUM(M304:M310)</f>
        <v>0</v>
      </c>
      <c r="O304" s="79" t="str">
        <f>IF(A304="","",VLOOKUP(A304,bd_salarie[],14,FALSE))</f>
        <v/>
      </c>
      <c r="P304" s="80" t="str">
        <f t="shared" ref="P304" si="122">IF(N304&gt;O304,N304-O304,"")</f>
        <v/>
      </c>
      <c r="Q304" s="81" t="str">
        <f t="shared" ref="Q304" si="123">IF(A304="","",IF(N304&lt;O304,O304-N304,""))</f>
        <v/>
      </c>
    </row>
    <row r="305" spans="1:17" x14ac:dyDescent="0.25">
      <c r="A305" s="100"/>
      <c r="B305" s="66"/>
      <c r="C305" s="66"/>
      <c r="D305" s="46"/>
      <c r="E305" s="46"/>
      <c r="F305" s="46"/>
      <c r="G305" s="46"/>
      <c r="H305" s="46"/>
      <c r="I305" s="46"/>
      <c r="J305" s="46"/>
      <c r="K305" s="46"/>
      <c r="L305" s="46"/>
      <c r="M305" s="46"/>
      <c r="N305" s="66"/>
      <c r="O305" s="52"/>
      <c r="P305" s="53"/>
      <c r="Q305" s="83"/>
    </row>
    <row r="306" spans="1:17" x14ac:dyDescent="0.25">
      <c r="A306" s="100"/>
      <c r="B306" s="66"/>
      <c r="C306" s="66"/>
      <c r="D306" s="46"/>
      <c r="E306" s="46"/>
      <c r="F306" s="46"/>
      <c r="G306" s="46"/>
      <c r="H306" s="46"/>
      <c r="I306" s="46"/>
      <c r="J306" s="46"/>
      <c r="K306" s="46"/>
      <c r="L306" s="46"/>
      <c r="M306" s="46"/>
      <c r="N306" s="66"/>
      <c r="O306" s="52"/>
      <c r="P306" s="53"/>
      <c r="Q306" s="83"/>
    </row>
    <row r="307" spans="1:17" x14ac:dyDescent="0.25">
      <c r="A307" s="100"/>
      <c r="B307" s="66"/>
      <c r="C307" s="66"/>
      <c r="D307" s="46"/>
      <c r="E307" s="46"/>
      <c r="F307" s="46"/>
      <c r="G307" s="46"/>
      <c r="H307" s="46"/>
      <c r="I307" s="46"/>
      <c r="J307" s="46"/>
      <c r="K307" s="46"/>
      <c r="L307" s="46"/>
      <c r="M307" s="46"/>
      <c r="N307" s="66"/>
      <c r="O307" s="52"/>
      <c r="P307" s="53"/>
      <c r="Q307" s="83"/>
    </row>
    <row r="308" spans="1:17" x14ac:dyDescent="0.25">
      <c r="A308" s="100"/>
      <c r="B308" s="66"/>
      <c r="C308" s="66"/>
      <c r="D308" s="46"/>
      <c r="E308" s="46"/>
      <c r="F308" s="46"/>
      <c r="G308" s="46"/>
      <c r="H308" s="46"/>
      <c r="I308" s="46"/>
      <c r="J308" s="46"/>
      <c r="K308" s="46"/>
      <c r="L308" s="46"/>
      <c r="M308" s="46"/>
      <c r="N308" s="66"/>
      <c r="O308" s="52"/>
      <c r="P308" s="53"/>
      <c r="Q308" s="83"/>
    </row>
    <row r="309" spans="1:17" x14ac:dyDescent="0.25">
      <c r="A309" s="100"/>
      <c r="B309" s="66"/>
      <c r="C309" s="66"/>
      <c r="D309" s="46"/>
      <c r="E309" s="46"/>
      <c r="F309" s="46"/>
      <c r="G309" s="46"/>
      <c r="H309" s="46"/>
      <c r="I309" s="46"/>
      <c r="J309" s="46"/>
      <c r="K309" s="46"/>
      <c r="L309" s="46"/>
      <c r="M309" s="46"/>
      <c r="N309" s="66"/>
      <c r="O309" s="52"/>
      <c r="P309" s="53"/>
      <c r="Q309" s="83"/>
    </row>
    <row r="310" spans="1:17" ht="15.75" thickBot="1" x14ac:dyDescent="0.3">
      <c r="A310" s="101"/>
      <c r="B310" s="89"/>
      <c r="C310" s="89"/>
      <c r="D310" s="102"/>
      <c r="E310" s="102"/>
      <c r="F310" s="102"/>
      <c r="G310" s="102"/>
      <c r="H310" s="102"/>
      <c r="I310" s="102"/>
      <c r="J310" s="102"/>
      <c r="K310" s="102"/>
      <c r="L310" s="102"/>
      <c r="M310" s="102"/>
      <c r="N310" s="89"/>
      <c r="O310" s="90"/>
      <c r="P310" s="91"/>
      <c r="Q310" s="92"/>
    </row>
    <row r="311" spans="1:17" x14ac:dyDescent="0.25">
      <c r="A311" s="93"/>
      <c r="B311" s="74" t="str">
        <f>IF(A311="","",VLOOKUP(A311,bd_salarié,2,FALSE))</f>
        <v/>
      </c>
      <c r="C311" s="74" t="str">
        <f>IF(A311="","",VLOOKUP(A311,bd_salarié,3,FALSE))</f>
        <v/>
      </c>
      <c r="D311" s="95"/>
      <c r="E311" s="95"/>
      <c r="F311" s="95"/>
      <c r="G311" s="95"/>
      <c r="H311" s="95"/>
      <c r="I311" s="95"/>
      <c r="J311" s="95"/>
      <c r="K311" s="95"/>
      <c r="L311" s="95"/>
      <c r="M311" s="95"/>
      <c r="N311" s="79">
        <f t="shared" ref="N311" si="124">SUM(M311:M317)</f>
        <v>0</v>
      </c>
      <c r="O311" s="79" t="str">
        <f>IF(A311="","",VLOOKUP(A311,bd_salarie[],14,FALSE))</f>
        <v/>
      </c>
      <c r="P311" s="80" t="str">
        <f t="shared" ref="P311" si="125">IF(N311&gt;O311,N311-O311,"")</f>
        <v/>
      </c>
      <c r="Q311" s="81" t="str">
        <f t="shared" ref="Q311" si="126">IF(A311="","",IF(N311&lt;O311,O311-N311,""))</f>
        <v/>
      </c>
    </row>
    <row r="312" spans="1:17" x14ac:dyDescent="0.25">
      <c r="A312" s="100"/>
      <c r="B312" s="66"/>
      <c r="C312" s="66"/>
      <c r="D312" s="46"/>
      <c r="E312" s="46"/>
      <c r="F312" s="46"/>
      <c r="G312" s="46"/>
      <c r="H312" s="46"/>
      <c r="I312" s="46"/>
      <c r="J312" s="46"/>
      <c r="K312" s="46"/>
      <c r="L312" s="46"/>
      <c r="M312" s="46"/>
      <c r="N312" s="66"/>
      <c r="O312" s="52"/>
      <c r="P312" s="53"/>
      <c r="Q312" s="83"/>
    </row>
    <row r="313" spans="1:17" x14ac:dyDescent="0.25">
      <c r="A313" s="100"/>
      <c r="B313" s="66"/>
      <c r="C313" s="66"/>
      <c r="D313" s="46"/>
      <c r="E313" s="46"/>
      <c r="F313" s="46"/>
      <c r="G313" s="46"/>
      <c r="H313" s="46"/>
      <c r="I313" s="46"/>
      <c r="J313" s="46"/>
      <c r="K313" s="46"/>
      <c r="L313" s="46"/>
      <c r="M313" s="46"/>
      <c r="N313" s="66"/>
      <c r="O313" s="52"/>
      <c r="P313" s="53"/>
      <c r="Q313" s="83"/>
    </row>
    <row r="314" spans="1:17" x14ac:dyDescent="0.25">
      <c r="A314" s="100"/>
      <c r="B314" s="66"/>
      <c r="C314" s="66"/>
      <c r="D314" s="46"/>
      <c r="E314" s="46"/>
      <c r="F314" s="46"/>
      <c r="G314" s="46"/>
      <c r="H314" s="46"/>
      <c r="I314" s="46"/>
      <c r="J314" s="46"/>
      <c r="K314" s="46"/>
      <c r="L314" s="46"/>
      <c r="M314" s="46"/>
      <c r="N314" s="66"/>
      <c r="O314" s="52"/>
      <c r="P314" s="53"/>
      <c r="Q314" s="83"/>
    </row>
    <row r="315" spans="1:17" x14ac:dyDescent="0.25">
      <c r="A315" s="100"/>
      <c r="B315" s="66"/>
      <c r="C315" s="66"/>
      <c r="D315" s="46"/>
      <c r="E315" s="46"/>
      <c r="F315" s="46"/>
      <c r="G315" s="46"/>
      <c r="H315" s="46"/>
      <c r="I315" s="46"/>
      <c r="J315" s="46"/>
      <c r="K315" s="46"/>
      <c r="L315" s="46"/>
      <c r="M315" s="46"/>
      <c r="N315" s="66"/>
      <c r="O315" s="52"/>
      <c r="P315" s="53"/>
      <c r="Q315" s="83"/>
    </row>
    <row r="316" spans="1:17" x14ac:dyDescent="0.25">
      <c r="A316" s="100"/>
      <c r="B316" s="66"/>
      <c r="C316" s="66"/>
      <c r="D316" s="46"/>
      <c r="E316" s="46"/>
      <c r="F316" s="46"/>
      <c r="G316" s="46"/>
      <c r="H316" s="46"/>
      <c r="I316" s="46"/>
      <c r="J316" s="46"/>
      <c r="K316" s="46"/>
      <c r="L316" s="46"/>
      <c r="M316" s="46"/>
      <c r="N316" s="66"/>
      <c r="O316" s="52"/>
      <c r="P316" s="53"/>
      <c r="Q316" s="83"/>
    </row>
    <row r="317" spans="1:17" ht="15.75" thickBot="1" x14ac:dyDescent="0.3">
      <c r="A317" s="101"/>
      <c r="B317" s="89"/>
      <c r="C317" s="89"/>
      <c r="D317" s="102"/>
      <c r="E317" s="102"/>
      <c r="F317" s="102"/>
      <c r="G317" s="102"/>
      <c r="H317" s="102"/>
      <c r="I317" s="102"/>
      <c r="J317" s="102"/>
      <c r="K317" s="102"/>
      <c r="L317" s="102"/>
      <c r="M317" s="102"/>
      <c r="N317" s="89"/>
      <c r="O317" s="90"/>
      <c r="P317" s="91"/>
      <c r="Q317" s="92"/>
    </row>
    <row r="318" spans="1:17" x14ac:dyDescent="0.25">
      <c r="A318" s="93"/>
      <c r="B318" s="74" t="str">
        <f>IF(A318="","",VLOOKUP(A318,bd_salarié,2,FALSE))</f>
        <v/>
      </c>
      <c r="C318" s="74" t="str">
        <f>IF(A318="","",VLOOKUP(A318,bd_salarié,3,FALSE))</f>
        <v/>
      </c>
      <c r="D318" s="95"/>
      <c r="E318" s="95"/>
      <c r="F318" s="95"/>
      <c r="G318" s="95"/>
      <c r="H318" s="95"/>
      <c r="I318" s="95"/>
      <c r="J318" s="95"/>
      <c r="K318" s="95"/>
      <c r="L318" s="95"/>
      <c r="M318" s="95"/>
      <c r="N318" s="79">
        <f t="shared" ref="N318" si="127">SUM(M318:M324)</f>
        <v>0</v>
      </c>
      <c r="O318" s="79" t="str">
        <f>IF(A318="","",VLOOKUP(A318,bd_salarie[],14,FALSE))</f>
        <v/>
      </c>
      <c r="P318" s="80" t="str">
        <f t="shared" ref="P318" si="128">IF(N318&gt;O318,N318-O318,"")</f>
        <v/>
      </c>
      <c r="Q318" s="81" t="str">
        <f t="shared" ref="Q318" si="129">IF(A318="","",IF(N318&lt;O318,O318-N318,""))</f>
        <v/>
      </c>
    </row>
    <row r="319" spans="1:17" x14ac:dyDescent="0.25">
      <c r="A319" s="100"/>
      <c r="B319" s="66"/>
      <c r="C319" s="66"/>
      <c r="D319" s="46"/>
      <c r="E319" s="46"/>
      <c r="F319" s="46"/>
      <c r="G319" s="46"/>
      <c r="H319" s="46"/>
      <c r="I319" s="46"/>
      <c r="J319" s="46"/>
      <c r="K319" s="46"/>
      <c r="L319" s="46"/>
      <c r="M319" s="46"/>
      <c r="N319" s="66"/>
      <c r="O319" s="52"/>
      <c r="P319" s="53"/>
      <c r="Q319" s="83"/>
    </row>
    <row r="320" spans="1:17" x14ac:dyDescent="0.25">
      <c r="A320" s="100"/>
      <c r="B320" s="66"/>
      <c r="C320" s="66"/>
      <c r="D320" s="46"/>
      <c r="E320" s="46"/>
      <c r="F320" s="46"/>
      <c r="G320" s="46"/>
      <c r="H320" s="46"/>
      <c r="I320" s="46"/>
      <c r="J320" s="46"/>
      <c r="K320" s="46"/>
      <c r="L320" s="46"/>
      <c r="M320" s="46"/>
      <c r="N320" s="66"/>
      <c r="O320" s="52"/>
      <c r="P320" s="53"/>
      <c r="Q320" s="83"/>
    </row>
    <row r="321" spans="1:17" x14ac:dyDescent="0.25">
      <c r="A321" s="100"/>
      <c r="B321" s="66"/>
      <c r="C321" s="66"/>
      <c r="D321" s="46"/>
      <c r="E321" s="46"/>
      <c r="F321" s="46"/>
      <c r="G321" s="46"/>
      <c r="H321" s="46"/>
      <c r="I321" s="46"/>
      <c r="J321" s="46"/>
      <c r="K321" s="46"/>
      <c r="L321" s="46"/>
      <c r="M321" s="46"/>
      <c r="N321" s="66"/>
      <c r="O321" s="52"/>
      <c r="P321" s="53"/>
      <c r="Q321" s="83"/>
    </row>
    <row r="322" spans="1:17" x14ac:dyDescent="0.25">
      <c r="A322" s="100"/>
      <c r="B322" s="66"/>
      <c r="C322" s="66"/>
      <c r="D322" s="46"/>
      <c r="E322" s="46"/>
      <c r="F322" s="46"/>
      <c r="G322" s="46"/>
      <c r="H322" s="46"/>
      <c r="I322" s="46"/>
      <c r="J322" s="46"/>
      <c r="K322" s="46"/>
      <c r="L322" s="46"/>
      <c r="M322" s="46"/>
      <c r="N322" s="66"/>
      <c r="O322" s="52"/>
      <c r="P322" s="53"/>
      <c r="Q322" s="83"/>
    </row>
    <row r="323" spans="1:17" x14ac:dyDescent="0.25">
      <c r="A323" s="100"/>
      <c r="B323" s="66"/>
      <c r="C323" s="66"/>
      <c r="D323" s="46"/>
      <c r="E323" s="46"/>
      <c r="F323" s="46"/>
      <c r="G323" s="46"/>
      <c r="H323" s="46"/>
      <c r="I323" s="46"/>
      <c r="J323" s="46"/>
      <c r="K323" s="46"/>
      <c r="L323" s="46"/>
      <c r="M323" s="46"/>
      <c r="N323" s="66"/>
      <c r="O323" s="52"/>
      <c r="P323" s="53"/>
      <c r="Q323" s="83"/>
    </row>
    <row r="324" spans="1:17" ht="15.75" thickBot="1" x14ac:dyDescent="0.3">
      <c r="A324" s="101"/>
      <c r="B324" s="89"/>
      <c r="C324" s="89"/>
      <c r="D324" s="102"/>
      <c r="E324" s="102"/>
      <c r="F324" s="102"/>
      <c r="G324" s="102"/>
      <c r="H324" s="102"/>
      <c r="I324" s="102"/>
      <c r="J324" s="102"/>
      <c r="K324" s="102"/>
      <c r="L324" s="102"/>
      <c r="M324" s="102"/>
      <c r="N324" s="89"/>
      <c r="O324" s="90"/>
      <c r="P324" s="91"/>
      <c r="Q324" s="92"/>
    </row>
    <row r="325" spans="1:17" x14ac:dyDescent="0.25">
      <c r="A325" s="93"/>
      <c r="B325" s="74" t="str">
        <f>IF(A325="","",VLOOKUP(A325,bd_salarié,2,FALSE))</f>
        <v/>
      </c>
      <c r="C325" s="74" t="str">
        <f>IF(A325="","",VLOOKUP(A325,bd_salarié,3,FALSE))</f>
        <v/>
      </c>
      <c r="D325" s="95"/>
      <c r="E325" s="95"/>
      <c r="F325" s="95"/>
      <c r="G325" s="95"/>
      <c r="H325" s="95"/>
      <c r="I325" s="95"/>
      <c r="J325" s="95"/>
      <c r="K325" s="95"/>
      <c r="L325" s="95"/>
      <c r="M325" s="95"/>
      <c r="N325" s="79">
        <f t="shared" ref="N325" si="130">SUM(M325:M331)</f>
        <v>0</v>
      </c>
      <c r="O325" s="79" t="str">
        <f>IF(A325="","",VLOOKUP(A325,bd_salarie[],14,FALSE))</f>
        <v/>
      </c>
      <c r="P325" s="80" t="str">
        <f t="shared" ref="P325" si="131">IF(N325&gt;O325,N325-O325,"")</f>
        <v/>
      </c>
      <c r="Q325" s="81" t="str">
        <f t="shared" ref="Q325" si="132">IF(A325="","",IF(N325&lt;O325,O325-N325,""))</f>
        <v/>
      </c>
    </row>
    <row r="326" spans="1:17" x14ac:dyDescent="0.25">
      <c r="A326" s="100"/>
      <c r="B326" s="66"/>
      <c r="C326" s="66"/>
      <c r="D326" s="46"/>
      <c r="E326" s="46"/>
      <c r="F326" s="46"/>
      <c r="G326" s="46"/>
      <c r="H326" s="46"/>
      <c r="I326" s="46"/>
      <c r="J326" s="46"/>
      <c r="K326" s="46"/>
      <c r="L326" s="46"/>
      <c r="M326" s="46"/>
      <c r="N326" s="66"/>
      <c r="O326" s="52"/>
      <c r="P326" s="53"/>
      <c r="Q326" s="83"/>
    </row>
    <row r="327" spans="1:17" x14ac:dyDescent="0.25">
      <c r="A327" s="100"/>
      <c r="B327" s="66"/>
      <c r="C327" s="66"/>
      <c r="D327" s="46"/>
      <c r="E327" s="46"/>
      <c r="F327" s="46"/>
      <c r="G327" s="46"/>
      <c r="H327" s="46"/>
      <c r="I327" s="46"/>
      <c r="J327" s="46"/>
      <c r="K327" s="46"/>
      <c r="L327" s="46"/>
      <c r="M327" s="46"/>
      <c r="N327" s="66"/>
      <c r="O327" s="52"/>
      <c r="P327" s="53"/>
      <c r="Q327" s="83"/>
    </row>
    <row r="328" spans="1:17" x14ac:dyDescent="0.25">
      <c r="A328" s="100"/>
      <c r="B328" s="66"/>
      <c r="C328" s="66"/>
      <c r="D328" s="46"/>
      <c r="E328" s="46"/>
      <c r="F328" s="46"/>
      <c r="G328" s="46"/>
      <c r="H328" s="46"/>
      <c r="I328" s="46"/>
      <c r="J328" s="46"/>
      <c r="K328" s="46"/>
      <c r="L328" s="46"/>
      <c r="M328" s="46"/>
      <c r="N328" s="66"/>
      <c r="O328" s="52"/>
      <c r="P328" s="53"/>
      <c r="Q328" s="83"/>
    </row>
    <row r="329" spans="1:17" x14ac:dyDescent="0.25">
      <c r="A329" s="100"/>
      <c r="B329" s="66"/>
      <c r="C329" s="66"/>
      <c r="D329" s="46"/>
      <c r="E329" s="46"/>
      <c r="F329" s="46"/>
      <c r="G329" s="46"/>
      <c r="H329" s="46"/>
      <c r="I329" s="46"/>
      <c r="J329" s="46"/>
      <c r="K329" s="46"/>
      <c r="L329" s="46"/>
      <c r="M329" s="46"/>
      <c r="N329" s="66"/>
      <c r="O329" s="52"/>
      <c r="P329" s="53"/>
      <c r="Q329" s="83"/>
    </row>
    <row r="330" spans="1:17" x14ac:dyDescent="0.25">
      <c r="A330" s="100"/>
      <c r="B330" s="66"/>
      <c r="C330" s="66"/>
      <c r="D330" s="46"/>
      <c r="E330" s="46"/>
      <c r="F330" s="46"/>
      <c r="G330" s="46"/>
      <c r="H330" s="46"/>
      <c r="I330" s="46"/>
      <c r="J330" s="46"/>
      <c r="K330" s="46"/>
      <c r="L330" s="46"/>
      <c r="M330" s="46"/>
      <c r="N330" s="66"/>
      <c r="O330" s="52"/>
      <c r="P330" s="53"/>
      <c r="Q330" s="83"/>
    </row>
    <row r="331" spans="1:17" ht="15.75" thickBot="1" x14ac:dyDescent="0.3">
      <c r="A331" s="101"/>
      <c r="B331" s="89"/>
      <c r="C331" s="89"/>
      <c r="D331" s="102"/>
      <c r="E331" s="102"/>
      <c r="F331" s="102"/>
      <c r="G331" s="102"/>
      <c r="H331" s="102"/>
      <c r="I331" s="102"/>
      <c r="J331" s="102"/>
      <c r="K331" s="102"/>
      <c r="L331" s="102"/>
      <c r="M331" s="102"/>
      <c r="N331" s="89"/>
      <c r="O331" s="90"/>
      <c r="P331" s="91"/>
      <c r="Q331" s="92"/>
    </row>
    <row r="332" spans="1:17" x14ac:dyDescent="0.25">
      <c r="A332" s="93"/>
      <c r="B332" s="74" t="str">
        <f>IF(A332="","",VLOOKUP(A332,bd_salarié,2,FALSE))</f>
        <v/>
      </c>
      <c r="C332" s="74" t="str">
        <f>IF(A332="","",VLOOKUP(A332,bd_salarié,3,FALSE))</f>
        <v/>
      </c>
      <c r="D332" s="95"/>
      <c r="E332" s="95"/>
      <c r="F332" s="95"/>
      <c r="G332" s="95"/>
      <c r="H332" s="95"/>
      <c r="I332" s="95"/>
      <c r="J332" s="95"/>
      <c r="K332" s="95"/>
      <c r="L332" s="95"/>
      <c r="M332" s="95"/>
      <c r="N332" s="79">
        <f t="shared" ref="N332" si="133">SUM(M332:M338)</f>
        <v>0</v>
      </c>
      <c r="O332" s="79" t="str">
        <f>IF(A332="","",VLOOKUP(A332,bd_salarie[],14,FALSE))</f>
        <v/>
      </c>
      <c r="P332" s="80" t="str">
        <f t="shared" ref="P332" si="134">IF(N332&gt;O332,N332-O332,"")</f>
        <v/>
      </c>
      <c r="Q332" s="81" t="str">
        <f t="shared" ref="Q332" si="135">IF(A332="","",IF(N332&lt;O332,O332-N332,""))</f>
        <v/>
      </c>
    </row>
    <row r="333" spans="1:17" x14ac:dyDescent="0.25">
      <c r="A333" s="100"/>
      <c r="B333" s="66"/>
      <c r="C333" s="66"/>
      <c r="D333" s="46"/>
      <c r="E333" s="46"/>
      <c r="F333" s="46"/>
      <c r="G333" s="46"/>
      <c r="H333" s="46"/>
      <c r="I333" s="46"/>
      <c r="J333" s="46"/>
      <c r="K333" s="46"/>
      <c r="L333" s="46"/>
      <c r="M333" s="46"/>
      <c r="N333" s="66"/>
      <c r="O333" s="52"/>
      <c r="P333" s="53"/>
      <c r="Q333" s="83"/>
    </row>
    <row r="334" spans="1:17" x14ac:dyDescent="0.25">
      <c r="A334" s="100"/>
      <c r="B334" s="66"/>
      <c r="C334" s="66"/>
      <c r="D334" s="46"/>
      <c r="E334" s="46"/>
      <c r="F334" s="46"/>
      <c r="G334" s="46"/>
      <c r="H334" s="46"/>
      <c r="I334" s="46"/>
      <c r="J334" s="46"/>
      <c r="K334" s="46"/>
      <c r="L334" s="46"/>
      <c r="M334" s="46"/>
      <c r="N334" s="66"/>
      <c r="O334" s="52"/>
      <c r="P334" s="53"/>
      <c r="Q334" s="83"/>
    </row>
    <row r="335" spans="1:17" x14ac:dyDescent="0.25">
      <c r="A335" s="100"/>
      <c r="B335" s="66"/>
      <c r="C335" s="66"/>
      <c r="D335" s="46"/>
      <c r="E335" s="46"/>
      <c r="F335" s="46"/>
      <c r="G335" s="46"/>
      <c r="H335" s="46"/>
      <c r="I335" s="46"/>
      <c r="J335" s="46"/>
      <c r="K335" s="46"/>
      <c r="L335" s="46"/>
      <c r="M335" s="46"/>
      <c r="N335" s="66"/>
      <c r="O335" s="52"/>
      <c r="P335" s="53"/>
      <c r="Q335" s="83"/>
    </row>
    <row r="336" spans="1:17" x14ac:dyDescent="0.25">
      <c r="A336" s="100"/>
      <c r="B336" s="66"/>
      <c r="C336" s="66"/>
      <c r="D336" s="46"/>
      <c r="E336" s="46"/>
      <c r="F336" s="46"/>
      <c r="G336" s="46"/>
      <c r="H336" s="46"/>
      <c r="I336" s="46"/>
      <c r="J336" s="46"/>
      <c r="K336" s="46"/>
      <c r="L336" s="46"/>
      <c r="M336" s="46"/>
      <c r="N336" s="66"/>
      <c r="O336" s="52"/>
      <c r="P336" s="53"/>
      <c r="Q336" s="83"/>
    </row>
    <row r="337" spans="1:17" x14ac:dyDescent="0.25">
      <c r="A337" s="100"/>
      <c r="B337" s="66"/>
      <c r="C337" s="66"/>
      <c r="D337" s="46"/>
      <c r="E337" s="46"/>
      <c r="F337" s="46"/>
      <c r="G337" s="46"/>
      <c r="H337" s="46"/>
      <c r="I337" s="46"/>
      <c r="J337" s="46"/>
      <c r="K337" s="46"/>
      <c r="L337" s="46"/>
      <c r="M337" s="46"/>
      <c r="N337" s="66"/>
      <c r="O337" s="52"/>
      <c r="P337" s="53"/>
      <c r="Q337" s="83"/>
    </row>
    <row r="338" spans="1:17" ht="15.75" thickBot="1" x14ac:dyDescent="0.3">
      <c r="A338" s="101"/>
      <c r="B338" s="89"/>
      <c r="C338" s="89"/>
      <c r="D338" s="102"/>
      <c r="E338" s="102"/>
      <c r="F338" s="102"/>
      <c r="G338" s="102"/>
      <c r="H338" s="102"/>
      <c r="I338" s="102"/>
      <c r="J338" s="102"/>
      <c r="K338" s="102"/>
      <c r="L338" s="102"/>
      <c r="M338" s="102"/>
      <c r="N338" s="89"/>
      <c r="O338" s="90"/>
      <c r="P338" s="91"/>
      <c r="Q338" s="92"/>
    </row>
    <row r="339" spans="1:17" x14ac:dyDescent="0.25">
      <c r="A339" s="93"/>
      <c r="B339" s="74" t="str">
        <f>IF(A339="","",VLOOKUP(A339,bd_salarié,2,FALSE))</f>
        <v/>
      </c>
      <c r="C339" s="74" t="str">
        <f>IF(A339="","",VLOOKUP(A339,bd_salarié,3,FALSE))</f>
        <v/>
      </c>
      <c r="D339" s="95"/>
      <c r="E339" s="95"/>
      <c r="F339" s="95"/>
      <c r="G339" s="95"/>
      <c r="H339" s="95"/>
      <c r="I339" s="95"/>
      <c r="J339" s="95"/>
      <c r="K339" s="95"/>
      <c r="L339" s="95"/>
      <c r="M339" s="95"/>
      <c r="N339" s="79">
        <f t="shared" ref="N339" si="136">SUM(M339:M345)</f>
        <v>0</v>
      </c>
      <c r="O339" s="79" t="str">
        <f>IF(A339="","",VLOOKUP(A339,bd_salarie[],14,FALSE))</f>
        <v/>
      </c>
      <c r="P339" s="80" t="str">
        <f t="shared" ref="P339" si="137">IF(N339&gt;O339,N339-O339,"")</f>
        <v/>
      </c>
      <c r="Q339" s="81" t="str">
        <f t="shared" ref="Q339" si="138">IF(A339="","",IF(N339&lt;O339,O339-N339,""))</f>
        <v/>
      </c>
    </row>
    <row r="340" spans="1:17" x14ac:dyDescent="0.25">
      <c r="A340" s="100"/>
      <c r="B340" s="66"/>
      <c r="C340" s="66"/>
      <c r="D340" s="46"/>
      <c r="E340" s="46"/>
      <c r="F340" s="46"/>
      <c r="G340" s="46"/>
      <c r="H340" s="46"/>
      <c r="I340" s="46"/>
      <c r="J340" s="46"/>
      <c r="K340" s="46"/>
      <c r="L340" s="46"/>
      <c r="M340" s="46"/>
      <c r="N340" s="66"/>
      <c r="O340" s="52"/>
      <c r="P340" s="53"/>
      <c r="Q340" s="83"/>
    </row>
    <row r="341" spans="1:17" x14ac:dyDescent="0.25">
      <c r="A341" s="100"/>
      <c r="B341" s="66"/>
      <c r="C341" s="66"/>
      <c r="D341" s="46"/>
      <c r="E341" s="46"/>
      <c r="F341" s="46"/>
      <c r="G341" s="46"/>
      <c r="H341" s="46"/>
      <c r="I341" s="46"/>
      <c r="J341" s="46"/>
      <c r="K341" s="46"/>
      <c r="L341" s="46"/>
      <c r="M341" s="46"/>
      <c r="N341" s="66"/>
      <c r="O341" s="52"/>
      <c r="P341" s="53"/>
      <c r="Q341" s="83"/>
    </row>
    <row r="342" spans="1:17" x14ac:dyDescent="0.25">
      <c r="A342" s="100"/>
      <c r="B342" s="66"/>
      <c r="C342" s="66"/>
      <c r="D342" s="46"/>
      <c r="E342" s="46"/>
      <c r="F342" s="46"/>
      <c r="G342" s="46"/>
      <c r="H342" s="46"/>
      <c r="I342" s="46"/>
      <c r="J342" s="46"/>
      <c r="K342" s="46"/>
      <c r="L342" s="46"/>
      <c r="M342" s="46"/>
      <c r="N342" s="66"/>
      <c r="O342" s="52"/>
      <c r="P342" s="53"/>
      <c r="Q342" s="83"/>
    </row>
    <row r="343" spans="1:17" x14ac:dyDescent="0.25">
      <c r="A343" s="100"/>
      <c r="B343" s="66"/>
      <c r="C343" s="66"/>
      <c r="D343" s="46"/>
      <c r="E343" s="46"/>
      <c r="F343" s="46"/>
      <c r="G343" s="46"/>
      <c r="H343" s="46"/>
      <c r="I343" s="46"/>
      <c r="J343" s="46"/>
      <c r="K343" s="46"/>
      <c r="L343" s="46"/>
      <c r="M343" s="46"/>
      <c r="N343" s="66"/>
      <c r="O343" s="52"/>
      <c r="P343" s="53"/>
      <c r="Q343" s="83"/>
    </row>
    <row r="344" spans="1:17" x14ac:dyDescent="0.25">
      <c r="A344" s="100"/>
      <c r="B344" s="66"/>
      <c r="C344" s="66"/>
      <c r="D344" s="46"/>
      <c r="E344" s="46"/>
      <c r="F344" s="46"/>
      <c r="G344" s="46"/>
      <c r="H344" s="46"/>
      <c r="I344" s="46"/>
      <c r="J344" s="46"/>
      <c r="K344" s="46"/>
      <c r="L344" s="46"/>
      <c r="M344" s="46"/>
      <c r="N344" s="66"/>
      <c r="O344" s="52"/>
      <c r="P344" s="53"/>
      <c r="Q344" s="83"/>
    </row>
    <row r="345" spans="1:17" ht="15.75" thickBot="1" x14ac:dyDescent="0.3">
      <c r="A345" s="101"/>
      <c r="B345" s="89"/>
      <c r="C345" s="89"/>
      <c r="D345" s="102"/>
      <c r="E345" s="102"/>
      <c r="F345" s="102"/>
      <c r="G345" s="102"/>
      <c r="H345" s="102"/>
      <c r="I345" s="102"/>
      <c r="J345" s="102"/>
      <c r="K345" s="102"/>
      <c r="L345" s="102"/>
      <c r="M345" s="102"/>
      <c r="N345" s="89"/>
      <c r="O345" s="90"/>
      <c r="P345" s="91"/>
      <c r="Q345" s="92"/>
    </row>
    <row r="346" spans="1:17" x14ac:dyDescent="0.25">
      <c r="A346" s="93"/>
      <c r="B346" s="74" t="str">
        <f>IF(A346="","",VLOOKUP(A346,bd_salarié,2,FALSE))</f>
        <v/>
      </c>
      <c r="C346" s="74" t="str">
        <f>IF(A346="","",VLOOKUP(A346,bd_salarié,3,FALSE))</f>
        <v/>
      </c>
      <c r="D346" s="95"/>
      <c r="E346" s="95"/>
      <c r="F346" s="95"/>
      <c r="G346" s="95"/>
      <c r="H346" s="95"/>
      <c r="I346" s="95"/>
      <c r="J346" s="95"/>
      <c r="K346" s="95"/>
      <c r="L346" s="95"/>
      <c r="M346" s="95"/>
      <c r="N346" s="79">
        <f t="shared" ref="N346" si="139">SUM(M346:M352)</f>
        <v>0</v>
      </c>
      <c r="O346" s="79" t="str">
        <f>IF(A346="","",VLOOKUP(A346,bd_salarie[],14,FALSE))</f>
        <v/>
      </c>
      <c r="P346" s="80" t="str">
        <f t="shared" ref="P346" si="140">IF(N346&gt;O346,N346-O346,"")</f>
        <v/>
      </c>
      <c r="Q346" s="81" t="str">
        <f t="shared" ref="Q346" si="141">IF(A346="","",IF(N346&lt;O346,O346-N346,""))</f>
        <v/>
      </c>
    </row>
    <row r="347" spans="1:17" x14ac:dyDescent="0.25">
      <c r="A347" s="100"/>
      <c r="B347" s="66"/>
      <c r="C347" s="66"/>
      <c r="D347" s="46"/>
      <c r="E347" s="46"/>
      <c r="F347" s="46"/>
      <c r="G347" s="46"/>
      <c r="H347" s="46"/>
      <c r="I347" s="46"/>
      <c r="J347" s="46"/>
      <c r="K347" s="46"/>
      <c r="L347" s="46"/>
      <c r="M347" s="46"/>
      <c r="N347" s="66"/>
      <c r="O347" s="52"/>
      <c r="P347" s="53"/>
      <c r="Q347" s="83"/>
    </row>
    <row r="348" spans="1:17" x14ac:dyDescent="0.25">
      <c r="A348" s="100"/>
      <c r="B348" s="66"/>
      <c r="C348" s="66"/>
      <c r="D348" s="46"/>
      <c r="E348" s="46"/>
      <c r="F348" s="46"/>
      <c r="G348" s="46"/>
      <c r="H348" s="46"/>
      <c r="I348" s="46"/>
      <c r="J348" s="46"/>
      <c r="K348" s="46"/>
      <c r="L348" s="46"/>
      <c r="M348" s="46"/>
      <c r="N348" s="66"/>
      <c r="O348" s="52"/>
      <c r="P348" s="53"/>
      <c r="Q348" s="83"/>
    </row>
    <row r="349" spans="1:17" x14ac:dyDescent="0.25">
      <c r="A349" s="100"/>
      <c r="B349" s="66"/>
      <c r="C349" s="66"/>
      <c r="D349" s="46"/>
      <c r="E349" s="46"/>
      <c r="F349" s="46"/>
      <c r="G349" s="46"/>
      <c r="H349" s="46"/>
      <c r="I349" s="46"/>
      <c r="J349" s="46"/>
      <c r="K349" s="46"/>
      <c r="L349" s="46"/>
      <c r="M349" s="46"/>
      <c r="N349" s="66"/>
      <c r="O349" s="52"/>
      <c r="P349" s="53"/>
      <c r="Q349" s="83"/>
    </row>
    <row r="350" spans="1:17" x14ac:dyDescent="0.25">
      <c r="A350" s="100"/>
      <c r="B350" s="66"/>
      <c r="C350" s="66"/>
      <c r="D350" s="46"/>
      <c r="E350" s="46"/>
      <c r="F350" s="46"/>
      <c r="G350" s="46"/>
      <c r="H350" s="46"/>
      <c r="I350" s="46"/>
      <c r="J350" s="46"/>
      <c r="K350" s="46"/>
      <c r="L350" s="46"/>
      <c r="M350" s="46"/>
      <c r="N350" s="66"/>
      <c r="O350" s="52"/>
      <c r="P350" s="53"/>
      <c r="Q350" s="83"/>
    </row>
    <row r="351" spans="1:17" x14ac:dyDescent="0.25">
      <c r="A351" s="100"/>
      <c r="B351" s="66"/>
      <c r="C351" s="66"/>
      <c r="D351" s="46"/>
      <c r="E351" s="46"/>
      <c r="F351" s="46"/>
      <c r="G351" s="46"/>
      <c r="H351" s="46"/>
      <c r="I351" s="46"/>
      <c r="J351" s="46"/>
      <c r="K351" s="46"/>
      <c r="L351" s="46"/>
      <c r="M351" s="46"/>
      <c r="N351" s="66"/>
      <c r="O351" s="52"/>
      <c r="P351" s="53"/>
      <c r="Q351" s="83"/>
    </row>
    <row r="352" spans="1:17" ht="15.75" thickBot="1" x14ac:dyDescent="0.3">
      <c r="A352" s="101"/>
      <c r="B352" s="89"/>
      <c r="C352" s="89"/>
      <c r="D352" s="102"/>
      <c r="E352" s="102"/>
      <c r="F352" s="102"/>
      <c r="G352" s="102"/>
      <c r="H352" s="102"/>
      <c r="I352" s="102"/>
      <c r="J352" s="102"/>
      <c r="K352" s="102"/>
      <c r="L352" s="102"/>
      <c r="M352" s="102"/>
      <c r="N352" s="89"/>
      <c r="O352" s="90"/>
      <c r="P352" s="91"/>
      <c r="Q352" s="92"/>
    </row>
    <row r="353" spans="1:17" x14ac:dyDescent="0.25">
      <c r="A353" s="93"/>
      <c r="B353" s="74" t="str">
        <f>IF(A353="","",VLOOKUP(A353,bd_salarié,2,FALSE))</f>
        <v/>
      </c>
      <c r="C353" s="74" t="str">
        <f>IF(A353="","",VLOOKUP(A353,bd_salarié,3,FALSE))</f>
        <v/>
      </c>
      <c r="D353" s="95"/>
      <c r="E353" s="95"/>
      <c r="F353" s="95"/>
      <c r="G353" s="95"/>
      <c r="H353" s="95"/>
      <c r="I353" s="95"/>
      <c r="J353" s="95"/>
      <c r="K353" s="95"/>
      <c r="L353" s="95"/>
      <c r="M353" s="95"/>
      <c r="N353" s="79">
        <f t="shared" ref="N353" si="142">SUM(M353:M359)</f>
        <v>0</v>
      </c>
      <c r="O353" s="79" t="str">
        <f>IF(A353="","",VLOOKUP(A353,bd_salarie[],14,FALSE))</f>
        <v/>
      </c>
      <c r="P353" s="80" t="str">
        <f t="shared" ref="P353" si="143">IF(N353&gt;O353,N353-O353,"")</f>
        <v/>
      </c>
      <c r="Q353" s="81" t="str">
        <f t="shared" ref="Q353" si="144">IF(A353="","",IF(N353&lt;O353,O353-N353,""))</f>
        <v/>
      </c>
    </row>
    <row r="354" spans="1:17" x14ac:dyDescent="0.25">
      <c r="A354" s="100"/>
      <c r="B354" s="66"/>
      <c r="C354" s="66"/>
      <c r="D354" s="46"/>
      <c r="E354" s="46"/>
      <c r="F354" s="46"/>
      <c r="G354" s="46"/>
      <c r="H354" s="46"/>
      <c r="I354" s="46"/>
      <c r="J354" s="46"/>
      <c r="K354" s="46"/>
      <c r="L354" s="46"/>
      <c r="M354" s="46"/>
      <c r="N354" s="66"/>
      <c r="O354" s="52"/>
      <c r="P354" s="53"/>
      <c r="Q354" s="83"/>
    </row>
    <row r="355" spans="1:17" x14ac:dyDescent="0.25">
      <c r="A355" s="100"/>
      <c r="B355" s="66"/>
      <c r="C355" s="66"/>
      <c r="D355" s="46"/>
      <c r="E355" s="46"/>
      <c r="F355" s="46"/>
      <c r="G355" s="46"/>
      <c r="H355" s="46"/>
      <c r="I355" s="46"/>
      <c r="J355" s="46"/>
      <c r="K355" s="46"/>
      <c r="L355" s="46"/>
      <c r="M355" s="46"/>
      <c r="N355" s="66"/>
      <c r="O355" s="52"/>
      <c r="P355" s="53"/>
      <c r="Q355" s="83"/>
    </row>
    <row r="356" spans="1:17" x14ac:dyDescent="0.25">
      <c r="A356" s="100"/>
      <c r="B356" s="66"/>
      <c r="C356" s="66"/>
      <c r="D356" s="46"/>
      <c r="E356" s="46"/>
      <c r="F356" s="46"/>
      <c r="G356" s="46"/>
      <c r="H356" s="46"/>
      <c r="I356" s="46"/>
      <c r="J356" s="46"/>
      <c r="K356" s="46"/>
      <c r="L356" s="46"/>
      <c r="M356" s="46"/>
      <c r="N356" s="66"/>
      <c r="O356" s="52"/>
      <c r="P356" s="53"/>
      <c r="Q356" s="83"/>
    </row>
    <row r="357" spans="1:17" x14ac:dyDescent="0.25">
      <c r="A357" s="100"/>
      <c r="B357" s="66"/>
      <c r="C357" s="66"/>
      <c r="D357" s="46"/>
      <c r="E357" s="46"/>
      <c r="F357" s="46"/>
      <c r="G357" s="46"/>
      <c r="H357" s="46"/>
      <c r="I357" s="46"/>
      <c r="J357" s="46"/>
      <c r="K357" s="46"/>
      <c r="L357" s="46"/>
      <c r="M357" s="46"/>
      <c r="N357" s="66"/>
      <c r="O357" s="52"/>
      <c r="P357" s="53"/>
      <c r="Q357" s="83"/>
    </row>
    <row r="358" spans="1:17" x14ac:dyDescent="0.25">
      <c r="A358" s="100"/>
      <c r="B358" s="66"/>
      <c r="C358" s="66"/>
      <c r="D358" s="46"/>
      <c r="E358" s="46"/>
      <c r="F358" s="46"/>
      <c r="G358" s="46"/>
      <c r="H358" s="46"/>
      <c r="I358" s="46"/>
      <c r="J358" s="46"/>
      <c r="K358" s="46"/>
      <c r="L358" s="46"/>
      <c r="M358" s="46"/>
      <c r="N358" s="66"/>
      <c r="O358" s="52"/>
      <c r="P358" s="53"/>
      <c r="Q358" s="83"/>
    </row>
    <row r="359" spans="1:17" ht="15.75" thickBot="1" x14ac:dyDescent="0.3">
      <c r="A359" s="101"/>
      <c r="B359" s="89"/>
      <c r="C359" s="89"/>
      <c r="D359" s="102"/>
      <c r="E359" s="102"/>
      <c r="F359" s="102"/>
      <c r="G359" s="102"/>
      <c r="H359" s="102"/>
      <c r="I359" s="102"/>
      <c r="J359" s="102"/>
      <c r="K359" s="102"/>
      <c r="L359" s="102"/>
      <c r="M359" s="102"/>
      <c r="N359" s="89"/>
      <c r="O359" s="90"/>
      <c r="P359" s="91"/>
      <c r="Q359" s="92"/>
    </row>
    <row r="360" spans="1:17" x14ac:dyDescent="0.25">
      <c r="A360" s="93"/>
      <c r="B360" s="74" t="str">
        <f>IF(A360="","",VLOOKUP(A360,bd_salarié,2,FALSE))</f>
        <v/>
      </c>
      <c r="C360" s="74" t="str">
        <f>IF(A360="","",VLOOKUP(A360,bd_salarié,3,FALSE))</f>
        <v/>
      </c>
      <c r="D360" s="95"/>
      <c r="E360" s="95"/>
      <c r="F360" s="95"/>
      <c r="G360" s="95"/>
      <c r="H360" s="95"/>
      <c r="I360" s="95"/>
      <c r="J360" s="95"/>
      <c r="K360" s="95"/>
      <c r="L360" s="95"/>
      <c r="M360" s="95"/>
      <c r="N360" s="79">
        <f t="shared" ref="N360" si="145">SUM(M360:M366)</f>
        <v>0</v>
      </c>
      <c r="O360" s="79" t="str">
        <f>IF(A360="","",VLOOKUP(A360,bd_salarie[],14,FALSE))</f>
        <v/>
      </c>
      <c r="P360" s="80" t="str">
        <f t="shared" ref="P360" si="146">IF(N360&gt;O360,N360-O360,"")</f>
        <v/>
      </c>
      <c r="Q360" s="81" t="str">
        <f t="shared" ref="Q360" si="147">IF(A360="","",IF(N360&lt;O360,O360-N360,""))</f>
        <v/>
      </c>
    </row>
    <row r="361" spans="1:17" x14ac:dyDescent="0.25">
      <c r="A361" s="100"/>
      <c r="B361" s="66"/>
      <c r="C361" s="66"/>
      <c r="D361" s="46"/>
      <c r="E361" s="46"/>
      <c r="F361" s="46"/>
      <c r="G361" s="46"/>
      <c r="H361" s="46"/>
      <c r="I361" s="46"/>
      <c r="J361" s="46"/>
      <c r="K361" s="46"/>
      <c r="L361" s="46"/>
      <c r="M361" s="46"/>
      <c r="N361" s="66"/>
      <c r="O361" s="52"/>
      <c r="P361" s="53"/>
      <c r="Q361" s="83"/>
    </row>
    <row r="362" spans="1:17" x14ac:dyDescent="0.25">
      <c r="A362" s="100"/>
      <c r="B362" s="66"/>
      <c r="C362" s="66"/>
      <c r="D362" s="46"/>
      <c r="E362" s="46"/>
      <c r="F362" s="46"/>
      <c r="G362" s="46"/>
      <c r="H362" s="46"/>
      <c r="I362" s="46"/>
      <c r="J362" s="46"/>
      <c r="K362" s="46"/>
      <c r="L362" s="46"/>
      <c r="M362" s="46"/>
      <c r="N362" s="66"/>
      <c r="O362" s="52"/>
      <c r="P362" s="53"/>
      <c r="Q362" s="83"/>
    </row>
    <row r="363" spans="1:17" x14ac:dyDescent="0.25">
      <c r="A363" s="100"/>
      <c r="B363" s="66"/>
      <c r="C363" s="66"/>
      <c r="D363" s="46"/>
      <c r="E363" s="46"/>
      <c r="F363" s="46"/>
      <c r="G363" s="46"/>
      <c r="H363" s="46"/>
      <c r="I363" s="46"/>
      <c r="J363" s="46"/>
      <c r="K363" s="46"/>
      <c r="L363" s="46"/>
      <c r="M363" s="46"/>
      <c r="N363" s="66"/>
      <c r="O363" s="52"/>
      <c r="P363" s="53"/>
      <c r="Q363" s="83"/>
    </row>
    <row r="364" spans="1:17" x14ac:dyDescent="0.25">
      <c r="A364" s="100"/>
      <c r="B364" s="66"/>
      <c r="C364" s="66"/>
      <c r="D364" s="46"/>
      <c r="E364" s="46"/>
      <c r="F364" s="46"/>
      <c r="G364" s="46"/>
      <c r="H364" s="46"/>
      <c r="I364" s="46"/>
      <c r="J364" s="46"/>
      <c r="K364" s="46"/>
      <c r="L364" s="46"/>
      <c r="M364" s="46"/>
      <c r="N364" s="66"/>
      <c r="O364" s="52"/>
      <c r="P364" s="53"/>
      <c r="Q364" s="83"/>
    </row>
    <row r="365" spans="1:17" x14ac:dyDescent="0.25">
      <c r="A365" s="100"/>
      <c r="B365" s="66"/>
      <c r="C365" s="66"/>
      <c r="D365" s="46"/>
      <c r="E365" s="46"/>
      <c r="F365" s="46"/>
      <c r="G365" s="46"/>
      <c r="H365" s="46"/>
      <c r="I365" s="46"/>
      <c r="J365" s="46"/>
      <c r="K365" s="46"/>
      <c r="L365" s="46"/>
      <c r="M365" s="46"/>
      <c r="N365" s="66"/>
      <c r="O365" s="52"/>
      <c r="P365" s="53"/>
      <c r="Q365" s="83"/>
    </row>
    <row r="366" spans="1:17" ht="15.75" thickBot="1" x14ac:dyDescent="0.3">
      <c r="A366" s="101"/>
      <c r="B366" s="89"/>
      <c r="C366" s="89"/>
      <c r="D366" s="102"/>
      <c r="E366" s="102"/>
      <c r="F366" s="102"/>
      <c r="G366" s="102"/>
      <c r="H366" s="102"/>
      <c r="I366" s="102"/>
      <c r="J366" s="102"/>
      <c r="K366" s="102"/>
      <c r="L366" s="102"/>
      <c r="M366" s="102"/>
      <c r="N366" s="89"/>
      <c r="O366" s="90"/>
      <c r="P366" s="91"/>
      <c r="Q366" s="92"/>
    </row>
    <row r="367" spans="1:17" x14ac:dyDescent="0.25">
      <c r="A367" s="93"/>
      <c r="B367" s="74" t="str">
        <f>IF(A367="","",VLOOKUP(A367,bd_salarié,2,FALSE))</f>
        <v/>
      </c>
      <c r="C367" s="74" t="str">
        <f>IF(A367="","",VLOOKUP(A367,bd_salarié,3,FALSE))</f>
        <v/>
      </c>
      <c r="D367" s="95"/>
      <c r="E367" s="95"/>
      <c r="F367" s="95"/>
      <c r="G367" s="95"/>
      <c r="H367" s="95"/>
      <c r="I367" s="95"/>
      <c r="J367" s="95"/>
      <c r="K367" s="95"/>
      <c r="L367" s="95"/>
      <c r="M367" s="95"/>
      <c r="N367" s="79">
        <f t="shared" ref="N367" si="148">SUM(M367:M373)</f>
        <v>0</v>
      </c>
      <c r="O367" s="79" t="str">
        <f>IF(A367="","",VLOOKUP(A367,bd_salarie[],14,FALSE))</f>
        <v/>
      </c>
      <c r="P367" s="80" t="str">
        <f t="shared" ref="P367" si="149">IF(N367&gt;O367,N367-O367,"")</f>
        <v/>
      </c>
      <c r="Q367" s="81" t="str">
        <f t="shared" ref="Q367" si="150">IF(A367="","",IF(N367&lt;O367,O367-N367,""))</f>
        <v/>
      </c>
    </row>
    <row r="368" spans="1:17" x14ac:dyDescent="0.25">
      <c r="A368" s="100"/>
      <c r="B368" s="66"/>
      <c r="C368" s="66"/>
      <c r="D368" s="46"/>
      <c r="E368" s="46"/>
      <c r="F368" s="46"/>
      <c r="G368" s="46"/>
      <c r="H368" s="46"/>
      <c r="I368" s="46"/>
      <c r="J368" s="46"/>
      <c r="K368" s="46"/>
      <c r="L368" s="46"/>
      <c r="M368" s="46"/>
      <c r="N368" s="66"/>
      <c r="O368" s="52"/>
      <c r="P368" s="53"/>
      <c r="Q368" s="83"/>
    </row>
    <row r="369" spans="1:17" x14ac:dyDescent="0.25">
      <c r="A369" s="100"/>
      <c r="B369" s="66"/>
      <c r="C369" s="66"/>
      <c r="D369" s="46"/>
      <c r="E369" s="46"/>
      <c r="F369" s="46"/>
      <c r="G369" s="46"/>
      <c r="H369" s="46"/>
      <c r="I369" s="46"/>
      <c r="J369" s="46"/>
      <c r="K369" s="46"/>
      <c r="L369" s="46"/>
      <c r="M369" s="46"/>
      <c r="N369" s="66"/>
      <c r="O369" s="52"/>
      <c r="P369" s="53"/>
      <c r="Q369" s="83"/>
    </row>
    <row r="370" spans="1:17" x14ac:dyDescent="0.25">
      <c r="A370" s="100"/>
      <c r="B370" s="66"/>
      <c r="C370" s="66"/>
      <c r="D370" s="46"/>
      <c r="E370" s="46"/>
      <c r="F370" s="46"/>
      <c r="G370" s="46"/>
      <c r="H370" s="46"/>
      <c r="I370" s="46"/>
      <c r="J370" s="46"/>
      <c r="K370" s="46"/>
      <c r="L370" s="46"/>
      <c r="M370" s="46"/>
      <c r="N370" s="66"/>
      <c r="O370" s="52"/>
      <c r="P370" s="53"/>
      <c r="Q370" s="83"/>
    </row>
    <row r="371" spans="1:17" x14ac:dyDescent="0.25">
      <c r="A371" s="100"/>
      <c r="B371" s="66"/>
      <c r="C371" s="66"/>
      <c r="D371" s="46"/>
      <c r="E371" s="46"/>
      <c r="F371" s="46"/>
      <c r="G371" s="46"/>
      <c r="H371" s="46"/>
      <c r="I371" s="46"/>
      <c r="J371" s="46"/>
      <c r="K371" s="46"/>
      <c r="L371" s="46"/>
      <c r="M371" s="46"/>
      <c r="N371" s="66"/>
      <c r="O371" s="52"/>
      <c r="P371" s="53"/>
      <c r="Q371" s="83"/>
    </row>
    <row r="372" spans="1:17" x14ac:dyDescent="0.25">
      <c r="A372" s="100"/>
      <c r="B372" s="66"/>
      <c r="C372" s="66"/>
      <c r="D372" s="46"/>
      <c r="E372" s="46"/>
      <c r="F372" s="46"/>
      <c r="G372" s="46"/>
      <c r="H372" s="46"/>
      <c r="I372" s="46"/>
      <c r="J372" s="46"/>
      <c r="K372" s="46"/>
      <c r="L372" s="46"/>
      <c r="M372" s="46"/>
      <c r="N372" s="66"/>
      <c r="O372" s="52"/>
      <c r="P372" s="53"/>
      <c r="Q372" s="83"/>
    </row>
    <row r="373" spans="1:17" ht="15.75" thickBot="1" x14ac:dyDescent="0.3">
      <c r="A373" s="101"/>
      <c r="B373" s="89"/>
      <c r="C373" s="89"/>
      <c r="D373" s="102"/>
      <c r="E373" s="102"/>
      <c r="F373" s="102"/>
      <c r="G373" s="102"/>
      <c r="H373" s="102"/>
      <c r="I373" s="102"/>
      <c r="J373" s="102"/>
      <c r="K373" s="102"/>
      <c r="L373" s="102"/>
      <c r="M373" s="102"/>
      <c r="N373" s="89"/>
      <c r="O373" s="90"/>
      <c r="P373" s="91"/>
      <c r="Q373" s="92"/>
    </row>
    <row r="374" spans="1:17" x14ac:dyDescent="0.25">
      <c r="A374" s="93"/>
      <c r="B374" s="74" t="str">
        <f>IF(A374="","",VLOOKUP(A374,bd_salarié,2,FALSE))</f>
        <v/>
      </c>
      <c r="C374" s="74" t="str">
        <f>IF(A374="","",VLOOKUP(A374,bd_salarié,3,FALSE))</f>
        <v/>
      </c>
      <c r="D374" s="95"/>
      <c r="E374" s="95"/>
      <c r="F374" s="95"/>
      <c r="G374" s="95"/>
      <c r="H374" s="95"/>
      <c r="I374" s="95"/>
      <c r="J374" s="95"/>
      <c r="K374" s="95"/>
      <c r="L374" s="95"/>
      <c r="M374" s="95"/>
      <c r="N374" s="79">
        <f t="shared" ref="N374" si="151">SUM(M374:M380)</f>
        <v>0</v>
      </c>
      <c r="O374" s="79" t="str">
        <f>IF(A374="","",VLOOKUP(A374,bd_salarie[],14,FALSE))</f>
        <v/>
      </c>
      <c r="P374" s="80" t="str">
        <f t="shared" ref="P374" si="152">IF(N374&gt;O374,N374-O374,"")</f>
        <v/>
      </c>
      <c r="Q374" s="81" t="str">
        <f t="shared" ref="Q374" si="153">IF(A374="","",IF(N374&lt;O374,O374-N374,""))</f>
        <v/>
      </c>
    </row>
    <row r="375" spans="1:17" x14ac:dyDescent="0.25">
      <c r="A375" s="100"/>
      <c r="B375" s="66"/>
      <c r="C375" s="66"/>
      <c r="D375" s="46"/>
      <c r="E375" s="46"/>
      <c r="F375" s="46"/>
      <c r="G375" s="46"/>
      <c r="H375" s="46"/>
      <c r="I375" s="46"/>
      <c r="J375" s="46"/>
      <c r="K375" s="46"/>
      <c r="L375" s="46"/>
      <c r="M375" s="46"/>
      <c r="N375" s="66"/>
      <c r="O375" s="52"/>
      <c r="P375" s="53"/>
      <c r="Q375" s="83"/>
    </row>
    <row r="376" spans="1:17" x14ac:dyDescent="0.25">
      <c r="A376" s="100"/>
      <c r="B376" s="66"/>
      <c r="C376" s="66"/>
      <c r="D376" s="46"/>
      <c r="E376" s="46"/>
      <c r="F376" s="46"/>
      <c r="G376" s="46"/>
      <c r="H376" s="46"/>
      <c r="I376" s="46"/>
      <c r="J376" s="46"/>
      <c r="K376" s="46"/>
      <c r="L376" s="46"/>
      <c r="M376" s="46"/>
      <c r="N376" s="66"/>
      <c r="O376" s="52"/>
      <c r="P376" s="53"/>
      <c r="Q376" s="83"/>
    </row>
    <row r="377" spans="1:17" x14ac:dyDescent="0.25">
      <c r="A377" s="100"/>
      <c r="B377" s="66"/>
      <c r="C377" s="66"/>
      <c r="D377" s="46"/>
      <c r="E377" s="46"/>
      <c r="F377" s="46"/>
      <c r="G377" s="46"/>
      <c r="H377" s="46"/>
      <c r="I377" s="46"/>
      <c r="J377" s="46"/>
      <c r="K377" s="46"/>
      <c r="L377" s="46"/>
      <c r="M377" s="46"/>
      <c r="N377" s="66"/>
      <c r="O377" s="52"/>
      <c r="P377" s="53"/>
      <c r="Q377" s="83"/>
    </row>
    <row r="378" spans="1:17" x14ac:dyDescent="0.25">
      <c r="A378" s="100"/>
      <c r="B378" s="66"/>
      <c r="C378" s="66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66"/>
      <c r="O378" s="52"/>
      <c r="P378" s="53"/>
      <c r="Q378" s="83"/>
    </row>
    <row r="379" spans="1:17" x14ac:dyDescent="0.25">
      <c r="A379" s="100"/>
      <c r="B379" s="66"/>
      <c r="C379" s="66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66"/>
      <c r="O379" s="52"/>
      <c r="P379" s="53"/>
      <c r="Q379" s="83"/>
    </row>
    <row r="380" spans="1:17" ht="15.75" thickBot="1" x14ac:dyDescent="0.3">
      <c r="A380" s="101"/>
      <c r="B380" s="89"/>
      <c r="C380" s="89"/>
      <c r="D380" s="102"/>
      <c r="E380" s="102"/>
      <c r="F380" s="102"/>
      <c r="G380" s="102"/>
      <c r="H380" s="102"/>
      <c r="I380" s="102"/>
      <c r="J380" s="102"/>
      <c r="K380" s="102"/>
      <c r="L380" s="102"/>
      <c r="M380" s="102"/>
      <c r="N380" s="89"/>
      <c r="O380" s="90"/>
      <c r="P380" s="91"/>
      <c r="Q380" s="92"/>
    </row>
    <row r="381" spans="1:17" x14ac:dyDescent="0.25">
      <c r="A381" s="93"/>
      <c r="B381" s="74" t="str">
        <f>IF(A381="","",VLOOKUP(A381,bd_salarié,2,FALSE))</f>
        <v/>
      </c>
      <c r="C381" s="74" t="str">
        <f>IF(A381="","",VLOOKUP(A381,bd_salarié,3,FALSE))</f>
        <v/>
      </c>
      <c r="D381" s="95"/>
      <c r="E381" s="95"/>
      <c r="F381" s="95"/>
      <c r="G381" s="95"/>
      <c r="H381" s="95"/>
      <c r="I381" s="95"/>
      <c r="J381" s="95"/>
      <c r="K381" s="95"/>
      <c r="L381" s="95"/>
      <c r="M381" s="95"/>
      <c r="N381" s="79">
        <f t="shared" ref="N381" si="154">SUM(M381:M387)</f>
        <v>0</v>
      </c>
      <c r="O381" s="79" t="str">
        <f>IF(A381="","",VLOOKUP(A381,bd_salarie[],14,FALSE))</f>
        <v/>
      </c>
      <c r="P381" s="80" t="str">
        <f t="shared" ref="P381" si="155">IF(N381&gt;O381,N381-O381,"")</f>
        <v/>
      </c>
      <c r="Q381" s="81" t="str">
        <f t="shared" ref="Q381" si="156">IF(A381="","",IF(N381&lt;O381,O381-N381,""))</f>
        <v/>
      </c>
    </row>
    <row r="382" spans="1:17" x14ac:dyDescent="0.25">
      <c r="A382" s="100"/>
      <c r="B382" s="66"/>
      <c r="C382" s="66"/>
      <c r="D382" s="46"/>
      <c r="E382" s="46"/>
      <c r="F382" s="46"/>
      <c r="G382" s="46"/>
      <c r="H382" s="46"/>
      <c r="I382" s="46"/>
      <c r="J382" s="46"/>
      <c r="K382" s="46"/>
      <c r="L382" s="46"/>
      <c r="M382" s="46"/>
      <c r="N382" s="66"/>
      <c r="O382" s="52"/>
      <c r="P382" s="53"/>
      <c r="Q382" s="83"/>
    </row>
    <row r="383" spans="1:17" x14ac:dyDescent="0.25">
      <c r="A383" s="100"/>
      <c r="B383" s="66"/>
      <c r="C383" s="66"/>
      <c r="D383" s="46"/>
      <c r="E383" s="46"/>
      <c r="F383" s="46"/>
      <c r="G383" s="46"/>
      <c r="H383" s="46"/>
      <c r="I383" s="46"/>
      <c r="J383" s="46"/>
      <c r="K383" s="46"/>
      <c r="L383" s="46"/>
      <c r="M383" s="46"/>
      <c r="N383" s="66"/>
      <c r="O383" s="52"/>
      <c r="P383" s="53"/>
      <c r="Q383" s="83"/>
    </row>
    <row r="384" spans="1:17" x14ac:dyDescent="0.25">
      <c r="A384" s="100"/>
      <c r="B384" s="66"/>
      <c r="C384" s="66"/>
      <c r="D384" s="46"/>
      <c r="E384" s="46"/>
      <c r="F384" s="46"/>
      <c r="G384" s="46"/>
      <c r="H384" s="46"/>
      <c r="I384" s="46"/>
      <c r="J384" s="46"/>
      <c r="K384" s="46"/>
      <c r="L384" s="46"/>
      <c r="M384" s="46"/>
      <c r="N384" s="66"/>
      <c r="O384" s="52"/>
      <c r="P384" s="53"/>
      <c r="Q384" s="83"/>
    </row>
    <row r="385" spans="1:17" x14ac:dyDescent="0.25">
      <c r="A385" s="100"/>
      <c r="B385" s="66"/>
      <c r="C385" s="66"/>
      <c r="D385" s="46"/>
      <c r="E385" s="46"/>
      <c r="F385" s="46"/>
      <c r="G385" s="46"/>
      <c r="H385" s="46"/>
      <c r="I385" s="46"/>
      <c r="J385" s="46"/>
      <c r="K385" s="46"/>
      <c r="L385" s="46"/>
      <c r="M385" s="46"/>
      <c r="N385" s="66"/>
      <c r="O385" s="52"/>
      <c r="P385" s="53"/>
      <c r="Q385" s="83"/>
    </row>
    <row r="386" spans="1:17" x14ac:dyDescent="0.25">
      <c r="A386" s="100"/>
      <c r="B386" s="66"/>
      <c r="C386" s="66"/>
      <c r="D386" s="46"/>
      <c r="E386" s="46"/>
      <c r="F386" s="46"/>
      <c r="G386" s="46"/>
      <c r="H386" s="46"/>
      <c r="I386" s="46"/>
      <c r="J386" s="46"/>
      <c r="K386" s="46"/>
      <c r="L386" s="46"/>
      <c r="M386" s="46"/>
      <c r="N386" s="66"/>
      <c r="O386" s="52"/>
      <c r="P386" s="53"/>
      <c r="Q386" s="83"/>
    </row>
    <row r="387" spans="1:17" ht="15.75" thickBot="1" x14ac:dyDescent="0.3">
      <c r="A387" s="101"/>
      <c r="B387" s="89"/>
      <c r="C387" s="89"/>
      <c r="D387" s="102"/>
      <c r="E387" s="102"/>
      <c r="F387" s="102"/>
      <c r="G387" s="102"/>
      <c r="H387" s="102"/>
      <c r="I387" s="102"/>
      <c r="J387" s="102"/>
      <c r="K387" s="102"/>
      <c r="L387" s="102"/>
      <c r="M387" s="102"/>
      <c r="N387" s="89"/>
      <c r="O387" s="90"/>
      <c r="P387" s="91"/>
      <c r="Q387" s="92"/>
    </row>
    <row r="388" spans="1:17" x14ac:dyDescent="0.25">
      <c r="A388" s="93"/>
      <c r="B388" s="74" t="str">
        <f>IF(A388="","",VLOOKUP(A388,bd_salarié,2,FALSE))</f>
        <v/>
      </c>
      <c r="C388" s="74" t="str">
        <f>IF(A388="","",VLOOKUP(A388,bd_salarié,3,FALSE))</f>
        <v/>
      </c>
      <c r="D388" s="95"/>
      <c r="E388" s="95"/>
      <c r="F388" s="95"/>
      <c r="G388" s="95"/>
      <c r="H388" s="95"/>
      <c r="I388" s="95"/>
      <c r="J388" s="95"/>
      <c r="K388" s="95"/>
      <c r="L388" s="95"/>
      <c r="M388" s="95"/>
      <c r="N388" s="79">
        <f t="shared" ref="N388" si="157">SUM(M388:M394)</f>
        <v>0</v>
      </c>
      <c r="O388" s="79" t="str">
        <f>IF(A388="","",VLOOKUP(A388,bd_salarie[],14,FALSE))</f>
        <v/>
      </c>
      <c r="P388" s="80" t="str">
        <f t="shared" ref="P388" si="158">IF(N388&gt;O388,N388-O388,"")</f>
        <v/>
      </c>
      <c r="Q388" s="81" t="str">
        <f t="shared" ref="Q388" si="159">IF(A388="","",IF(N388&lt;O388,O388-N388,""))</f>
        <v/>
      </c>
    </row>
    <row r="389" spans="1:17" x14ac:dyDescent="0.25">
      <c r="A389" s="100"/>
      <c r="B389" s="66"/>
      <c r="C389" s="66"/>
      <c r="D389" s="46"/>
      <c r="E389" s="46"/>
      <c r="F389" s="46"/>
      <c r="G389" s="46"/>
      <c r="H389" s="46"/>
      <c r="I389" s="46"/>
      <c r="J389" s="46"/>
      <c r="K389" s="46"/>
      <c r="L389" s="46"/>
      <c r="M389" s="46"/>
      <c r="N389" s="66"/>
      <c r="O389" s="52"/>
      <c r="P389" s="53"/>
      <c r="Q389" s="83"/>
    </row>
    <row r="390" spans="1:17" x14ac:dyDescent="0.25">
      <c r="A390" s="100"/>
      <c r="B390" s="66"/>
      <c r="C390" s="66"/>
      <c r="D390" s="46"/>
      <c r="E390" s="46"/>
      <c r="F390" s="46"/>
      <c r="G390" s="46"/>
      <c r="H390" s="46"/>
      <c r="I390" s="46"/>
      <c r="J390" s="46"/>
      <c r="K390" s="46"/>
      <c r="L390" s="46"/>
      <c r="M390" s="46"/>
      <c r="N390" s="66"/>
      <c r="O390" s="52"/>
      <c r="P390" s="53"/>
      <c r="Q390" s="83"/>
    </row>
    <row r="391" spans="1:17" x14ac:dyDescent="0.25">
      <c r="A391" s="100"/>
      <c r="B391" s="66"/>
      <c r="C391" s="66"/>
      <c r="D391" s="46"/>
      <c r="E391" s="46"/>
      <c r="F391" s="46"/>
      <c r="G391" s="46"/>
      <c r="H391" s="46"/>
      <c r="I391" s="46"/>
      <c r="J391" s="46"/>
      <c r="K391" s="46"/>
      <c r="L391" s="46"/>
      <c r="M391" s="46"/>
      <c r="N391" s="66"/>
      <c r="O391" s="52"/>
      <c r="P391" s="53"/>
      <c r="Q391" s="83"/>
    </row>
    <row r="392" spans="1:17" x14ac:dyDescent="0.25">
      <c r="A392" s="100"/>
      <c r="B392" s="66"/>
      <c r="C392" s="66"/>
      <c r="D392" s="46"/>
      <c r="E392" s="46"/>
      <c r="F392" s="46"/>
      <c r="G392" s="46"/>
      <c r="H392" s="46"/>
      <c r="I392" s="46"/>
      <c r="J392" s="46"/>
      <c r="K392" s="46"/>
      <c r="L392" s="46"/>
      <c r="M392" s="46"/>
      <c r="N392" s="66"/>
      <c r="O392" s="52"/>
      <c r="P392" s="53"/>
      <c r="Q392" s="83"/>
    </row>
    <row r="393" spans="1:17" x14ac:dyDescent="0.25">
      <c r="A393" s="100"/>
      <c r="B393" s="66"/>
      <c r="C393" s="66"/>
      <c r="D393" s="46"/>
      <c r="E393" s="46"/>
      <c r="F393" s="46"/>
      <c r="G393" s="46"/>
      <c r="H393" s="46"/>
      <c r="I393" s="46"/>
      <c r="J393" s="46"/>
      <c r="K393" s="46"/>
      <c r="L393" s="46"/>
      <c r="M393" s="46"/>
      <c r="N393" s="66"/>
      <c r="O393" s="52"/>
      <c r="P393" s="53"/>
      <c r="Q393" s="83"/>
    </row>
    <row r="394" spans="1:17" ht="15.75" thickBot="1" x14ac:dyDescent="0.3">
      <c r="A394" s="101"/>
      <c r="B394" s="89"/>
      <c r="C394" s="89"/>
      <c r="D394" s="102"/>
      <c r="E394" s="102"/>
      <c r="F394" s="102"/>
      <c r="G394" s="102"/>
      <c r="H394" s="102"/>
      <c r="I394" s="102"/>
      <c r="J394" s="102"/>
      <c r="K394" s="102"/>
      <c r="L394" s="102"/>
      <c r="M394" s="102"/>
      <c r="N394" s="89"/>
      <c r="O394" s="90"/>
      <c r="P394" s="91"/>
      <c r="Q394" s="92"/>
    </row>
    <row r="395" spans="1:17" x14ac:dyDescent="0.25">
      <c r="A395" s="93"/>
      <c r="B395" s="74" t="str">
        <f>IF(A395="","",VLOOKUP(A395,bd_salarié,2,FALSE))</f>
        <v/>
      </c>
      <c r="C395" s="74" t="str">
        <f>IF(A395="","",VLOOKUP(A395,bd_salarié,3,FALSE))</f>
        <v/>
      </c>
      <c r="D395" s="95"/>
      <c r="E395" s="95"/>
      <c r="F395" s="95"/>
      <c r="G395" s="95"/>
      <c r="H395" s="95"/>
      <c r="I395" s="95"/>
      <c r="J395" s="95"/>
      <c r="K395" s="95"/>
      <c r="L395" s="95"/>
      <c r="M395" s="95"/>
      <c r="N395" s="79">
        <f t="shared" ref="N395" si="160">SUM(M395:M401)</f>
        <v>0</v>
      </c>
      <c r="O395" s="79" t="str">
        <f>IF(A395="","",VLOOKUP(A395,bd_salarie[],14,FALSE))</f>
        <v/>
      </c>
      <c r="P395" s="80" t="str">
        <f t="shared" ref="P395" si="161">IF(N395&gt;O395,N395-O395,"")</f>
        <v/>
      </c>
      <c r="Q395" s="81" t="str">
        <f t="shared" ref="Q395" si="162">IF(A395="","",IF(N395&lt;O395,O395-N395,""))</f>
        <v/>
      </c>
    </row>
    <row r="396" spans="1:17" x14ac:dyDescent="0.25">
      <c r="A396" s="100"/>
      <c r="B396" s="66"/>
      <c r="C396" s="66"/>
      <c r="D396" s="46"/>
      <c r="E396" s="46"/>
      <c r="F396" s="46"/>
      <c r="G396" s="46"/>
      <c r="H396" s="46"/>
      <c r="I396" s="46"/>
      <c r="J396" s="46"/>
      <c r="K396" s="46"/>
      <c r="L396" s="46"/>
      <c r="M396" s="46"/>
      <c r="N396" s="66"/>
      <c r="O396" s="52"/>
      <c r="P396" s="53"/>
      <c r="Q396" s="83"/>
    </row>
    <row r="397" spans="1:17" x14ac:dyDescent="0.25">
      <c r="A397" s="100"/>
      <c r="B397" s="66"/>
      <c r="C397" s="66"/>
      <c r="D397" s="46"/>
      <c r="E397" s="46"/>
      <c r="F397" s="46"/>
      <c r="G397" s="46"/>
      <c r="H397" s="46"/>
      <c r="I397" s="46"/>
      <c r="J397" s="46"/>
      <c r="K397" s="46"/>
      <c r="L397" s="46"/>
      <c r="M397" s="46"/>
      <c r="N397" s="66"/>
      <c r="O397" s="52"/>
      <c r="P397" s="53"/>
      <c r="Q397" s="83"/>
    </row>
    <row r="398" spans="1:17" x14ac:dyDescent="0.25">
      <c r="A398" s="100"/>
      <c r="B398" s="66"/>
      <c r="C398" s="66"/>
      <c r="D398" s="46"/>
      <c r="E398" s="46"/>
      <c r="F398" s="46"/>
      <c r="G398" s="46"/>
      <c r="H398" s="46"/>
      <c r="I398" s="46"/>
      <c r="J398" s="46"/>
      <c r="K398" s="46"/>
      <c r="L398" s="46"/>
      <c r="M398" s="46"/>
      <c r="N398" s="66"/>
      <c r="O398" s="52"/>
      <c r="P398" s="53"/>
      <c r="Q398" s="83"/>
    </row>
    <row r="399" spans="1:17" x14ac:dyDescent="0.25">
      <c r="A399" s="100"/>
      <c r="B399" s="66"/>
      <c r="C399" s="66"/>
      <c r="D399" s="46"/>
      <c r="E399" s="46"/>
      <c r="F399" s="46"/>
      <c r="G399" s="46"/>
      <c r="H399" s="46"/>
      <c r="I399" s="46"/>
      <c r="J399" s="46"/>
      <c r="K399" s="46"/>
      <c r="L399" s="46"/>
      <c r="M399" s="46"/>
      <c r="N399" s="66"/>
      <c r="O399" s="52"/>
      <c r="P399" s="53"/>
      <c r="Q399" s="83"/>
    </row>
    <row r="400" spans="1:17" x14ac:dyDescent="0.25">
      <c r="A400" s="100"/>
      <c r="B400" s="66"/>
      <c r="C400" s="66"/>
      <c r="D400" s="46"/>
      <c r="E400" s="46"/>
      <c r="F400" s="46"/>
      <c r="G400" s="46"/>
      <c r="H400" s="46"/>
      <c r="I400" s="46"/>
      <c r="J400" s="46"/>
      <c r="K400" s="46"/>
      <c r="L400" s="46"/>
      <c r="M400" s="46"/>
      <c r="N400" s="66"/>
      <c r="O400" s="52"/>
      <c r="P400" s="53"/>
      <c r="Q400" s="83"/>
    </row>
    <row r="401" spans="1:17" ht="15.75" thickBot="1" x14ac:dyDescent="0.3">
      <c r="A401" s="101"/>
      <c r="B401" s="89"/>
      <c r="C401" s="89"/>
      <c r="D401" s="102"/>
      <c r="E401" s="102"/>
      <c r="F401" s="102"/>
      <c r="G401" s="102"/>
      <c r="H401" s="102"/>
      <c r="I401" s="102"/>
      <c r="J401" s="102"/>
      <c r="K401" s="102"/>
      <c r="L401" s="102"/>
      <c r="M401" s="102"/>
      <c r="N401" s="89"/>
      <c r="O401" s="90"/>
      <c r="P401" s="91"/>
      <c r="Q401" s="92"/>
    </row>
    <row r="402" spans="1:17" x14ac:dyDescent="0.25">
      <c r="A402" s="93"/>
      <c r="B402" s="74" t="str">
        <f>IF(A402="","",VLOOKUP(A402,bd_salarié,2,FALSE))</f>
        <v/>
      </c>
      <c r="C402" s="74" t="str">
        <f>IF(A402="","",VLOOKUP(A402,bd_salarié,3,FALSE))</f>
        <v/>
      </c>
      <c r="D402" s="95"/>
      <c r="E402" s="95"/>
      <c r="F402" s="95"/>
      <c r="G402" s="95"/>
      <c r="H402" s="95"/>
      <c r="I402" s="95"/>
      <c r="J402" s="95"/>
      <c r="K402" s="95"/>
      <c r="L402" s="95"/>
      <c r="M402" s="95"/>
      <c r="N402" s="79">
        <f t="shared" ref="N402" si="163">SUM(M402:M408)</f>
        <v>0</v>
      </c>
      <c r="O402" s="79" t="str">
        <f>IF(A402="","",VLOOKUP(A402,bd_salarie[],14,FALSE))</f>
        <v/>
      </c>
      <c r="P402" s="80" t="str">
        <f t="shared" ref="P402" si="164">IF(N402&gt;O402,N402-O402,"")</f>
        <v/>
      </c>
      <c r="Q402" s="81" t="str">
        <f t="shared" ref="Q402" si="165">IF(A402="","",IF(N402&lt;O402,O402-N402,""))</f>
        <v/>
      </c>
    </row>
    <row r="403" spans="1:17" x14ac:dyDescent="0.25">
      <c r="A403" s="100"/>
      <c r="B403" s="66"/>
      <c r="C403" s="66"/>
      <c r="D403" s="46"/>
      <c r="E403" s="46"/>
      <c r="F403" s="46"/>
      <c r="G403" s="46"/>
      <c r="H403" s="46"/>
      <c r="I403" s="46"/>
      <c r="J403" s="46"/>
      <c r="K403" s="46"/>
      <c r="L403" s="46"/>
      <c r="M403" s="46"/>
      <c r="N403" s="66"/>
      <c r="O403" s="52"/>
      <c r="P403" s="53"/>
      <c r="Q403" s="83"/>
    </row>
    <row r="404" spans="1:17" x14ac:dyDescent="0.25">
      <c r="A404" s="100"/>
      <c r="B404" s="66"/>
      <c r="C404" s="66"/>
      <c r="D404" s="46"/>
      <c r="E404" s="46"/>
      <c r="F404" s="46"/>
      <c r="G404" s="46"/>
      <c r="H404" s="46"/>
      <c r="I404" s="46"/>
      <c r="J404" s="46"/>
      <c r="K404" s="46"/>
      <c r="L404" s="46"/>
      <c r="M404" s="46"/>
      <c r="N404" s="66"/>
      <c r="O404" s="52"/>
      <c r="P404" s="53"/>
      <c r="Q404" s="83"/>
    </row>
    <row r="405" spans="1:17" x14ac:dyDescent="0.25">
      <c r="A405" s="100"/>
      <c r="B405" s="66"/>
      <c r="C405" s="66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66"/>
      <c r="O405" s="52"/>
      <c r="P405" s="53"/>
      <c r="Q405" s="83"/>
    </row>
    <row r="406" spans="1:17" x14ac:dyDescent="0.25">
      <c r="A406" s="100"/>
      <c r="B406" s="66"/>
      <c r="C406" s="66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66"/>
      <c r="O406" s="52"/>
      <c r="P406" s="53"/>
      <c r="Q406" s="83"/>
    </row>
    <row r="407" spans="1:17" x14ac:dyDescent="0.25">
      <c r="A407" s="100"/>
      <c r="B407" s="66"/>
      <c r="C407" s="66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66"/>
      <c r="O407" s="52"/>
      <c r="P407" s="53"/>
      <c r="Q407" s="83"/>
    </row>
    <row r="408" spans="1:17" ht="15.75" thickBot="1" x14ac:dyDescent="0.3">
      <c r="A408" s="101"/>
      <c r="B408" s="89"/>
      <c r="C408" s="89"/>
      <c r="D408" s="102"/>
      <c r="E408" s="102"/>
      <c r="F408" s="102"/>
      <c r="G408" s="102"/>
      <c r="H408" s="102"/>
      <c r="I408" s="102"/>
      <c r="J408" s="102"/>
      <c r="K408" s="102"/>
      <c r="L408" s="102"/>
      <c r="M408" s="102"/>
      <c r="N408" s="89"/>
      <c r="O408" s="90"/>
      <c r="P408" s="91"/>
      <c r="Q408" s="92"/>
    </row>
    <row r="409" spans="1:17" x14ac:dyDescent="0.25">
      <c r="A409" s="93"/>
      <c r="B409" s="74" t="str">
        <f>IF(A409="","",VLOOKUP(A409,bd_salarié,2,FALSE))</f>
        <v/>
      </c>
      <c r="C409" s="74" t="str">
        <f>IF(A409="","",VLOOKUP(A409,bd_salarié,3,FALSE))</f>
        <v/>
      </c>
      <c r="D409" s="95"/>
      <c r="E409" s="95"/>
      <c r="F409" s="95"/>
      <c r="G409" s="95"/>
      <c r="H409" s="95"/>
      <c r="I409" s="95"/>
      <c r="J409" s="95"/>
      <c r="K409" s="95"/>
      <c r="L409" s="95"/>
      <c r="M409" s="95"/>
      <c r="N409" s="79">
        <f t="shared" ref="N409" si="166">SUM(M409:M415)</f>
        <v>0</v>
      </c>
      <c r="O409" s="79" t="str">
        <f>IF(A409="","",VLOOKUP(A409,bd_salarie[],14,FALSE))</f>
        <v/>
      </c>
      <c r="P409" s="80" t="str">
        <f t="shared" ref="P409" si="167">IF(N409&gt;O409,N409-O409,"")</f>
        <v/>
      </c>
      <c r="Q409" s="81" t="str">
        <f t="shared" ref="Q409" si="168">IF(A409="","",IF(N409&lt;O409,O409-N409,""))</f>
        <v/>
      </c>
    </row>
    <row r="410" spans="1:17" x14ac:dyDescent="0.25">
      <c r="A410" s="100"/>
      <c r="B410" s="66"/>
      <c r="C410" s="66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66"/>
      <c r="O410" s="52"/>
      <c r="P410" s="53"/>
      <c r="Q410" s="83"/>
    </row>
    <row r="411" spans="1:17" x14ac:dyDescent="0.25">
      <c r="A411" s="100"/>
      <c r="B411" s="66"/>
      <c r="C411" s="66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66"/>
      <c r="O411" s="52"/>
      <c r="P411" s="53"/>
      <c r="Q411" s="83"/>
    </row>
    <row r="412" spans="1:17" x14ac:dyDescent="0.25">
      <c r="A412" s="100"/>
      <c r="B412" s="66"/>
      <c r="C412" s="66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66"/>
      <c r="O412" s="52"/>
      <c r="P412" s="53"/>
      <c r="Q412" s="83"/>
    </row>
    <row r="413" spans="1:17" x14ac:dyDescent="0.25">
      <c r="A413" s="100"/>
      <c r="B413" s="66"/>
      <c r="C413" s="66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66"/>
      <c r="O413" s="52"/>
      <c r="P413" s="53"/>
      <c r="Q413" s="83"/>
    </row>
    <row r="414" spans="1:17" x14ac:dyDescent="0.25">
      <c r="A414" s="100"/>
      <c r="B414" s="66"/>
      <c r="C414" s="66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66"/>
      <c r="O414" s="52"/>
      <c r="P414" s="53"/>
      <c r="Q414" s="83"/>
    </row>
    <row r="415" spans="1:17" ht="15.75" thickBot="1" x14ac:dyDescent="0.3">
      <c r="A415" s="101"/>
      <c r="B415" s="89"/>
      <c r="C415" s="89"/>
      <c r="D415" s="102"/>
      <c r="E415" s="102"/>
      <c r="F415" s="102"/>
      <c r="G415" s="102"/>
      <c r="H415" s="102"/>
      <c r="I415" s="102"/>
      <c r="J415" s="102"/>
      <c r="K415" s="102"/>
      <c r="L415" s="102"/>
      <c r="M415" s="102"/>
      <c r="N415" s="89"/>
      <c r="O415" s="90"/>
      <c r="P415" s="91"/>
      <c r="Q415" s="92"/>
    </row>
    <row r="416" spans="1:17" x14ac:dyDescent="0.25">
      <c r="A416" s="93"/>
      <c r="B416" s="74" t="str">
        <f>IF(A416="","",VLOOKUP(A416,bd_salarié,2,FALSE))</f>
        <v/>
      </c>
      <c r="C416" s="74" t="str">
        <f>IF(A416="","",VLOOKUP(A416,bd_salarié,3,FALSE))</f>
        <v/>
      </c>
      <c r="D416" s="95"/>
      <c r="E416" s="95"/>
      <c r="F416" s="95"/>
      <c r="G416" s="95"/>
      <c r="H416" s="95"/>
      <c r="I416" s="95"/>
      <c r="J416" s="95"/>
      <c r="K416" s="95"/>
      <c r="L416" s="95"/>
      <c r="M416" s="95"/>
      <c r="N416" s="79">
        <f t="shared" ref="N416" si="169">SUM(M416:M422)</f>
        <v>0</v>
      </c>
      <c r="O416" s="79" t="str">
        <f>IF(A416="","",VLOOKUP(A416,bd_salarie[],14,FALSE))</f>
        <v/>
      </c>
      <c r="P416" s="80" t="str">
        <f t="shared" ref="P416" si="170">IF(N416&gt;O416,N416-O416,"")</f>
        <v/>
      </c>
      <c r="Q416" s="81" t="str">
        <f t="shared" ref="Q416" si="171">IF(A416="","",IF(N416&lt;O416,O416-N416,""))</f>
        <v/>
      </c>
    </row>
    <row r="417" spans="1:17" x14ac:dyDescent="0.25">
      <c r="A417" s="100"/>
      <c r="B417" s="66"/>
      <c r="C417" s="66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66"/>
      <c r="O417" s="52"/>
      <c r="P417" s="53"/>
      <c r="Q417" s="83"/>
    </row>
    <row r="418" spans="1:17" x14ac:dyDescent="0.25">
      <c r="A418" s="100"/>
      <c r="B418" s="66"/>
      <c r="C418" s="66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66"/>
      <c r="O418" s="52"/>
      <c r="P418" s="53"/>
      <c r="Q418" s="83"/>
    </row>
    <row r="419" spans="1:17" x14ac:dyDescent="0.25">
      <c r="A419" s="100"/>
      <c r="B419" s="66"/>
      <c r="C419" s="66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66"/>
      <c r="O419" s="52"/>
      <c r="P419" s="53"/>
      <c r="Q419" s="83"/>
    </row>
    <row r="420" spans="1:17" x14ac:dyDescent="0.25">
      <c r="A420" s="100"/>
      <c r="B420" s="66"/>
      <c r="C420" s="66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66"/>
      <c r="O420" s="52"/>
      <c r="P420" s="53"/>
      <c r="Q420" s="83"/>
    </row>
    <row r="421" spans="1:17" x14ac:dyDescent="0.25">
      <c r="A421" s="100"/>
      <c r="B421" s="66"/>
      <c r="C421" s="66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66"/>
      <c r="O421" s="52"/>
      <c r="P421" s="53"/>
      <c r="Q421" s="83"/>
    </row>
    <row r="422" spans="1:17" ht="15.75" thickBot="1" x14ac:dyDescent="0.3">
      <c r="A422" s="101"/>
      <c r="B422" s="89"/>
      <c r="C422" s="89"/>
      <c r="D422" s="102"/>
      <c r="E422" s="102"/>
      <c r="F422" s="102"/>
      <c r="G422" s="102"/>
      <c r="H422" s="102"/>
      <c r="I422" s="102"/>
      <c r="J422" s="102"/>
      <c r="K422" s="102"/>
      <c r="L422" s="102"/>
      <c r="M422" s="102"/>
      <c r="N422" s="89"/>
      <c r="O422" s="90"/>
      <c r="P422" s="91"/>
      <c r="Q422" s="92"/>
    </row>
    <row r="423" spans="1:17" x14ac:dyDescent="0.25">
      <c r="A423" s="93"/>
      <c r="B423" s="74" t="str">
        <f>IF(A423="","",VLOOKUP(A423,bd_salarié,2,FALSE))</f>
        <v/>
      </c>
      <c r="C423" s="74" t="str">
        <f>IF(A423="","",VLOOKUP(A423,bd_salarié,3,FALSE))</f>
        <v/>
      </c>
      <c r="D423" s="95"/>
      <c r="E423" s="95"/>
      <c r="F423" s="95"/>
      <c r="G423" s="95"/>
      <c r="H423" s="95"/>
      <c r="I423" s="95"/>
      <c r="J423" s="95"/>
      <c r="K423" s="95"/>
      <c r="L423" s="95"/>
      <c r="M423" s="95"/>
      <c r="N423" s="79">
        <f t="shared" ref="N423" si="172">SUM(M423:M429)</f>
        <v>0</v>
      </c>
      <c r="O423" s="79" t="str">
        <f>IF(A423="","",VLOOKUP(A423,bd_salarie[],14,FALSE))</f>
        <v/>
      </c>
      <c r="P423" s="80" t="str">
        <f t="shared" ref="P423" si="173">IF(N423&gt;O423,N423-O423,"")</f>
        <v/>
      </c>
      <c r="Q423" s="81" t="str">
        <f t="shared" ref="Q423" si="174">IF(A423="","",IF(N423&lt;O423,O423-N423,""))</f>
        <v/>
      </c>
    </row>
    <row r="424" spans="1:17" x14ac:dyDescent="0.25">
      <c r="A424" s="100"/>
      <c r="B424" s="66"/>
      <c r="C424" s="66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66"/>
      <c r="O424" s="52"/>
      <c r="P424" s="53"/>
      <c r="Q424" s="83"/>
    </row>
    <row r="425" spans="1:17" x14ac:dyDescent="0.25">
      <c r="A425" s="100"/>
      <c r="B425" s="66"/>
      <c r="C425" s="66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66"/>
      <c r="O425" s="52"/>
      <c r="P425" s="53"/>
      <c r="Q425" s="83"/>
    </row>
    <row r="426" spans="1:17" x14ac:dyDescent="0.25">
      <c r="A426" s="100"/>
      <c r="B426" s="66"/>
      <c r="C426" s="66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66"/>
      <c r="O426" s="52"/>
      <c r="P426" s="53"/>
      <c r="Q426" s="83"/>
    </row>
    <row r="427" spans="1:17" x14ac:dyDescent="0.25">
      <c r="A427" s="100"/>
      <c r="B427" s="66"/>
      <c r="C427" s="66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66"/>
      <c r="O427" s="52"/>
      <c r="P427" s="53"/>
      <c r="Q427" s="83"/>
    </row>
    <row r="428" spans="1:17" x14ac:dyDescent="0.25">
      <c r="A428" s="100"/>
      <c r="B428" s="66"/>
      <c r="C428" s="66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66"/>
      <c r="O428" s="52"/>
      <c r="P428" s="53"/>
      <c r="Q428" s="83"/>
    </row>
    <row r="429" spans="1:17" ht="15.75" thickBot="1" x14ac:dyDescent="0.3">
      <c r="A429" s="101"/>
      <c r="B429" s="89"/>
      <c r="C429" s="89"/>
      <c r="D429" s="102"/>
      <c r="E429" s="102"/>
      <c r="F429" s="102"/>
      <c r="G429" s="102"/>
      <c r="H429" s="102"/>
      <c r="I429" s="102"/>
      <c r="J429" s="102"/>
      <c r="K429" s="102"/>
      <c r="L429" s="102"/>
      <c r="M429" s="102"/>
      <c r="N429" s="89"/>
      <c r="O429" s="90"/>
      <c r="P429" s="91"/>
      <c r="Q429" s="92"/>
    </row>
    <row r="430" spans="1:17" x14ac:dyDescent="0.25">
      <c r="A430" s="93"/>
      <c r="B430" s="74" t="str">
        <f>IF(A430="","",VLOOKUP(A430,bd_salarié,2,FALSE))</f>
        <v/>
      </c>
      <c r="C430" s="74" t="str">
        <f>IF(A430="","",VLOOKUP(A430,bd_salarié,3,FALSE))</f>
        <v/>
      </c>
      <c r="D430" s="95"/>
      <c r="E430" s="95"/>
      <c r="F430" s="95"/>
      <c r="G430" s="95"/>
      <c r="H430" s="95"/>
      <c r="I430" s="95"/>
      <c r="J430" s="95"/>
      <c r="K430" s="95"/>
      <c r="L430" s="95"/>
      <c r="M430" s="95"/>
      <c r="N430" s="79">
        <f t="shared" ref="N430" si="175">SUM(M430:M436)</f>
        <v>0</v>
      </c>
      <c r="O430" s="79" t="str">
        <f>IF(A430="","",VLOOKUP(A430,bd_salarie[],14,FALSE))</f>
        <v/>
      </c>
      <c r="P430" s="80" t="str">
        <f t="shared" ref="P430" si="176">IF(N430&gt;O430,N430-O430,"")</f>
        <v/>
      </c>
      <c r="Q430" s="81" t="str">
        <f t="shared" ref="Q430" si="177">IF(A430="","",IF(N430&lt;O430,O430-N430,""))</f>
        <v/>
      </c>
    </row>
    <row r="431" spans="1:17" x14ac:dyDescent="0.25">
      <c r="A431" s="100"/>
      <c r="B431" s="66"/>
      <c r="C431" s="66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66"/>
      <c r="O431" s="52"/>
      <c r="P431" s="53"/>
      <c r="Q431" s="83"/>
    </row>
    <row r="432" spans="1:17" x14ac:dyDescent="0.25">
      <c r="A432" s="100"/>
      <c r="B432" s="66"/>
      <c r="C432" s="66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66"/>
      <c r="O432" s="52"/>
      <c r="P432" s="53"/>
      <c r="Q432" s="83"/>
    </row>
    <row r="433" spans="1:17" x14ac:dyDescent="0.25">
      <c r="A433" s="100"/>
      <c r="B433" s="66"/>
      <c r="C433" s="66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66"/>
      <c r="O433" s="52"/>
      <c r="P433" s="53"/>
      <c r="Q433" s="83"/>
    </row>
    <row r="434" spans="1:17" x14ac:dyDescent="0.25">
      <c r="A434" s="100"/>
      <c r="B434" s="66"/>
      <c r="C434" s="66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66"/>
      <c r="O434" s="52"/>
      <c r="P434" s="53"/>
      <c r="Q434" s="83"/>
    </row>
    <row r="435" spans="1:17" x14ac:dyDescent="0.25">
      <c r="A435" s="100"/>
      <c r="B435" s="66"/>
      <c r="C435" s="66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66"/>
      <c r="O435" s="52"/>
      <c r="P435" s="53"/>
      <c r="Q435" s="83"/>
    </row>
    <row r="436" spans="1:17" ht="15.75" thickBot="1" x14ac:dyDescent="0.3">
      <c r="A436" s="101"/>
      <c r="B436" s="89"/>
      <c r="C436" s="89"/>
      <c r="D436" s="102"/>
      <c r="E436" s="102"/>
      <c r="F436" s="102"/>
      <c r="G436" s="102"/>
      <c r="H436" s="102"/>
      <c r="I436" s="102"/>
      <c r="J436" s="102"/>
      <c r="K436" s="102"/>
      <c r="L436" s="102"/>
      <c r="M436" s="102"/>
      <c r="N436" s="89"/>
      <c r="O436" s="90"/>
      <c r="P436" s="91"/>
      <c r="Q436" s="92"/>
    </row>
    <row r="437" spans="1:17" x14ac:dyDescent="0.25">
      <c r="A437" s="93"/>
      <c r="B437" s="74" t="str">
        <f>IF(A437="","",VLOOKUP(A437,bd_salarié,2,FALSE))</f>
        <v/>
      </c>
      <c r="C437" s="74" t="str">
        <f>IF(A437="","",VLOOKUP(A437,bd_salarié,3,FALSE))</f>
        <v/>
      </c>
      <c r="D437" s="95"/>
      <c r="E437" s="95"/>
      <c r="F437" s="95"/>
      <c r="G437" s="95"/>
      <c r="H437" s="95"/>
      <c r="I437" s="95"/>
      <c r="J437" s="95"/>
      <c r="K437" s="95"/>
      <c r="L437" s="95"/>
      <c r="M437" s="95"/>
      <c r="N437" s="79">
        <f t="shared" ref="N437" si="178">SUM(M437:M443)</f>
        <v>0</v>
      </c>
      <c r="O437" s="79" t="str">
        <f>IF(A437="","",VLOOKUP(A437,bd_salarie[],14,FALSE))</f>
        <v/>
      </c>
      <c r="P437" s="80" t="str">
        <f t="shared" ref="P437" si="179">IF(N437&gt;O437,N437-O437,"")</f>
        <v/>
      </c>
      <c r="Q437" s="81" t="str">
        <f t="shared" ref="Q437" si="180">IF(A437="","",IF(N437&lt;O437,O437-N437,""))</f>
        <v/>
      </c>
    </row>
    <row r="438" spans="1:17" x14ac:dyDescent="0.25">
      <c r="A438" s="100"/>
      <c r="B438" s="66"/>
      <c r="C438" s="66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66"/>
      <c r="O438" s="52"/>
      <c r="P438" s="53"/>
      <c r="Q438" s="83"/>
    </row>
    <row r="439" spans="1:17" x14ac:dyDescent="0.25">
      <c r="A439" s="100"/>
      <c r="B439" s="66"/>
      <c r="C439" s="66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66"/>
      <c r="O439" s="52"/>
      <c r="P439" s="53"/>
      <c r="Q439" s="83"/>
    </row>
    <row r="440" spans="1:17" x14ac:dyDescent="0.25">
      <c r="A440" s="100"/>
      <c r="B440" s="66"/>
      <c r="C440" s="66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66"/>
      <c r="O440" s="52"/>
      <c r="P440" s="53"/>
      <c r="Q440" s="83"/>
    </row>
    <row r="441" spans="1:17" x14ac:dyDescent="0.25">
      <c r="A441" s="100"/>
      <c r="B441" s="66"/>
      <c r="C441" s="66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66"/>
      <c r="O441" s="52"/>
      <c r="P441" s="53"/>
      <c r="Q441" s="83"/>
    </row>
    <row r="442" spans="1:17" x14ac:dyDescent="0.25">
      <c r="A442" s="100"/>
      <c r="B442" s="66"/>
      <c r="C442" s="66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66"/>
      <c r="O442" s="52"/>
      <c r="P442" s="53"/>
      <c r="Q442" s="83"/>
    </row>
    <row r="443" spans="1:17" ht="15.75" thickBot="1" x14ac:dyDescent="0.3">
      <c r="A443" s="101"/>
      <c r="B443" s="89"/>
      <c r="C443" s="89"/>
      <c r="D443" s="102"/>
      <c r="E443" s="102"/>
      <c r="F443" s="102"/>
      <c r="G443" s="102"/>
      <c r="H443" s="102"/>
      <c r="I443" s="102"/>
      <c r="J443" s="102"/>
      <c r="K443" s="102"/>
      <c r="L443" s="102"/>
      <c r="M443" s="102"/>
      <c r="N443" s="89"/>
      <c r="O443" s="90"/>
      <c r="P443" s="91"/>
      <c r="Q443" s="92"/>
    </row>
    <row r="444" spans="1:17" x14ac:dyDescent="0.25">
      <c r="A444" s="93"/>
      <c r="B444" s="74" t="str">
        <f>IF(A444="","",VLOOKUP(A444,bd_salarié,2,FALSE))</f>
        <v/>
      </c>
      <c r="C444" s="74" t="str">
        <f>IF(A444="","",VLOOKUP(A444,bd_salarié,3,FALSE))</f>
        <v/>
      </c>
      <c r="D444" s="95"/>
      <c r="E444" s="95"/>
      <c r="F444" s="95"/>
      <c r="G444" s="95"/>
      <c r="H444" s="95"/>
      <c r="I444" s="95"/>
      <c r="J444" s="95"/>
      <c r="K444" s="95"/>
      <c r="L444" s="95"/>
      <c r="M444" s="95"/>
      <c r="N444" s="79">
        <f t="shared" ref="N444" si="181">SUM(M444:M450)</f>
        <v>0</v>
      </c>
      <c r="O444" s="79" t="str">
        <f>IF(A444="","",VLOOKUP(A444,bd_salarie[],14,FALSE))</f>
        <v/>
      </c>
      <c r="P444" s="80" t="str">
        <f t="shared" ref="P444" si="182">IF(N444&gt;O444,N444-O444,"")</f>
        <v/>
      </c>
      <c r="Q444" s="81" t="str">
        <f t="shared" ref="Q444" si="183">IF(A444="","",IF(N444&lt;O444,O444-N444,""))</f>
        <v/>
      </c>
    </row>
    <row r="445" spans="1:17" x14ac:dyDescent="0.25">
      <c r="A445" s="100"/>
      <c r="B445" s="66"/>
      <c r="C445" s="66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66"/>
      <c r="O445" s="52"/>
      <c r="P445" s="53"/>
      <c r="Q445" s="83"/>
    </row>
    <row r="446" spans="1:17" x14ac:dyDescent="0.25">
      <c r="A446" s="100"/>
      <c r="B446" s="66"/>
      <c r="C446" s="66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66"/>
      <c r="O446" s="52"/>
      <c r="P446" s="53"/>
      <c r="Q446" s="83"/>
    </row>
    <row r="447" spans="1:17" x14ac:dyDescent="0.25">
      <c r="A447" s="100"/>
      <c r="B447" s="66"/>
      <c r="C447" s="66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66"/>
      <c r="O447" s="52"/>
      <c r="P447" s="53"/>
      <c r="Q447" s="83"/>
    </row>
    <row r="448" spans="1:17" x14ac:dyDescent="0.25">
      <c r="A448" s="100"/>
      <c r="B448" s="66"/>
      <c r="C448" s="66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66"/>
      <c r="O448" s="52"/>
      <c r="P448" s="53"/>
      <c r="Q448" s="83"/>
    </row>
    <row r="449" spans="1:17" x14ac:dyDescent="0.25">
      <c r="A449" s="100"/>
      <c r="B449" s="66"/>
      <c r="C449" s="66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66"/>
      <c r="O449" s="52"/>
      <c r="P449" s="53"/>
      <c r="Q449" s="83"/>
    </row>
    <row r="450" spans="1:17" ht="15.75" thickBot="1" x14ac:dyDescent="0.3">
      <c r="A450" s="101"/>
      <c r="B450" s="89"/>
      <c r="C450" s="89"/>
      <c r="D450" s="102"/>
      <c r="E450" s="102"/>
      <c r="F450" s="102"/>
      <c r="G450" s="102"/>
      <c r="H450" s="102"/>
      <c r="I450" s="102"/>
      <c r="J450" s="102"/>
      <c r="K450" s="102"/>
      <c r="L450" s="102"/>
      <c r="M450" s="102"/>
      <c r="N450" s="89"/>
      <c r="O450" s="90"/>
      <c r="P450" s="91"/>
      <c r="Q450" s="92"/>
    </row>
    <row r="451" spans="1:17" x14ac:dyDescent="0.25">
      <c r="A451" s="93"/>
      <c r="B451" s="74" t="str">
        <f>IF(A451="","",VLOOKUP(A451,bd_salarié,2,FALSE))</f>
        <v/>
      </c>
      <c r="C451" s="74" t="str">
        <f>IF(A451="","",VLOOKUP(A451,bd_salarié,3,FALSE))</f>
        <v/>
      </c>
      <c r="D451" s="95"/>
      <c r="E451" s="95"/>
      <c r="F451" s="95"/>
      <c r="G451" s="95"/>
      <c r="H451" s="95"/>
      <c r="I451" s="95"/>
      <c r="J451" s="95"/>
      <c r="K451" s="95"/>
      <c r="L451" s="95"/>
      <c r="M451" s="95"/>
      <c r="N451" s="79">
        <f t="shared" ref="N451" si="184">SUM(M451:M457)</f>
        <v>0</v>
      </c>
      <c r="O451" s="79" t="str">
        <f>IF(A451="","",VLOOKUP(A451,bd_salarie[],14,FALSE))</f>
        <v/>
      </c>
      <c r="P451" s="80" t="str">
        <f t="shared" ref="P451" si="185">IF(N451&gt;O451,N451-O451,"")</f>
        <v/>
      </c>
      <c r="Q451" s="81" t="str">
        <f t="shared" ref="Q451" si="186">IF(A451="","",IF(N451&lt;O451,O451-N451,""))</f>
        <v/>
      </c>
    </row>
    <row r="452" spans="1:17" x14ac:dyDescent="0.25">
      <c r="A452" s="100"/>
      <c r="B452" s="66"/>
      <c r="C452" s="66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66"/>
      <c r="O452" s="52"/>
      <c r="P452" s="53"/>
      <c r="Q452" s="83"/>
    </row>
    <row r="453" spans="1:17" x14ac:dyDescent="0.25">
      <c r="A453" s="100"/>
      <c r="B453" s="66"/>
      <c r="C453" s="66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66"/>
      <c r="O453" s="52"/>
      <c r="P453" s="53"/>
      <c r="Q453" s="83"/>
    </row>
    <row r="454" spans="1:17" x14ac:dyDescent="0.25">
      <c r="A454" s="100"/>
      <c r="B454" s="66"/>
      <c r="C454" s="66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66"/>
      <c r="O454" s="52"/>
      <c r="P454" s="53"/>
      <c r="Q454" s="83"/>
    </row>
    <row r="455" spans="1:17" x14ac:dyDescent="0.25">
      <c r="A455" s="100"/>
      <c r="B455" s="66"/>
      <c r="C455" s="66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66"/>
      <c r="O455" s="52"/>
      <c r="P455" s="53"/>
      <c r="Q455" s="83"/>
    </row>
    <row r="456" spans="1:17" x14ac:dyDescent="0.25">
      <c r="A456" s="100"/>
      <c r="B456" s="66"/>
      <c r="C456" s="66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66"/>
      <c r="O456" s="52"/>
      <c r="P456" s="53"/>
      <c r="Q456" s="83"/>
    </row>
    <row r="457" spans="1:17" ht="15.75" thickBot="1" x14ac:dyDescent="0.3">
      <c r="A457" s="101"/>
      <c r="B457" s="89"/>
      <c r="C457" s="89"/>
      <c r="D457" s="102"/>
      <c r="E457" s="102"/>
      <c r="F457" s="102"/>
      <c r="G457" s="102"/>
      <c r="H457" s="102"/>
      <c r="I457" s="102"/>
      <c r="J457" s="102"/>
      <c r="K457" s="102"/>
      <c r="L457" s="102"/>
      <c r="M457" s="102"/>
      <c r="N457" s="89"/>
      <c r="O457" s="90"/>
      <c r="P457" s="91"/>
      <c r="Q457" s="92"/>
    </row>
    <row r="458" spans="1:17" x14ac:dyDescent="0.25">
      <c r="A458" s="93"/>
      <c r="B458" s="74" t="str">
        <f>IF(A458="","",VLOOKUP(A458,bd_salarié,2,FALSE))</f>
        <v/>
      </c>
      <c r="C458" s="74" t="str">
        <f>IF(A458="","",VLOOKUP(A458,bd_salarié,3,FALSE))</f>
        <v/>
      </c>
      <c r="D458" s="95"/>
      <c r="E458" s="95"/>
      <c r="F458" s="95"/>
      <c r="G458" s="95"/>
      <c r="H458" s="95"/>
      <c r="I458" s="95"/>
      <c r="J458" s="95"/>
      <c r="K458" s="95"/>
      <c r="L458" s="95"/>
      <c r="M458" s="95"/>
      <c r="N458" s="79">
        <f t="shared" ref="N458" si="187">SUM(M458:M464)</f>
        <v>0</v>
      </c>
      <c r="O458" s="79" t="str">
        <f>IF(A458="","",VLOOKUP(A458,bd_salarie[],14,FALSE))</f>
        <v/>
      </c>
      <c r="P458" s="80" t="str">
        <f t="shared" ref="P458" si="188">IF(N458&gt;O458,N458-O458,"")</f>
        <v/>
      </c>
      <c r="Q458" s="81" t="str">
        <f t="shared" ref="Q458" si="189">IF(A458="","",IF(N458&lt;O458,O458-N458,""))</f>
        <v/>
      </c>
    </row>
    <row r="459" spans="1:17" x14ac:dyDescent="0.25">
      <c r="A459" s="100"/>
      <c r="B459" s="66"/>
      <c r="C459" s="66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66"/>
      <c r="O459" s="52"/>
      <c r="P459" s="53"/>
      <c r="Q459" s="83"/>
    </row>
    <row r="460" spans="1:17" x14ac:dyDescent="0.25">
      <c r="A460" s="100"/>
      <c r="B460" s="66"/>
      <c r="C460" s="66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66"/>
      <c r="O460" s="52"/>
      <c r="P460" s="53"/>
      <c r="Q460" s="83"/>
    </row>
    <row r="461" spans="1:17" x14ac:dyDescent="0.25">
      <c r="A461" s="100"/>
      <c r="B461" s="66"/>
      <c r="C461" s="66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66"/>
      <c r="O461" s="52"/>
      <c r="P461" s="53"/>
      <c r="Q461" s="83"/>
    </row>
    <row r="462" spans="1:17" x14ac:dyDescent="0.25">
      <c r="A462" s="100"/>
      <c r="B462" s="66"/>
      <c r="C462" s="66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66"/>
      <c r="O462" s="52"/>
      <c r="P462" s="53"/>
      <c r="Q462" s="83"/>
    </row>
    <row r="463" spans="1:17" x14ac:dyDescent="0.25">
      <c r="A463" s="100"/>
      <c r="B463" s="66"/>
      <c r="C463" s="66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66"/>
      <c r="O463" s="52"/>
      <c r="P463" s="53"/>
      <c r="Q463" s="83"/>
    </row>
    <row r="464" spans="1:17" ht="15.75" thickBot="1" x14ac:dyDescent="0.3">
      <c r="A464" s="101"/>
      <c r="B464" s="89"/>
      <c r="C464" s="89"/>
      <c r="D464" s="102"/>
      <c r="E464" s="102"/>
      <c r="F464" s="102"/>
      <c r="G464" s="102"/>
      <c r="H464" s="102"/>
      <c r="I464" s="102"/>
      <c r="J464" s="102"/>
      <c r="K464" s="102"/>
      <c r="L464" s="102"/>
      <c r="M464" s="102"/>
      <c r="N464" s="89"/>
      <c r="O464" s="90"/>
      <c r="P464" s="91"/>
      <c r="Q464" s="92"/>
    </row>
    <row r="465" spans="1:17" x14ac:dyDescent="0.25">
      <c r="A465" s="93"/>
      <c r="B465" s="74" t="str">
        <f>IF(A465="","",VLOOKUP(A465,bd_salarié,2,FALSE))</f>
        <v/>
      </c>
      <c r="C465" s="74" t="str">
        <f>IF(A465="","",VLOOKUP(A465,bd_salarié,3,FALSE))</f>
        <v/>
      </c>
      <c r="D465" s="95"/>
      <c r="E465" s="95"/>
      <c r="F465" s="95"/>
      <c r="G465" s="95"/>
      <c r="H465" s="95"/>
      <c r="I465" s="95"/>
      <c r="J465" s="95"/>
      <c r="K465" s="95"/>
      <c r="L465" s="95"/>
      <c r="M465" s="95"/>
      <c r="N465" s="79">
        <f t="shared" ref="N465" si="190">SUM(M465:M471)</f>
        <v>0</v>
      </c>
      <c r="O465" s="79" t="str">
        <f>IF(A465="","",VLOOKUP(A465,bd_salarie[],14,FALSE))</f>
        <v/>
      </c>
      <c r="P465" s="80" t="str">
        <f t="shared" ref="P465" si="191">IF(N465&gt;O465,N465-O465,"")</f>
        <v/>
      </c>
      <c r="Q465" s="81" t="str">
        <f t="shared" ref="Q465" si="192">IF(A465="","",IF(N465&lt;O465,O465-N465,""))</f>
        <v/>
      </c>
    </row>
    <row r="466" spans="1:17" x14ac:dyDescent="0.25">
      <c r="A466" s="100"/>
      <c r="B466" s="66"/>
      <c r="C466" s="66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66"/>
      <c r="O466" s="52"/>
      <c r="P466" s="53"/>
      <c r="Q466" s="83"/>
    </row>
    <row r="467" spans="1:17" x14ac:dyDescent="0.25">
      <c r="A467" s="100"/>
      <c r="B467" s="66"/>
      <c r="C467" s="66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66"/>
      <c r="O467" s="52"/>
      <c r="P467" s="53"/>
      <c r="Q467" s="83"/>
    </row>
    <row r="468" spans="1:17" x14ac:dyDescent="0.25">
      <c r="A468" s="100"/>
      <c r="B468" s="66"/>
      <c r="C468" s="66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66"/>
      <c r="O468" s="52"/>
      <c r="P468" s="53"/>
      <c r="Q468" s="83"/>
    </row>
    <row r="469" spans="1:17" x14ac:dyDescent="0.25">
      <c r="A469" s="100"/>
      <c r="B469" s="66"/>
      <c r="C469" s="66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66"/>
      <c r="O469" s="52"/>
      <c r="P469" s="53"/>
      <c r="Q469" s="83"/>
    </row>
    <row r="470" spans="1:17" x14ac:dyDescent="0.25">
      <c r="A470" s="100"/>
      <c r="B470" s="66"/>
      <c r="C470" s="66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66"/>
      <c r="O470" s="52"/>
      <c r="P470" s="53"/>
      <c r="Q470" s="83"/>
    </row>
    <row r="471" spans="1:17" ht="15.75" thickBot="1" x14ac:dyDescent="0.3">
      <c r="A471" s="101"/>
      <c r="B471" s="89"/>
      <c r="C471" s="89"/>
      <c r="D471" s="102"/>
      <c r="E471" s="102"/>
      <c r="F471" s="102"/>
      <c r="G471" s="102"/>
      <c r="H471" s="102"/>
      <c r="I471" s="102"/>
      <c r="J471" s="102"/>
      <c r="K471" s="102"/>
      <c r="L471" s="102"/>
      <c r="M471" s="102"/>
      <c r="N471" s="89"/>
      <c r="O471" s="90"/>
      <c r="P471" s="91"/>
      <c r="Q471" s="92"/>
    </row>
    <row r="472" spans="1:17" x14ac:dyDescent="0.25">
      <c r="A472" s="93"/>
      <c r="B472" s="74" t="str">
        <f>IF(A472="","",VLOOKUP(A472,bd_salarié,2,FALSE))</f>
        <v/>
      </c>
      <c r="C472" s="74" t="str">
        <f>IF(A472="","",VLOOKUP(A472,bd_salarié,3,FALSE))</f>
        <v/>
      </c>
      <c r="D472" s="95"/>
      <c r="E472" s="95"/>
      <c r="F472" s="95"/>
      <c r="G472" s="95"/>
      <c r="H472" s="95"/>
      <c r="I472" s="95"/>
      <c r="J472" s="95"/>
      <c r="K472" s="95"/>
      <c r="L472" s="95"/>
      <c r="M472" s="95"/>
      <c r="N472" s="79">
        <f t="shared" ref="N472" si="193">SUM(M472:M478)</f>
        <v>0</v>
      </c>
      <c r="O472" s="79" t="str">
        <f>IF(A472="","",VLOOKUP(A472,bd_salarie[],14,FALSE))</f>
        <v/>
      </c>
      <c r="P472" s="80" t="str">
        <f t="shared" ref="P472" si="194">IF(N472&gt;O472,N472-O472,"")</f>
        <v/>
      </c>
      <c r="Q472" s="81" t="str">
        <f t="shared" ref="Q472" si="195">IF(A472="","",IF(N472&lt;O472,O472-N472,""))</f>
        <v/>
      </c>
    </row>
    <row r="473" spans="1:17" x14ac:dyDescent="0.25">
      <c r="A473" s="100"/>
      <c r="B473" s="66"/>
      <c r="C473" s="66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66"/>
      <c r="O473" s="52"/>
      <c r="P473" s="53"/>
      <c r="Q473" s="83"/>
    </row>
    <row r="474" spans="1:17" x14ac:dyDescent="0.25">
      <c r="A474" s="100"/>
      <c r="B474" s="66"/>
      <c r="C474" s="66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66"/>
      <c r="O474" s="52"/>
      <c r="P474" s="53"/>
      <c r="Q474" s="83"/>
    </row>
    <row r="475" spans="1:17" x14ac:dyDescent="0.25">
      <c r="A475" s="100"/>
      <c r="B475" s="66"/>
      <c r="C475" s="66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66"/>
      <c r="O475" s="52"/>
      <c r="P475" s="53"/>
      <c r="Q475" s="83"/>
    </row>
    <row r="476" spans="1:17" x14ac:dyDescent="0.25">
      <c r="A476" s="100"/>
      <c r="B476" s="66"/>
      <c r="C476" s="66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66"/>
      <c r="O476" s="52"/>
      <c r="P476" s="53"/>
      <c r="Q476" s="83"/>
    </row>
    <row r="477" spans="1:17" x14ac:dyDescent="0.25">
      <c r="A477" s="100"/>
      <c r="B477" s="66"/>
      <c r="C477" s="66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66"/>
      <c r="O477" s="52"/>
      <c r="P477" s="53"/>
      <c r="Q477" s="83"/>
    </row>
    <row r="478" spans="1:17" ht="15.75" thickBot="1" x14ac:dyDescent="0.3">
      <c r="A478" s="101"/>
      <c r="B478" s="89"/>
      <c r="C478" s="89"/>
      <c r="D478" s="102"/>
      <c r="E478" s="102"/>
      <c r="F478" s="102"/>
      <c r="G478" s="102"/>
      <c r="H478" s="102"/>
      <c r="I478" s="102"/>
      <c r="J478" s="102"/>
      <c r="K478" s="102"/>
      <c r="L478" s="102"/>
      <c r="M478" s="102"/>
      <c r="N478" s="89"/>
      <c r="O478" s="90"/>
      <c r="P478" s="91"/>
      <c r="Q478" s="92"/>
    </row>
    <row r="479" spans="1:17" x14ac:dyDescent="0.25">
      <c r="A479" s="93"/>
      <c r="B479" s="74" t="str">
        <f>IF(A479="","",VLOOKUP(A479,bd_salarié,2,FALSE))</f>
        <v/>
      </c>
      <c r="C479" s="74" t="str">
        <f>IF(A479="","",VLOOKUP(A479,bd_salarié,3,FALSE))</f>
        <v/>
      </c>
      <c r="D479" s="95"/>
      <c r="E479" s="95"/>
      <c r="F479" s="95"/>
      <c r="G479" s="95"/>
      <c r="H479" s="95"/>
      <c r="I479" s="95"/>
      <c r="J479" s="95"/>
      <c r="K479" s="95"/>
      <c r="L479" s="95"/>
      <c r="M479" s="95"/>
      <c r="N479" s="79">
        <f t="shared" ref="N479" si="196">SUM(M479:M485)</f>
        <v>0</v>
      </c>
      <c r="O479" s="79" t="str">
        <f>IF(A479="","",VLOOKUP(A479,bd_salarie[],14,FALSE))</f>
        <v/>
      </c>
      <c r="P479" s="80" t="str">
        <f t="shared" ref="P479" si="197">IF(N479&gt;O479,N479-O479,"")</f>
        <v/>
      </c>
      <c r="Q479" s="81" t="str">
        <f t="shared" ref="Q479" si="198">IF(A479="","",IF(N479&lt;O479,O479-N479,""))</f>
        <v/>
      </c>
    </row>
    <row r="480" spans="1:17" x14ac:dyDescent="0.25">
      <c r="A480" s="100"/>
      <c r="B480" s="66"/>
      <c r="C480" s="66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66"/>
      <c r="O480" s="52"/>
      <c r="P480" s="53"/>
      <c r="Q480" s="83"/>
    </row>
    <row r="481" spans="1:17" x14ac:dyDescent="0.25">
      <c r="A481" s="100"/>
      <c r="B481" s="66"/>
      <c r="C481" s="66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66"/>
      <c r="O481" s="52"/>
      <c r="P481" s="53"/>
      <c r="Q481" s="83"/>
    </row>
    <row r="482" spans="1:17" x14ac:dyDescent="0.25">
      <c r="A482" s="100"/>
      <c r="B482" s="66"/>
      <c r="C482" s="66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66"/>
      <c r="O482" s="52"/>
      <c r="P482" s="53"/>
      <c r="Q482" s="83"/>
    </row>
    <row r="483" spans="1:17" x14ac:dyDescent="0.25">
      <c r="A483" s="100"/>
      <c r="B483" s="66"/>
      <c r="C483" s="66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66"/>
      <c r="O483" s="52"/>
      <c r="P483" s="53"/>
      <c r="Q483" s="83"/>
    </row>
    <row r="484" spans="1:17" x14ac:dyDescent="0.25">
      <c r="A484" s="100"/>
      <c r="B484" s="66"/>
      <c r="C484" s="66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66"/>
      <c r="O484" s="52"/>
      <c r="P484" s="53"/>
      <c r="Q484" s="83"/>
    </row>
    <row r="485" spans="1:17" ht="15.75" thickBot="1" x14ac:dyDescent="0.3">
      <c r="A485" s="101"/>
      <c r="B485" s="89"/>
      <c r="C485" s="89"/>
      <c r="D485" s="102"/>
      <c r="E485" s="102"/>
      <c r="F485" s="102"/>
      <c r="G485" s="102"/>
      <c r="H485" s="102"/>
      <c r="I485" s="102"/>
      <c r="J485" s="102"/>
      <c r="K485" s="102"/>
      <c r="L485" s="102"/>
      <c r="M485" s="102"/>
      <c r="N485" s="89"/>
      <c r="O485" s="90"/>
      <c r="P485" s="91"/>
      <c r="Q485" s="92"/>
    </row>
    <row r="486" spans="1:17" x14ac:dyDescent="0.25">
      <c r="A486" s="93"/>
      <c r="B486" s="74" t="str">
        <f>IF(A486="","",VLOOKUP(A486,bd_salarié,2,FALSE))</f>
        <v/>
      </c>
      <c r="C486" s="74" t="str">
        <f>IF(A486="","",VLOOKUP(A486,bd_salarié,3,FALSE))</f>
        <v/>
      </c>
      <c r="D486" s="95"/>
      <c r="E486" s="95"/>
      <c r="F486" s="95"/>
      <c r="G486" s="95"/>
      <c r="H486" s="95"/>
      <c r="I486" s="95"/>
      <c r="J486" s="95"/>
      <c r="K486" s="95"/>
      <c r="L486" s="95"/>
      <c r="M486" s="95"/>
      <c r="N486" s="79">
        <f t="shared" ref="N486" si="199">SUM(M486:M492)</f>
        <v>0</v>
      </c>
      <c r="O486" s="79" t="str">
        <f>IF(A486="","",VLOOKUP(A486,bd_salarie[],14,FALSE))</f>
        <v/>
      </c>
      <c r="P486" s="80" t="str">
        <f t="shared" ref="P486" si="200">IF(N486&gt;O486,N486-O486,"")</f>
        <v/>
      </c>
      <c r="Q486" s="81" t="str">
        <f t="shared" ref="Q486" si="201">IF(A486="","",IF(N486&lt;O486,O486-N486,""))</f>
        <v/>
      </c>
    </row>
    <row r="487" spans="1:17" x14ac:dyDescent="0.25">
      <c r="A487" s="100"/>
      <c r="B487" s="66"/>
      <c r="C487" s="66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66"/>
      <c r="O487" s="52"/>
      <c r="P487" s="53"/>
      <c r="Q487" s="83"/>
    </row>
    <row r="488" spans="1:17" x14ac:dyDescent="0.25">
      <c r="A488" s="100"/>
      <c r="B488" s="66"/>
      <c r="C488" s="66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66"/>
      <c r="O488" s="52"/>
      <c r="P488" s="53"/>
      <c r="Q488" s="83"/>
    </row>
    <row r="489" spans="1:17" x14ac:dyDescent="0.25">
      <c r="A489" s="100"/>
      <c r="B489" s="66"/>
      <c r="C489" s="66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66"/>
      <c r="O489" s="52"/>
      <c r="P489" s="53"/>
      <c r="Q489" s="83"/>
    </row>
    <row r="490" spans="1:17" x14ac:dyDescent="0.25">
      <c r="A490" s="100"/>
      <c r="B490" s="66"/>
      <c r="C490" s="66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66"/>
      <c r="O490" s="52"/>
      <c r="P490" s="53"/>
      <c r="Q490" s="83"/>
    </row>
    <row r="491" spans="1:17" x14ac:dyDescent="0.25">
      <c r="A491" s="100"/>
      <c r="B491" s="66"/>
      <c r="C491" s="66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66"/>
      <c r="O491" s="52"/>
      <c r="P491" s="53"/>
      <c r="Q491" s="83"/>
    </row>
    <row r="492" spans="1:17" ht="15.75" thickBot="1" x14ac:dyDescent="0.3">
      <c r="A492" s="101"/>
      <c r="B492" s="89"/>
      <c r="C492" s="89"/>
      <c r="D492" s="102"/>
      <c r="E492" s="102"/>
      <c r="F492" s="102"/>
      <c r="G492" s="102"/>
      <c r="H492" s="102"/>
      <c r="I492" s="102"/>
      <c r="J492" s="102"/>
      <c r="K492" s="102"/>
      <c r="L492" s="102"/>
      <c r="M492" s="102"/>
      <c r="N492" s="89"/>
      <c r="O492" s="90"/>
      <c r="P492" s="91"/>
      <c r="Q492" s="92"/>
    </row>
    <row r="493" spans="1:17" x14ac:dyDescent="0.25">
      <c r="A493" s="93"/>
      <c r="B493" s="74" t="str">
        <f>IF(A493="","",VLOOKUP(A493,bd_salarié,2,FALSE))</f>
        <v/>
      </c>
      <c r="C493" s="74" t="str">
        <f>IF(A493="","",VLOOKUP(A493,bd_salarié,3,FALSE))</f>
        <v/>
      </c>
      <c r="D493" s="95"/>
      <c r="E493" s="95"/>
      <c r="F493" s="95"/>
      <c r="G493" s="95"/>
      <c r="H493" s="95"/>
      <c r="I493" s="95"/>
      <c r="J493" s="95"/>
      <c r="K493" s="95"/>
      <c r="L493" s="95"/>
      <c r="M493" s="95"/>
      <c r="N493" s="79">
        <f t="shared" ref="N493" si="202">SUM(M493:M499)</f>
        <v>0</v>
      </c>
      <c r="O493" s="79" t="str">
        <f>IF(A493="","",VLOOKUP(A493,bd_salarie[],14,FALSE))</f>
        <v/>
      </c>
      <c r="P493" s="80" t="str">
        <f t="shared" ref="P493" si="203">IF(N493&gt;O493,N493-O493,"")</f>
        <v/>
      </c>
      <c r="Q493" s="81" t="str">
        <f t="shared" ref="Q493" si="204">IF(A493="","",IF(N493&lt;O493,O493-N493,""))</f>
        <v/>
      </c>
    </row>
    <row r="494" spans="1:17" x14ac:dyDescent="0.25">
      <c r="A494" s="100"/>
      <c r="B494" s="66"/>
      <c r="C494" s="66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66"/>
      <c r="O494" s="52"/>
      <c r="P494" s="53"/>
      <c r="Q494" s="83"/>
    </row>
    <row r="495" spans="1:17" x14ac:dyDescent="0.25">
      <c r="A495" s="100"/>
      <c r="B495" s="66"/>
      <c r="C495" s="66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66"/>
      <c r="O495" s="52"/>
      <c r="P495" s="53"/>
      <c r="Q495" s="83"/>
    </row>
    <row r="496" spans="1:17" x14ac:dyDescent="0.25">
      <c r="A496" s="100"/>
      <c r="B496" s="66"/>
      <c r="C496" s="66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66"/>
      <c r="O496" s="52"/>
      <c r="P496" s="53"/>
      <c r="Q496" s="83"/>
    </row>
    <row r="497" spans="1:17" x14ac:dyDescent="0.25">
      <c r="A497" s="100"/>
      <c r="B497" s="66"/>
      <c r="C497" s="66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66"/>
      <c r="O497" s="52"/>
      <c r="P497" s="53"/>
      <c r="Q497" s="83"/>
    </row>
    <row r="498" spans="1:17" x14ac:dyDescent="0.25">
      <c r="A498" s="100"/>
      <c r="B498" s="66"/>
      <c r="C498" s="66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66"/>
      <c r="O498" s="52"/>
      <c r="P498" s="53"/>
      <c r="Q498" s="83"/>
    </row>
    <row r="499" spans="1:17" ht="15.75" thickBot="1" x14ac:dyDescent="0.3">
      <c r="A499" s="101"/>
      <c r="B499" s="89"/>
      <c r="C499" s="89"/>
      <c r="D499" s="102"/>
      <c r="E499" s="102"/>
      <c r="F499" s="102"/>
      <c r="G499" s="102"/>
      <c r="H499" s="102"/>
      <c r="I499" s="102"/>
      <c r="J499" s="102"/>
      <c r="K499" s="102"/>
      <c r="L499" s="102"/>
      <c r="M499" s="102"/>
      <c r="N499" s="89"/>
      <c r="O499" s="90"/>
      <c r="P499" s="91"/>
      <c r="Q499" s="92"/>
    </row>
    <row r="500" spans="1:17" x14ac:dyDescent="0.25">
      <c r="A500" s="93"/>
      <c r="B500" s="74" t="str">
        <f>IF(A500="","",VLOOKUP(A500,bd_salarié,2,FALSE))</f>
        <v/>
      </c>
      <c r="C500" s="74" t="str">
        <f>IF(A500="","",VLOOKUP(A500,bd_salarié,3,FALSE))</f>
        <v/>
      </c>
      <c r="D500" s="95"/>
      <c r="E500" s="95"/>
      <c r="F500" s="95"/>
      <c r="G500" s="95"/>
      <c r="H500" s="95"/>
      <c r="I500" s="95"/>
      <c r="J500" s="95"/>
      <c r="K500" s="95"/>
      <c r="L500" s="95"/>
      <c r="M500" s="95"/>
      <c r="N500" s="79">
        <f t="shared" ref="N500" si="205">SUM(M500:M506)</f>
        <v>0</v>
      </c>
      <c r="O500" s="79" t="str">
        <f>IF(A500="","",VLOOKUP(A500,bd_salarie[],14,FALSE))</f>
        <v/>
      </c>
      <c r="P500" s="80" t="str">
        <f t="shared" ref="P500" si="206">IF(N500&gt;O500,N500-O500,"")</f>
        <v/>
      </c>
      <c r="Q500" s="81" t="str">
        <f t="shared" ref="Q500" si="207">IF(A500="","",IF(N500&lt;O500,O500-N500,""))</f>
        <v/>
      </c>
    </row>
    <row r="501" spans="1:17" x14ac:dyDescent="0.25">
      <c r="A501" s="100"/>
      <c r="B501" s="66"/>
      <c r="C501" s="66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66"/>
      <c r="O501" s="52"/>
      <c r="P501" s="53"/>
      <c r="Q501" s="83"/>
    </row>
    <row r="502" spans="1:17" x14ac:dyDescent="0.25">
      <c r="A502" s="100"/>
      <c r="B502" s="66"/>
      <c r="C502" s="66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66"/>
      <c r="O502" s="52"/>
      <c r="P502" s="53"/>
      <c r="Q502" s="83"/>
    </row>
    <row r="503" spans="1:17" x14ac:dyDescent="0.25">
      <c r="A503" s="100"/>
      <c r="B503" s="66"/>
      <c r="C503" s="66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66"/>
      <c r="O503" s="52"/>
      <c r="P503" s="53"/>
      <c r="Q503" s="83"/>
    </row>
    <row r="504" spans="1:17" x14ac:dyDescent="0.25">
      <c r="A504" s="100"/>
      <c r="B504" s="66"/>
      <c r="C504" s="66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66"/>
      <c r="O504" s="52"/>
      <c r="P504" s="53"/>
      <c r="Q504" s="83"/>
    </row>
    <row r="505" spans="1:17" x14ac:dyDescent="0.25">
      <c r="A505" s="100"/>
      <c r="B505" s="66"/>
      <c r="C505" s="66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66"/>
      <c r="O505" s="52"/>
      <c r="P505" s="53"/>
      <c r="Q505" s="83"/>
    </row>
    <row r="506" spans="1:17" ht="15.75" thickBot="1" x14ac:dyDescent="0.3">
      <c r="A506" s="101"/>
      <c r="B506" s="89"/>
      <c r="C506" s="89"/>
      <c r="D506" s="102"/>
      <c r="E506" s="102"/>
      <c r="F506" s="102"/>
      <c r="G506" s="102"/>
      <c r="H506" s="102"/>
      <c r="I506" s="102"/>
      <c r="J506" s="102"/>
      <c r="K506" s="102"/>
      <c r="L506" s="102"/>
      <c r="M506" s="102"/>
      <c r="N506" s="89"/>
      <c r="O506" s="90"/>
      <c r="P506" s="91"/>
      <c r="Q506" s="92"/>
    </row>
    <row r="507" spans="1:17" x14ac:dyDescent="0.25">
      <c r="A507" s="93"/>
      <c r="B507" s="74" t="str">
        <f>IF(A507="","",VLOOKUP(A507,bd_salarié,2,FALSE))</f>
        <v/>
      </c>
      <c r="C507" s="74" t="str">
        <f>IF(A507="","",VLOOKUP(A507,bd_salarié,3,FALSE))</f>
        <v/>
      </c>
      <c r="D507" s="95"/>
      <c r="E507" s="95"/>
      <c r="F507" s="95"/>
      <c r="G507" s="95"/>
      <c r="H507" s="95"/>
      <c r="I507" s="95"/>
      <c r="J507" s="95"/>
      <c r="K507" s="95"/>
      <c r="L507" s="95"/>
      <c r="M507" s="95"/>
      <c r="N507" s="79">
        <f t="shared" ref="N507" si="208">SUM(M507:M513)</f>
        <v>0</v>
      </c>
      <c r="O507" s="79" t="str">
        <f>IF(A507="","",VLOOKUP(A507,bd_salarie[],14,FALSE))</f>
        <v/>
      </c>
      <c r="P507" s="80" t="str">
        <f t="shared" ref="P507" si="209">IF(N507&gt;O507,N507-O507,"")</f>
        <v/>
      </c>
      <c r="Q507" s="81" t="str">
        <f t="shared" ref="Q507" si="210">IF(A507="","",IF(N507&lt;O507,O507-N507,""))</f>
        <v/>
      </c>
    </row>
    <row r="508" spans="1:17" x14ac:dyDescent="0.25">
      <c r="A508" s="100"/>
      <c r="B508" s="66"/>
      <c r="C508" s="66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66"/>
      <c r="O508" s="52"/>
      <c r="P508" s="53"/>
      <c r="Q508" s="83"/>
    </row>
    <row r="509" spans="1:17" x14ac:dyDescent="0.25">
      <c r="A509" s="100"/>
      <c r="B509" s="66"/>
      <c r="C509" s="66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66"/>
      <c r="O509" s="52"/>
      <c r="P509" s="53"/>
      <c r="Q509" s="83"/>
    </row>
    <row r="510" spans="1:17" x14ac:dyDescent="0.25">
      <c r="A510" s="100"/>
      <c r="B510" s="66"/>
      <c r="C510" s="66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66"/>
      <c r="O510" s="52"/>
      <c r="P510" s="53"/>
      <c r="Q510" s="83"/>
    </row>
    <row r="511" spans="1:17" x14ac:dyDescent="0.25">
      <c r="A511" s="100"/>
      <c r="B511" s="66"/>
      <c r="C511" s="66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66"/>
      <c r="O511" s="52"/>
      <c r="P511" s="53"/>
      <c r="Q511" s="83"/>
    </row>
    <row r="512" spans="1:17" x14ac:dyDescent="0.25">
      <c r="A512" s="100"/>
      <c r="B512" s="66"/>
      <c r="C512" s="66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66"/>
      <c r="O512" s="52"/>
      <c r="P512" s="53"/>
      <c r="Q512" s="83"/>
    </row>
    <row r="513" spans="1:17" ht="15.75" thickBot="1" x14ac:dyDescent="0.3">
      <c r="A513" s="101"/>
      <c r="B513" s="89"/>
      <c r="C513" s="89"/>
      <c r="D513" s="102"/>
      <c r="E513" s="102"/>
      <c r="F513" s="102"/>
      <c r="G513" s="102"/>
      <c r="H513" s="102"/>
      <c r="I513" s="102"/>
      <c r="J513" s="102"/>
      <c r="K513" s="102"/>
      <c r="L513" s="102"/>
      <c r="M513" s="102"/>
      <c r="N513" s="89"/>
      <c r="O513" s="90"/>
      <c r="P513" s="91"/>
      <c r="Q513" s="92"/>
    </row>
    <row r="514" spans="1:17" x14ac:dyDescent="0.25">
      <c r="A514" s="93"/>
      <c r="B514" s="74" t="str">
        <f>IF(A514="","",VLOOKUP(A514,bd_salarié,2,FALSE))</f>
        <v/>
      </c>
      <c r="C514" s="74" t="str">
        <f>IF(A514="","",VLOOKUP(A514,bd_salarié,3,FALSE))</f>
        <v/>
      </c>
      <c r="D514" s="95"/>
      <c r="E514" s="95"/>
      <c r="F514" s="95"/>
      <c r="G514" s="95"/>
      <c r="H514" s="95"/>
      <c r="I514" s="95"/>
      <c r="J514" s="95"/>
      <c r="K514" s="95"/>
      <c r="L514" s="95"/>
      <c r="M514" s="95"/>
      <c r="N514" s="79">
        <f t="shared" ref="N514" si="211">SUM(M514:M520)</f>
        <v>0</v>
      </c>
      <c r="O514" s="79" t="str">
        <f>IF(A514="","",VLOOKUP(A514,bd_salarie[],14,FALSE))</f>
        <v/>
      </c>
      <c r="P514" s="80" t="str">
        <f t="shared" ref="P514" si="212">IF(N514&gt;O514,N514-O514,"")</f>
        <v/>
      </c>
      <c r="Q514" s="81" t="str">
        <f t="shared" ref="Q514" si="213">IF(A514="","",IF(N514&lt;O514,O514-N514,""))</f>
        <v/>
      </c>
    </row>
    <row r="515" spans="1:17" x14ac:dyDescent="0.25">
      <c r="A515" s="100"/>
      <c r="B515" s="66"/>
      <c r="C515" s="66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66"/>
      <c r="O515" s="52"/>
      <c r="P515" s="53"/>
      <c r="Q515" s="83"/>
    </row>
    <row r="516" spans="1:17" x14ac:dyDescent="0.25">
      <c r="A516" s="100"/>
      <c r="B516" s="66"/>
      <c r="C516" s="66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66"/>
      <c r="O516" s="52"/>
      <c r="P516" s="53"/>
      <c r="Q516" s="83"/>
    </row>
    <row r="517" spans="1:17" x14ac:dyDescent="0.25">
      <c r="A517" s="100"/>
      <c r="B517" s="66"/>
      <c r="C517" s="66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66"/>
      <c r="O517" s="52"/>
      <c r="P517" s="53"/>
      <c r="Q517" s="83"/>
    </row>
    <row r="518" spans="1:17" x14ac:dyDescent="0.25">
      <c r="A518" s="100"/>
      <c r="B518" s="66"/>
      <c r="C518" s="66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66"/>
      <c r="O518" s="52"/>
      <c r="P518" s="53"/>
      <c r="Q518" s="83"/>
    </row>
    <row r="519" spans="1:17" x14ac:dyDescent="0.25">
      <c r="A519" s="100"/>
      <c r="B519" s="66"/>
      <c r="C519" s="66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66"/>
      <c r="O519" s="52"/>
      <c r="P519" s="53"/>
      <c r="Q519" s="83"/>
    </row>
    <row r="520" spans="1:17" ht="15.75" thickBot="1" x14ac:dyDescent="0.3">
      <c r="A520" s="101"/>
      <c r="B520" s="89"/>
      <c r="C520" s="89"/>
      <c r="D520" s="102"/>
      <c r="E520" s="102"/>
      <c r="F520" s="102"/>
      <c r="G520" s="102"/>
      <c r="H520" s="102"/>
      <c r="I520" s="102"/>
      <c r="J520" s="102"/>
      <c r="K520" s="102"/>
      <c r="L520" s="102"/>
      <c r="M520" s="102"/>
      <c r="N520" s="89"/>
      <c r="O520" s="90"/>
      <c r="P520" s="91"/>
      <c r="Q520" s="92"/>
    </row>
    <row r="521" spans="1:17" x14ac:dyDescent="0.25">
      <c r="A521" s="10"/>
      <c r="O521" s="54"/>
    </row>
    <row r="522" spans="1:17" x14ac:dyDescent="0.25">
      <c r="O522" s="54"/>
    </row>
    <row r="523" spans="1:17" x14ac:dyDescent="0.25">
      <c r="O523" s="54"/>
    </row>
    <row r="524" spans="1:17" x14ac:dyDescent="0.25">
      <c r="O524" s="54"/>
    </row>
    <row r="525" spans="1:17" x14ac:dyDescent="0.25">
      <c r="O525" s="54"/>
    </row>
    <row r="526" spans="1:17" x14ac:dyDescent="0.25">
      <c r="O526" s="54"/>
    </row>
    <row r="527" spans="1:17" x14ac:dyDescent="0.25">
      <c r="O527" s="54"/>
    </row>
  </sheetData>
  <conditionalFormatting sqref="P10:P520">
    <cfRule type="cellIs" dxfId="22" priority="3" operator="lessThan">
      <formula>1</formula>
    </cfRule>
  </conditionalFormatting>
  <conditionalFormatting sqref="Q10:Q520">
    <cfRule type="cellIs" dxfId="21" priority="2" operator="lessThan">
      <formula>1</formula>
    </cfRule>
  </conditionalFormatting>
  <conditionalFormatting sqref="Q10:Q520">
    <cfRule type="cellIs" dxfId="20" priority="1" operator="lessThan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9"/>
  <sheetViews>
    <sheetView tabSelected="1" zoomScale="96" zoomScaleNormal="96" workbookViewId="0">
      <selection activeCell="K14" sqref="K14"/>
    </sheetView>
  </sheetViews>
  <sheetFormatPr baseColWidth="10" defaultRowHeight="15" x14ac:dyDescent="0.25"/>
  <cols>
    <col min="1" max="1" width="15.85546875" customWidth="1"/>
    <col min="2" max="2" width="13.7109375" customWidth="1"/>
    <col min="3" max="3" width="12.85546875" customWidth="1"/>
    <col min="11" max="11" width="14.140625" customWidth="1"/>
    <col min="12" max="12" width="15.28515625" customWidth="1"/>
    <col min="13" max="13" width="13.5703125" customWidth="1"/>
  </cols>
  <sheetData>
    <row r="1" spans="1:13" ht="16.5" x14ac:dyDescent="0.25">
      <c r="A1" s="109" t="s">
        <v>47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</row>
    <row r="2" spans="1:13" ht="16.5" x14ac:dyDescent="0.25">
      <c r="A2" s="16"/>
      <c r="B2" s="16"/>
      <c r="C2" s="17"/>
      <c r="D2" s="17"/>
      <c r="E2" s="17"/>
      <c r="F2" s="17"/>
      <c r="G2" s="17"/>
      <c r="H2" s="17"/>
      <c r="I2" s="17"/>
      <c r="J2" s="17"/>
      <c r="K2" s="18"/>
      <c r="L2" s="18"/>
      <c r="M2" s="17"/>
    </row>
    <row r="3" spans="1:13" ht="18.75" customHeight="1" x14ac:dyDescent="0.25">
      <c r="A3" s="107" t="s">
        <v>90</v>
      </c>
      <c r="B3" s="107"/>
      <c r="C3" s="107"/>
      <c r="D3" s="107"/>
      <c r="E3" s="67">
        <v>1</v>
      </c>
      <c r="F3" s="58"/>
      <c r="G3" s="58"/>
      <c r="H3" s="107" t="s">
        <v>49</v>
      </c>
      <c r="I3" s="107"/>
      <c r="J3" s="107"/>
      <c r="K3" s="58" t="str">
        <f>IF($E$3="","",VLOOKUP($E$3,bd_salarie[],2,FALSE))</f>
        <v>ANGLET</v>
      </c>
      <c r="L3" s="58" t="str">
        <f>IF($E$3="","",VLOOKUP($E$3,bd_salarie[],3,FALSE))</f>
        <v>Jeanne</v>
      </c>
      <c r="M3" s="58"/>
    </row>
    <row r="4" spans="1:13" ht="21" customHeight="1" x14ac:dyDescent="0.25">
      <c r="A4" s="107" t="s">
        <v>48</v>
      </c>
      <c r="B4" s="107"/>
      <c r="C4" s="107"/>
      <c r="D4" s="107"/>
      <c r="E4" s="108"/>
      <c r="F4" s="108"/>
      <c r="G4" s="108"/>
      <c r="H4" s="107" t="s">
        <v>51</v>
      </c>
      <c r="I4" s="107"/>
      <c r="J4" s="110" t="str">
        <f>IF($E$3="","",VLOOKUP($E$3,bd_salarie[],9,FALSE))</f>
        <v xml:space="preserve">CHEF DE CUISINE </v>
      </c>
      <c r="K4" s="110"/>
      <c r="L4" s="19"/>
      <c r="M4" s="20"/>
    </row>
    <row r="5" spans="1:13" ht="15.75" customHeight="1" x14ac:dyDescent="0.25">
      <c r="A5" s="107" t="s">
        <v>50</v>
      </c>
      <c r="B5" s="107"/>
      <c r="C5" s="107"/>
      <c r="D5" s="107"/>
      <c r="E5" s="108" t="str">
        <f>IF($E$3="","",VLOOKUP($E$3,bd_salarie[],8,FALSE))</f>
        <v>GRAND BLEU</v>
      </c>
      <c r="F5" s="108"/>
      <c r="G5" s="108"/>
      <c r="H5" s="107" t="s">
        <v>52</v>
      </c>
      <c r="I5" s="107"/>
      <c r="J5" s="57">
        <f>IF($E$3="","",VLOOKUP($E$3,bd_salarie[],14,FALSE))</f>
        <v>1.7847222222222223</v>
      </c>
      <c r="K5" s="26"/>
      <c r="L5" s="26"/>
      <c r="M5" s="27"/>
    </row>
    <row r="6" spans="1:13" ht="16.5" thickBot="1" x14ac:dyDescent="0.3">
      <c r="A6" s="21"/>
      <c r="B6" s="21"/>
      <c r="C6" s="21"/>
      <c r="D6" s="21"/>
      <c r="E6" s="22"/>
      <c r="F6" s="23"/>
      <c r="G6" s="24"/>
      <c r="H6" s="45"/>
      <c r="I6" s="45"/>
      <c r="J6" s="25"/>
      <c r="K6" s="26"/>
      <c r="L6" s="26"/>
      <c r="M6" s="27"/>
    </row>
    <row r="7" spans="1:13" ht="16.5" thickBot="1" x14ac:dyDescent="0.3">
      <c r="A7" s="28" t="s">
        <v>53</v>
      </c>
      <c r="B7" s="29">
        <v>43136</v>
      </c>
      <c r="C7" s="30" t="s">
        <v>54</v>
      </c>
      <c r="D7" s="61">
        <f>IF(B7&gt;1,B7+6,"")</f>
        <v>43142</v>
      </c>
      <c r="E7" s="60"/>
      <c r="F7" s="31"/>
      <c r="G7" s="24"/>
      <c r="H7" s="32"/>
      <c r="I7" s="32"/>
      <c r="J7" s="33"/>
      <c r="K7" s="34"/>
      <c r="L7" s="35"/>
      <c r="M7" s="36"/>
    </row>
    <row r="8" spans="1:13" ht="15.75" thickBot="1" x14ac:dyDescent="0.3"/>
    <row r="9" spans="1:13" ht="15.75" thickBot="1" x14ac:dyDescent="0.3">
      <c r="A9" s="103"/>
      <c r="B9" s="104"/>
      <c r="C9" s="117" t="s">
        <v>55</v>
      </c>
      <c r="D9" s="125" t="s">
        <v>56</v>
      </c>
      <c r="E9" s="126"/>
      <c r="F9" s="127" t="s">
        <v>57</v>
      </c>
      <c r="G9" s="112"/>
      <c r="H9" s="128" t="s">
        <v>58</v>
      </c>
      <c r="I9" s="129"/>
      <c r="J9" s="117" t="s">
        <v>59</v>
      </c>
      <c r="K9" s="119" t="s">
        <v>60</v>
      </c>
      <c r="L9" s="117" t="s">
        <v>61</v>
      </c>
      <c r="M9" s="117" t="s">
        <v>62</v>
      </c>
    </row>
    <row r="10" spans="1:13" ht="37.5" customHeight="1" thickBot="1" x14ac:dyDescent="0.3">
      <c r="A10" s="105"/>
      <c r="B10" s="106"/>
      <c r="C10" s="118"/>
      <c r="D10" s="37" t="s">
        <v>63</v>
      </c>
      <c r="E10" s="37" t="s">
        <v>64</v>
      </c>
      <c r="F10" s="38" t="s">
        <v>63</v>
      </c>
      <c r="G10" s="38" t="s">
        <v>64</v>
      </c>
      <c r="H10" s="39" t="s">
        <v>63</v>
      </c>
      <c r="I10" s="39" t="s">
        <v>64</v>
      </c>
      <c r="J10" s="118"/>
      <c r="K10" s="120"/>
      <c r="L10" s="121"/>
      <c r="M10" s="118"/>
    </row>
    <row r="11" spans="1:13" ht="24" customHeight="1" thickBot="1" x14ac:dyDescent="0.3">
      <c r="A11" s="40" t="s">
        <v>65</v>
      </c>
      <c r="B11" s="63">
        <v>43136</v>
      </c>
      <c r="C11" s="130">
        <f t="array" ref="C11">SUM(IF(($E$3=Tableau5[id employé])*('Fiche Horaire'!$B11=Tableau5[Date]),Tableau5[Heure début]))</f>
        <v>0.33333333333333331</v>
      </c>
      <c r="D11" s="130">
        <f t="array" ref="D11">SUM(IF(($E$3=Tableau5[id employé])*('Fiche Horaire'!$B11=Tableau5[Date]),Tableau5[Repas 1 début]))</f>
        <v>0.47916666666666669</v>
      </c>
      <c r="E11" s="130">
        <f t="array" ref="E11">SUM(IF(($E$3=Tableau5[id employé])*('Fiche Horaire'!$B11=Tableau5[Date]),Tableau5[Repas 1 fin]))</f>
        <v>0.5</v>
      </c>
      <c r="F11" s="130">
        <f t="array" ref="F11">SUM(IF(($E$3=Tableau5[id employé])*('Fiche Horaire'!$B11=Tableau5[Date]),Tableau5[Coupure début]))</f>
        <v>0.58333333333333337</v>
      </c>
      <c r="G11" s="130">
        <f t="array" ref="G11">SUM(IF(($E$3=Tableau5[id employé])*('Fiche Horaire'!$B11=Tableau5[Date]),Tableau5[Coupure fin]))</f>
        <v>0.75</v>
      </c>
      <c r="H11" s="130">
        <f t="array" ref="H11">SUM(IF(($E$3=Tableau5[id employé])*('Fiche Horaire'!$B11=Tableau5[Date]),Tableau5[Repas 1 début2]))</f>
        <v>0.75</v>
      </c>
      <c r="I11" s="130">
        <f t="array" ref="I11">SUM(IF(($E$3=Tableau5[id employé])*('Fiche Horaire'!$B11=Tableau5[Date]),Tableau5[Repas 1 fin2]))</f>
        <v>0.78125</v>
      </c>
      <c r="J11" s="130">
        <f t="array" ref="J11">SUM(IF(($E$3=Tableau5[id employé])*('Fiche Horaire'!$B11=Tableau5[Date]),Tableau5[Heure de fin]))</f>
        <v>0.9375</v>
      </c>
      <c r="K11" s="41">
        <f>IF(J11&lt;&gt;0,IF(J11&lt;0.25,(((J11+1)-G11)-(I11-H11))+((F11-C11)-(E11-D11)),((J11-G11)-(I11-H11))+((F11-C11)-(E11-D11))),0)</f>
        <v>0.38541666666666674</v>
      </c>
      <c r="L11" s="42"/>
      <c r="M11" s="122"/>
    </row>
    <row r="12" spans="1:13" ht="22.5" customHeight="1" thickBot="1" x14ac:dyDescent="0.3">
      <c r="A12" s="40" t="s">
        <v>66</v>
      </c>
      <c r="B12" s="62">
        <f t="shared" ref="B12:B17" si="0">B11+1</f>
        <v>43137</v>
      </c>
      <c r="C12" s="131">
        <f t="array" ref="C12">SUM(IF(($E$3=Tableau5[id employé])*('Fiche Horaire'!$B12=Tableau5[Date]),Tableau5[Heure début]))</f>
        <v>0.375</v>
      </c>
      <c r="D12" s="131">
        <f t="array" ref="D12">SUM(IF(($E$3=Tableau5[id employé])*('Fiche Horaire'!$B12=Tableau5[Date]),Tableau5[Repas 1 début]))</f>
        <v>0.47916666666666669</v>
      </c>
      <c r="E12" s="130">
        <f t="array" ref="E12">SUM(IF(($E$3=Tableau5[id employé])*('Fiche Horaire'!$B12=Tableau5[Date]),Tableau5[Repas 1 fin]))</f>
        <v>0.5</v>
      </c>
      <c r="F12" s="130">
        <f t="array" ref="F12">SUM(IF(($E$3=Tableau5[id employé])*('Fiche Horaire'!$B12=Tableau5[Date]),Tableau5[Coupure début]))</f>
        <v>0.58333333333333337</v>
      </c>
      <c r="G12" s="130">
        <f t="array" ref="G12">SUM(IF(($E$3=Tableau5[id employé])*('Fiche Horaire'!$B12=Tableau5[Date]),Tableau5[Coupure fin]))</f>
        <v>0.75</v>
      </c>
      <c r="H12" s="130">
        <f t="array" ref="H12">SUM(IF(($E$3=Tableau5[id employé])*('Fiche Horaire'!$B12=Tableau5[Date]),Tableau5[Repas 1 début2]))</f>
        <v>0.75</v>
      </c>
      <c r="I12" s="130">
        <f t="array" ref="I12">SUM(IF(($E$3=Tableau5[id employé])*('Fiche Horaire'!$B12=Tableau5[Date]),Tableau5[Repas 1 fin2]))</f>
        <v>0.78125</v>
      </c>
      <c r="J12" s="130">
        <f t="array" ref="J12">SUM(IF(($E$3=Tableau5[id employé])*('Fiche Horaire'!$B12=Tableau5[Date]),Tableau5[Heure de fin]))</f>
        <v>0.89583333333333337</v>
      </c>
      <c r="K12" s="41">
        <f t="shared" ref="K12:K17" si="1">IF(J12&lt;&gt;0,IF(J12&lt;0.25,(((J12+1)-G12)-(I12-H12))+((F12-C12)-(E12-D12)),((J12-G12)-(I12-H12))+((F12-C12)-(E12-D12))),0)</f>
        <v>0.30208333333333343</v>
      </c>
      <c r="L12" s="42"/>
      <c r="M12" s="123"/>
    </row>
    <row r="13" spans="1:13" ht="33" customHeight="1" thickBot="1" x14ac:dyDescent="0.3">
      <c r="A13" s="40" t="s">
        <v>67</v>
      </c>
      <c r="B13" s="62">
        <f t="shared" si="0"/>
        <v>43138</v>
      </c>
      <c r="C13" s="131">
        <f t="array" ref="C13">SUM(IF(($E$3=Tableau5[id employé])*('Fiche Horaire'!$B13=Tableau5[Date]),Tableau5[Heure début]))</f>
        <v>0.41666666666666669</v>
      </c>
      <c r="D13" s="131">
        <f t="array" ref="D13">SUM(IF(($E$3=Tableau5[id employé])*('Fiche Horaire'!$B13=Tableau5[Date]),Tableau5[Repas 1 début]))</f>
        <v>0.47916666666666669</v>
      </c>
      <c r="E13" s="130">
        <f t="array" ref="E13">SUM(IF(($E$3=Tableau5[id employé])*('Fiche Horaire'!$B13=Tableau5[Date]),Tableau5[Repas 1 fin]))</f>
        <v>0.5</v>
      </c>
      <c r="F13" s="130">
        <f t="array" ref="F13">SUM(IF(($E$3=Tableau5[id employé])*('Fiche Horaire'!$B13=Tableau5[Date]),Tableau5[Coupure début]))</f>
        <v>0.58333333333333337</v>
      </c>
      <c r="G13" s="130">
        <f t="array" ref="G13">SUM(IF(($E$3=Tableau5[id employé])*('Fiche Horaire'!$B13=Tableau5[Date]),Tableau5[Coupure fin]))</f>
        <v>0.75</v>
      </c>
      <c r="H13" s="130">
        <f t="array" ref="H13">SUM(IF(($E$3=Tableau5[id employé])*('Fiche Horaire'!$B13=Tableau5[Date]),Tableau5[Repas 1 début2]))</f>
        <v>0.75</v>
      </c>
      <c r="I13" s="130">
        <f t="array" ref="I13">SUM(IF(($E$3=Tableau5[id employé])*('Fiche Horaire'!$B13=Tableau5[Date]),Tableau5[Repas 1 fin2]))</f>
        <v>0.78125</v>
      </c>
      <c r="J13" s="130">
        <f t="array" ref="J13">SUM(IF(($E$3=Tableau5[id employé])*('Fiche Horaire'!$B13=Tableau5[Date]),Tableau5[Heure de fin]))</f>
        <v>0.9375</v>
      </c>
      <c r="K13" s="41">
        <f t="shared" si="1"/>
        <v>0.30208333333333337</v>
      </c>
      <c r="L13" s="42"/>
      <c r="M13" s="123"/>
    </row>
    <row r="14" spans="1:13" ht="22.5" customHeight="1" thickBot="1" x14ac:dyDescent="0.3">
      <c r="A14" s="40" t="s">
        <v>68</v>
      </c>
      <c r="B14" s="62">
        <f t="shared" si="0"/>
        <v>43139</v>
      </c>
      <c r="C14" s="131">
        <f t="array" ref="C14">SUM(IF(($E$3=Tableau5[id employé])*('Fiche Horaire'!$B14=Tableau5[Date]),Tableau5[Heure début]))</f>
        <v>0.39583333333333331</v>
      </c>
      <c r="D14" s="131">
        <f t="array" ref="D14">SUM(IF(($E$3=Tableau5[id employé])*('Fiche Horaire'!$B14=Tableau5[Date]),Tableau5[Repas 1 début]))</f>
        <v>0.47916666666666669</v>
      </c>
      <c r="E14" s="130">
        <f t="array" ref="E14">SUM(IF(($E$3=Tableau5[id employé])*('Fiche Horaire'!$B14=Tableau5[Date]),Tableau5[Repas 1 fin]))</f>
        <v>0.5</v>
      </c>
      <c r="F14" s="130">
        <f t="array" ref="F14">SUM(IF(($E$3=Tableau5[id employé])*('Fiche Horaire'!$B14=Tableau5[Date]),Tableau5[Coupure début]))</f>
        <v>0.58333333333333337</v>
      </c>
      <c r="G14" s="130">
        <f t="array" ref="G14">SUM(IF(($E$3=Tableau5[id employé])*('Fiche Horaire'!$B14=Tableau5[Date]),Tableau5[Coupure fin]))</f>
        <v>0.75</v>
      </c>
      <c r="H14" s="130">
        <f t="array" ref="H14">SUM(IF(($E$3=Tableau5[id employé])*('Fiche Horaire'!$B14=Tableau5[Date]),Tableau5[Repas 1 début2]))</f>
        <v>0.75</v>
      </c>
      <c r="I14" s="130">
        <f t="array" ref="I14">SUM(IF(($E$3=Tableau5[id employé])*('Fiche Horaire'!$B14=Tableau5[Date]),Tableau5[Repas 1 fin2]))</f>
        <v>0.78125</v>
      </c>
      <c r="J14" s="130">
        <f t="array" ref="J14">SUM(IF(($E$3=Tableau5[id employé])*('Fiche Horaire'!$B14=Tableau5[Date]),Tableau5[Heure de fin]))</f>
        <v>0.95833333333333337</v>
      </c>
      <c r="K14" s="41">
        <f t="shared" si="1"/>
        <v>0.34375000000000011</v>
      </c>
      <c r="L14" s="42"/>
      <c r="M14" s="123"/>
    </row>
    <row r="15" spans="1:13" ht="23.25" customHeight="1" thickBot="1" x14ac:dyDescent="0.3">
      <c r="A15" s="40" t="s">
        <v>69</v>
      </c>
      <c r="B15" s="62">
        <f t="shared" si="0"/>
        <v>43140</v>
      </c>
      <c r="C15" s="131">
        <f t="array" ref="C15">SUM(IF(($E$3=Tableau5[id employé])*('Fiche Horaire'!$B15=Tableau5[Date]),Tableau5[Heure début]))</f>
        <v>0.33333333333333331</v>
      </c>
      <c r="D15" s="131">
        <f t="array" ref="D15">SUM(IF(($E$3=Tableau5[id employé])*('Fiche Horaire'!$B15=Tableau5[Date]),Tableau5[Repas 1 début]))</f>
        <v>0.47916666666666669</v>
      </c>
      <c r="E15" s="130">
        <f t="array" ref="E15">SUM(IF(($E$3=Tableau5[id employé])*('Fiche Horaire'!$B15=Tableau5[Date]),Tableau5[Repas 1 fin]))</f>
        <v>0.5</v>
      </c>
      <c r="F15" s="130">
        <f t="array" ref="F15">SUM(IF(($E$3=Tableau5[id employé])*('Fiche Horaire'!$B15=Tableau5[Date]),Tableau5[Coupure début]))</f>
        <v>0.58333333333333337</v>
      </c>
      <c r="G15" s="130">
        <f t="array" ref="G15">SUM(IF(($E$3=Tableau5[id employé])*('Fiche Horaire'!$B15=Tableau5[Date]),Tableau5[Coupure fin]))</f>
        <v>0.75</v>
      </c>
      <c r="H15" s="130">
        <f t="array" ref="H15">SUM(IF(($E$3=Tableau5[id employé])*('Fiche Horaire'!$B15=Tableau5[Date]),Tableau5[Repas 1 début2]))</f>
        <v>0.75</v>
      </c>
      <c r="I15" s="130">
        <f t="array" ref="I15">SUM(IF(($E$3=Tableau5[id employé])*('Fiche Horaire'!$B15=Tableau5[Date]),Tableau5[Repas 1 fin2]))</f>
        <v>0.78125</v>
      </c>
      <c r="J15" s="130">
        <f t="array" ref="J15">SUM(IF(($E$3=Tableau5[id employé])*('Fiche Horaire'!$B15=Tableau5[Date]),Tableau5[Heure de fin]))</f>
        <v>0.9375</v>
      </c>
      <c r="K15" s="41">
        <f t="shared" si="1"/>
        <v>0.38541666666666674</v>
      </c>
      <c r="L15" s="42"/>
      <c r="M15" s="123"/>
    </row>
    <row r="16" spans="1:13" ht="23.25" customHeight="1" thickBot="1" x14ac:dyDescent="0.3">
      <c r="A16" s="40" t="s">
        <v>70</v>
      </c>
      <c r="B16" s="62">
        <f t="shared" si="0"/>
        <v>43141</v>
      </c>
      <c r="C16" s="131">
        <f t="array" ref="C16">SUM(IF(($E$3=Tableau5[id employé])*('Fiche Horaire'!$B16=Tableau5[Date]),Tableau5[Heure début]))</f>
        <v>0</v>
      </c>
      <c r="D16" s="131">
        <f t="array" ref="D16">SUM(IF(($E$3=Tableau5[id employé])*('Fiche Horaire'!$B16=Tableau5[Date]),Tableau5[Repas 1 début]))</f>
        <v>0</v>
      </c>
      <c r="E16" s="130">
        <f t="array" ref="E16">SUM(IF(($E$3=Tableau5[id employé])*('Fiche Horaire'!$B16=Tableau5[Date]),Tableau5[Repas 1 fin]))</f>
        <v>0</v>
      </c>
      <c r="F16" s="130">
        <f t="array" ref="F16">SUM(IF(($E$3=Tableau5[id employé])*('Fiche Horaire'!$B16=Tableau5[Date]),Tableau5[Coupure début]))</f>
        <v>0</v>
      </c>
      <c r="G16" s="130">
        <f t="array" ref="G16">SUM(IF(($E$3=Tableau5[id employé])*('Fiche Horaire'!$B16=Tableau5[Date]),Tableau5[Coupure fin]))</f>
        <v>0</v>
      </c>
      <c r="H16" s="130">
        <f t="array" ref="H16">SUM(IF(($E$3=Tableau5[id employé])*('Fiche Horaire'!$B16=Tableau5[Date]),Tableau5[Repas 1 début2]))</f>
        <v>0</v>
      </c>
      <c r="I16" s="130">
        <f t="array" ref="I16">SUM(IF(($E$3=Tableau5[id employé])*('Fiche Horaire'!$B16=Tableau5[Date]),Tableau5[Repas 1 fin2]))</f>
        <v>0</v>
      </c>
      <c r="J16" s="130">
        <f t="array" ref="J16">SUM(IF(($E$3=Tableau5[id employé])*('Fiche Horaire'!$B16=Tableau5[Date]),Tableau5[Heure de fin]))</f>
        <v>0</v>
      </c>
      <c r="K16" s="41">
        <f t="shared" si="1"/>
        <v>0</v>
      </c>
      <c r="L16" s="42"/>
      <c r="M16" s="123"/>
    </row>
    <row r="17" spans="1:13" ht="24.75" customHeight="1" thickBot="1" x14ac:dyDescent="0.3">
      <c r="A17" s="40" t="s">
        <v>71</v>
      </c>
      <c r="B17" s="62">
        <f t="shared" si="0"/>
        <v>43142</v>
      </c>
      <c r="C17" s="131">
        <f t="array" ref="C17">SUM(IF(($E$3=Tableau5[id employé])*('Fiche Horaire'!$B17=Tableau5[Date]),Tableau5[Heure début]))</f>
        <v>0</v>
      </c>
      <c r="D17" s="131">
        <f t="array" ref="D17">SUM(IF(($E$3=Tableau5[id employé])*('Fiche Horaire'!$B17=Tableau5[Date]),Tableau5[Repas 1 début]))</f>
        <v>0</v>
      </c>
      <c r="E17" s="130">
        <f t="array" ref="E17">SUM(IF(($E$3=Tableau5[id employé])*('Fiche Horaire'!$B17=Tableau5[Date]),Tableau5[Repas 1 fin]))</f>
        <v>0</v>
      </c>
      <c r="F17" s="130">
        <f t="array" ref="F17">SUM(IF(($E$3=Tableau5[id employé])*('Fiche Horaire'!$B17=Tableau5[Date]),Tableau5[Coupure début]))</f>
        <v>0</v>
      </c>
      <c r="G17" s="130">
        <f t="array" ref="G17">SUM(IF(($E$3=Tableau5[id employé])*('Fiche Horaire'!$B17=Tableau5[Date]),Tableau5[Coupure fin]))</f>
        <v>0</v>
      </c>
      <c r="H17" s="130">
        <f t="array" ref="H17">SUM(IF(($E$3=Tableau5[id employé])*('Fiche Horaire'!$B17=Tableau5[Date]),Tableau5[Repas 1 début2]))</f>
        <v>0</v>
      </c>
      <c r="I17" s="130">
        <f t="array" ref="I17">SUM(IF(($E$3=Tableau5[id employé])*('Fiche Horaire'!$B17=Tableau5[Date]),Tableau5[Repas 1 fin2]))</f>
        <v>0</v>
      </c>
      <c r="J17" s="130">
        <f t="array" ref="J17">SUM(IF(($E$3=Tableau5[id employé])*('Fiche Horaire'!$B17=Tableau5[Date]),Tableau5[Heure de fin]))</f>
        <v>0</v>
      </c>
      <c r="K17" s="41">
        <f t="shared" si="1"/>
        <v>0</v>
      </c>
      <c r="L17" s="42"/>
      <c r="M17" s="124"/>
    </row>
    <row r="18" spans="1:13" ht="23.25" customHeight="1" thickBot="1" x14ac:dyDescent="0.3">
      <c r="A18" s="43"/>
      <c r="B18" s="59"/>
      <c r="C18" s="111" t="s">
        <v>72</v>
      </c>
      <c r="D18" s="111"/>
      <c r="E18" s="111"/>
      <c r="F18" s="111"/>
      <c r="G18" s="111"/>
      <c r="H18" s="111"/>
      <c r="I18" s="111"/>
      <c r="J18" s="112"/>
      <c r="K18" s="44">
        <f>SUM(K11:K17)</f>
        <v>1.7187500000000004</v>
      </c>
      <c r="L18" s="113"/>
      <c r="M18" s="115" t="s">
        <v>73</v>
      </c>
    </row>
    <row r="19" spans="1:13" ht="27.75" customHeight="1" thickBot="1" x14ac:dyDescent="0.3">
      <c r="A19" s="43"/>
      <c r="B19" s="59"/>
      <c r="C19" s="111" t="s">
        <v>74</v>
      </c>
      <c r="D19" s="111"/>
      <c r="E19" s="111"/>
      <c r="F19" s="111"/>
      <c r="G19" s="111"/>
      <c r="H19" s="111"/>
      <c r="I19" s="111"/>
      <c r="J19" s="112"/>
      <c r="K19" s="44">
        <f>IF(HTOTAL-HBASE&gt;=0,HTOTAL-HBASE,HBASE-HTOTAL)</f>
        <v>6.5972222222221877E-2</v>
      </c>
      <c r="L19" s="114"/>
      <c r="M19" s="116"/>
    </row>
  </sheetData>
  <mergeCells count="24">
    <mergeCell ref="C18:J18"/>
    <mergeCell ref="L18:L19"/>
    <mergeCell ref="M18:M19"/>
    <mergeCell ref="C19:J19"/>
    <mergeCell ref="H5:I5"/>
    <mergeCell ref="J9:J10"/>
    <mergeCell ref="K9:K10"/>
    <mergeCell ref="L9:L10"/>
    <mergeCell ref="M9:M10"/>
    <mergeCell ref="M11:M17"/>
    <mergeCell ref="C9:C10"/>
    <mergeCell ref="D9:E9"/>
    <mergeCell ref="F9:G9"/>
    <mergeCell ref="H9:I9"/>
    <mergeCell ref="A9:B10"/>
    <mergeCell ref="A5:D5"/>
    <mergeCell ref="E5:G5"/>
    <mergeCell ref="H4:I4"/>
    <mergeCell ref="A1:M1"/>
    <mergeCell ref="A3:D3"/>
    <mergeCell ref="H3:J3"/>
    <mergeCell ref="A4:D4"/>
    <mergeCell ref="E4:G4"/>
    <mergeCell ref="J4:K4"/>
  </mergeCells>
  <conditionalFormatting sqref="K19">
    <cfRule type="expression" dxfId="0" priority="1" stopIfTrue="1">
      <formula>$K$18&lt;$J$5</formula>
    </cfRule>
  </conditionalFormatting>
  <dataValidations count="5">
    <dataValidation type="decimal" operator="lessThan" allowBlank="1" showInputMessage="1" showErrorMessage="1" errorTitle="Erreur Format" error="Vous n'avez pas saisi un format horaire._x000a_Le format exact est hh:mm" sqref="J6">
      <formula1>39</formula1>
    </dataValidation>
    <dataValidation type="date" allowBlank="1" showInputMessage="1" showErrorMessage="1" errorTitle="Erreur Format" error="Le format saisi est erroné._x000a_Le format correct est jj/mm/aa" sqref="D7:E7">
      <formula1>39083</formula1>
      <formula2>40178</formula2>
    </dataValidation>
    <dataValidation allowBlank="1" showInputMessage="1" showErrorMessage="1" errorTitle="Nombre Caractère" error="Le nombre de caractère doit être inférieur à 50" sqref="E3:E5 K3:L3 L4:M4"/>
    <dataValidation type="date" allowBlank="1" showInputMessage="1" showErrorMessage="1" errorTitle="Erreur Format" error="Le format saisi est erroné._x000a_Le format correct est jj/mm/aa" sqref="B7">
      <formula1>39814</formula1>
      <formula2>43830</formula2>
    </dataValidation>
    <dataValidation type="textLength" operator="lessThanOrEqual" allowBlank="1" showInputMessage="1" showErrorMessage="1" sqref="L11:L17">
      <formula1>50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 salariés</vt:lpstr>
      <vt:lpstr>BD Horaire</vt:lpstr>
      <vt:lpstr>Fiche Horaire</vt:lpstr>
      <vt:lpstr>bd_horaire</vt:lpstr>
      <vt:lpstr>bd_salarié</vt:lpstr>
      <vt:lpstr>'Fiche Horaire'!HBASE</vt:lpstr>
      <vt:lpstr>'Fiche Horaire'!HTOTAL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2018-02-04T15:14:09Z</dcterms:created>
  <dcterms:modified xsi:type="dcterms:W3CDTF">2018-02-06T23:03:42Z</dcterms:modified>
</cp:coreProperties>
</file>