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2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8F9DE8CE-B8B9-4FF5-948E-79A8FF1069EF}" xr6:coauthVersionLast="43" xr6:coauthVersionMax="43" xr10:uidLastSave="{00000000-0000-0000-0000-000000000000}"/>
  <bookViews>
    <workbookView xWindow="-120" yWindow="-120" windowWidth="24240" windowHeight="13740" activeTab="1" xr2:uid="{6ADD8086-A826-4529-9FDA-960511647484}"/>
  </bookViews>
  <sheets>
    <sheet name="Données" sheetId="3" r:id="rId1"/>
    <sheet name="Données 2" sheetId="4" r:id="rId2"/>
  </sheets>
  <definedNames>
    <definedName name="ExternalData_2" localSheetId="0" hidden="1">Données!$E$4:$S$10</definedName>
    <definedName name="ExternalData_3" localSheetId="0" hidden="1">Données!$E$20:$P$26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7" i="4" l="1"/>
  <c r="G18" i="4"/>
  <c r="G19" i="4"/>
  <c r="G20" i="4"/>
  <c r="G21" i="4"/>
  <c r="G16" i="4"/>
  <c r="G22" i="4" s="1"/>
  <c r="G6" i="4"/>
  <c r="G7" i="4"/>
  <c r="G8" i="4"/>
  <c r="G9" i="4"/>
  <c r="G10" i="4"/>
  <c r="G5" i="4"/>
  <c r="E5" i="4"/>
  <c r="E6" i="4"/>
  <c r="E7" i="4"/>
  <c r="E8" i="4"/>
  <c r="E9" i="4"/>
  <c r="E10" i="4"/>
  <c r="E11" i="4"/>
  <c r="E16" i="4"/>
  <c r="E22" i="4" s="1"/>
  <c r="E17" i="4"/>
  <c r="E18" i="4"/>
  <c r="E19" i="4"/>
  <c r="E20" i="4"/>
  <c r="E21" i="4"/>
  <c r="D16" i="4"/>
  <c r="D22" i="4" s="1"/>
  <c r="D17" i="4"/>
  <c r="D18" i="4"/>
  <c r="D19" i="4"/>
  <c r="D20" i="4"/>
  <c r="D21" i="4"/>
  <c r="D5" i="4"/>
  <c r="D6" i="4"/>
  <c r="D7" i="4"/>
  <c r="D8" i="4"/>
  <c r="D9" i="4"/>
  <c r="D10" i="4"/>
  <c r="G27" i="3"/>
  <c r="H27" i="3"/>
  <c r="I27" i="3"/>
  <c r="J27" i="3"/>
  <c r="K27" i="3"/>
  <c r="L27" i="3"/>
  <c r="M27" i="3"/>
  <c r="N27" i="3"/>
  <c r="O27" i="3"/>
  <c r="P27" i="3"/>
  <c r="G11" i="4" l="1"/>
  <c r="D11" i="4"/>
  <c r="G11" i="3"/>
  <c r="H11" i="3"/>
  <c r="I11" i="3"/>
  <c r="J11" i="3"/>
  <c r="K11" i="3"/>
  <c r="L11" i="3"/>
  <c r="M11" i="3"/>
  <c r="N11" i="3"/>
  <c r="O11" i="3"/>
  <c r="P11" i="3"/>
  <c r="Q11" i="3"/>
  <c r="R11" i="3"/>
  <c r="S11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8C8C190-AB75-430E-9DF4-DF1696530DC7}" keepAlive="1" name="Query - Budget" description="Connection to the 'Budget' query in the workbook." type="5" refreshedVersion="6" background="1" saveData="1">
    <dbPr connection="Provider=Microsoft.Mashup.OleDb.1;Data Source=$Workbook$;Location=Budget;Extended Properties=&quot;&quot;" command="SELECT * FROM [Budget]"/>
  </connection>
  <connection id="2" xr16:uid="{13229C34-5803-4164-BF04-5D7A5E22976D}" keepAlive="1" name="Query - Budget2" description="Connection to the 'Budget2' query in the workbook." type="5" refreshedVersion="6" background="1" saveData="1">
    <dbPr connection="Provider=Microsoft.Mashup.OleDb.1;Data Source=$Workbook$;Location=Budget2;Extended Properties=&quot;&quot;" command="SELECT * FROM [Budget2]"/>
  </connection>
  <connection id="3" xr16:uid="{AF6AE539-BFAA-44CD-A521-3EAE1AC52053}" keepAlive="1" name="Query - Dates" description="Connection to the 'Dates' query in the workbook." type="5" refreshedVersion="0" background="1">
    <dbPr connection="Provider=Microsoft.Mashup.OleDb.1;Data Source=$Workbook$;Location=Dates;Extended Properties=&quot;&quot;" command="SELECT * FROM [Dates]"/>
  </connection>
  <connection id="4" xr16:uid="{B5C892B8-37BB-47AE-9299-D5BB85F5F3E8}" keepAlive="1" name="Query - Dates (2)" description="Connection to the 'Dates (2)' query in the workbook." type="5" refreshedVersion="0" background="1">
    <dbPr connection="Provider=Microsoft.Mashup.OleDb.1;Data Source=$Workbook$;Location=&quot;Dates (2)&quot;;Extended Properties=&quot;&quot;" command="SELECT * FROM [Dates (2)]"/>
  </connection>
  <connection id="5" xr16:uid="{867395E1-D814-4DD3-BAAE-4C73899F396A}" keepAlive="1" name="Query - Dates2" description="Connection to the 'Dates2' query in the workbook." type="5" refreshedVersion="6" background="1">
    <dbPr connection="Provider=Microsoft.Mashup.OleDb.1;Data Source=$Workbook$;Location=Dates2;Extended Properties=&quot;&quot;" command="SELECT * FROM [Dates2]"/>
  </connection>
  <connection id="6" xr16:uid="{109FD517-4795-4004-B8BE-9A145132BF10}" keepAlive="1" name="Query - Mois" description="Connection to the 'Mois' query in the workbook." type="5" refreshedVersion="0" background="1">
    <dbPr connection="Provider=Microsoft.Mashup.OleDb.1;Data Source=$Workbook$;Location=Mois;Extended Properties=&quot;&quot;" command="SELECT * FROM [Mois]"/>
  </connection>
  <connection id="7" xr16:uid="{E5F0444B-AB43-496F-82D4-BB2D47D53EAA}" keepAlive="1" name="Query - Totaux" description="Connection to the 'Totaux' query in the workbook." type="5" refreshedVersion="6" background="1" saveData="1">
    <dbPr connection="Provider=Microsoft.Mashup.OleDb.1;Data Source=$Workbook$;Location=Totaux;Extended Properties=&quot;&quot;" command="SELECT * FROM [Totaux]"/>
  </connection>
  <connection id="8" xr16:uid="{C580505F-98C7-4ACE-B455-F46CDC9BF20D}" keepAlive="1" name="Query - Totaux2" description="Connection to the 'Totaux2' query in the workbook." type="5" refreshedVersion="6" background="1">
    <dbPr connection="Provider=Microsoft.Mashup.OleDb.1;Data Source=$Workbook$;Location=Totaux2;Extended Properties=&quot;&quot;" command="SELECT * FROM [Totaux2]"/>
  </connection>
</connections>
</file>

<file path=xl/sharedStrings.xml><?xml version="1.0" encoding="utf-8"?>
<sst xmlns="http://schemas.openxmlformats.org/spreadsheetml/2006/main" count="46" uniqueCount="19">
  <si>
    <t>Date début</t>
  </si>
  <si>
    <t>Date fin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</si>
  <si>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</si>
  <si>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</si>
  <si>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</si>
  <si>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</si>
  <si>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</si>
  <si>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</si>
  <si>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</si>
  <si>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</si>
  <si>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</si>
  <si>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</si>
  <si>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</si>
  <si>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</si>
  <si>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Total</t>
  </si>
  <si>
    <t>Budget</t>
  </si>
  <si>
    <t>Dates</t>
  </si>
  <si>
    <t>Fraction.Année1</t>
  </si>
  <si>
    <t>Fraction.Année2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</si>
</sst>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8"/>
      <name val="Arial"/>
      <family val="2"/>
    </font>
    <font>
      <b/>
      <sz val="11"/>
      <color theme="1"/>
      <name val="Arial"/>
      <family val="2"/>
    </font>
    <font>
      <i/>
      <sz val="10"/>
      <color rgb="FF7F7F7F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2" borderId="0">
      <alignment vertical="center" wrapText="1"/>
    </xf>
    <xf numFmtId="0" fontId="5" fillId="0" borderId="0" applyNumberForma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2" fontId="0" fillId="0" borderId="0" xfId="0" applyNumberFormat="1"/>
    <xf numFmtId="2" fontId="2" fillId="0" borderId="0" xfId="0" applyNumberFormat="1" applyFont="1"/>
    <xf numFmtId="0" fontId="4" fillId="0" borderId="0" xfId="0" applyFont="1"/>
    <xf numFmtId="2" fontId="5" fillId="0" borderId="0" xfId="2" applyNumberFormat="1"/>
  </cellXfs>
  <cellStyles count="3">
    <cellStyle name="Explanatory Text" xfId="2" builtinId="53"/>
    <cellStyle name="Grisé" xfId="1" xr:uid="{564BAEE0-1E81-4C6F-853A-0415A7ECA6BD}"/>
    <cellStyle name="Normal" xfId="0" builtinId="0"/>
  </cellStyles>
  <dxfs count="68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19" formatCode="dd/mm/yyyy"/>
    </dxf>
    <dxf>
      <numFmt numFmtId="19" formatCode="dd/mm/yyyy"/>
    </dxf>
    <dxf>
      <numFmt numFmtId="19" formatCode="dd/mm/yyyy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19" formatCode="dd/mm/yyyy"/>
    </dxf>
    <dxf>
      <numFmt numFmtId="19" formatCode="dd/mm/yyyy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2" formatCode="0.00"/>
    </dxf>
    <dxf>
      <font>
        <b/>
      </font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13</xdr:row>
      <xdr:rowOff>114300</xdr:rowOff>
    </xdr:from>
    <xdr:to>
      <xdr:col>8</xdr:col>
      <xdr:colOff>142875</xdr:colOff>
      <xdr:row>16</xdr:row>
      <xdr:rowOff>123825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FFA54264-7B9D-4DAF-BE92-EF9CDD8AD94F}"/>
            </a:ext>
          </a:extLst>
        </xdr:cNvPr>
        <xdr:cNvSpPr txBox="1"/>
      </xdr:nvSpPr>
      <xdr:spPr>
        <a:xfrm>
          <a:off x="2809875" y="2085975"/>
          <a:ext cx="2305050" cy="49530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 b="1"/>
            <a:t>Réalisé avec Power Query</a:t>
          </a:r>
        </a:p>
        <a:p>
          <a:r>
            <a:rPr lang="en-US" sz="1100"/>
            <a:t>(natif Excel 2016)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1000124</xdr:colOff>
      <xdr:row>11</xdr:row>
      <xdr:rowOff>104775</xdr:rowOff>
    </xdr:from>
    <xdr:to>
      <xdr:col>6</xdr:col>
      <xdr:colOff>447675</xdr:colOff>
      <xdr:row>13</xdr:row>
      <xdr:rowOff>38100</xdr:rowOff>
    </xdr:to>
    <xdr:sp macro="" textlink="">
      <xdr:nvSpPr>
        <xdr:cNvPr id="2" name="Left Brace 1">
          <a:extLst>
            <a:ext uri="{FF2B5EF4-FFF2-40B4-BE49-F238E27FC236}">
              <a16:creationId xmlns:a16="http://schemas.microsoft.com/office/drawing/2014/main" id="{BCE10FEA-882A-44A2-B079-83643D8A9443}"/>
            </a:ext>
          </a:extLst>
        </xdr:cNvPr>
        <xdr:cNvSpPr/>
      </xdr:nvSpPr>
      <xdr:spPr>
        <a:xfrm rot="16200000" flipV="1">
          <a:off x="4900612" y="1404937"/>
          <a:ext cx="257175" cy="1276351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1038224</xdr:colOff>
      <xdr:row>22</xdr:row>
      <xdr:rowOff>114299</xdr:rowOff>
    </xdr:from>
    <xdr:to>
      <xdr:col>6</xdr:col>
      <xdr:colOff>466724</xdr:colOff>
      <xdr:row>24</xdr:row>
      <xdr:rowOff>47624</xdr:rowOff>
    </xdr:to>
    <xdr:sp macro="" textlink="">
      <xdr:nvSpPr>
        <xdr:cNvPr id="3" name="Left Brace 2">
          <a:extLst>
            <a:ext uri="{FF2B5EF4-FFF2-40B4-BE49-F238E27FC236}">
              <a16:creationId xmlns:a16="http://schemas.microsoft.com/office/drawing/2014/main" id="{7EB995CE-B90B-425B-8591-F747E62C9A14}"/>
            </a:ext>
          </a:extLst>
        </xdr:cNvPr>
        <xdr:cNvSpPr/>
      </xdr:nvSpPr>
      <xdr:spPr>
        <a:xfrm rot="16200000" flipV="1">
          <a:off x="4319586" y="2595562"/>
          <a:ext cx="257175" cy="247650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connectionId="1" xr16:uid="{2AF16AA9-041C-4397-8399-FE91FD87A623}" autoFormatId="16" applyNumberFormats="0" applyBorderFormats="0" applyFontFormats="0" applyPatternFormats="0" applyAlignmentFormats="0" applyWidthHeightFormats="0">
  <queryTableRefresh nextId="16">
    <queryTableFields count="15">
      <queryTableField id="1" name="Date début" tableColumnId="1"/>
      <queryTableField id="2" name="Date fin" tableColumnId="2"/>
      <queryTableField id="3" name="1" tableColumnId="3"/>
      <queryTableField id="4" name="2" tableColumnId="4"/>
      <queryTableField id="5" name="3" tableColumnId="5"/>
      <queryTableField id="6" name="4" tableColumnId="6"/>
      <queryTableField id="7" name="5" tableColumnId="7"/>
      <queryTableField id="8" name="6" tableColumnId="8"/>
      <queryTableField id="9" name="7" tableColumnId="9"/>
      <queryTableField id="10" name="8" tableColumnId="10"/>
      <queryTableField id="11" name="9" tableColumnId="11"/>
      <queryTableField id="12" name="10" tableColumnId="12"/>
      <queryTableField id="13" name="11" tableColumnId="13"/>
      <queryTableField id="14" name="12" tableColumnId="14"/>
      <queryTableField id="15" name="Total" tableColumnId="15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3" connectionId="2" xr16:uid="{979073B3-25A3-4541-9B87-D00C3F57B123}" autoFormatId="16" applyNumberFormats="0" applyBorderFormats="0" applyFontFormats="0" applyPatternFormats="0" applyAlignmentFormats="0" applyWidthHeightFormats="0">
  <queryTableRefresh nextId="15">
    <queryTableFields count="12">
      <queryTableField id="1" name="Date début" tableColumnId="1"/>
      <queryTableField id="2" name="Date fin" tableColumnId="2"/>
      <queryTableField id="4" name="1" tableColumnId="4"/>
      <queryTableField id="6" name="2" tableColumnId="6"/>
      <queryTableField id="3" name="3" tableColumnId="3"/>
      <queryTableField id="5" name="4" tableColumnId="5"/>
      <queryTableField id="7" name="5" tableColumnId="7"/>
      <queryTableField id="8" name="8" tableColumnId="8"/>
      <queryTableField id="9" name="9" tableColumnId="9"/>
      <queryTableField id="10" name="10" tableColumnId="10"/>
      <queryTableField id="11" name="11" tableColumnId="11"/>
      <queryTableField id="12" name="Total" tableColumnId="1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CC03140-E5F7-4E1C-B46E-577A5B19E2CA}" name="Dates" displayName="Dates" ref="B4:C10" totalsRowShown="0">
  <autoFilter ref="B4:C10" xr:uid="{A36D6B88-0F1A-4FE1-BC81-7A8524360551}"/>
  <tableColumns count="2">
    <tableColumn id="1" xr3:uid="{9035323F-0C28-4591-B260-BFD1750AB749}" name="Date début" dataDxfId="67"/>
    <tableColumn id="2" xr3:uid="{BEEF4C88-5A47-4B70-9748-781C5EC559D4}" name="Date fin" dataDxfId="66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8FBD32C-F860-465A-8FCB-4C1C428D6A41}" name="Budget" displayName="Budget" ref="E4:S11" tableType="queryTable" totalsRowCount="1">
  <autoFilter ref="E4:S10" xr:uid="{1780FFE6-ADD7-443F-BE4F-A4129B75B6B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EDAB6683-DF6C-49B5-9DC6-17F9B6B63999}" uniqueName="1" name="Date début" totalsRowLabel="Total" queryTableFieldId="1" dataDxfId="65"/>
    <tableColumn id="2" xr3:uid="{B56BBF75-4E6B-4ECA-B94F-8B61C60D07C3}" uniqueName="2" name="Date fin" queryTableFieldId="2" dataDxfId="64"/>
    <tableColumn id="3" xr3:uid="{2D0D94A2-204C-417B-B207-2F88D8B2E8CD}" uniqueName="3" name="1" totalsRowFunction="sum" queryTableFieldId="3" dataDxfId="63" totalsRowDxfId="62"/>
    <tableColumn id="4" xr3:uid="{A93A05CF-8BD3-4BB8-8ED5-9964E53A71EF}" uniqueName="4" name="2" totalsRowFunction="sum" queryTableFieldId="4" dataDxfId="61" totalsRowDxfId="60"/>
    <tableColumn id="5" xr3:uid="{60706E69-E000-41D3-9DCE-7BC1D7C91DE6}" uniqueName="5" name="3" totalsRowFunction="sum" queryTableFieldId="5" dataDxfId="59" totalsRowDxfId="58"/>
    <tableColumn id="6" xr3:uid="{31625371-EBBF-41D2-B93A-A5D84FF7DE37}" uniqueName="6" name="4" totalsRowFunction="sum" queryTableFieldId="6" dataDxfId="57" totalsRowDxfId="56"/>
    <tableColumn id="7" xr3:uid="{25EDBE4E-6D5E-4602-879B-8ECBB49DFE71}" uniqueName="7" name="5" totalsRowFunction="sum" queryTableFieldId="7" dataDxfId="55" totalsRowDxfId="54"/>
    <tableColumn id="8" xr3:uid="{95CCA026-EBA6-4EAE-9E76-5285B634321F}" uniqueName="8" name="6" totalsRowFunction="sum" queryTableFieldId="8" dataDxfId="53" totalsRowDxfId="52"/>
    <tableColumn id="9" xr3:uid="{56A39A19-D7F2-42F7-A9AF-1437516EAE7C}" uniqueName="9" name="7" totalsRowFunction="sum" queryTableFieldId="9" dataDxfId="51" totalsRowDxfId="50"/>
    <tableColumn id="10" xr3:uid="{9D26E637-7067-4E08-96CD-A7B552356AB1}" uniqueName="10" name="8" totalsRowFunction="sum" queryTableFieldId="10" dataDxfId="49" totalsRowDxfId="48"/>
    <tableColumn id="11" xr3:uid="{70681188-57A0-4CEA-BDEE-FE6A7901DD65}" uniqueName="11" name="9" totalsRowFunction="sum" queryTableFieldId="11" dataDxfId="47" totalsRowDxfId="46"/>
    <tableColumn id="12" xr3:uid="{D21F83BF-3A7C-4D63-8A6C-A3DEF5BD4FFA}" uniqueName="12" name="10" totalsRowFunction="sum" queryTableFieldId="12" dataDxfId="45" totalsRowDxfId="44"/>
    <tableColumn id="13" xr3:uid="{7B802AB9-4628-4B68-8974-A128CC4EB368}" uniqueName="13" name="11" totalsRowFunction="sum" queryTableFieldId="13" dataDxfId="43" totalsRowDxfId="42"/>
    <tableColumn id="14" xr3:uid="{C8D4DEBB-2599-4F8A-9861-B1F5CB3C588B}" uniqueName="14" name="12" totalsRowFunction="sum" queryTableFieldId="14" dataDxfId="41" totalsRowDxfId="40"/>
    <tableColumn id="15" xr3:uid="{94B72E63-C164-48CC-9785-D4DF9768811D}" uniqueName="15" name="Total" totalsRowFunction="sum" queryTableFieldId="15" dataDxfId="39" totalsRowDxfId="38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CF59D35-7DAB-4604-8196-F5B6B189ECB1}" name="Dates2" displayName="Dates2" ref="B20:C26" totalsRowShown="0" dataDxfId="37">
  <autoFilter ref="B20:C26" xr:uid="{FE2BDBA0-739B-40DF-B013-3D1CFB79F9DD}"/>
  <tableColumns count="2">
    <tableColumn id="1" xr3:uid="{1C8F5D83-1087-4B65-8098-35DD5F047558}" name="Date début" dataDxfId="36"/>
    <tableColumn id="2" xr3:uid="{88F49517-58CD-4B8C-AD3D-6CFCA4CDEEC8}" name="Date fin" dataDxfId="35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3FC4EE1-6F25-4F1B-8312-814296AB62D6}" name="Budget2" displayName="Budget2" ref="E20:P27" tableType="queryTable" totalsRowCount="1">
  <autoFilter ref="E20:P26" xr:uid="{FF68790E-8616-4E4D-94A3-48121C474804}"/>
  <tableColumns count="12">
    <tableColumn id="1" xr3:uid="{79BF135D-388B-429E-9D60-43DD0B194426}" uniqueName="1" name="Date début" totalsRowLabel="Total" queryTableFieldId="1" dataDxfId="34"/>
    <tableColumn id="2" xr3:uid="{1CFBDECD-4576-4484-8477-34A100E99E26}" uniqueName="2" name="Date fin" queryTableFieldId="2" dataDxfId="33"/>
    <tableColumn id="4" xr3:uid="{9A8222F4-8047-4B47-8754-16C25EAD6CBD}" uniqueName="4" name="1" totalsRowFunction="sum" queryTableFieldId="4" dataDxfId="32" totalsRowDxfId="31"/>
    <tableColumn id="6" xr3:uid="{5F5B46E6-0E17-4603-8B33-8C3253343213}" uniqueName="6" name="2" totalsRowFunction="sum" queryTableFieldId="6" dataDxfId="30" totalsRowDxfId="29"/>
    <tableColumn id="3" xr3:uid="{B445530E-9EB9-4BFA-8EDF-C38B81673A73}" uniqueName="3" name="3" totalsRowFunction="sum" queryTableFieldId="3" dataDxfId="28" totalsRowDxfId="27"/>
    <tableColumn id="5" xr3:uid="{D9F0D464-BF66-4E9C-998D-AEF5B20B1C28}" uniqueName="5" name="4" totalsRowFunction="sum" queryTableFieldId="5" dataDxfId="26" totalsRowDxfId="25"/>
    <tableColumn id="7" xr3:uid="{7CEAE0F2-839D-44B4-90DA-253EBCB544FB}" uniqueName="7" name="5" totalsRowFunction="sum" queryTableFieldId="7" dataDxfId="24" totalsRowDxfId="23"/>
    <tableColumn id="8" xr3:uid="{3D782859-51AE-4E5F-A1DE-B10C4CE16B8B}" uniqueName="8" name="8" totalsRowFunction="sum" queryTableFieldId="8" dataDxfId="22" totalsRowDxfId="21"/>
    <tableColumn id="9" xr3:uid="{E8A073E8-944C-4127-A7BB-BA2621172F27}" uniqueName="9" name="9" totalsRowFunction="sum" queryTableFieldId="9" dataDxfId="20" totalsRowDxfId="19"/>
    <tableColumn id="10" xr3:uid="{74B77F7A-7905-4C64-8FC8-C6C423D84D3D}" uniqueName="10" name="10" totalsRowFunction="sum" queryTableFieldId="10" dataDxfId="18" totalsRowDxfId="17"/>
    <tableColumn id="11" xr3:uid="{6D8C554B-89E8-4BD3-8A50-BBE6C7908CD8}" uniqueName="11" name="11" totalsRowFunction="sum" queryTableFieldId="11" dataDxfId="16" totalsRowDxfId="15"/>
    <tableColumn id="12" xr3:uid="{F6A9BE41-BF25-4B68-B60F-DB23AD632480}" uniqueName="12" name="Total" totalsRowFunction="sum" queryTableFieldId="12" dataDxfId="14" totalsRowDxfId="13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58E8EB2-9CC6-4C6B-A33A-49B73EAA8011}" name="Dates3" displayName="Dates3" ref="B4:E11" totalsRowCount="1">
  <autoFilter ref="B4:E10" xr:uid="{BE8B7474-3A46-4A2A-A5FC-14FF1EC95A41}"/>
  <tableColumns count="4">
    <tableColumn id="1" xr3:uid="{8C313D6A-32A4-4B00-9592-EDFFB0C7817E}" name="Date début" totalsRowLabel="Total" dataDxfId="12"/>
    <tableColumn id="2" xr3:uid="{DCBA08B8-2210-48B0-9C38-84038BCC8D86}" name="Date fin" dataDxfId="11"/>
    <tableColumn id="3" xr3:uid="{28E5CD76-7901-44E1-B9F5-AE211F5FB6E0}" name="Fraction.Année1" totalsRowFunction="sum" dataDxfId="10" totalsRowDxfId="9">
      <calculatedColumnFormula>YEARFRAC(Dates3[[#This Row],[Date début]]+1,Dates3[[#This Row],[Date fin]],1)*12</calculatedColumnFormula>
    </tableColumn>
    <tableColumn id="4" xr3:uid="{5B5AE5BA-59EB-4B47-B703-9CDF89AF36FB}" name="Fraction.Année2" totalsRowFunction="sum" dataDxfId="8" totalsRowDxfId="7">
      <calculatedColumnFormula>YEARFRAC(Dates3[[#This Row],[Date début]],Dates3[[#This Row],[Date fin]]+1,1)*12</calculatedColumnFormula>
    </tableColumn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ADD83E77-133E-431E-A259-2C80F97E670D}" name="Dates4" displayName="Dates4" ref="B15:E22" totalsRowCount="1" dataDxfId="6">
  <autoFilter ref="B15:E21" xr:uid="{809A0BDD-111D-401D-ABAF-1B1AA664AB43}"/>
  <sortState xmlns:xlrd2="http://schemas.microsoft.com/office/spreadsheetml/2017/richdata2" ref="B16:D21">
    <sortCondition ref="B16:B21"/>
    <sortCondition ref="C16:C21"/>
  </sortState>
  <tableColumns count="4">
    <tableColumn id="1" xr3:uid="{5F0A1E7A-CE17-499A-9EF5-B113C470CD83}" name="Date début" totalsRowLabel="Total" dataDxfId="5"/>
    <tableColumn id="2" xr3:uid="{D2104052-6394-4946-91F9-55B79F190DFF}" name="Date fin" dataDxfId="4"/>
    <tableColumn id="3" xr3:uid="{CB218521-9DF8-4C48-84D5-ADE36BE29674}" name="Fraction.Année1" totalsRowFunction="sum" dataDxfId="3" totalsRowDxfId="2">
      <calculatedColumnFormula>YEARFRAC(Dates4[[#This Row],[Date début]],Dates4[[#This Row],[Date fin]]+1,1)*12</calculatedColumnFormula>
    </tableColumn>
    <tableColumn id="4" xr3:uid="{0EEC19B9-51D6-4E36-BFAE-717EB69DEDD5}" name="Fraction.Année2" totalsRowFunction="sum" dataDxfId="1" totalsRowDxfId="0">
      <calculatedColumnFormula>YEARFRAC(Dates4[[#This Row],[Date début]]+1,Dates4[[#This Row],[Date fin]],1)*12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96361C-88D4-4B72-92AB-9673B0F512EA}">
  <dimension ref="B2:S27"/>
  <sheetViews>
    <sheetView showGridLines="0" topLeftCell="A6" workbookViewId="0">
      <selection activeCell="T21" sqref="T21"/>
    </sheetView>
  </sheetViews>
  <sheetFormatPr defaultRowHeight="12.75" x14ac:dyDescent="0.2"/>
  <cols>
    <col min="2" max="2" width="13.140625" bestFit="1" customWidth="1"/>
    <col min="3" max="3" width="10.28515625" bestFit="1" customWidth="1"/>
    <col min="5" max="5" width="13.140625" bestFit="1" customWidth="1"/>
    <col min="6" max="6" width="10.28515625" bestFit="1" customWidth="1"/>
    <col min="7" max="13" width="4.7109375" bestFit="1" customWidth="1"/>
    <col min="14" max="15" width="5.28515625" bestFit="1" customWidth="1"/>
    <col min="16" max="16" width="7.85546875" bestFit="1" customWidth="1"/>
    <col min="17" max="18" width="4.5703125" bestFit="1" customWidth="1"/>
    <col min="19" max="19" width="5.5703125" bestFit="1" customWidth="1"/>
  </cols>
  <sheetData>
    <row r="2" spans="2:19" ht="15" x14ac:dyDescent="0.25">
      <c r="B2" s="4" t="s">
        <v>16</v>
      </c>
      <c r="E2" s="4" t="s">
        <v>15</v>
      </c>
    </row>
    <row r="4" spans="2:19" x14ac:dyDescent="0.2">
      <c r="B4" t="s">
        <v>0</v>
      </c>
      <c r="C4" t="s">
        <v>1</v>
      </c>
      <c r="E4" t="s">
        <v>0</v>
      </c>
      <c r="F4" t="s">
        <v>1</v>
      </c>
      <c r="G4" t="s">
        <v>2</v>
      </c>
      <c r="H4" t="s">
        <v>3</v>
      </c>
      <c r="I4" t="s">
        <v>4</v>
      </c>
      <c r="J4" t="s">
        <v>5</v>
      </c>
      <c r="K4" t="s">
        <v>6</v>
      </c>
      <c r="L4" t="s">
        <v>7</v>
      </c>
      <c r="M4" t="s">
        <v>8</v>
      </c>
      <c r="N4" t="s">
        <v>9</v>
      </c>
      <c r="O4" t="s">
        <v>10</v>
      </c>
      <c r="P4" t="s">
        <v>11</v>
      </c>
      <c r="Q4" t="s">
        <v>12</v>
      </c>
      <c r="R4" t="s">
        <v>13</v>
      </c>
      <c r="S4" t="s">
        <v>14</v>
      </c>
    </row>
    <row r="5" spans="2:19" x14ac:dyDescent="0.2">
      <c r="B5" s="1">
        <v>43466</v>
      </c>
      <c r="C5" s="1">
        <v>43617</v>
      </c>
      <c r="E5" s="1">
        <v>43466</v>
      </c>
      <c r="F5" s="1">
        <v>43555</v>
      </c>
      <c r="G5" s="2">
        <v>1</v>
      </c>
      <c r="H5" s="2">
        <v>1</v>
      </c>
      <c r="I5" s="2">
        <v>1</v>
      </c>
      <c r="J5" s="2"/>
      <c r="K5" s="2"/>
      <c r="L5" s="2"/>
      <c r="M5" s="2"/>
      <c r="N5" s="2"/>
      <c r="O5" s="2"/>
      <c r="P5" s="2"/>
      <c r="Q5" s="2"/>
      <c r="R5" s="2"/>
      <c r="S5" s="3">
        <v>3</v>
      </c>
    </row>
    <row r="6" spans="2:19" x14ac:dyDescent="0.2">
      <c r="B6" s="1">
        <v>43466</v>
      </c>
      <c r="C6" s="1">
        <v>43555</v>
      </c>
      <c r="E6" s="1">
        <v>43466</v>
      </c>
      <c r="F6" s="1">
        <v>43617</v>
      </c>
      <c r="G6" s="2">
        <v>1</v>
      </c>
      <c r="H6" s="2">
        <v>1</v>
      </c>
      <c r="I6" s="2">
        <v>1</v>
      </c>
      <c r="J6" s="2">
        <v>1</v>
      </c>
      <c r="K6" s="2">
        <v>1</v>
      </c>
      <c r="L6" s="2">
        <v>3.3333333333333333E-2</v>
      </c>
      <c r="M6" s="2"/>
      <c r="N6" s="2"/>
      <c r="O6" s="2"/>
      <c r="P6" s="2"/>
      <c r="Q6" s="2"/>
      <c r="R6" s="2"/>
      <c r="S6" s="3">
        <v>5.0333333333333332</v>
      </c>
    </row>
    <row r="7" spans="2:19" x14ac:dyDescent="0.2">
      <c r="B7" s="1">
        <v>43586</v>
      </c>
      <c r="C7" s="1">
        <v>43677</v>
      </c>
      <c r="E7" s="1">
        <v>43586</v>
      </c>
      <c r="F7" s="1">
        <v>43677</v>
      </c>
      <c r="G7" s="2"/>
      <c r="H7" s="2"/>
      <c r="I7" s="2"/>
      <c r="J7" s="2"/>
      <c r="K7" s="2">
        <v>1</v>
      </c>
      <c r="L7" s="2">
        <v>1</v>
      </c>
      <c r="M7" s="2">
        <v>1</v>
      </c>
      <c r="N7" s="2"/>
      <c r="O7" s="2"/>
      <c r="P7" s="2"/>
      <c r="Q7" s="2"/>
      <c r="R7" s="2"/>
      <c r="S7" s="3">
        <v>3</v>
      </c>
    </row>
    <row r="8" spans="2:19" x14ac:dyDescent="0.2">
      <c r="B8" s="1">
        <v>43589</v>
      </c>
      <c r="C8" s="1">
        <v>43768</v>
      </c>
      <c r="E8" s="1">
        <v>43589</v>
      </c>
      <c r="F8" s="1">
        <v>43768</v>
      </c>
      <c r="G8" s="2"/>
      <c r="H8" s="2"/>
      <c r="I8" s="2"/>
      <c r="J8" s="2"/>
      <c r="K8" s="2">
        <v>0.90322580645161288</v>
      </c>
      <c r="L8" s="2">
        <v>1</v>
      </c>
      <c r="M8" s="2">
        <v>1</v>
      </c>
      <c r="N8" s="2">
        <v>1</v>
      </c>
      <c r="O8" s="2">
        <v>1</v>
      </c>
      <c r="P8" s="2">
        <v>0.967741935483871</v>
      </c>
      <c r="Q8" s="2"/>
      <c r="R8" s="2"/>
      <c r="S8" s="3">
        <v>5.870967741935484</v>
      </c>
    </row>
    <row r="9" spans="2:19" x14ac:dyDescent="0.2">
      <c r="B9" s="1">
        <v>43702</v>
      </c>
      <c r="C9" s="1">
        <v>43830</v>
      </c>
      <c r="E9" s="1">
        <v>43702</v>
      </c>
      <c r="F9" s="1">
        <v>43830</v>
      </c>
      <c r="G9" s="2"/>
      <c r="H9" s="2"/>
      <c r="I9" s="2"/>
      <c r="J9" s="2"/>
      <c r="K9" s="2"/>
      <c r="L9" s="2"/>
      <c r="M9" s="2"/>
      <c r="N9" s="2">
        <v>0.22580645161290322</v>
      </c>
      <c r="O9" s="2">
        <v>1</v>
      </c>
      <c r="P9" s="2">
        <v>1</v>
      </c>
      <c r="Q9" s="2">
        <v>1</v>
      </c>
      <c r="R9" s="2">
        <v>1</v>
      </c>
      <c r="S9" s="3">
        <v>4.225806451612903</v>
      </c>
    </row>
    <row r="10" spans="2:19" x14ac:dyDescent="0.2">
      <c r="B10" s="1">
        <v>43704</v>
      </c>
      <c r="C10" s="1">
        <v>43708</v>
      </c>
      <c r="E10" s="1">
        <v>43704</v>
      </c>
      <c r="F10" s="1">
        <v>43708</v>
      </c>
      <c r="G10" s="2"/>
      <c r="H10" s="2"/>
      <c r="I10" s="2"/>
      <c r="J10" s="2"/>
      <c r="K10" s="2"/>
      <c r="L10" s="2"/>
      <c r="M10" s="2"/>
      <c r="N10" s="2">
        <v>0.16129032258064516</v>
      </c>
      <c r="O10" s="2"/>
      <c r="P10" s="2"/>
      <c r="Q10" s="2"/>
      <c r="R10" s="2"/>
      <c r="S10" s="3">
        <v>0.16129032258064516</v>
      </c>
    </row>
    <row r="11" spans="2:19" x14ac:dyDescent="0.2">
      <c r="E11" t="s">
        <v>14</v>
      </c>
      <c r="G11" s="2">
        <f>SUBTOTAL(109,Budget[1])</f>
        <v>2</v>
      </c>
      <c r="H11" s="2">
        <f>SUBTOTAL(109,Budget[2])</f>
        <v>2</v>
      </c>
      <c r="I11" s="2">
        <f>SUBTOTAL(109,Budget[3])</f>
        <v>2</v>
      </c>
      <c r="J11" s="2">
        <f>SUBTOTAL(109,Budget[4])</f>
        <v>1</v>
      </c>
      <c r="K11" s="2">
        <f>SUBTOTAL(109,Budget[5])</f>
        <v>2.903225806451613</v>
      </c>
      <c r="L11" s="2">
        <f>SUBTOTAL(109,Budget[6])</f>
        <v>2.0333333333333332</v>
      </c>
      <c r="M11" s="2">
        <f>SUBTOTAL(109,Budget[7])</f>
        <v>2</v>
      </c>
      <c r="N11" s="2">
        <f>SUBTOTAL(109,Budget[8])</f>
        <v>1.3870967741935485</v>
      </c>
      <c r="O11" s="2">
        <f>SUBTOTAL(109,Budget[9])</f>
        <v>2</v>
      </c>
      <c r="P11" s="2">
        <f>SUBTOTAL(109,Budget[10])</f>
        <v>1.967741935483871</v>
      </c>
      <c r="Q11" s="2">
        <f>SUBTOTAL(109,Budget[11])</f>
        <v>1</v>
      </c>
      <c r="R11" s="2">
        <f>SUBTOTAL(109,Budget[12])</f>
        <v>1</v>
      </c>
      <c r="S11" s="2">
        <f>SUBTOTAL(109,Budget[Total])</f>
        <v>21.291397849462367</v>
      </c>
    </row>
    <row r="20" spans="2:16" x14ac:dyDescent="0.2">
      <c r="B20" t="s">
        <v>0</v>
      </c>
      <c r="C20" t="s">
        <v>1</v>
      </c>
      <c r="E20" t="s">
        <v>0</v>
      </c>
      <c r="F20" t="s">
        <v>1</v>
      </c>
      <c r="G20" t="s">
        <v>2</v>
      </c>
      <c r="H20" t="s">
        <v>3</v>
      </c>
      <c r="I20" t="s">
        <v>4</v>
      </c>
      <c r="J20" t="s">
        <v>5</v>
      </c>
      <c r="K20" t="s">
        <v>6</v>
      </c>
      <c r="L20" t="s">
        <v>9</v>
      </c>
      <c r="M20" t="s">
        <v>10</v>
      </c>
      <c r="N20" t="s">
        <v>11</v>
      </c>
      <c r="O20" t="s">
        <v>12</v>
      </c>
      <c r="P20" t="s">
        <v>14</v>
      </c>
    </row>
    <row r="21" spans="2:16" x14ac:dyDescent="0.2">
      <c r="B21" s="1">
        <v>43555</v>
      </c>
      <c r="C21" s="1">
        <v>43570</v>
      </c>
      <c r="E21" s="1">
        <v>43466</v>
      </c>
      <c r="F21" s="1">
        <v>43480</v>
      </c>
      <c r="G21" s="2">
        <v>0.4838709677419355</v>
      </c>
      <c r="H21" s="2"/>
      <c r="I21" s="2"/>
      <c r="J21" s="2"/>
      <c r="K21" s="2"/>
      <c r="L21" s="2"/>
      <c r="M21" s="2"/>
      <c r="N21" s="2"/>
      <c r="O21" s="2"/>
      <c r="P21" s="2">
        <v>0.4838709677419355</v>
      </c>
    </row>
    <row r="22" spans="2:16" x14ac:dyDescent="0.2">
      <c r="B22" s="1">
        <v>43497</v>
      </c>
      <c r="C22" s="1">
        <v>43524</v>
      </c>
      <c r="E22" s="1">
        <v>43497</v>
      </c>
      <c r="F22" s="1">
        <v>43524</v>
      </c>
      <c r="G22" s="2"/>
      <c r="H22" s="2">
        <v>1</v>
      </c>
      <c r="I22" s="2"/>
      <c r="J22" s="2"/>
      <c r="K22" s="2"/>
      <c r="L22" s="2"/>
      <c r="M22" s="2"/>
      <c r="N22" s="2"/>
      <c r="O22" s="2"/>
      <c r="P22" s="2">
        <v>1</v>
      </c>
    </row>
    <row r="23" spans="2:16" x14ac:dyDescent="0.2">
      <c r="B23" s="1">
        <v>43586</v>
      </c>
      <c r="C23" s="1">
        <v>43616</v>
      </c>
      <c r="E23" s="1">
        <v>43555</v>
      </c>
      <c r="F23" s="1">
        <v>43570</v>
      </c>
      <c r="G23" s="2"/>
      <c r="H23" s="2"/>
      <c r="I23" s="2">
        <v>3.2258064516129031E-2</v>
      </c>
      <c r="J23" s="2">
        <v>0.5</v>
      </c>
      <c r="K23" s="2"/>
      <c r="L23" s="2"/>
      <c r="M23" s="2"/>
      <c r="N23" s="2"/>
      <c r="O23" s="2"/>
      <c r="P23" s="2">
        <v>0.532258064516129</v>
      </c>
    </row>
    <row r="24" spans="2:16" x14ac:dyDescent="0.2">
      <c r="B24" s="1">
        <v>43704</v>
      </c>
      <c r="C24" s="1">
        <v>43708</v>
      </c>
      <c r="E24" s="1">
        <v>43586</v>
      </c>
      <c r="F24" s="1">
        <v>43616</v>
      </c>
      <c r="G24" s="2"/>
      <c r="H24" s="2"/>
      <c r="I24" s="2"/>
      <c r="J24" s="2"/>
      <c r="K24" s="2">
        <v>1</v>
      </c>
      <c r="L24" s="2"/>
      <c r="M24" s="2"/>
      <c r="N24" s="2"/>
      <c r="O24" s="2"/>
      <c r="P24" s="2">
        <v>1</v>
      </c>
    </row>
    <row r="25" spans="2:16" x14ac:dyDescent="0.2">
      <c r="B25" s="1">
        <v>43703</v>
      </c>
      <c r="C25" s="1">
        <v>43770</v>
      </c>
      <c r="E25" s="1">
        <v>43703</v>
      </c>
      <c r="F25" s="1">
        <v>43770</v>
      </c>
      <c r="G25" s="2"/>
      <c r="H25" s="2"/>
      <c r="I25" s="2"/>
      <c r="J25" s="2"/>
      <c r="K25" s="2"/>
      <c r="L25" s="2">
        <v>0.19354838709677419</v>
      </c>
      <c r="M25" s="2">
        <v>1</v>
      </c>
      <c r="N25" s="2">
        <v>1</v>
      </c>
      <c r="O25" s="2">
        <v>3.3333333333333333E-2</v>
      </c>
      <c r="P25" s="2">
        <v>2.2268817204301072</v>
      </c>
    </row>
    <row r="26" spans="2:16" x14ac:dyDescent="0.2">
      <c r="B26" s="1">
        <v>43466</v>
      </c>
      <c r="C26" s="1">
        <v>43480</v>
      </c>
      <c r="E26" s="1">
        <v>43704</v>
      </c>
      <c r="F26" s="1">
        <v>43708</v>
      </c>
      <c r="G26" s="2"/>
      <c r="H26" s="2"/>
      <c r="I26" s="2"/>
      <c r="J26" s="2"/>
      <c r="K26" s="2"/>
      <c r="L26" s="2">
        <v>0.16129032258064516</v>
      </c>
      <c r="M26" s="2"/>
      <c r="N26" s="2"/>
      <c r="O26" s="2"/>
      <c r="P26" s="2">
        <v>0.16129032258064516</v>
      </c>
    </row>
    <row r="27" spans="2:16" x14ac:dyDescent="0.2">
      <c r="E27" t="s">
        <v>14</v>
      </c>
      <c r="G27" s="2">
        <f>SUBTOTAL(109,Budget2[1])</f>
        <v>0.4838709677419355</v>
      </c>
      <c r="H27" s="2">
        <f>SUBTOTAL(109,Budget2[2])</f>
        <v>1</v>
      </c>
      <c r="I27" s="2">
        <f>SUBTOTAL(109,Budget2[3])</f>
        <v>3.2258064516129031E-2</v>
      </c>
      <c r="J27" s="2">
        <f>SUBTOTAL(109,Budget2[4])</f>
        <v>0.5</v>
      </c>
      <c r="K27" s="2">
        <f>SUBTOTAL(109,Budget2[5])</f>
        <v>1</v>
      </c>
      <c r="L27" s="2">
        <f>SUBTOTAL(109,Budget2[8])</f>
        <v>0.35483870967741937</v>
      </c>
      <c r="M27" s="2">
        <f>SUBTOTAL(109,Budget2[9])</f>
        <v>1</v>
      </c>
      <c r="N27" s="2">
        <f>SUBTOTAL(109,Budget2[10])</f>
        <v>1</v>
      </c>
      <c r="O27" s="2">
        <f>SUBTOTAL(109,Budget2[11])</f>
        <v>3.3333333333333333E-2</v>
      </c>
      <c r="P27" s="2">
        <f>SUBTOTAL(109,Budget2[Total])</f>
        <v>5.4043010752688163</v>
      </c>
    </row>
  </sheetData>
  <phoneticPr fontId="3" type="noConversion"/>
  <pageMargins left="0.7" right="0.7" top="0.75" bottom="0.75" header="0.3" footer="0.3"/>
  <pageSetup paperSize="9" orientation="portrait" verticalDpi="0" r:id="rId1"/>
  <drawing r:id="rId2"/>
  <tableParts count="4"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6A044B-A557-42B8-AAB6-216385C2F3A4}">
  <dimension ref="B2:G22"/>
  <sheetViews>
    <sheetView showGridLines="0" tabSelected="1" workbookViewId="0">
      <selection activeCell="K8" sqref="K8"/>
    </sheetView>
  </sheetViews>
  <sheetFormatPr defaultRowHeight="12.75" x14ac:dyDescent="0.2"/>
  <cols>
    <col min="2" max="2" width="13.140625" bestFit="1" customWidth="1"/>
    <col min="3" max="3" width="10.28515625" bestFit="1" customWidth="1"/>
    <col min="4" max="5" width="18.28515625" bestFit="1" customWidth="1"/>
  </cols>
  <sheetData>
    <row r="2" spans="2:7" ht="15" x14ac:dyDescent="0.25">
      <c r="B2" s="4" t="s">
        <v>16</v>
      </c>
    </row>
    <row r="4" spans="2:7" x14ac:dyDescent="0.2">
      <c r="B4" t="s">
        <v>0</v>
      </c>
      <c r="C4" t="s">
        <v>1</v>
      </c>
      <c r="D4" t="s">
        <v>17</v>
      </c>
      <c r="E4" t="s">
        <v>18</v>
      </c>
    </row>
    <row r="5" spans="2:7" x14ac:dyDescent="0.2">
      <c r="B5" s="1">
        <v>43466</v>
      </c>
      <c r="C5" s="1">
        <v>43617</v>
      </c>
      <c r="D5" s="2">
        <f>YEARFRAC(Dates3[[#This Row],[Date début]]+1,Dates3[[#This Row],[Date fin]],1)*12</f>
        <v>4.9315068493150687</v>
      </c>
      <c r="E5" s="2">
        <f>YEARFRAC(Dates3[[#This Row],[Date début]],Dates3[[#This Row],[Date fin]]+1,1)*12</f>
        <v>4.9972602739726026</v>
      </c>
      <c r="G5" s="5">
        <f>(Dates3[[#This Row],[Date fin]]-Dates3[[#This Row],[Date début]]+1)/365*12</f>
        <v>4.9972602739726026</v>
      </c>
    </row>
    <row r="6" spans="2:7" x14ac:dyDescent="0.2">
      <c r="B6" s="1">
        <v>43466</v>
      </c>
      <c r="C6" s="1">
        <v>43555</v>
      </c>
      <c r="D6" s="2">
        <f>YEARFRAC(Dates3[[#This Row],[Date début]]+1,Dates3[[#This Row],[Date fin]],1)*12</f>
        <v>2.893150684931507</v>
      </c>
      <c r="E6" s="2">
        <f>YEARFRAC(Dates3[[#This Row],[Date début]],Dates3[[#This Row],[Date fin]]+1,1)*12</f>
        <v>2.9589041095890409</v>
      </c>
      <c r="G6" s="5">
        <f>(Dates3[[#This Row],[Date fin]]-Dates3[[#This Row],[Date début]]+1)/365*12</f>
        <v>2.9589041095890409</v>
      </c>
    </row>
    <row r="7" spans="2:7" x14ac:dyDescent="0.2">
      <c r="B7" s="1">
        <v>43586</v>
      </c>
      <c r="C7" s="1">
        <v>43677</v>
      </c>
      <c r="D7" s="2">
        <f>YEARFRAC(Dates3[[#This Row],[Date début]]+1,Dates3[[#This Row],[Date fin]],1)*12</f>
        <v>2.9589041095890409</v>
      </c>
      <c r="E7" s="2">
        <f>YEARFRAC(Dates3[[#This Row],[Date début]],Dates3[[#This Row],[Date fin]]+1,1)*12</f>
        <v>3.0246575342465754</v>
      </c>
      <c r="G7" s="5">
        <f>(Dates3[[#This Row],[Date fin]]-Dates3[[#This Row],[Date début]]+1)/365*12</f>
        <v>3.0246575342465754</v>
      </c>
    </row>
    <row r="8" spans="2:7" x14ac:dyDescent="0.2">
      <c r="B8" s="1">
        <v>43589</v>
      </c>
      <c r="C8" s="1">
        <v>43768</v>
      </c>
      <c r="D8" s="2">
        <f>YEARFRAC(Dates3[[#This Row],[Date début]]+1,Dates3[[#This Row],[Date fin]],1)*12</f>
        <v>5.8520547945205479</v>
      </c>
      <c r="E8" s="2">
        <f>YEARFRAC(Dates3[[#This Row],[Date début]],Dates3[[#This Row],[Date fin]]+1,1)*12</f>
        <v>5.9178082191780819</v>
      </c>
      <c r="G8" s="5">
        <f>(Dates3[[#This Row],[Date fin]]-Dates3[[#This Row],[Date début]]+1)/365*12</f>
        <v>5.9178082191780819</v>
      </c>
    </row>
    <row r="9" spans="2:7" x14ac:dyDescent="0.2">
      <c r="B9" s="1">
        <v>43702</v>
      </c>
      <c r="C9" s="1">
        <v>43830</v>
      </c>
      <c r="D9" s="2">
        <f>YEARFRAC(Dates3[[#This Row],[Date début]]+1,Dates3[[#This Row],[Date fin]],1)*12</f>
        <v>4.1753424657534248</v>
      </c>
      <c r="E9" s="2">
        <f>YEARFRAC(Dates3[[#This Row],[Date début]],Dates3[[#This Row],[Date fin]]+1,1)*12</f>
        <v>4.2410958904109588</v>
      </c>
      <c r="G9" s="5">
        <f>(Dates3[[#This Row],[Date fin]]-Dates3[[#This Row],[Date début]]+1)/365*12</f>
        <v>4.2410958904109588</v>
      </c>
    </row>
    <row r="10" spans="2:7" x14ac:dyDescent="0.2">
      <c r="B10" s="1">
        <v>43704</v>
      </c>
      <c r="C10" s="1">
        <v>43708</v>
      </c>
      <c r="D10" s="2">
        <f>YEARFRAC(Dates3[[#This Row],[Date début]]+1,Dates3[[#This Row],[Date fin]],1)*12</f>
        <v>9.8630136986301353E-2</v>
      </c>
      <c r="E10" s="2">
        <f>YEARFRAC(Dates3[[#This Row],[Date début]],Dates3[[#This Row],[Date fin]]+1,1)*12</f>
        <v>0.16438356164383561</v>
      </c>
      <c r="G10" s="5">
        <f>(Dates3[[#This Row],[Date fin]]-Dates3[[#This Row],[Date début]]+1)/365*12</f>
        <v>0.16438356164383561</v>
      </c>
    </row>
    <row r="11" spans="2:7" x14ac:dyDescent="0.2">
      <c r="B11" t="s">
        <v>14</v>
      </c>
      <c r="D11" s="2">
        <f>SUBTOTAL(109,Dates3[Fraction.Année1])</f>
        <v>20.909589041095892</v>
      </c>
      <c r="E11" s="2">
        <f>SUBTOTAL(109,Dates3[Fraction.Année2])</f>
        <v>21.304109589041094</v>
      </c>
      <c r="G11" s="5">
        <f>SUM(G5:G10)</f>
        <v>21.304109589041094</v>
      </c>
    </row>
    <row r="12" spans="2:7" x14ac:dyDescent="0.2">
      <c r="B12" s="1"/>
      <c r="C12" s="1"/>
      <c r="D12" s="2"/>
    </row>
    <row r="15" spans="2:7" x14ac:dyDescent="0.2">
      <c r="B15" t="s">
        <v>0</v>
      </c>
      <c r="C15" t="s">
        <v>1</v>
      </c>
      <c r="D15" t="s">
        <v>17</v>
      </c>
      <c r="E15" t="s">
        <v>18</v>
      </c>
    </row>
    <row r="16" spans="2:7" x14ac:dyDescent="0.2">
      <c r="B16" s="1">
        <v>43466</v>
      </c>
      <c r="C16" s="1">
        <v>43480</v>
      </c>
      <c r="D16" s="2">
        <f>YEARFRAC(Dates4[[#This Row],[Date début]],Dates4[[#This Row],[Date fin]]+1,1)*12</f>
        <v>0.49315068493150682</v>
      </c>
      <c r="E16" s="2">
        <f>YEARFRAC(Dates4[[#This Row],[Date début]]+1,Dates4[[#This Row],[Date fin]],1)*12</f>
        <v>0.42739726027397262</v>
      </c>
      <c r="G16" s="5">
        <f>(Dates4[[#This Row],[Date fin]]-Dates4[[#This Row],[Date début]]+1)/365*12</f>
        <v>0.49315068493150682</v>
      </c>
    </row>
    <row r="17" spans="2:7" x14ac:dyDescent="0.2">
      <c r="B17" s="1">
        <v>43497</v>
      </c>
      <c r="C17" s="1">
        <v>43524</v>
      </c>
      <c r="D17" s="2">
        <f>YEARFRAC(Dates4[[#This Row],[Date début]],Dates4[[#This Row],[Date fin]]+1,1)*12</f>
        <v>0.92054794520547945</v>
      </c>
      <c r="E17" s="2">
        <f>YEARFRAC(Dates4[[#This Row],[Date début]]+1,Dates4[[#This Row],[Date fin]],1)*12</f>
        <v>0.85479452054794525</v>
      </c>
      <c r="G17" s="5">
        <f>(Dates4[[#This Row],[Date fin]]-Dates4[[#This Row],[Date début]]+1)/365*12</f>
        <v>0.92054794520547945</v>
      </c>
    </row>
    <row r="18" spans="2:7" x14ac:dyDescent="0.2">
      <c r="B18" s="1">
        <v>43555</v>
      </c>
      <c r="C18" s="1">
        <v>43570</v>
      </c>
      <c r="D18" s="2">
        <f>YEARFRAC(Dates4[[#This Row],[Date début]],Dates4[[#This Row],[Date fin]]+1,1)*12</f>
        <v>0.52602739726027403</v>
      </c>
      <c r="E18" s="2">
        <f>YEARFRAC(Dates4[[#This Row],[Date début]]+1,Dates4[[#This Row],[Date fin]],1)*12</f>
        <v>0.46027397260273972</v>
      </c>
      <c r="G18" s="5">
        <f>(Dates4[[#This Row],[Date fin]]-Dates4[[#This Row],[Date début]]+1)/365*12</f>
        <v>0.52602739726027403</v>
      </c>
    </row>
    <row r="19" spans="2:7" x14ac:dyDescent="0.2">
      <c r="B19" s="1">
        <v>43586</v>
      </c>
      <c r="C19" s="1">
        <v>43616</v>
      </c>
      <c r="D19" s="2">
        <f>YEARFRAC(Dates4[[#This Row],[Date début]],Dates4[[#This Row],[Date fin]]+1,1)*12</f>
        <v>1.0191780821917809</v>
      </c>
      <c r="E19" s="2">
        <f>YEARFRAC(Dates4[[#This Row],[Date début]]+1,Dates4[[#This Row],[Date fin]],1)*12</f>
        <v>0.95342465753424666</v>
      </c>
      <c r="G19" s="5">
        <f>(Dates4[[#This Row],[Date fin]]-Dates4[[#This Row],[Date début]]+1)/365*12</f>
        <v>1.0191780821917809</v>
      </c>
    </row>
    <row r="20" spans="2:7" x14ac:dyDescent="0.2">
      <c r="B20" s="1">
        <v>43703</v>
      </c>
      <c r="C20" s="1">
        <v>43770</v>
      </c>
      <c r="D20" s="2">
        <f>YEARFRAC(Dates4[[#This Row],[Date début]],Dates4[[#This Row],[Date fin]]+1,1)*12</f>
        <v>2.2356164383561645</v>
      </c>
      <c r="E20" s="2">
        <f>YEARFRAC(Dates4[[#This Row],[Date début]]+1,Dates4[[#This Row],[Date fin]],1)*12</f>
        <v>2.1698630136986301</v>
      </c>
      <c r="G20" s="5">
        <f>(Dates4[[#This Row],[Date fin]]-Dates4[[#This Row],[Date début]]+1)/365*12</f>
        <v>2.2356164383561645</v>
      </c>
    </row>
    <row r="21" spans="2:7" x14ac:dyDescent="0.2">
      <c r="B21" s="1">
        <v>43704</v>
      </c>
      <c r="C21" s="1">
        <v>43708</v>
      </c>
      <c r="D21" s="2">
        <f>YEARFRAC(Dates4[[#This Row],[Date début]],Dates4[[#This Row],[Date fin]]+1,1)*12</f>
        <v>0.16438356164383561</v>
      </c>
      <c r="E21" s="2">
        <f>YEARFRAC(Dates4[[#This Row],[Date début]]+1,Dates4[[#This Row],[Date fin]],1)*12</f>
        <v>9.8630136986301353E-2</v>
      </c>
      <c r="G21" s="5">
        <f>(Dates4[[#This Row],[Date fin]]-Dates4[[#This Row],[Date début]]+1)/365*12</f>
        <v>0.16438356164383561</v>
      </c>
    </row>
    <row r="22" spans="2:7" x14ac:dyDescent="0.2">
      <c r="B22" t="s">
        <v>14</v>
      </c>
      <c r="D22" s="2">
        <f>SUBTOTAL(109,Dates4[Fraction.Année1])</f>
        <v>5.3589041095890417</v>
      </c>
      <c r="E22" s="2">
        <f>SUBTOTAL(109,Dates4[Fraction.Année2])</f>
        <v>4.9643835616438352</v>
      </c>
      <c r="G22" s="5">
        <f>SUM(G16:G21)</f>
        <v>5.3589041095890417</v>
      </c>
    </row>
  </sheetData>
  <phoneticPr fontId="3" type="noConversion"/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263C409-112E-447E-81A3-245D858BA5B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Données</vt:lpstr>
      <vt:lpstr>Données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HOET</dc:creator>
  <cp:lastModifiedBy>Jean-Eric Pelouas</cp:lastModifiedBy>
  <dcterms:created xsi:type="dcterms:W3CDTF">2019-07-29T15:14:49Z</dcterms:created>
  <dcterms:modified xsi:type="dcterms:W3CDTF">2019-07-30T11:17:16Z</dcterms:modified>
</cp:coreProperties>
</file>